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930" activeTab="0"/>
  </bookViews>
  <sheets>
    <sheet name="Pre-Dosing BW" sheetId="1" r:id="rId1"/>
    <sheet name="Dosing BW" sheetId="2" r:id="rId2"/>
    <sheet name="Water" sheetId="3" r:id="rId3"/>
    <sheet name="Organs" sheetId="4" r:id="rId4"/>
    <sheet name="Antibody Titers" sheetId="5" r:id="rId5"/>
  </sheets>
  <definedNames>
    <definedName name="_xlnm.Print_Area" localSheetId="1">'Dosing BW'!$A$1:$N$122</definedName>
    <definedName name="_xlnm.Print_Area" localSheetId="3">'Organs'!$A$92:$Q$135</definedName>
    <definedName name="_xlnm.Print_Area" localSheetId="0">'Pre-Dosing BW'!$A$1:$J$62</definedName>
    <definedName name="_xlnm.Print_Area" localSheetId="2">'Water'!$A$1:$Q$32</definedName>
  </definedNames>
  <calcPr fullCalcOnLoad="1"/>
</workbook>
</file>

<file path=xl/sharedStrings.xml><?xml version="1.0" encoding="utf-8"?>
<sst xmlns="http://schemas.openxmlformats.org/spreadsheetml/2006/main" count="1309" uniqueCount="157">
  <si>
    <t>Room</t>
  </si>
  <si>
    <t>Cage</t>
  </si>
  <si>
    <t>Animal</t>
  </si>
  <si>
    <t>Weight (g)</t>
  </si>
  <si>
    <t>Comments</t>
  </si>
  <si>
    <t>Pre-weight standard (g):</t>
  </si>
  <si>
    <t>Post-weight standard (g):</t>
  </si>
  <si>
    <t>the cage for weighing.</t>
  </si>
  <si>
    <t>A476G</t>
  </si>
  <si>
    <t>PFOA-17 (C57BL/6 WT and C57BL/6 PPARa KO study) Pre-dosing Body Weights</t>
  </si>
  <si>
    <t xml:space="preserve">NOTE:  Animal # listed here DOES NOT correspond to a specific animal; animal # listed here is simply the order in which animals were pulled out of </t>
  </si>
  <si>
    <t>WILD-TYPE ANIMALS</t>
  </si>
  <si>
    <t>KNOCK-OUT ANIMALS</t>
  </si>
  <si>
    <t>Recorded by:</t>
  </si>
  <si>
    <t>Date recorded:</t>
  </si>
  <si>
    <t>Group</t>
  </si>
  <si>
    <t>Dose (mg/L)</t>
  </si>
  <si>
    <t>Endpoint</t>
  </si>
  <si>
    <t>Pre-1</t>
  </si>
  <si>
    <t>Post-1</t>
  </si>
  <si>
    <t>Pre-2</t>
  </si>
  <si>
    <t>Post-2</t>
  </si>
  <si>
    <t>Pre-3</t>
  </si>
  <si>
    <t>Post-3</t>
  </si>
  <si>
    <t>Pre-4</t>
  </si>
  <si>
    <t>Post-4</t>
  </si>
  <si>
    <t>For all groups</t>
  </si>
  <si>
    <t>PFOA-17 Water Bottle Weights</t>
  </si>
  <si>
    <t>All groups dosed from 5/20/07 through 6/3/07</t>
  </si>
  <si>
    <t>Affy unstimulated WT</t>
  </si>
  <si>
    <t>Affy unstimulated KO</t>
  </si>
  <si>
    <t>Affy stimulated WT</t>
  </si>
  <si>
    <t>Affy stimulated KO</t>
  </si>
  <si>
    <t>IgM WT</t>
  </si>
  <si>
    <t>IgM KO</t>
  </si>
  <si>
    <t>IgG WT</t>
  </si>
  <si>
    <t>IgG KO</t>
  </si>
  <si>
    <t>Dosing</t>
  </si>
  <si>
    <t>Dose (mg/kg)</t>
  </si>
  <si>
    <t>Weight 1</t>
  </si>
  <si>
    <t>Weight 2</t>
  </si>
  <si>
    <t>Weight 3</t>
  </si>
  <si>
    <t>Weight 4</t>
  </si>
  <si>
    <t>Weight 5</t>
  </si>
  <si>
    <t>Weight 6</t>
  </si>
  <si>
    <t>Weight 7</t>
  </si>
  <si>
    <t>Weight 8</t>
  </si>
  <si>
    <t>PFOA-17 Dosing Body Weights</t>
  </si>
  <si>
    <t>--</t>
  </si>
  <si>
    <t>WILD-TYPE MICE</t>
  </si>
  <si>
    <t>KNOCK-OUT MICE</t>
  </si>
  <si>
    <t>20.0</t>
  </si>
  <si>
    <t>JCD</t>
  </si>
  <si>
    <t>Moved from cage 18 5/14/07 jcd</t>
  </si>
  <si>
    <t>Moved from cage 2 5/14/97 jcd</t>
  </si>
  <si>
    <t>Moved from cage 8 5/14/07 jcd</t>
  </si>
  <si>
    <t>NOTE:  With noted exceptions (cages 1, 18 WT and 8, 14 KO), animals left as currently arranged.  JCD 5/14/07</t>
  </si>
  <si>
    <t>Entered by:</t>
  </si>
  <si>
    <t>Date entered and verified:</t>
  </si>
  <si>
    <t>WT</t>
  </si>
  <si>
    <t>KO</t>
  </si>
  <si>
    <t>Group ID</t>
  </si>
  <si>
    <t>Organ Tube #</t>
  </si>
  <si>
    <t>Assay Tube # for ELISA</t>
  </si>
  <si>
    <t>Ear #</t>
  </si>
  <si>
    <t>Terminal Body Weight (g)</t>
  </si>
  <si>
    <t>Thymus (mg)</t>
  </si>
  <si>
    <t>Adrenal (mg)</t>
  </si>
  <si>
    <t>Spleen (mg)</t>
  </si>
  <si>
    <t>Liver (mg)</t>
  </si>
  <si>
    <t>0 mg/kg</t>
  </si>
  <si>
    <t>7.5 mg/kg</t>
  </si>
  <si>
    <t>Nominal weight:</t>
  </si>
  <si>
    <t>20 (g)</t>
  </si>
  <si>
    <t>50 (mg)</t>
  </si>
  <si>
    <t>5 (mg)</t>
  </si>
  <si>
    <t>100 (mg)</t>
  </si>
  <si>
    <t>1000 (mg)</t>
  </si>
  <si>
    <t>Pre-weight standard:</t>
  </si>
  <si>
    <t>Post-weight standard:</t>
  </si>
  <si>
    <t>PFOA-17 IgM Organ Sheet</t>
  </si>
  <si>
    <t>Data collected 6/4/07</t>
  </si>
  <si>
    <t>30 mg/kg</t>
  </si>
  <si>
    <t>IgM-WT</t>
  </si>
  <si>
    <t>IgM-KO</t>
  </si>
  <si>
    <t>.</t>
  </si>
  <si>
    <t>Found dead in cage 6/4/07, am</t>
  </si>
  <si>
    <t>For Graphs:</t>
  </si>
  <si>
    <t>BW</t>
  </si>
  <si>
    <t>Thymus</t>
  </si>
  <si>
    <t>Thymus SI</t>
  </si>
  <si>
    <t>Spleen</t>
  </si>
  <si>
    <t>Spleen SI</t>
  </si>
  <si>
    <t>Liver</t>
  </si>
  <si>
    <t>Liver SI</t>
  </si>
  <si>
    <t>Adrenal SI</t>
  </si>
  <si>
    <t>BW-Liver</t>
  </si>
  <si>
    <t>Adrenal</t>
  </si>
  <si>
    <t>Consumption 1</t>
  </si>
  <si>
    <t>5 days</t>
  </si>
  <si>
    <t>4 days</t>
  </si>
  <si>
    <t>Consumption 2</t>
  </si>
  <si>
    <t>3 days</t>
  </si>
  <si>
    <t>Consumption 3</t>
  </si>
  <si>
    <t>Consumption 4</t>
  </si>
  <si>
    <t>IgG-WT</t>
  </si>
  <si>
    <t>IgG-KO</t>
  </si>
  <si>
    <t>PFOA-17 IgG Organ Sheet</t>
  </si>
  <si>
    <t>Data collected 6/18/07</t>
  </si>
  <si>
    <t>Animal#</t>
  </si>
  <si>
    <t>Sample#</t>
  </si>
  <si>
    <t>Plate #</t>
  </si>
  <si>
    <t>(x) AT 0.5 OD</t>
  </si>
  <si>
    <t>LOG 10 (x)</t>
  </si>
  <si>
    <t>LOG 2 (x)</t>
  </si>
  <si>
    <t>STANDARDS</t>
  </si>
  <si>
    <t>+/- 0.5  var  max</t>
  </si>
  <si>
    <t>Plate</t>
  </si>
  <si>
    <t>0 mg PFOA/kg</t>
  </si>
  <si>
    <t>Mean</t>
  </si>
  <si>
    <t>SEM</t>
  </si>
  <si>
    <t>range from</t>
  </si>
  <si>
    <t xml:space="preserve">to </t>
  </si>
  <si>
    <t>For IgM Graph:</t>
  </si>
  <si>
    <t>7.5 mg PFOA/kg</t>
  </si>
  <si>
    <t>SERUM TITER 1/8/07</t>
  </si>
  <si>
    <t>For IgG Graph:</t>
  </si>
  <si>
    <t>PFOA-17 IgM Titers</t>
  </si>
  <si>
    <t>SERUM TITER 6/20/07</t>
  </si>
  <si>
    <t>All entered and verified JCD</t>
  </si>
  <si>
    <t>PFOA-17 IgG Titers</t>
  </si>
  <si>
    <t xml:space="preserve">All entered and verified JCD </t>
  </si>
  <si>
    <t>GROUP  11</t>
  </si>
  <si>
    <t>GROUP  12</t>
  </si>
  <si>
    <t>GROUP  13</t>
  </si>
  <si>
    <t>30 mg PFOA/kg</t>
  </si>
  <si>
    <t>GROUP  14</t>
  </si>
  <si>
    <t>GROUP  15</t>
  </si>
  <si>
    <t>GROUP  16</t>
  </si>
  <si>
    <t>GROUP  17</t>
  </si>
  <si>
    <t>GROUP  18</t>
  </si>
  <si>
    <t>GROUP  19</t>
  </si>
  <si>
    <t>GROUP  20</t>
  </si>
  <si>
    <t>GROUP  21</t>
  </si>
  <si>
    <t>GROUP  22</t>
  </si>
  <si>
    <t>Null</t>
  </si>
  <si>
    <t>NOTE: highlighted data were not included in publication and are included here only because they were generated as part of the experimental design.</t>
  </si>
  <si>
    <t>see Note, above</t>
  </si>
  <si>
    <t>Moved from cage 14 5/14/07 jcd; see Note above</t>
  </si>
  <si>
    <t>Sac'd 5/30/07; see note above</t>
  </si>
  <si>
    <t>columns L-P: see Note, above</t>
  </si>
  <si>
    <t>Took right adrenal instead of left; left adrenal obscured by infected kidney (kidney large and filled w/ pus); columns L-P, see Note above</t>
  </si>
  <si>
    <t>Possible hernia; stomach very close to lungs; columns L-P, see Note above</t>
  </si>
  <si>
    <t>Forgot to record thymus weight; columns L-P, see Note above</t>
  </si>
  <si>
    <t>WT=wild-type mouse</t>
  </si>
  <si>
    <r>
      <t>KO=mouse lacking PPAR</t>
    </r>
    <r>
      <rPr>
        <b/>
        <sz val="10"/>
        <rFont val="Symbol"/>
        <family val="1"/>
      </rPr>
      <t>a</t>
    </r>
    <r>
      <rPr>
        <b/>
        <sz val="8"/>
        <rFont val="Arial"/>
        <family val="2"/>
      </rPr>
      <t>gene</t>
    </r>
  </si>
  <si>
    <r>
      <t>WT=wild-type mouse; KO=mouse lacking PPAR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gene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</si>
</sst>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mmm\-yyyy"/>
    <numFmt numFmtId="168" formatCode="0.000"/>
    <numFmt numFmtId="169" formatCode="0.00000"/>
    <numFmt numFmtId="170" formatCode="0.0000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Symbol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5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 quotePrefix="1">
      <alignment horizontal="center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64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15.7109375" style="1" customWidth="1"/>
    <col min="2" max="2" width="5.7109375" style="1" bestFit="1" customWidth="1"/>
    <col min="3" max="3" width="10.7109375" style="1" customWidth="1"/>
    <col min="4" max="4" width="10.28125" style="1" bestFit="1" customWidth="1"/>
    <col min="5" max="5" width="27.8515625" style="1" bestFit="1" customWidth="1"/>
    <col min="6" max="6" width="15.7109375" style="1" customWidth="1"/>
    <col min="7" max="7" width="5.7109375" style="1" bestFit="1" customWidth="1"/>
    <col min="8" max="8" width="10.7109375" style="1" customWidth="1"/>
    <col min="9" max="9" width="10.28125" style="1" bestFit="1" customWidth="1"/>
    <col min="10" max="10" width="27.8515625" style="1" bestFit="1" customWidth="1"/>
    <col min="11" max="16384" width="9.140625" style="1" customWidth="1"/>
  </cols>
  <sheetData>
    <row r="1" ht="12.75">
      <c r="A1" s="15" t="s">
        <v>9</v>
      </c>
    </row>
    <row r="2" spans="1:12" ht="12.75">
      <c r="A2" s="2"/>
      <c r="C2" s="54" t="s">
        <v>146</v>
      </c>
      <c r="D2" s="53"/>
      <c r="E2" s="53"/>
      <c r="F2" s="53"/>
      <c r="G2" s="53"/>
      <c r="H2" s="53"/>
      <c r="I2" s="53"/>
      <c r="J2" s="53"/>
      <c r="K2" s="53"/>
      <c r="L2" s="53"/>
    </row>
    <row r="3" spans="1:6" ht="12.75">
      <c r="A3" s="15" t="s">
        <v>11</v>
      </c>
      <c r="F3" s="15" t="s">
        <v>12</v>
      </c>
    </row>
    <row r="4" spans="1:10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</row>
    <row r="5" spans="1:10" ht="12.75">
      <c r="A5" s="51" t="s">
        <v>8</v>
      </c>
      <c r="B5" s="51">
        <v>1</v>
      </c>
      <c r="C5" s="51">
        <v>1</v>
      </c>
      <c r="D5" s="52">
        <v>18.7</v>
      </c>
      <c r="E5" s="53"/>
      <c r="F5" s="51" t="s">
        <v>8</v>
      </c>
      <c r="G5" s="51">
        <v>3</v>
      </c>
      <c r="H5" s="51">
        <v>1</v>
      </c>
      <c r="I5" s="52">
        <v>21</v>
      </c>
      <c r="J5" s="53" t="s">
        <v>147</v>
      </c>
    </row>
    <row r="6" spans="1:10" ht="12.75">
      <c r="A6" s="51" t="s">
        <v>8</v>
      </c>
      <c r="B6" s="51">
        <v>1</v>
      </c>
      <c r="C6" s="51">
        <v>2</v>
      </c>
      <c r="D6" s="52">
        <v>20.1</v>
      </c>
      <c r="E6" s="53" t="s">
        <v>53</v>
      </c>
      <c r="F6" s="51" t="s">
        <v>8</v>
      </c>
      <c r="G6" s="51">
        <v>3</v>
      </c>
      <c r="H6" s="51">
        <v>2</v>
      </c>
      <c r="I6" s="52">
        <v>22.3</v>
      </c>
      <c r="J6" s="53" t="s">
        <v>147</v>
      </c>
    </row>
    <row r="7" spans="1:10" ht="12.75">
      <c r="A7" s="51" t="s">
        <v>8</v>
      </c>
      <c r="B7" s="51">
        <v>1</v>
      </c>
      <c r="C7" s="51">
        <v>3</v>
      </c>
      <c r="D7" s="52">
        <v>15.4</v>
      </c>
      <c r="E7" s="53"/>
      <c r="F7" s="51" t="s">
        <v>8</v>
      </c>
      <c r="G7" s="51">
        <v>3</v>
      </c>
      <c r="H7" s="51">
        <v>3</v>
      </c>
      <c r="I7" s="52">
        <v>20.9</v>
      </c>
      <c r="J7" s="53" t="s">
        <v>147</v>
      </c>
    </row>
    <row r="8" spans="1:10" ht="12.75">
      <c r="A8" s="51" t="s">
        <v>8</v>
      </c>
      <c r="B8" s="51">
        <v>2</v>
      </c>
      <c r="C8" s="51">
        <v>1</v>
      </c>
      <c r="D8" s="52">
        <v>19.2</v>
      </c>
      <c r="E8" s="53"/>
      <c r="F8" s="51" t="s">
        <v>8</v>
      </c>
      <c r="G8" s="51">
        <v>4</v>
      </c>
      <c r="H8" s="51">
        <v>1</v>
      </c>
      <c r="I8" s="52">
        <v>21.5</v>
      </c>
      <c r="J8" s="53" t="s">
        <v>147</v>
      </c>
    </row>
    <row r="9" spans="1:10" ht="12.75">
      <c r="A9" s="51" t="s">
        <v>8</v>
      </c>
      <c r="B9" s="51">
        <v>2</v>
      </c>
      <c r="C9" s="51">
        <v>2</v>
      </c>
      <c r="D9" s="52">
        <v>18.3</v>
      </c>
      <c r="E9" s="53"/>
      <c r="F9" s="51" t="s">
        <v>8</v>
      </c>
      <c r="G9" s="51">
        <v>4</v>
      </c>
      <c r="H9" s="51">
        <v>2</v>
      </c>
      <c r="I9" s="52">
        <v>23.1</v>
      </c>
      <c r="J9" s="53" t="s">
        <v>147</v>
      </c>
    </row>
    <row r="10" spans="1:10" ht="12.75">
      <c r="A10" s="51" t="s">
        <v>8</v>
      </c>
      <c r="B10" s="51">
        <v>2</v>
      </c>
      <c r="C10" s="51">
        <v>3</v>
      </c>
      <c r="D10" s="52">
        <v>19</v>
      </c>
      <c r="E10" s="53"/>
      <c r="F10" s="51" t="s">
        <v>8</v>
      </c>
      <c r="G10" s="51">
        <v>4</v>
      </c>
      <c r="H10" s="51">
        <v>3</v>
      </c>
      <c r="I10" s="52">
        <v>20.8</v>
      </c>
      <c r="J10" s="53" t="s">
        <v>147</v>
      </c>
    </row>
    <row r="11" spans="1:10" ht="12.75">
      <c r="A11" s="51" t="s">
        <v>8</v>
      </c>
      <c r="B11" s="51">
        <v>5</v>
      </c>
      <c r="C11" s="51">
        <v>1</v>
      </c>
      <c r="D11" s="52">
        <v>18</v>
      </c>
      <c r="E11" s="53"/>
      <c r="F11" s="51" t="s">
        <v>8</v>
      </c>
      <c r="G11" s="51">
        <v>8</v>
      </c>
      <c r="H11" s="51">
        <v>1</v>
      </c>
      <c r="I11" s="52">
        <v>23.1</v>
      </c>
      <c r="J11" s="53" t="s">
        <v>147</v>
      </c>
    </row>
    <row r="12" spans="1:10" ht="12.75">
      <c r="A12" s="51" t="s">
        <v>8</v>
      </c>
      <c r="B12" s="51">
        <v>5</v>
      </c>
      <c r="C12" s="51">
        <v>2</v>
      </c>
      <c r="D12" s="52">
        <v>20</v>
      </c>
      <c r="E12" s="53"/>
      <c r="F12" s="51" t="s">
        <v>8</v>
      </c>
      <c r="G12" s="51">
        <v>8</v>
      </c>
      <c r="H12" s="51">
        <v>2</v>
      </c>
      <c r="I12" s="52">
        <v>22.1</v>
      </c>
      <c r="J12" s="53" t="s">
        <v>147</v>
      </c>
    </row>
    <row r="13" spans="1:10" ht="12.75">
      <c r="A13" s="51" t="s">
        <v>8</v>
      </c>
      <c r="B13" s="51">
        <v>5</v>
      </c>
      <c r="C13" s="51">
        <v>3</v>
      </c>
      <c r="D13" s="52">
        <v>18.5</v>
      </c>
      <c r="E13" s="53"/>
      <c r="F13" s="51" t="s">
        <v>8</v>
      </c>
      <c r="G13" s="51">
        <v>8</v>
      </c>
      <c r="H13" s="51">
        <v>3</v>
      </c>
      <c r="I13" s="52">
        <v>19.4</v>
      </c>
      <c r="J13" s="53" t="s">
        <v>148</v>
      </c>
    </row>
    <row r="14" spans="1:10" ht="12.75">
      <c r="A14" s="51" t="s">
        <v>8</v>
      </c>
      <c r="B14" s="51">
        <v>6</v>
      </c>
      <c r="C14" s="51">
        <v>1</v>
      </c>
      <c r="D14" s="52">
        <v>19.4</v>
      </c>
      <c r="E14" s="53"/>
      <c r="F14" s="51" t="s">
        <v>8</v>
      </c>
      <c r="G14" s="51">
        <v>9</v>
      </c>
      <c r="H14" s="51">
        <v>1</v>
      </c>
      <c r="I14" s="52">
        <v>21.5</v>
      </c>
      <c r="J14" s="53" t="s">
        <v>147</v>
      </c>
    </row>
    <row r="15" spans="1:10" ht="12.75">
      <c r="A15" s="51" t="s">
        <v>8</v>
      </c>
      <c r="B15" s="51">
        <v>6</v>
      </c>
      <c r="C15" s="51">
        <v>2</v>
      </c>
      <c r="D15" s="52">
        <v>20.1</v>
      </c>
      <c r="E15" s="53"/>
      <c r="F15" s="51" t="s">
        <v>8</v>
      </c>
      <c r="G15" s="51">
        <v>9</v>
      </c>
      <c r="H15" s="51">
        <v>2</v>
      </c>
      <c r="I15" s="52">
        <v>22</v>
      </c>
      <c r="J15" s="53" t="s">
        <v>147</v>
      </c>
    </row>
    <row r="16" spans="1:10" ht="12.75">
      <c r="A16" s="51" t="s">
        <v>8</v>
      </c>
      <c r="B16" s="51">
        <v>6</v>
      </c>
      <c r="C16" s="51">
        <v>3</v>
      </c>
      <c r="D16" s="52">
        <v>19.4</v>
      </c>
      <c r="E16" s="53"/>
      <c r="F16" s="51" t="s">
        <v>8</v>
      </c>
      <c r="G16" s="51">
        <v>9</v>
      </c>
      <c r="H16" s="51">
        <v>3</v>
      </c>
      <c r="I16" s="52">
        <v>20.3</v>
      </c>
      <c r="J16" s="53" t="s">
        <v>147</v>
      </c>
    </row>
    <row r="17" spans="1:10" ht="12.75">
      <c r="A17" s="51" t="s">
        <v>8</v>
      </c>
      <c r="B17" s="51">
        <v>7</v>
      </c>
      <c r="C17" s="51">
        <v>1</v>
      </c>
      <c r="D17" s="52">
        <v>17.4</v>
      </c>
      <c r="E17" s="53"/>
      <c r="F17" s="51" t="s">
        <v>8</v>
      </c>
      <c r="G17" s="51">
        <v>10</v>
      </c>
      <c r="H17" s="51">
        <v>1</v>
      </c>
      <c r="I17" s="52">
        <v>20.9</v>
      </c>
      <c r="J17" s="53" t="s">
        <v>147</v>
      </c>
    </row>
    <row r="18" spans="1:10" ht="12.75">
      <c r="A18" s="51" t="s">
        <v>8</v>
      </c>
      <c r="B18" s="51">
        <v>7</v>
      </c>
      <c r="C18" s="51">
        <v>2</v>
      </c>
      <c r="D18" s="52">
        <v>19.1</v>
      </c>
      <c r="E18" s="53"/>
      <c r="F18" s="51" t="s">
        <v>8</v>
      </c>
      <c r="G18" s="51">
        <v>10</v>
      </c>
      <c r="H18" s="51">
        <v>2</v>
      </c>
      <c r="I18" s="52">
        <v>20.5</v>
      </c>
      <c r="J18" s="53" t="s">
        <v>147</v>
      </c>
    </row>
    <row r="19" spans="1:10" ht="12.75">
      <c r="A19" s="51" t="s">
        <v>8</v>
      </c>
      <c r="B19" s="51">
        <v>7</v>
      </c>
      <c r="C19" s="51">
        <v>3</v>
      </c>
      <c r="D19" s="52">
        <v>19.6</v>
      </c>
      <c r="E19" s="53"/>
      <c r="F19" s="51" t="s">
        <v>8</v>
      </c>
      <c r="G19" s="51">
        <v>10</v>
      </c>
      <c r="H19" s="51">
        <v>3</v>
      </c>
      <c r="I19" s="52">
        <v>22.9</v>
      </c>
      <c r="J19" s="53" t="s">
        <v>147</v>
      </c>
    </row>
    <row r="20" spans="1:10" ht="12.75">
      <c r="A20" s="4" t="s">
        <v>8</v>
      </c>
      <c r="B20" s="4">
        <v>11</v>
      </c>
      <c r="C20" s="4">
        <v>1</v>
      </c>
      <c r="D20" s="5">
        <v>19.1</v>
      </c>
      <c r="F20" s="4" t="s">
        <v>8</v>
      </c>
      <c r="G20" s="17">
        <v>14</v>
      </c>
      <c r="H20" s="4">
        <v>1</v>
      </c>
      <c r="I20" s="16">
        <v>18.5</v>
      </c>
      <c r="J20" s="18"/>
    </row>
    <row r="21" spans="1:10" ht="12.75">
      <c r="A21" s="4" t="s">
        <v>8</v>
      </c>
      <c r="B21" s="4">
        <v>11</v>
      </c>
      <c r="C21" s="4">
        <v>2</v>
      </c>
      <c r="D21" s="5">
        <v>17.8</v>
      </c>
      <c r="F21" s="4" t="s">
        <v>8</v>
      </c>
      <c r="G21" s="4">
        <v>14</v>
      </c>
      <c r="H21" s="4">
        <v>2</v>
      </c>
      <c r="I21" s="20">
        <v>22.6</v>
      </c>
      <c r="J21" s="1" t="s">
        <v>55</v>
      </c>
    </row>
    <row r="22" spans="1:9" ht="12.75">
      <c r="A22" s="4" t="s">
        <v>8</v>
      </c>
      <c r="B22" s="4">
        <v>11</v>
      </c>
      <c r="C22" s="4">
        <v>3</v>
      </c>
      <c r="D22" s="5">
        <v>19.7</v>
      </c>
      <c r="F22" s="4" t="s">
        <v>8</v>
      </c>
      <c r="G22" s="4">
        <v>14</v>
      </c>
      <c r="H22" s="4">
        <v>3</v>
      </c>
      <c r="I22" s="5">
        <v>20.9</v>
      </c>
    </row>
    <row r="23" spans="1:9" ht="12.75">
      <c r="A23" s="4" t="s">
        <v>8</v>
      </c>
      <c r="B23" s="4">
        <v>11</v>
      </c>
      <c r="C23" s="4">
        <v>4</v>
      </c>
      <c r="D23" s="5">
        <v>17.8</v>
      </c>
      <c r="F23" s="4" t="s">
        <v>8</v>
      </c>
      <c r="G23" s="4">
        <v>14</v>
      </c>
      <c r="H23" s="4">
        <v>4</v>
      </c>
      <c r="I23" s="5">
        <v>19.2</v>
      </c>
    </row>
    <row r="24" spans="1:9" ht="12.75">
      <c r="A24" s="4" t="s">
        <v>8</v>
      </c>
      <c r="B24" s="4">
        <v>11</v>
      </c>
      <c r="C24" s="4">
        <v>5</v>
      </c>
      <c r="D24" s="5">
        <v>18.8</v>
      </c>
      <c r="F24" s="4" t="s">
        <v>8</v>
      </c>
      <c r="G24" s="4">
        <v>14</v>
      </c>
      <c r="H24" s="4">
        <v>5</v>
      </c>
      <c r="I24" s="5">
        <v>20.9</v>
      </c>
    </row>
    <row r="25" spans="1:9" ht="12.75">
      <c r="A25" s="4" t="s">
        <v>8</v>
      </c>
      <c r="B25" s="4">
        <v>11</v>
      </c>
      <c r="C25" s="4">
        <v>6</v>
      </c>
      <c r="D25" s="5">
        <v>17.3</v>
      </c>
      <c r="F25" s="4" t="s">
        <v>8</v>
      </c>
      <c r="G25" s="4">
        <v>14</v>
      </c>
      <c r="H25" s="4">
        <v>6</v>
      </c>
      <c r="I25" s="5">
        <v>19</v>
      </c>
    </row>
    <row r="26" spans="1:9" ht="12.75">
      <c r="A26" s="4" t="s">
        <v>8</v>
      </c>
      <c r="B26" s="4">
        <v>12</v>
      </c>
      <c r="C26" s="4">
        <v>1</v>
      </c>
      <c r="D26" s="5">
        <v>19.3</v>
      </c>
      <c r="F26" s="4" t="s">
        <v>8</v>
      </c>
      <c r="G26" s="4">
        <v>15</v>
      </c>
      <c r="H26" s="4">
        <v>1</v>
      </c>
      <c r="I26" s="5">
        <v>19.5</v>
      </c>
    </row>
    <row r="27" spans="1:9" ht="12.75">
      <c r="A27" s="4" t="s">
        <v>8</v>
      </c>
      <c r="B27" s="4">
        <v>12</v>
      </c>
      <c r="C27" s="4">
        <v>2</v>
      </c>
      <c r="D27" s="5">
        <v>18.9</v>
      </c>
      <c r="F27" s="4" t="s">
        <v>8</v>
      </c>
      <c r="G27" s="4">
        <v>15</v>
      </c>
      <c r="H27" s="4">
        <v>2</v>
      </c>
      <c r="I27" s="5">
        <v>21.5</v>
      </c>
    </row>
    <row r="28" spans="1:9" ht="12.75">
      <c r="A28" s="4" t="s">
        <v>8</v>
      </c>
      <c r="B28" s="4">
        <v>12</v>
      </c>
      <c r="C28" s="4">
        <v>3</v>
      </c>
      <c r="D28" s="5">
        <v>19.4</v>
      </c>
      <c r="F28" s="4" t="s">
        <v>8</v>
      </c>
      <c r="G28" s="4">
        <v>15</v>
      </c>
      <c r="H28" s="4">
        <v>3</v>
      </c>
      <c r="I28" s="5">
        <v>19.3</v>
      </c>
    </row>
    <row r="29" spans="1:9" ht="12.75">
      <c r="A29" s="4" t="s">
        <v>8</v>
      </c>
      <c r="B29" s="4">
        <v>12</v>
      </c>
      <c r="C29" s="4">
        <v>4</v>
      </c>
      <c r="D29" s="5">
        <v>18.4</v>
      </c>
      <c r="F29" s="4" t="s">
        <v>8</v>
      </c>
      <c r="G29" s="4">
        <v>15</v>
      </c>
      <c r="H29" s="4">
        <v>4</v>
      </c>
      <c r="I29" s="5">
        <v>20</v>
      </c>
    </row>
    <row r="30" spans="1:9" ht="12.75">
      <c r="A30" s="4" t="s">
        <v>8</v>
      </c>
      <c r="B30" s="4">
        <v>12</v>
      </c>
      <c r="C30" s="4">
        <v>5</v>
      </c>
      <c r="D30" s="5">
        <v>19.4</v>
      </c>
      <c r="F30" s="4" t="s">
        <v>8</v>
      </c>
      <c r="G30" s="4">
        <v>15</v>
      </c>
      <c r="H30" s="4">
        <v>5</v>
      </c>
      <c r="I30" s="5">
        <v>21.3</v>
      </c>
    </row>
    <row r="31" spans="1:9" ht="12.75">
      <c r="A31" s="4" t="s">
        <v>8</v>
      </c>
      <c r="B31" s="4">
        <v>12</v>
      </c>
      <c r="C31" s="4">
        <v>6</v>
      </c>
      <c r="D31" s="5">
        <v>20</v>
      </c>
      <c r="F31" s="4" t="s">
        <v>8</v>
      </c>
      <c r="G31" s="4">
        <v>15</v>
      </c>
      <c r="H31" s="4">
        <v>6</v>
      </c>
      <c r="I31" s="5">
        <v>20.4</v>
      </c>
    </row>
    <row r="32" spans="1:9" ht="12.75">
      <c r="A32" s="4" t="s">
        <v>8</v>
      </c>
      <c r="B32" s="4">
        <v>13</v>
      </c>
      <c r="C32" s="4">
        <v>1</v>
      </c>
      <c r="D32" s="5">
        <v>18.6</v>
      </c>
      <c r="F32" s="4" t="s">
        <v>8</v>
      </c>
      <c r="G32" s="4">
        <v>16</v>
      </c>
      <c r="H32" s="4">
        <v>1</v>
      </c>
      <c r="I32" s="5">
        <v>21.3</v>
      </c>
    </row>
    <row r="33" spans="1:9" ht="12.75">
      <c r="A33" s="4" t="s">
        <v>8</v>
      </c>
      <c r="B33" s="4">
        <v>13</v>
      </c>
      <c r="C33" s="4">
        <v>2</v>
      </c>
      <c r="D33" s="5">
        <v>19.5</v>
      </c>
      <c r="F33" s="4" t="s">
        <v>8</v>
      </c>
      <c r="G33" s="4">
        <v>16</v>
      </c>
      <c r="H33" s="4">
        <v>2</v>
      </c>
      <c r="I33" s="16">
        <v>20.8</v>
      </c>
    </row>
    <row r="34" spans="1:9" ht="12.75">
      <c r="A34" s="4" t="s">
        <v>8</v>
      </c>
      <c r="B34" s="4">
        <v>13</v>
      </c>
      <c r="C34" s="4">
        <v>3</v>
      </c>
      <c r="D34" s="5">
        <v>18.4</v>
      </c>
      <c r="F34" s="4" t="s">
        <v>8</v>
      </c>
      <c r="G34" s="4">
        <v>16</v>
      </c>
      <c r="H34" s="4">
        <v>3</v>
      </c>
      <c r="I34" s="16">
        <v>19.4</v>
      </c>
    </row>
    <row r="35" spans="1:9" ht="12.75">
      <c r="A35" s="4" t="s">
        <v>8</v>
      </c>
      <c r="B35" s="4">
        <v>13</v>
      </c>
      <c r="C35" s="4">
        <v>4</v>
      </c>
      <c r="D35" s="5">
        <v>18.5</v>
      </c>
      <c r="F35" s="4" t="s">
        <v>8</v>
      </c>
      <c r="G35" s="4">
        <v>16</v>
      </c>
      <c r="H35" s="4">
        <v>4</v>
      </c>
      <c r="I35" s="16">
        <v>20</v>
      </c>
    </row>
    <row r="36" spans="1:9" ht="12.75">
      <c r="A36" s="4" t="s">
        <v>8</v>
      </c>
      <c r="B36" s="4">
        <v>13</v>
      </c>
      <c r="C36" s="4">
        <v>5</v>
      </c>
      <c r="D36" s="5">
        <v>20.5</v>
      </c>
      <c r="F36" s="4" t="s">
        <v>8</v>
      </c>
      <c r="G36" s="4">
        <v>16</v>
      </c>
      <c r="H36" s="4">
        <v>5</v>
      </c>
      <c r="I36" s="16">
        <v>21.2</v>
      </c>
    </row>
    <row r="37" spans="1:9" ht="12.75">
      <c r="A37" s="4" t="s">
        <v>8</v>
      </c>
      <c r="B37" s="4">
        <v>13</v>
      </c>
      <c r="C37" s="4">
        <v>6</v>
      </c>
      <c r="D37" s="5">
        <v>19.1</v>
      </c>
      <c r="F37" s="4" t="s">
        <v>8</v>
      </c>
      <c r="G37" s="4">
        <v>16</v>
      </c>
      <c r="H37" s="4">
        <v>6</v>
      </c>
      <c r="I37" s="16">
        <v>22</v>
      </c>
    </row>
    <row r="38" spans="1:9" ht="12.75">
      <c r="A38" s="4" t="s">
        <v>8</v>
      </c>
      <c r="B38" s="4">
        <v>17</v>
      </c>
      <c r="C38" s="4">
        <v>1</v>
      </c>
      <c r="D38" s="5">
        <v>18.9</v>
      </c>
      <c r="F38" s="4" t="s">
        <v>8</v>
      </c>
      <c r="G38" s="4">
        <v>20</v>
      </c>
      <c r="H38" s="4">
        <v>1</v>
      </c>
      <c r="I38" s="16">
        <v>20.2</v>
      </c>
    </row>
    <row r="39" spans="1:9" ht="12.75">
      <c r="A39" s="4" t="s">
        <v>8</v>
      </c>
      <c r="B39" s="4">
        <v>17</v>
      </c>
      <c r="C39" s="4">
        <v>2</v>
      </c>
      <c r="D39" s="5">
        <v>21.3</v>
      </c>
      <c r="F39" s="4" t="s">
        <v>8</v>
      </c>
      <c r="G39" s="4">
        <v>20</v>
      </c>
      <c r="H39" s="4">
        <v>2</v>
      </c>
      <c r="I39" s="16">
        <v>19</v>
      </c>
    </row>
    <row r="40" spans="1:9" ht="12.75">
      <c r="A40" s="4" t="s">
        <v>8</v>
      </c>
      <c r="B40" s="4">
        <v>17</v>
      </c>
      <c r="C40" s="4">
        <v>3</v>
      </c>
      <c r="D40" s="5">
        <v>20</v>
      </c>
      <c r="F40" s="4" t="s">
        <v>8</v>
      </c>
      <c r="G40" s="4">
        <v>20</v>
      </c>
      <c r="H40" s="4">
        <v>3</v>
      </c>
      <c r="I40" s="16">
        <v>21.1</v>
      </c>
    </row>
    <row r="41" spans="1:9" ht="12.75">
      <c r="A41" s="4" t="s">
        <v>8</v>
      </c>
      <c r="B41" s="4">
        <v>17</v>
      </c>
      <c r="C41" s="4">
        <v>4</v>
      </c>
      <c r="D41" s="5">
        <v>18.8</v>
      </c>
      <c r="F41" s="4" t="s">
        <v>8</v>
      </c>
      <c r="G41" s="4">
        <v>20</v>
      </c>
      <c r="H41" s="4">
        <v>4</v>
      </c>
      <c r="I41" s="16">
        <v>19.1</v>
      </c>
    </row>
    <row r="42" spans="1:9" ht="12.75">
      <c r="A42" s="4" t="s">
        <v>8</v>
      </c>
      <c r="B42" s="4">
        <v>17</v>
      </c>
      <c r="C42" s="4">
        <v>5</v>
      </c>
      <c r="D42" s="5">
        <v>21.4</v>
      </c>
      <c r="F42" s="4" t="s">
        <v>8</v>
      </c>
      <c r="G42" s="4">
        <v>20</v>
      </c>
      <c r="H42" s="4">
        <v>5</v>
      </c>
      <c r="I42" s="16">
        <v>20.5</v>
      </c>
    </row>
    <row r="43" spans="1:9" ht="12.75">
      <c r="A43" s="4" t="s">
        <v>8</v>
      </c>
      <c r="B43" s="4">
        <v>17</v>
      </c>
      <c r="C43" s="4">
        <v>6</v>
      </c>
      <c r="D43" s="5">
        <v>18.7</v>
      </c>
      <c r="F43" s="4" t="s">
        <v>8</v>
      </c>
      <c r="G43" s="4">
        <v>20</v>
      </c>
      <c r="H43" s="4">
        <v>6</v>
      </c>
      <c r="I43" s="5">
        <v>21</v>
      </c>
    </row>
    <row r="44" spans="1:9" ht="12.75">
      <c r="A44" s="4" t="s">
        <v>8</v>
      </c>
      <c r="B44" s="4">
        <v>18</v>
      </c>
      <c r="C44" s="4">
        <v>1</v>
      </c>
      <c r="D44" s="5">
        <v>20.7</v>
      </c>
      <c r="F44" s="4" t="s">
        <v>8</v>
      </c>
      <c r="G44" s="4">
        <v>21</v>
      </c>
      <c r="H44" s="4">
        <v>1</v>
      </c>
      <c r="I44" s="5">
        <v>21.3</v>
      </c>
    </row>
    <row r="45" spans="1:9" ht="12.75">
      <c r="A45" s="4" t="s">
        <v>8</v>
      </c>
      <c r="B45" s="4">
        <v>18</v>
      </c>
      <c r="C45" s="4">
        <v>2</v>
      </c>
      <c r="D45" s="5">
        <v>19</v>
      </c>
      <c r="F45" s="4" t="s">
        <v>8</v>
      </c>
      <c r="G45" s="4">
        <v>21</v>
      </c>
      <c r="H45" s="4">
        <v>2</v>
      </c>
      <c r="I45" s="5">
        <v>22.2</v>
      </c>
    </row>
    <row r="46" spans="1:9" ht="12.75">
      <c r="A46" s="4" t="s">
        <v>8</v>
      </c>
      <c r="B46" s="4">
        <v>18</v>
      </c>
      <c r="C46" s="4">
        <v>3</v>
      </c>
      <c r="D46" s="5">
        <v>21.4</v>
      </c>
      <c r="F46" s="4" t="s">
        <v>8</v>
      </c>
      <c r="G46" s="4">
        <v>21</v>
      </c>
      <c r="H46" s="4">
        <v>3</v>
      </c>
      <c r="I46" s="5">
        <v>20.6</v>
      </c>
    </row>
    <row r="47" spans="1:9" ht="12.75">
      <c r="A47" s="4" t="s">
        <v>8</v>
      </c>
      <c r="B47" s="4">
        <v>18</v>
      </c>
      <c r="C47" s="4">
        <v>4</v>
      </c>
      <c r="D47" s="20">
        <v>17.6</v>
      </c>
      <c r="E47" s="1" t="s">
        <v>54</v>
      </c>
      <c r="F47" s="4" t="s">
        <v>8</v>
      </c>
      <c r="G47" s="4">
        <v>21</v>
      </c>
      <c r="H47" s="4">
        <v>4</v>
      </c>
      <c r="I47" s="5">
        <v>23.5</v>
      </c>
    </row>
    <row r="48" spans="1:9" ht="12.75">
      <c r="A48" s="4" t="s">
        <v>8</v>
      </c>
      <c r="B48" s="4">
        <v>18</v>
      </c>
      <c r="C48" s="4">
        <v>5</v>
      </c>
      <c r="D48" s="5">
        <v>18.9</v>
      </c>
      <c r="F48" s="4" t="s">
        <v>8</v>
      </c>
      <c r="G48" s="4">
        <v>21</v>
      </c>
      <c r="H48" s="4">
        <v>5</v>
      </c>
      <c r="I48" s="5">
        <v>20.4</v>
      </c>
    </row>
    <row r="49" spans="1:9" ht="12.75">
      <c r="A49" s="4" t="s">
        <v>8</v>
      </c>
      <c r="B49" s="4">
        <v>18</v>
      </c>
      <c r="C49" s="4">
        <v>6</v>
      </c>
      <c r="D49" s="5">
        <v>19.1</v>
      </c>
      <c r="F49" s="4" t="s">
        <v>8</v>
      </c>
      <c r="G49" s="4">
        <v>21</v>
      </c>
      <c r="H49" s="4">
        <v>6</v>
      </c>
      <c r="I49" s="5">
        <v>21.4</v>
      </c>
    </row>
    <row r="50" spans="1:9" ht="12.75">
      <c r="A50" s="4" t="s">
        <v>8</v>
      </c>
      <c r="B50" s="4">
        <v>19</v>
      </c>
      <c r="C50" s="4">
        <v>1</v>
      </c>
      <c r="D50" s="5">
        <v>17.7</v>
      </c>
      <c r="F50" s="4" t="s">
        <v>8</v>
      </c>
      <c r="G50" s="4">
        <v>22</v>
      </c>
      <c r="H50" s="4">
        <v>1</v>
      </c>
      <c r="I50" s="5">
        <v>20.8</v>
      </c>
    </row>
    <row r="51" spans="1:9" ht="12.75">
      <c r="A51" s="4" t="s">
        <v>8</v>
      </c>
      <c r="B51" s="4">
        <v>19</v>
      </c>
      <c r="C51" s="4">
        <v>2</v>
      </c>
      <c r="D51" s="5">
        <v>18.3</v>
      </c>
      <c r="F51" s="4" t="s">
        <v>8</v>
      </c>
      <c r="G51" s="4">
        <v>22</v>
      </c>
      <c r="H51" s="4">
        <v>2</v>
      </c>
      <c r="I51" s="5">
        <v>21</v>
      </c>
    </row>
    <row r="52" spans="1:9" ht="12.75">
      <c r="A52" s="4" t="s">
        <v>8</v>
      </c>
      <c r="B52" s="4">
        <v>19</v>
      </c>
      <c r="C52" s="4">
        <v>3</v>
      </c>
      <c r="D52" s="5">
        <v>18.2</v>
      </c>
      <c r="F52" s="4" t="s">
        <v>8</v>
      </c>
      <c r="G52" s="4">
        <v>22</v>
      </c>
      <c r="H52" s="4">
        <v>3</v>
      </c>
      <c r="I52" s="5">
        <v>22.2</v>
      </c>
    </row>
    <row r="53" spans="1:9" ht="12.75">
      <c r="A53" s="4" t="s">
        <v>8</v>
      </c>
      <c r="B53" s="4">
        <v>19</v>
      </c>
      <c r="C53" s="4">
        <v>4</v>
      </c>
      <c r="D53" s="5">
        <v>20.6</v>
      </c>
      <c r="F53" s="4" t="s">
        <v>8</v>
      </c>
      <c r="G53" s="4">
        <v>22</v>
      </c>
      <c r="H53" s="4">
        <v>4</v>
      </c>
      <c r="I53" s="5">
        <v>19.3</v>
      </c>
    </row>
    <row r="54" spans="1:9" ht="12.75">
      <c r="A54" s="4" t="s">
        <v>8</v>
      </c>
      <c r="B54" s="4">
        <v>19</v>
      </c>
      <c r="C54" s="4">
        <v>5</v>
      </c>
      <c r="D54" s="5">
        <v>18.1</v>
      </c>
      <c r="F54" s="4" t="s">
        <v>8</v>
      </c>
      <c r="G54" s="4">
        <v>22</v>
      </c>
      <c r="H54" s="4">
        <v>5</v>
      </c>
      <c r="I54" s="5">
        <v>18.8</v>
      </c>
    </row>
    <row r="55" spans="1:9" ht="12.75">
      <c r="A55" s="4" t="s">
        <v>8</v>
      </c>
      <c r="B55" s="4">
        <v>19</v>
      </c>
      <c r="C55" s="4">
        <v>6</v>
      </c>
      <c r="D55" s="5">
        <v>20</v>
      </c>
      <c r="F55" s="4" t="s">
        <v>8</v>
      </c>
      <c r="G55" s="4">
        <v>22</v>
      </c>
      <c r="H55" s="4">
        <v>6</v>
      </c>
      <c r="I55" s="4">
        <v>20.6</v>
      </c>
    </row>
    <row r="56" spans="1:9" ht="12.75">
      <c r="A56" s="4"/>
      <c r="B56" s="4"/>
      <c r="C56" s="4"/>
      <c r="D56" s="5"/>
      <c r="F56" s="4"/>
      <c r="G56" s="4"/>
      <c r="H56" s="6" t="s">
        <v>5</v>
      </c>
      <c r="I56" s="19" t="s">
        <v>51</v>
      </c>
    </row>
    <row r="57" spans="1:9" ht="12.75">
      <c r="A57" s="4"/>
      <c r="B57" s="4"/>
      <c r="C57" s="4"/>
      <c r="D57" s="5"/>
      <c r="F57" s="4"/>
      <c r="G57" s="4"/>
      <c r="H57" s="6" t="s">
        <v>6</v>
      </c>
      <c r="I57" s="5">
        <v>20.1</v>
      </c>
    </row>
    <row r="58" spans="1:9" ht="12.75">
      <c r="A58" s="4"/>
      <c r="B58" s="4"/>
      <c r="C58" s="4"/>
      <c r="D58" s="5"/>
      <c r="F58" s="4"/>
      <c r="G58" s="4"/>
      <c r="H58" s="6" t="s">
        <v>13</v>
      </c>
      <c r="I58" s="5" t="s">
        <v>52</v>
      </c>
    </row>
    <row r="59" spans="1:9" ht="12.75">
      <c r="A59" s="4"/>
      <c r="B59" s="4"/>
      <c r="C59" s="4"/>
      <c r="D59" s="5"/>
      <c r="F59" s="4"/>
      <c r="G59" s="4"/>
      <c r="H59" s="6" t="s">
        <v>14</v>
      </c>
      <c r="I59" s="2">
        <v>39216</v>
      </c>
    </row>
    <row r="60" spans="1:9" ht="12.75">
      <c r="A60" s="4"/>
      <c r="B60" s="4"/>
      <c r="C60" s="4"/>
      <c r="D60" s="5"/>
      <c r="F60" s="4"/>
      <c r="G60" s="4"/>
      <c r="I60" s="5"/>
    </row>
    <row r="61" ht="12.75">
      <c r="A61" s="1" t="s">
        <v>10</v>
      </c>
    </row>
    <row r="62" ht="12.75">
      <c r="A62" s="1" t="s">
        <v>7</v>
      </c>
    </row>
    <row r="63" ht="12.75">
      <c r="A63" s="1" t="s">
        <v>56</v>
      </c>
    </row>
  </sheetData>
  <sheetProtection/>
  <printOptions gridLines="1"/>
  <pageMargins left="0.75" right="0.75" top="1" bottom="1" header="0.5" footer="0.5"/>
  <pageSetup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7"/>
  <sheetViews>
    <sheetView zoomScale="80" zoomScaleNormal="80" zoomScalePageLayoutView="0" workbookViewId="0" topLeftCell="A58">
      <selection activeCell="D64" sqref="D64"/>
    </sheetView>
  </sheetViews>
  <sheetFormatPr defaultColWidth="9.140625" defaultRowHeight="12.75"/>
  <cols>
    <col min="1" max="1" width="10.8515625" style="1" customWidth="1"/>
    <col min="2" max="2" width="9.421875" style="1" bestFit="1" customWidth="1"/>
    <col min="3" max="3" width="19.28125" style="1" bestFit="1" customWidth="1"/>
    <col min="4" max="4" width="30.140625" style="1" bestFit="1" customWidth="1"/>
    <col min="5" max="5" width="9.28125" style="1" bestFit="1" customWidth="1"/>
    <col min="6" max="13" width="16.7109375" style="1" customWidth="1"/>
    <col min="14" max="14" width="70.57421875" style="1" customWidth="1"/>
    <col min="15" max="15" width="13.00390625" style="1" customWidth="1"/>
    <col min="16" max="16384" width="9.140625" style="1" customWidth="1"/>
  </cols>
  <sheetData>
    <row r="1" spans="1:13" ht="12.75">
      <c r="A1" s="7" t="s">
        <v>47</v>
      </c>
      <c r="E1" s="55" t="s">
        <v>146</v>
      </c>
      <c r="F1" s="49"/>
      <c r="G1" s="49"/>
      <c r="H1" s="49"/>
      <c r="I1" s="49"/>
      <c r="J1" s="49"/>
      <c r="K1" s="49"/>
      <c r="L1" s="49"/>
      <c r="M1" s="49"/>
    </row>
    <row r="2" ht="12.75">
      <c r="A2" s="7" t="s">
        <v>28</v>
      </c>
    </row>
    <row r="3" spans="1:10" ht="12.75">
      <c r="A3" s="7" t="s">
        <v>49</v>
      </c>
      <c r="D3" s="15" t="s">
        <v>154</v>
      </c>
      <c r="J3" s="4"/>
    </row>
    <row r="4" spans="6:19" ht="12.75">
      <c r="F4" s="4" t="s">
        <v>37</v>
      </c>
      <c r="G4" s="4" t="s">
        <v>37</v>
      </c>
      <c r="H4" s="4" t="s">
        <v>37</v>
      </c>
      <c r="I4" s="4" t="s">
        <v>37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7"/>
      <c r="F5" s="2">
        <v>39224</v>
      </c>
      <c r="G5" s="2">
        <v>39227</v>
      </c>
      <c r="H5" s="2">
        <v>39231</v>
      </c>
      <c r="I5" s="2">
        <v>39234</v>
      </c>
      <c r="J5" s="2">
        <v>39238</v>
      </c>
      <c r="K5" s="2">
        <v>39241</v>
      </c>
      <c r="L5" s="2">
        <v>39245</v>
      </c>
      <c r="M5" s="2">
        <v>39248</v>
      </c>
      <c r="N5" s="3" t="s">
        <v>4</v>
      </c>
      <c r="O5" s="4"/>
      <c r="P5" s="4"/>
      <c r="Q5" s="4"/>
      <c r="R5" s="4"/>
      <c r="S5" s="4"/>
    </row>
    <row r="6" spans="1:19" ht="12.75">
      <c r="A6" s="4" t="s">
        <v>0</v>
      </c>
      <c r="B6" s="4" t="s">
        <v>15</v>
      </c>
      <c r="C6" s="4" t="s">
        <v>38</v>
      </c>
      <c r="D6" s="4" t="s">
        <v>17</v>
      </c>
      <c r="E6" s="4" t="s">
        <v>2</v>
      </c>
      <c r="F6" s="4" t="s">
        <v>39</v>
      </c>
      <c r="G6" s="4" t="s">
        <v>40</v>
      </c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O6" s="4"/>
      <c r="P6" s="4"/>
      <c r="Q6" s="4"/>
      <c r="R6" s="4"/>
      <c r="S6" s="4"/>
    </row>
    <row r="7" spans="1:14" ht="12.75">
      <c r="A7" s="45" t="s">
        <v>8</v>
      </c>
      <c r="B7" s="46">
        <v>1</v>
      </c>
      <c r="C7" s="46">
        <v>0</v>
      </c>
      <c r="D7" s="46" t="s">
        <v>29</v>
      </c>
      <c r="E7" s="46">
        <v>1</v>
      </c>
      <c r="F7" s="47">
        <v>16.9</v>
      </c>
      <c r="G7" s="47">
        <v>17.1</v>
      </c>
      <c r="H7" s="47">
        <v>17.2</v>
      </c>
      <c r="I7" s="48" t="s">
        <v>48</v>
      </c>
      <c r="J7" s="48" t="s">
        <v>48</v>
      </c>
      <c r="K7" s="48" t="s">
        <v>48</v>
      </c>
      <c r="L7" s="48" t="s">
        <v>48</v>
      </c>
      <c r="M7" s="48" t="s">
        <v>48</v>
      </c>
      <c r="N7" s="50" t="s">
        <v>147</v>
      </c>
    </row>
    <row r="8" spans="1:14" ht="12.75">
      <c r="A8" s="45" t="s">
        <v>8</v>
      </c>
      <c r="B8" s="46">
        <v>1</v>
      </c>
      <c r="C8" s="46">
        <v>0</v>
      </c>
      <c r="D8" s="46" t="s">
        <v>29</v>
      </c>
      <c r="E8" s="46">
        <v>2</v>
      </c>
      <c r="F8" s="47">
        <v>20.9</v>
      </c>
      <c r="G8" s="47">
        <v>22.4</v>
      </c>
      <c r="H8" s="47">
        <v>21.6</v>
      </c>
      <c r="I8" s="48" t="s">
        <v>48</v>
      </c>
      <c r="J8" s="48" t="s">
        <v>48</v>
      </c>
      <c r="K8" s="48" t="s">
        <v>48</v>
      </c>
      <c r="L8" s="48" t="s">
        <v>48</v>
      </c>
      <c r="M8" s="48" t="s">
        <v>48</v>
      </c>
      <c r="N8" s="50" t="s">
        <v>147</v>
      </c>
    </row>
    <row r="9" spans="1:14" ht="12.75">
      <c r="A9" s="45" t="s">
        <v>8</v>
      </c>
      <c r="B9" s="46">
        <v>1</v>
      </c>
      <c r="C9" s="46">
        <v>0</v>
      </c>
      <c r="D9" s="46" t="s">
        <v>29</v>
      </c>
      <c r="E9" s="46">
        <v>3</v>
      </c>
      <c r="F9" s="47">
        <v>20</v>
      </c>
      <c r="G9" s="47">
        <v>20</v>
      </c>
      <c r="H9" s="47">
        <v>19.7</v>
      </c>
      <c r="I9" s="48" t="s">
        <v>48</v>
      </c>
      <c r="J9" s="48" t="s">
        <v>48</v>
      </c>
      <c r="K9" s="48" t="s">
        <v>48</v>
      </c>
      <c r="L9" s="48" t="s">
        <v>48</v>
      </c>
      <c r="M9" s="48" t="s">
        <v>48</v>
      </c>
      <c r="N9" s="50" t="s">
        <v>147</v>
      </c>
    </row>
    <row r="10" spans="1:14" ht="12.75">
      <c r="A10" s="45" t="s">
        <v>8</v>
      </c>
      <c r="B10" s="46">
        <v>2</v>
      </c>
      <c r="C10" s="46">
        <v>30</v>
      </c>
      <c r="D10" s="46" t="s">
        <v>29</v>
      </c>
      <c r="E10" s="46">
        <v>1</v>
      </c>
      <c r="F10" s="47">
        <v>20.1</v>
      </c>
      <c r="G10" s="47">
        <v>21.1</v>
      </c>
      <c r="H10" s="47">
        <v>21.1</v>
      </c>
      <c r="I10" s="48" t="s">
        <v>48</v>
      </c>
      <c r="J10" s="48" t="s">
        <v>48</v>
      </c>
      <c r="K10" s="48" t="s">
        <v>48</v>
      </c>
      <c r="L10" s="48" t="s">
        <v>48</v>
      </c>
      <c r="M10" s="48" t="s">
        <v>48</v>
      </c>
      <c r="N10" s="50" t="s">
        <v>147</v>
      </c>
    </row>
    <row r="11" spans="1:14" ht="12.75">
      <c r="A11" s="45" t="s">
        <v>8</v>
      </c>
      <c r="B11" s="46">
        <v>2</v>
      </c>
      <c r="C11" s="46">
        <v>30</v>
      </c>
      <c r="D11" s="46" t="s">
        <v>29</v>
      </c>
      <c r="E11" s="46">
        <v>2</v>
      </c>
      <c r="F11" s="47">
        <v>20.7</v>
      </c>
      <c r="G11" s="47">
        <v>20.3</v>
      </c>
      <c r="H11" s="47">
        <v>19.6</v>
      </c>
      <c r="I11" s="48" t="s">
        <v>48</v>
      </c>
      <c r="J11" s="48" t="s">
        <v>48</v>
      </c>
      <c r="K11" s="48" t="s">
        <v>48</v>
      </c>
      <c r="L11" s="48" t="s">
        <v>48</v>
      </c>
      <c r="M11" s="48" t="s">
        <v>48</v>
      </c>
      <c r="N11" s="50" t="s">
        <v>147</v>
      </c>
    </row>
    <row r="12" spans="1:14" ht="12.75">
      <c r="A12" s="45" t="s">
        <v>8</v>
      </c>
      <c r="B12" s="46">
        <v>2</v>
      </c>
      <c r="C12" s="46">
        <v>30</v>
      </c>
      <c r="D12" s="46" t="s">
        <v>29</v>
      </c>
      <c r="E12" s="46">
        <v>3</v>
      </c>
      <c r="F12" s="47">
        <v>20.9</v>
      </c>
      <c r="G12" s="47">
        <v>20.7</v>
      </c>
      <c r="H12" s="47">
        <v>20.8</v>
      </c>
      <c r="I12" s="48" t="s">
        <v>48</v>
      </c>
      <c r="J12" s="48" t="s">
        <v>48</v>
      </c>
      <c r="K12" s="48" t="s">
        <v>48</v>
      </c>
      <c r="L12" s="48" t="s">
        <v>48</v>
      </c>
      <c r="M12" s="48" t="s">
        <v>48</v>
      </c>
      <c r="N12" s="50" t="s">
        <v>147</v>
      </c>
    </row>
    <row r="13" spans="1:14" ht="12.75">
      <c r="A13" s="45" t="s">
        <v>8</v>
      </c>
      <c r="B13" s="46">
        <v>5</v>
      </c>
      <c r="C13" s="46">
        <v>0</v>
      </c>
      <c r="D13" s="46" t="s">
        <v>31</v>
      </c>
      <c r="E13" s="46">
        <v>1</v>
      </c>
      <c r="F13" s="47">
        <v>20.9</v>
      </c>
      <c r="G13" s="47">
        <v>21.2</v>
      </c>
      <c r="H13" s="47">
        <v>21.8</v>
      </c>
      <c r="I13" s="48" t="s">
        <v>48</v>
      </c>
      <c r="J13" s="48" t="s">
        <v>48</v>
      </c>
      <c r="K13" s="48" t="s">
        <v>48</v>
      </c>
      <c r="L13" s="48" t="s">
        <v>48</v>
      </c>
      <c r="M13" s="48" t="s">
        <v>48</v>
      </c>
      <c r="N13" s="50" t="s">
        <v>147</v>
      </c>
    </row>
    <row r="14" spans="1:14" ht="12.75">
      <c r="A14" s="45" t="s">
        <v>8</v>
      </c>
      <c r="B14" s="46">
        <v>5</v>
      </c>
      <c r="C14" s="46">
        <v>0</v>
      </c>
      <c r="D14" s="46" t="s">
        <v>31</v>
      </c>
      <c r="E14" s="46">
        <v>2</v>
      </c>
      <c r="F14" s="47">
        <v>20.5</v>
      </c>
      <c r="G14" s="47">
        <v>20.8</v>
      </c>
      <c r="H14" s="47">
        <v>21.7</v>
      </c>
      <c r="I14" s="48" t="s">
        <v>48</v>
      </c>
      <c r="J14" s="48" t="s">
        <v>48</v>
      </c>
      <c r="K14" s="48" t="s">
        <v>48</v>
      </c>
      <c r="L14" s="48" t="s">
        <v>48</v>
      </c>
      <c r="M14" s="48" t="s">
        <v>48</v>
      </c>
      <c r="N14" s="50" t="s">
        <v>147</v>
      </c>
    </row>
    <row r="15" spans="1:14" ht="12.75">
      <c r="A15" s="45" t="s">
        <v>8</v>
      </c>
      <c r="B15" s="46">
        <v>5</v>
      </c>
      <c r="C15" s="46">
        <v>0</v>
      </c>
      <c r="D15" s="46" t="s">
        <v>31</v>
      </c>
      <c r="E15" s="46">
        <v>3</v>
      </c>
      <c r="F15" s="47">
        <v>19.4</v>
      </c>
      <c r="G15" s="47">
        <v>19.6</v>
      </c>
      <c r="H15" s="47">
        <v>18.9</v>
      </c>
      <c r="I15" s="48" t="s">
        <v>48</v>
      </c>
      <c r="J15" s="48" t="s">
        <v>48</v>
      </c>
      <c r="K15" s="48" t="s">
        <v>48</v>
      </c>
      <c r="L15" s="48" t="s">
        <v>48</v>
      </c>
      <c r="M15" s="48" t="s">
        <v>48</v>
      </c>
      <c r="N15" s="50" t="s">
        <v>147</v>
      </c>
    </row>
    <row r="16" spans="1:14" ht="12.75">
      <c r="A16" s="45" t="s">
        <v>8</v>
      </c>
      <c r="B16" s="46">
        <v>6</v>
      </c>
      <c r="C16" s="46">
        <v>7.5</v>
      </c>
      <c r="D16" s="46" t="s">
        <v>31</v>
      </c>
      <c r="E16" s="46">
        <v>1</v>
      </c>
      <c r="F16" s="47">
        <v>20.9</v>
      </c>
      <c r="G16" s="47">
        <v>20.2</v>
      </c>
      <c r="H16" s="47">
        <v>20</v>
      </c>
      <c r="I16" s="48" t="s">
        <v>48</v>
      </c>
      <c r="J16" s="48" t="s">
        <v>48</v>
      </c>
      <c r="K16" s="48" t="s">
        <v>48</v>
      </c>
      <c r="L16" s="48" t="s">
        <v>48</v>
      </c>
      <c r="M16" s="48" t="s">
        <v>48</v>
      </c>
      <c r="N16" s="50" t="s">
        <v>147</v>
      </c>
    </row>
    <row r="17" spans="1:14" ht="12.75">
      <c r="A17" s="45" t="s">
        <v>8</v>
      </c>
      <c r="B17" s="46">
        <v>6</v>
      </c>
      <c r="C17" s="46">
        <v>7.5</v>
      </c>
      <c r="D17" s="46" t="s">
        <v>31</v>
      </c>
      <c r="E17" s="46">
        <v>2</v>
      </c>
      <c r="F17" s="47">
        <v>20</v>
      </c>
      <c r="G17" s="47">
        <v>19.9</v>
      </c>
      <c r="H17" s="47">
        <v>21.1</v>
      </c>
      <c r="I17" s="48" t="s">
        <v>48</v>
      </c>
      <c r="J17" s="48" t="s">
        <v>48</v>
      </c>
      <c r="K17" s="48" t="s">
        <v>48</v>
      </c>
      <c r="L17" s="48" t="s">
        <v>48</v>
      </c>
      <c r="M17" s="48" t="s">
        <v>48</v>
      </c>
      <c r="N17" s="50" t="s">
        <v>147</v>
      </c>
    </row>
    <row r="18" spans="1:14" ht="12.75">
      <c r="A18" s="45" t="s">
        <v>8</v>
      </c>
      <c r="B18" s="46">
        <v>6</v>
      </c>
      <c r="C18" s="46">
        <v>7.5</v>
      </c>
      <c r="D18" s="46" t="s">
        <v>31</v>
      </c>
      <c r="E18" s="46">
        <v>3</v>
      </c>
      <c r="F18" s="47">
        <v>21.4</v>
      </c>
      <c r="G18" s="47">
        <v>21.2</v>
      </c>
      <c r="H18" s="47">
        <v>21.8</v>
      </c>
      <c r="I18" s="48" t="s">
        <v>48</v>
      </c>
      <c r="J18" s="48" t="s">
        <v>48</v>
      </c>
      <c r="K18" s="48" t="s">
        <v>48</v>
      </c>
      <c r="L18" s="48" t="s">
        <v>48</v>
      </c>
      <c r="M18" s="48" t="s">
        <v>48</v>
      </c>
      <c r="N18" s="50" t="s">
        <v>147</v>
      </c>
    </row>
    <row r="19" spans="1:14" ht="12.75">
      <c r="A19" s="45" t="s">
        <v>8</v>
      </c>
      <c r="B19" s="46">
        <v>7</v>
      </c>
      <c r="C19" s="46">
        <v>30</v>
      </c>
      <c r="D19" s="46" t="s">
        <v>31</v>
      </c>
      <c r="E19" s="46">
        <v>1</v>
      </c>
      <c r="F19" s="47">
        <v>19.5</v>
      </c>
      <c r="G19" s="47">
        <v>19.9</v>
      </c>
      <c r="H19" s="47">
        <v>20.2</v>
      </c>
      <c r="I19" s="48" t="s">
        <v>48</v>
      </c>
      <c r="J19" s="48" t="s">
        <v>48</v>
      </c>
      <c r="K19" s="48" t="s">
        <v>48</v>
      </c>
      <c r="L19" s="48" t="s">
        <v>48</v>
      </c>
      <c r="M19" s="48" t="s">
        <v>48</v>
      </c>
      <c r="N19" s="50" t="s">
        <v>147</v>
      </c>
    </row>
    <row r="20" spans="1:14" ht="12.75">
      <c r="A20" s="45" t="s">
        <v>8</v>
      </c>
      <c r="B20" s="46">
        <v>7</v>
      </c>
      <c r="C20" s="46">
        <v>30</v>
      </c>
      <c r="D20" s="46" t="s">
        <v>31</v>
      </c>
      <c r="E20" s="46">
        <v>2</v>
      </c>
      <c r="F20" s="47">
        <v>20.1</v>
      </c>
      <c r="G20" s="47">
        <v>18.7</v>
      </c>
      <c r="H20" s="47">
        <v>16.8</v>
      </c>
      <c r="I20" s="48" t="s">
        <v>48</v>
      </c>
      <c r="J20" s="48" t="s">
        <v>48</v>
      </c>
      <c r="K20" s="48" t="s">
        <v>48</v>
      </c>
      <c r="L20" s="48" t="s">
        <v>48</v>
      </c>
      <c r="M20" s="48" t="s">
        <v>48</v>
      </c>
      <c r="N20" s="50" t="s">
        <v>147</v>
      </c>
    </row>
    <row r="21" spans="1:14" ht="12.75">
      <c r="A21" s="45" t="s">
        <v>8</v>
      </c>
      <c r="B21" s="46">
        <v>7</v>
      </c>
      <c r="C21" s="46">
        <v>30</v>
      </c>
      <c r="D21" s="46" t="s">
        <v>31</v>
      </c>
      <c r="E21" s="46">
        <v>3</v>
      </c>
      <c r="F21" s="47">
        <v>19.1</v>
      </c>
      <c r="G21" s="47">
        <v>19.7</v>
      </c>
      <c r="H21" s="47">
        <v>18.5</v>
      </c>
      <c r="I21" s="48" t="s">
        <v>48</v>
      </c>
      <c r="J21" s="48" t="s">
        <v>48</v>
      </c>
      <c r="K21" s="48" t="s">
        <v>48</v>
      </c>
      <c r="L21" s="48" t="s">
        <v>48</v>
      </c>
      <c r="M21" s="48" t="s">
        <v>48</v>
      </c>
      <c r="N21" s="50" t="s">
        <v>147</v>
      </c>
    </row>
    <row r="22" spans="1:13" ht="12.75">
      <c r="A22" s="10" t="s">
        <v>8</v>
      </c>
      <c r="B22" s="4">
        <v>11</v>
      </c>
      <c r="C22" s="4">
        <v>0</v>
      </c>
      <c r="D22" s="4" t="s">
        <v>33</v>
      </c>
      <c r="E22" s="4">
        <v>1</v>
      </c>
      <c r="F22" s="5">
        <v>19.1</v>
      </c>
      <c r="G22" s="5">
        <v>19.8</v>
      </c>
      <c r="H22" s="5">
        <v>19.8</v>
      </c>
      <c r="I22" s="5">
        <v>21.5</v>
      </c>
      <c r="J22" s="22" t="s">
        <v>48</v>
      </c>
      <c r="K22" s="22" t="s">
        <v>48</v>
      </c>
      <c r="L22" s="22" t="s">
        <v>48</v>
      </c>
      <c r="M22" s="22" t="s">
        <v>48</v>
      </c>
    </row>
    <row r="23" spans="1:13" ht="12.75">
      <c r="A23" s="10" t="s">
        <v>8</v>
      </c>
      <c r="B23" s="4">
        <v>11</v>
      </c>
      <c r="C23" s="4">
        <v>0</v>
      </c>
      <c r="D23" s="4" t="s">
        <v>33</v>
      </c>
      <c r="E23" s="4">
        <v>2</v>
      </c>
      <c r="F23" s="5">
        <v>20.2</v>
      </c>
      <c r="G23" s="5">
        <v>20</v>
      </c>
      <c r="H23" s="5">
        <v>20.3</v>
      </c>
      <c r="I23" s="5">
        <v>21.3</v>
      </c>
      <c r="J23" s="22" t="s">
        <v>48</v>
      </c>
      <c r="K23" s="22" t="s">
        <v>48</v>
      </c>
      <c r="L23" s="22" t="s">
        <v>48</v>
      </c>
      <c r="M23" s="22" t="s">
        <v>48</v>
      </c>
    </row>
    <row r="24" spans="1:13" ht="12.75">
      <c r="A24" s="10" t="s">
        <v>8</v>
      </c>
      <c r="B24" s="4">
        <v>11</v>
      </c>
      <c r="C24" s="4">
        <v>0</v>
      </c>
      <c r="D24" s="4" t="s">
        <v>33</v>
      </c>
      <c r="E24" s="4">
        <v>3</v>
      </c>
      <c r="F24" s="5">
        <v>20.6</v>
      </c>
      <c r="G24" s="5">
        <v>20.8</v>
      </c>
      <c r="H24" s="5">
        <v>20.8</v>
      </c>
      <c r="I24" s="5">
        <v>21.6</v>
      </c>
      <c r="J24" s="22" t="s">
        <v>48</v>
      </c>
      <c r="K24" s="22" t="s">
        <v>48</v>
      </c>
      <c r="L24" s="22" t="s">
        <v>48</v>
      </c>
      <c r="M24" s="22" t="s">
        <v>48</v>
      </c>
    </row>
    <row r="25" spans="1:13" ht="12.75">
      <c r="A25" s="10" t="s">
        <v>8</v>
      </c>
      <c r="B25" s="4">
        <v>11</v>
      </c>
      <c r="C25" s="4">
        <v>0</v>
      </c>
      <c r="D25" s="4" t="s">
        <v>33</v>
      </c>
      <c r="E25" s="4">
        <v>4</v>
      </c>
      <c r="F25" s="5">
        <v>14.9</v>
      </c>
      <c r="G25" s="5">
        <v>17.2</v>
      </c>
      <c r="H25" s="5">
        <v>17.9</v>
      </c>
      <c r="I25" s="5">
        <v>19.2</v>
      </c>
      <c r="J25" s="22" t="s">
        <v>48</v>
      </c>
      <c r="K25" s="22" t="s">
        <v>48</v>
      </c>
      <c r="L25" s="22" t="s">
        <v>48</v>
      </c>
      <c r="M25" s="22" t="s">
        <v>48</v>
      </c>
    </row>
    <row r="26" spans="1:13" ht="12.75">
      <c r="A26" s="10" t="s">
        <v>8</v>
      </c>
      <c r="B26" s="4">
        <v>11</v>
      </c>
      <c r="C26" s="4">
        <v>0</v>
      </c>
      <c r="D26" s="4" t="s">
        <v>33</v>
      </c>
      <c r="E26" s="4">
        <v>5</v>
      </c>
      <c r="F26" s="5">
        <v>19</v>
      </c>
      <c r="G26" s="5">
        <v>19.7</v>
      </c>
      <c r="H26" s="5">
        <v>19.7</v>
      </c>
      <c r="I26" s="5">
        <v>20</v>
      </c>
      <c r="J26" s="22" t="s">
        <v>48</v>
      </c>
      <c r="K26" s="22" t="s">
        <v>48</v>
      </c>
      <c r="L26" s="22" t="s">
        <v>48</v>
      </c>
      <c r="M26" s="22" t="s">
        <v>48</v>
      </c>
    </row>
    <row r="27" spans="1:13" ht="12.75">
      <c r="A27" s="10" t="s">
        <v>8</v>
      </c>
      <c r="B27" s="4">
        <v>11</v>
      </c>
      <c r="C27" s="4">
        <v>0</v>
      </c>
      <c r="D27" s="4" t="s">
        <v>33</v>
      </c>
      <c r="E27" s="4">
        <v>6</v>
      </c>
      <c r="F27" s="5">
        <v>20.7</v>
      </c>
      <c r="G27" s="5">
        <v>21.5</v>
      </c>
      <c r="H27" s="5">
        <v>22</v>
      </c>
      <c r="I27" s="5">
        <v>22.3</v>
      </c>
      <c r="J27" s="22" t="s">
        <v>48</v>
      </c>
      <c r="K27" s="22" t="s">
        <v>48</v>
      </c>
      <c r="L27" s="22" t="s">
        <v>48</v>
      </c>
      <c r="M27" s="22" t="s">
        <v>48</v>
      </c>
    </row>
    <row r="28" spans="1:13" ht="12.75">
      <c r="A28" s="10" t="s">
        <v>8</v>
      </c>
      <c r="B28" s="4">
        <v>12</v>
      </c>
      <c r="C28" s="4">
        <v>7.5</v>
      </c>
      <c r="D28" s="4" t="s">
        <v>33</v>
      </c>
      <c r="E28" s="4">
        <v>1</v>
      </c>
      <c r="F28" s="5">
        <v>20.3</v>
      </c>
      <c r="G28" s="5">
        <v>21</v>
      </c>
      <c r="H28" s="5">
        <v>20.9</v>
      </c>
      <c r="I28" s="5">
        <v>21.7</v>
      </c>
      <c r="J28" s="22" t="s">
        <v>48</v>
      </c>
      <c r="K28" s="22" t="s">
        <v>48</v>
      </c>
      <c r="L28" s="22" t="s">
        <v>48</v>
      </c>
      <c r="M28" s="22" t="s">
        <v>48</v>
      </c>
    </row>
    <row r="29" spans="1:13" ht="12.75">
      <c r="A29" s="10" t="s">
        <v>8</v>
      </c>
      <c r="B29" s="4">
        <v>12</v>
      </c>
      <c r="C29" s="4">
        <v>7.5</v>
      </c>
      <c r="D29" s="4" t="s">
        <v>33</v>
      </c>
      <c r="E29" s="4">
        <v>2</v>
      </c>
      <c r="F29" s="5">
        <v>19.6</v>
      </c>
      <c r="G29" s="5">
        <v>20.4</v>
      </c>
      <c r="H29" s="5">
        <v>20.9</v>
      </c>
      <c r="I29" s="5">
        <v>21.2</v>
      </c>
      <c r="J29" s="22" t="s">
        <v>48</v>
      </c>
      <c r="K29" s="22" t="s">
        <v>48</v>
      </c>
      <c r="L29" s="22" t="s">
        <v>48</v>
      </c>
      <c r="M29" s="22" t="s">
        <v>48</v>
      </c>
    </row>
    <row r="30" spans="1:13" ht="12.75">
      <c r="A30" s="10" t="s">
        <v>8</v>
      </c>
      <c r="B30" s="4">
        <v>12</v>
      </c>
      <c r="C30" s="4">
        <v>7.5</v>
      </c>
      <c r="D30" s="4" t="s">
        <v>33</v>
      </c>
      <c r="E30" s="4">
        <v>3</v>
      </c>
      <c r="F30" s="5">
        <v>20.3</v>
      </c>
      <c r="G30" s="5">
        <v>20.9</v>
      </c>
      <c r="H30" s="5">
        <v>20.8</v>
      </c>
      <c r="I30" s="5">
        <v>21.2</v>
      </c>
      <c r="J30" s="22" t="s">
        <v>48</v>
      </c>
      <c r="K30" s="22" t="s">
        <v>48</v>
      </c>
      <c r="L30" s="22" t="s">
        <v>48</v>
      </c>
      <c r="M30" s="22" t="s">
        <v>48</v>
      </c>
    </row>
    <row r="31" spans="1:13" ht="12.75">
      <c r="A31" s="10" t="s">
        <v>8</v>
      </c>
      <c r="B31" s="4">
        <v>12</v>
      </c>
      <c r="C31" s="4">
        <v>7.5</v>
      </c>
      <c r="D31" s="4" t="s">
        <v>33</v>
      </c>
      <c r="E31" s="4">
        <v>4</v>
      </c>
      <c r="F31" s="5">
        <v>21</v>
      </c>
      <c r="G31" s="5">
        <v>22.1</v>
      </c>
      <c r="H31" s="5">
        <v>21.7</v>
      </c>
      <c r="I31" s="5">
        <v>22.3</v>
      </c>
      <c r="J31" s="22" t="s">
        <v>48</v>
      </c>
      <c r="K31" s="22" t="s">
        <v>48</v>
      </c>
      <c r="L31" s="22" t="s">
        <v>48</v>
      </c>
      <c r="M31" s="22" t="s">
        <v>48</v>
      </c>
    </row>
    <row r="32" spans="1:13" ht="12.75">
      <c r="A32" s="10" t="s">
        <v>8</v>
      </c>
      <c r="B32" s="4">
        <v>12</v>
      </c>
      <c r="C32" s="4">
        <v>7.5</v>
      </c>
      <c r="D32" s="4" t="s">
        <v>33</v>
      </c>
      <c r="E32" s="4">
        <v>5</v>
      </c>
      <c r="F32" s="5">
        <v>20</v>
      </c>
      <c r="G32" s="5">
        <v>20.8</v>
      </c>
      <c r="H32" s="5">
        <v>20.8</v>
      </c>
      <c r="I32" s="5">
        <v>21</v>
      </c>
      <c r="J32" s="22" t="s">
        <v>48</v>
      </c>
      <c r="K32" s="22" t="s">
        <v>48</v>
      </c>
      <c r="L32" s="22" t="s">
        <v>48</v>
      </c>
      <c r="M32" s="22" t="s">
        <v>48</v>
      </c>
    </row>
    <row r="33" spans="1:13" ht="12.75">
      <c r="A33" s="10" t="s">
        <v>8</v>
      </c>
      <c r="B33" s="4">
        <v>12</v>
      </c>
      <c r="C33" s="4">
        <v>7.5</v>
      </c>
      <c r="D33" s="4" t="s">
        <v>33</v>
      </c>
      <c r="E33" s="4">
        <v>6</v>
      </c>
      <c r="F33" s="5">
        <v>20.1</v>
      </c>
      <c r="G33" s="5">
        <v>20.7</v>
      </c>
      <c r="H33" s="5">
        <v>20.3</v>
      </c>
      <c r="I33" s="5">
        <v>20.9</v>
      </c>
      <c r="J33" s="22" t="s">
        <v>48</v>
      </c>
      <c r="K33" s="22" t="s">
        <v>48</v>
      </c>
      <c r="L33" s="22" t="s">
        <v>48</v>
      </c>
      <c r="M33" s="22" t="s">
        <v>48</v>
      </c>
    </row>
    <row r="34" spans="1:13" ht="12.75">
      <c r="A34" s="10" t="s">
        <v>8</v>
      </c>
      <c r="B34" s="4">
        <v>13</v>
      </c>
      <c r="C34" s="4">
        <v>30</v>
      </c>
      <c r="D34" s="4" t="s">
        <v>33</v>
      </c>
      <c r="E34" s="4">
        <v>1</v>
      </c>
      <c r="F34" s="5">
        <v>20.3</v>
      </c>
      <c r="G34" s="5">
        <v>19.9</v>
      </c>
      <c r="H34" s="5">
        <v>19.2</v>
      </c>
      <c r="I34" s="5">
        <v>16.6</v>
      </c>
      <c r="J34" s="22" t="s">
        <v>48</v>
      </c>
      <c r="K34" s="22" t="s">
        <v>48</v>
      </c>
      <c r="L34" s="22" t="s">
        <v>48</v>
      </c>
      <c r="M34" s="22" t="s">
        <v>48</v>
      </c>
    </row>
    <row r="35" spans="1:13" ht="12.75">
      <c r="A35" s="10" t="s">
        <v>8</v>
      </c>
      <c r="B35" s="4">
        <v>13</v>
      </c>
      <c r="C35" s="4">
        <v>30</v>
      </c>
      <c r="D35" s="4" t="s">
        <v>33</v>
      </c>
      <c r="E35" s="4">
        <v>2</v>
      </c>
      <c r="F35" s="5">
        <v>17.5</v>
      </c>
      <c r="G35" s="5">
        <v>16.3</v>
      </c>
      <c r="H35" s="5">
        <v>17</v>
      </c>
      <c r="I35" s="5">
        <v>12.6</v>
      </c>
      <c r="J35" s="22" t="s">
        <v>48</v>
      </c>
      <c r="K35" s="22" t="s">
        <v>48</v>
      </c>
      <c r="L35" s="22" t="s">
        <v>48</v>
      </c>
      <c r="M35" s="22" t="s">
        <v>48</v>
      </c>
    </row>
    <row r="36" spans="1:13" ht="12.75">
      <c r="A36" s="10" t="s">
        <v>8</v>
      </c>
      <c r="B36" s="4">
        <v>13</v>
      </c>
      <c r="C36" s="4">
        <v>30</v>
      </c>
      <c r="D36" s="4" t="s">
        <v>33</v>
      </c>
      <c r="E36" s="4">
        <v>3</v>
      </c>
      <c r="F36" s="5">
        <v>20.3</v>
      </c>
      <c r="G36" s="5">
        <v>20.1</v>
      </c>
      <c r="H36" s="5">
        <v>20</v>
      </c>
      <c r="I36" s="5">
        <v>19.4</v>
      </c>
      <c r="J36" s="22" t="s">
        <v>48</v>
      </c>
      <c r="K36" s="22" t="s">
        <v>48</v>
      </c>
      <c r="L36" s="22" t="s">
        <v>48</v>
      </c>
      <c r="M36" s="22" t="s">
        <v>48</v>
      </c>
    </row>
    <row r="37" spans="1:13" ht="12.75">
      <c r="A37" s="10" t="s">
        <v>8</v>
      </c>
      <c r="B37" s="4">
        <v>13</v>
      </c>
      <c r="C37" s="4">
        <v>30</v>
      </c>
      <c r="D37" s="4" t="s">
        <v>33</v>
      </c>
      <c r="E37" s="4">
        <v>4</v>
      </c>
      <c r="F37" s="5">
        <v>18.5</v>
      </c>
      <c r="G37" s="5">
        <v>19.6</v>
      </c>
      <c r="H37" s="5">
        <v>19.6</v>
      </c>
      <c r="I37" s="5">
        <v>18.3</v>
      </c>
      <c r="J37" s="22" t="s">
        <v>48</v>
      </c>
      <c r="K37" s="22" t="s">
        <v>48</v>
      </c>
      <c r="L37" s="22" t="s">
        <v>48</v>
      </c>
      <c r="M37" s="22" t="s">
        <v>48</v>
      </c>
    </row>
    <row r="38" spans="1:13" ht="12.75">
      <c r="A38" s="10" t="s">
        <v>8</v>
      </c>
      <c r="B38" s="4">
        <v>13</v>
      </c>
      <c r="C38" s="4">
        <v>30</v>
      </c>
      <c r="D38" s="4" t="s">
        <v>33</v>
      </c>
      <c r="E38" s="4">
        <v>5</v>
      </c>
      <c r="F38" s="5">
        <v>21.2</v>
      </c>
      <c r="G38" s="5">
        <v>21.2</v>
      </c>
      <c r="H38" s="5">
        <v>21.7</v>
      </c>
      <c r="I38" s="5">
        <v>21.1</v>
      </c>
      <c r="J38" s="22" t="s">
        <v>48</v>
      </c>
      <c r="K38" s="22" t="s">
        <v>48</v>
      </c>
      <c r="L38" s="22" t="s">
        <v>48</v>
      </c>
      <c r="M38" s="22" t="s">
        <v>48</v>
      </c>
    </row>
    <row r="39" spans="1:13" ht="12.75">
      <c r="A39" s="10" t="s">
        <v>8</v>
      </c>
      <c r="B39" s="4">
        <v>13</v>
      </c>
      <c r="C39" s="4">
        <v>30</v>
      </c>
      <c r="D39" s="4" t="s">
        <v>33</v>
      </c>
      <c r="E39" s="4">
        <v>6</v>
      </c>
      <c r="F39" s="5">
        <v>19.6</v>
      </c>
      <c r="G39" s="5">
        <v>19.7</v>
      </c>
      <c r="H39" s="5">
        <v>18</v>
      </c>
      <c r="I39" s="5">
        <v>18.2</v>
      </c>
      <c r="J39" s="22" t="s">
        <v>48</v>
      </c>
      <c r="K39" s="22" t="s">
        <v>48</v>
      </c>
      <c r="L39" s="22" t="s">
        <v>48</v>
      </c>
      <c r="M39" s="22" t="s">
        <v>48</v>
      </c>
    </row>
    <row r="40" spans="1:12" ht="12.75">
      <c r="A40" s="10" t="s">
        <v>8</v>
      </c>
      <c r="B40" s="4">
        <v>17</v>
      </c>
      <c r="C40" s="4">
        <v>0</v>
      </c>
      <c r="D40" s="4" t="s">
        <v>35</v>
      </c>
      <c r="E40" s="4">
        <v>1</v>
      </c>
      <c r="F40" s="5">
        <v>21.2</v>
      </c>
      <c r="G40" s="5">
        <v>21.6</v>
      </c>
      <c r="H40" s="5">
        <v>21.6</v>
      </c>
      <c r="I40" s="4">
        <v>22.3</v>
      </c>
      <c r="J40" s="5">
        <v>22.2</v>
      </c>
      <c r="K40" s="5">
        <v>22.4</v>
      </c>
      <c r="L40" s="5">
        <v>22.6</v>
      </c>
    </row>
    <row r="41" spans="1:12" ht="12.75">
      <c r="A41" s="10" t="s">
        <v>8</v>
      </c>
      <c r="B41" s="4">
        <v>17</v>
      </c>
      <c r="C41" s="4">
        <v>0</v>
      </c>
      <c r="D41" s="4" t="s">
        <v>35</v>
      </c>
      <c r="E41" s="4">
        <v>2</v>
      </c>
      <c r="F41" s="5">
        <v>20.3</v>
      </c>
      <c r="G41" s="5">
        <v>21.9</v>
      </c>
      <c r="H41" s="5">
        <v>20.5</v>
      </c>
      <c r="I41" s="5">
        <v>22.6</v>
      </c>
      <c r="J41" s="5">
        <v>21.6</v>
      </c>
      <c r="K41" s="5">
        <v>21.8</v>
      </c>
      <c r="L41" s="5">
        <v>22.9</v>
      </c>
    </row>
    <row r="42" spans="1:12" ht="12.75">
      <c r="A42" s="10" t="s">
        <v>8</v>
      </c>
      <c r="B42" s="4">
        <v>17</v>
      </c>
      <c r="C42" s="4">
        <v>0</v>
      </c>
      <c r="D42" s="4" t="s">
        <v>35</v>
      </c>
      <c r="E42" s="4">
        <v>3</v>
      </c>
      <c r="F42" s="5">
        <v>20.2</v>
      </c>
      <c r="G42" s="5">
        <v>20</v>
      </c>
      <c r="H42" s="5">
        <v>20.5</v>
      </c>
      <c r="I42" s="5">
        <v>21.1</v>
      </c>
      <c r="J42" s="5">
        <v>21.1</v>
      </c>
      <c r="K42" s="5">
        <v>21.6</v>
      </c>
      <c r="L42" s="5">
        <v>21.9</v>
      </c>
    </row>
    <row r="43" spans="1:12" ht="12.75">
      <c r="A43" s="10" t="s">
        <v>8</v>
      </c>
      <c r="B43" s="4">
        <v>17</v>
      </c>
      <c r="C43" s="4">
        <v>0</v>
      </c>
      <c r="D43" s="4" t="s">
        <v>35</v>
      </c>
      <c r="E43" s="4">
        <v>4</v>
      </c>
      <c r="F43" s="5">
        <v>22.5</v>
      </c>
      <c r="G43" s="5">
        <v>23.3</v>
      </c>
      <c r="H43" s="5">
        <v>22.9</v>
      </c>
      <c r="I43" s="5">
        <v>23.9</v>
      </c>
      <c r="J43" s="5">
        <v>24.3</v>
      </c>
      <c r="K43" s="5">
        <v>24.3</v>
      </c>
      <c r="L43" s="5">
        <v>24.9</v>
      </c>
    </row>
    <row r="44" spans="1:12" ht="12.75">
      <c r="A44" s="10" t="s">
        <v>8</v>
      </c>
      <c r="B44" s="4">
        <v>17</v>
      </c>
      <c r="C44" s="4">
        <v>0</v>
      </c>
      <c r="D44" s="4" t="s">
        <v>35</v>
      </c>
      <c r="E44" s="4">
        <v>5</v>
      </c>
      <c r="F44" s="5">
        <v>22.5</v>
      </c>
      <c r="G44" s="5">
        <v>23</v>
      </c>
      <c r="H44" s="5">
        <v>23</v>
      </c>
      <c r="I44" s="5">
        <v>23.6</v>
      </c>
      <c r="J44" s="5">
        <v>23.8</v>
      </c>
      <c r="K44" s="23">
        <v>25.1</v>
      </c>
      <c r="L44" s="5">
        <v>25.1</v>
      </c>
    </row>
    <row r="45" spans="1:12" ht="12.75">
      <c r="A45" s="10" t="s">
        <v>8</v>
      </c>
      <c r="B45" s="4">
        <v>17</v>
      </c>
      <c r="C45" s="4">
        <v>0</v>
      </c>
      <c r="D45" s="4" t="s">
        <v>35</v>
      </c>
      <c r="E45" s="4">
        <v>6</v>
      </c>
      <c r="F45" s="5">
        <v>20.8</v>
      </c>
      <c r="G45" s="5">
        <v>21</v>
      </c>
      <c r="H45" s="5">
        <v>20.8</v>
      </c>
      <c r="I45" s="5">
        <v>22.4</v>
      </c>
      <c r="J45" s="5">
        <v>22.7</v>
      </c>
      <c r="K45" s="4">
        <v>22.6</v>
      </c>
      <c r="L45" s="5">
        <v>22.2</v>
      </c>
    </row>
    <row r="46" spans="1:12" ht="12.75">
      <c r="A46" s="10" t="s">
        <v>8</v>
      </c>
      <c r="B46" s="4">
        <v>18</v>
      </c>
      <c r="C46" s="4">
        <v>7.5</v>
      </c>
      <c r="D46" s="4" t="s">
        <v>35</v>
      </c>
      <c r="E46" s="4">
        <v>1</v>
      </c>
      <c r="F46" s="5">
        <v>17.8</v>
      </c>
      <c r="G46" s="5">
        <v>19.1</v>
      </c>
      <c r="H46" s="5">
        <v>18.7</v>
      </c>
      <c r="I46" s="5">
        <v>19.6</v>
      </c>
      <c r="J46" s="5">
        <v>19.8</v>
      </c>
      <c r="K46" s="4">
        <v>20.4</v>
      </c>
      <c r="L46" s="5">
        <v>20.5</v>
      </c>
    </row>
    <row r="47" spans="1:12" ht="12.75">
      <c r="A47" s="10" t="s">
        <v>8</v>
      </c>
      <c r="B47" s="4">
        <v>18</v>
      </c>
      <c r="C47" s="4">
        <v>7.5</v>
      </c>
      <c r="D47" s="4" t="s">
        <v>35</v>
      </c>
      <c r="E47" s="4">
        <v>2</v>
      </c>
      <c r="F47" s="4">
        <v>22.6</v>
      </c>
      <c r="G47" s="4">
        <v>23.1</v>
      </c>
      <c r="H47" s="4">
        <v>22.7</v>
      </c>
      <c r="I47" s="4">
        <v>22.9</v>
      </c>
      <c r="J47" s="4">
        <v>23.3</v>
      </c>
      <c r="K47" s="4">
        <v>23.7</v>
      </c>
      <c r="L47" s="5">
        <v>23.3</v>
      </c>
    </row>
    <row r="48" spans="1:12" ht="12.75">
      <c r="A48" s="10" t="s">
        <v>8</v>
      </c>
      <c r="B48" s="4">
        <v>18</v>
      </c>
      <c r="C48" s="4">
        <v>7.5</v>
      </c>
      <c r="D48" s="4" t="s">
        <v>35</v>
      </c>
      <c r="E48" s="4">
        <v>3</v>
      </c>
      <c r="F48" s="5">
        <v>20</v>
      </c>
      <c r="G48" s="5">
        <v>21.3</v>
      </c>
      <c r="H48" s="5">
        <v>21.7</v>
      </c>
      <c r="I48" s="5">
        <v>21.7</v>
      </c>
      <c r="J48" s="5">
        <v>21.4</v>
      </c>
      <c r="K48" s="4">
        <v>21.7</v>
      </c>
      <c r="L48" s="5">
        <v>22</v>
      </c>
    </row>
    <row r="49" spans="1:12" ht="12.75">
      <c r="A49" s="10" t="s">
        <v>8</v>
      </c>
      <c r="B49" s="4">
        <v>18</v>
      </c>
      <c r="C49" s="4">
        <v>7.5</v>
      </c>
      <c r="D49" s="4" t="s">
        <v>35</v>
      </c>
      <c r="E49" s="4">
        <v>4</v>
      </c>
      <c r="F49" s="5">
        <v>19.9</v>
      </c>
      <c r="G49" s="5">
        <v>21.2</v>
      </c>
      <c r="H49" s="5">
        <v>21.5</v>
      </c>
      <c r="I49" s="5">
        <v>21.2</v>
      </c>
      <c r="J49" s="5">
        <v>21.5</v>
      </c>
      <c r="K49" s="4">
        <v>21.5</v>
      </c>
      <c r="L49" s="5">
        <v>21.7</v>
      </c>
    </row>
    <row r="50" spans="1:12" ht="12.75">
      <c r="A50" s="10" t="s">
        <v>8</v>
      </c>
      <c r="B50" s="4">
        <v>18</v>
      </c>
      <c r="C50" s="4">
        <v>7.5</v>
      </c>
      <c r="D50" s="4" t="s">
        <v>35</v>
      </c>
      <c r="E50" s="4">
        <v>5</v>
      </c>
      <c r="F50" s="5">
        <v>19.8</v>
      </c>
      <c r="G50" s="5">
        <v>20.3</v>
      </c>
      <c r="H50" s="5">
        <v>21.4</v>
      </c>
      <c r="I50" s="5">
        <v>21.9</v>
      </c>
      <c r="J50" s="5">
        <v>21.7</v>
      </c>
      <c r="K50" s="4">
        <v>22.4</v>
      </c>
      <c r="L50" s="5">
        <v>21.7</v>
      </c>
    </row>
    <row r="51" spans="1:12" ht="12.75">
      <c r="A51" s="10" t="s">
        <v>8</v>
      </c>
      <c r="B51" s="4">
        <v>18</v>
      </c>
      <c r="C51" s="4">
        <v>7.5</v>
      </c>
      <c r="D51" s="4" t="s">
        <v>35</v>
      </c>
      <c r="E51" s="4">
        <v>6</v>
      </c>
      <c r="F51" s="5">
        <v>21.7</v>
      </c>
      <c r="G51" s="5">
        <v>22.5</v>
      </c>
      <c r="H51" s="5">
        <v>22.5</v>
      </c>
      <c r="I51" s="5">
        <v>22.8</v>
      </c>
      <c r="J51" s="5">
        <v>23.4</v>
      </c>
      <c r="K51" s="4">
        <v>24.5</v>
      </c>
      <c r="L51" s="5">
        <v>24.2</v>
      </c>
    </row>
    <row r="52" spans="1:12" ht="12.75">
      <c r="A52" s="10" t="s">
        <v>8</v>
      </c>
      <c r="B52" s="4">
        <v>19</v>
      </c>
      <c r="C52" s="4">
        <v>30</v>
      </c>
      <c r="D52" s="4" t="s">
        <v>35</v>
      </c>
      <c r="E52" s="4">
        <v>1</v>
      </c>
      <c r="F52" s="5">
        <v>20.8</v>
      </c>
      <c r="G52" s="5">
        <v>20.6</v>
      </c>
      <c r="H52" s="5">
        <v>19.8</v>
      </c>
      <c r="I52" s="5">
        <v>19.6</v>
      </c>
      <c r="J52" s="5">
        <v>19</v>
      </c>
      <c r="K52" s="4">
        <v>20.5</v>
      </c>
      <c r="L52" s="5">
        <v>22.6</v>
      </c>
    </row>
    <row r="53" spans="1:12" ht="12.75">
      <c r="A53" s="10" t="s">
        <v>8</v>
      </c>
      <c r="B53" s="4">
        <v>19</v>
      </c>
      <c r="C53" s="4">
        <v>30</v>
      </c>
      <c r="D53" s="4" t="s">
        <v>35</v>
      </c>
      <c r="E53" s="4">
        <v>2</v>
      </c>
      <c r="F53" s="5">
        <v>19</v>
      </c>
      <c r="G53" s="5">
        <v>19.3</v>
      </c>
      <c r="H53" s="5">
        <v>19.7</v>
      </c>
      <c r="I53" s="5">
        <v>19.4</v>
      </c>
      <c r="J53" s="5">
        <v>19</v>
      </c>
      <c r="K53" s="4">
        <v>20.3</v>
      </c>
      <c r="L53" s="5">
        <v>20</v>
      </c>
    </row>
    <row r="54" spans="1:12" ht="12.75">
      <c r="A54" s="10" t="s">
        <v>8</v>
      </c>
      <c r="B54" s="4">
        <v>19</v>
      </c>
      <c r="C54" s="4">
        <v>30</v>
      </c>
      <c r="D54" s="4" t="s">
        <v>35</v>
      </c>
      <c r="E54" s="4">
        <v>3</v>
      </c>
      <c r="F54" s="5">
        <v>18.6</v>
      </c>
      <c r="G54" s="5">
        <v>19</v>
      </c>
      <c r="H54" s="5">
        <v>19</v>
      </c>
      <c r="I54" s="5">
        <v>19.1</v>
      </c>
      <c r="J54" s="5">
        <v>20.4</v>
      </c>
      <c r="K54" s="4">
        <v>19.9</v>
      </c>
      <c r="L54" s="5">
        <v>20.1</v>
      </c>
    </row>
    <row r="55" spans="1:12" ht="12.75">
      <c r="A55" s="10" t="s">
        <v>8</v>
      </c>
      <c r="B55" s="4">
        <v>19</v>
      </c>
      <c r="C55" s="4">
        <v>30</v>
      </c>
      <c r="D55" s="4" t="s">
        <v>35</v>
      </c>
      <c r="E55" s="4">
        <v>4</v>
      </c>
      <c r="F55" s="5">
        <v>21.1</v>
      </c>
      <c r="G55" s="5">
        <v>21.9</v>
      </c>
      <c r="H55" s="5">
        <v>21.1</v>
      </c>
      <c r="I55" s="5">
        <v>21.4</v>
      </c>
      <c r="J55" s="5">
        <v>21.1</v>
      </c>
      <c r="K55" s="4">
        <v>23.8</v>
      </c>
      <c r="L55" s="5">
        <v>23.3</v>
      </c>
    </row>
    <row r="56" spans="1:12" ht="12.75">
      <c r="A56" s="10" t="s">
        <v>8</v>
      </c>
      <c r="B56" s="4">
        <v>19</v>
      </c>
      <c r="C56" s="4">
        <v>30</v>
      </c>
      <c r="D56" s="4" t="s">
        <v>35</v>
      </c>
      <c r="E56" s="4">
        <v>5</v>
      </c>
      <c r="F56" s="5">
        <v>19.5</v>
      </c>
      <c r="G56" s="5">
        <v>19.5</v>
      </c>
      <c r="H56" s="5">
        <v>19.7</v>
      </c>
      <c r="I56" s="5">
        <v>18.7</v>
      </c>
      <c r="J56" s="5">
        <v>17.9</v>
      </c>
      <c r="K56" s="4">
        <v>20.5</v>
      </c>
      <c r="L56" s="5">
        <v>21.3</v>
      </c>
    </row>
    <row r="57" spans="1:12" ht="12.75">
      <c r="A57" s="10" t="s">
        <v>8</v>
      </c>
      <c r="B57" s="4">
        <v>19</v>
      </c>
      <c r="C57" s="4">
        <v>30</v>
      </c>
      <c r="D57" s="4" t="s">
        <v>35</v>
      </c>
      <c r="E57" s="4">
        <v>6</v>
      </c>
      <c r="F57" s="5">
        <v>19.3</v>
      </c>
      <c r="G57" s="5">
        <v>18.7</v>
      </c>
      <c r="H57" s="5">
        <v>18.6</v>
      </c>
      <c r="I57" s="5">
        <v>18.9</v>
      </c>
      <c r="J57" s="5">
        <v>18.8</v>
      </c>
      <c r="K57" s="4">
        <v>20.9</v>
      </c>
      <c r="L57" s="5">
        <v>20.8</v>
      </c>
    </row>
    <row r="58" spans="1:12" ht="12.75">
      <c r="A58" s="7"/>
      <c r="E58" s="6" t="s">
        <v>5</v>
      </c>
      <c r="F58" s="5">
        <v>20</v>
      </c>
      <c r="G58" s="5">
        <v>20</v>
      </c>
      <c r="H58" s="5">
        <v>20</v>
      </c>
      <c r="I58" s="5">
        <v>20.1</v>
      </c>
      <c r="J58" s="5">
        <v>20.1</v>
      </c>
      <c r="K58" s="5">
        <v>20</v>
      </c>
      <c r="L58" s="5">
        <v>20</v>
      </c>
    </row>
    <row r="59" spans="1:12" ht="12.75">
      <c r="A59" s="7"/>
      <c r="E59" s="6" t="s">
        <v>6</v>
      </c>
      <c r="F59" s="5">
        <v>20.1</v>
      </c>
      <c r="G59" s="5">
        <v>20</v>
      </c>
      <c r="H59" s="5">
        <v>19.9</v>
      </c>
      <c r="I59" s="5">
        <v>20.1</v>
      </c>
      <c r="J59" s="5">
        <v>20</v>
      </c>
      <c r="K59" s="5">
        <v>20</v>
      </c>
      <c r="L59" s="5">
        <v>20</v>
      </c>
    </row>
    <row r="60" spans="1:12" ht="12.75">
      <c r="A60" s="7"/>
      <c r="E60" s="6" t="s">
        <v>57</v>
      </c>
      <c r="F60" s="4" t="s">
        <v>52</v>
      </c>
      <c r="G60" s="4" t="s">
        <v>52</v>
      </c>
      <c r="H60" s="4" t="s">
        <v>52</v>
      </c>
      <c r="I60" s="4" t="s">
        <v>52</v>
      </c>
      <c r="J60" s="4" t="s">
        <v>52</v>
      </c>
      <c r="K60" s="4" t="s">
        <v>52</v>
      </c>
      <c r="L60" s="4" t="s">
        <v>52</v>
      </c>
    </row>
    <row r="61" spans="1:19" ht="12.75">
      <c r="A61" s="7"/>
      <c r="E61" s="6" t="s">
        <v>58</v>
      </c>
      <c r="F61" s="2">
        <v>39225</v>
      </c>
      <c r="G61" s="2">
        <v>39232</v>
      </c>
      <c r="H61" s="2">
        <v>39232</v>
      </c>
      <c r="I61" s="2">
        <v>39240</v>
      </c>
      <c r="J61" s="2">
        <v>39240</v>
      </c>
      <c r="K61" s="2">
        <v>39240</v>
      </c>
      <c r="L61" s="2">
        <v>39247</v>
      </c>
      <c r="M61" s="2"/>
      <c r="N61" s="4"/>
      <c r="O61" s="4"/>
      <c r="P61" s="4"/>
      <c r="Q61" s="4"/>
      <c r="R61" s="4"/>
      <c r="S61" s="4"/>
    </row>
    <row r="62" spans="1:19" ht="12.75">
      <c r="A62" s="7" t="s">
        <v>47</v>
      </c>
      <c r="O62" s="2"/>
      <c r="P62" s="4"/>
      <c r="Q62" s="4"/>
      <c r="R62" s="4"/>
      <c r="S62" s="4"/>
    </row>
    <row r="63" spans="1:19" ht="12.75">
      <c r="A63" s="7" t="s">
        <v>28</v>
      </c>
      <c r="O63" s="3"/>
      <c r="P63" s="4"/>
      <c r="Q63" s="4"/>
      <c r="R63" s="4"/>
      <c r="S63" s="4"/>
    </row>
    <row r="64" spans="1:19" ht="12.75">
      <c r="A64" s="7" t="s">
        <v>50</v>
      </c>
      <c r="D64" s="15" t="s">
        <v>155</v>
      </c>
      <c r="J64" s="4"/>
      <c r="O64" s="4"/>
      <c r="P64" s="4"/>
      <c r="Q64" s="4"/>
      <c r="R64" s="4"/>
      <c r="S64" s="4"/>
    </row>
    <row r="65" spans="6:14" ht="12.75">
      <c r="F65" s="4" t="s">
        <v>37</v>
      </c>
      <c r="G65" s="4" t="s">
        <v>37</v>
      </c>
      <c r="H65" s="4" t="s">
        <v>37</v>
      </c>
      <c r="I65" s="4" t="s">
        <v>37</v>
      </c>
      <c r="J65" s="4"/>
      <c r="K65" s="4"/>
      <c r="L65" s="4"/>
      <c r="M65" s="4"/>
      <c r="N65" s="4"/>
    </row>
    <row r="66" spans="1:14" ht="12.75">
      <c r="A66" s="7"/>
      <c r="F66" s="2">
        <v>39224</v>
      </c>
      <c r="G66" s="2">
        <v>39227</v>
      </c>
      <c r="H66" s="2">
        <v>39231</v>
      </c>
      <c r="I66" s="2">
        <v>39234</v>
      </c>
      <c r="J66" s="2">
        <v>39238</v>
      </c>
      <c r="K66" s="2">
        <v>39241</v>
      </c>
      <c r="L66" s="2">
        <v>39245</v>
      </c>
      <c r="M66" s="2">
        <v>39248</v>
      </c>
      <c r="N66" s="3" t="s">
        <v>4</v>
      </c>
    </row>
    <row r="67" spans="1:13" ht="12.75">
      <c r="A67" s="4" t="s">
        <v>0</v>
      </c>
      <c r="B67" s="4" t="s">
        <v>15</v>
      </c>
      <c r="C67" s="4" t="s">
        <v>38</v>
      </c>
      <c r="D67" s="4" t="s">
        <v>17</v>
      </c>
      <c r="E67" s="4" t="s">
        <v>2</v>
      </c>
      <c r="F67" s="4" t="s">
        <v>39</v>
      </c>
      <c r="G67" s="4" t="s">
        <v>40</v>
      </c>
      <c r="H67" s="4" t="s">
        <v>41</v>
      </c>
      <c r="I67" s="4" t="s">
        <v>42</v>
      </c>
      <c r="J67" s="4" t="s">
        <v>43</v>
      </c>
      <c r="K67" s="4" t="s">
        <v>44</v>
      </c>
      <c r="L67" s="4" t="s">
        <v>45</v>
      </c>
      <c r="M67" s="4" t="s">
        <v>46</v>
      </c>
    </row>
    <row r="68" spans="1:14" ht="12.75">
      <c r="A68" s="45" t="s">
        <v>8</v>
      </c>
      <c r="B68" s="46">
        <v>3</v>
      </c>
      <c r="C68" s="46">
        <v>0</v>
      </c>
      <c r="D68" s="46" t="s">
        <v>30</v>
      </c>
      <c r="E68" s="46">
        <v>1</v>
      </c>
      <c r="F68" s="47">
        <v>22.4</v>
      </c>
      <c r="G68" s="47">
        <v>21.9</v>
      </c>
      <c r="H68" s="47">
        <v>22.4</v>
      </c>
      <c r="I68" s="48" t="s">
        <v>48</v>
      </c>
      <c r="J68" s="48" t="s">
        <v>48</v>
      </c>
      <c r="K68" s="48" t="s">
        <v>48</v>
      </c>
      <c r="L68" s="48" t="s">
        <v>48</v>
      </c>
      <c r="M68" s="48" t="s">
        <v>48</v>
      </c>
      <c r="N68" s="50" t="s">
        <v>147</v>
      </c>
    </row>
    <row r="69" spans="1:14" ht="12.75">
      <c r="A69" s="45" t="s">
        <v>8</v>
      </c>
      <c r="B69" s="46">
        <v>3</v>
      </c>
      <c r="C69" s="46">
        <v>0</v>
      </c>
      <c r="D69" s="46" t="s">
        <v>30</v>
      </c>
      <c r="E69" s="46">
        <v>2</v>
      </c>
      <c r="F69" s="47">
        <v>24.2</v>
      </c>
      <c r="G69" s="47">
        <v>24.4</v>
      </c>
      <c r="H69" s="47">
        <v>24.5</v>
      </c>
      <c r="I69" s="48" t="s">
        <v>48</v>
      </c>
      <c r="J69" s="48" t="s">
        <v>48</v>
      </c>
      <c r="K69" s="48" t="s">
        <v>48</v>
      </c>
      <c r="L69" s="48" t="s">
        <v>48</v>
      </c>
      <c r="M69" s="48" t="s">
        <v>48</v>
      </c>
      <c r="N69" s="50" t="s">
        <v>147</v>
      </c>
    </row>
    <row r="70" spans="1:14" ht="12.75">
      <c r="A70" s="45" t="s">
        <v>8</v>
      </c>
      <c r="B70" s="46">
        <v>3</v>
      </c>
      <c r="C70" s="46">
        <v>0</v>
      </c>
      <c r="D70" s="46" t="s">
        <v>30</v>
      </c>
      <c r="E70" s="46">
        <v>3</v>
      </c>
      <c r="F70" s="47">
        <v>22.5</v>
      </c>
      <c r="G70" s="47">
        <v>22</v>
      </c>
      <c r="H70" s="47">
        <v>22.2</v>
      </c>
      <c r="I70" s="48" t="s">
        <v>48</v>
      </c>
      <c r="J70" s="48" t="s">
        <v>48</v>
      </c>
      <c r="K70" s="48" t="s">
        <v>48</v>
      </c>
      <c r="L70" s="48" t="s">
        <v>48</v>
      </c>
      <c r="M70" s="48" t="s">
        <v>48</v>
      </c>
      <c r="N70" s="50" t="s">
        <v>147</v>
      </c>
    </row>
    <row r="71" spans="1:14" ht="12.75">
      <c r="A71" s="45" t="s">
        <v>8</v>
      </c>
      <c r="B71" s="46">
        <v>4</v>
      </c>
      <c r="C71" s="46">
        <v>30</v>
      </c>
      <c r="D71" s="46" t="s">
        <v>30</v>
      </c>
      <c r="E71" s="46">
        <v>1</v>
      </c>
      <c r="F71" s="47">
        <v>22.4</v>
      </c>
      <c r="G71" s="47">
        <v>24.2</v>
      </c>
      <c r="H71" s="47">
        <v>24.1</v>
      </c>
      <c r="I71" s="48" t="s">
        <v>48</v>
      </c>
      <c r="J71" s="48" t="s">
        <v>48</v>
      </c>
      <c r="K71" s="48" t="s">
        <v>48</v>
      </c>
      <c r="L71" s="48" t="s">
        <v>48</v>
      </c>
      <c r="M71" s="48" t="s">
        <v>48</v>
      </c>
      <c r="N71" s="50" t="s">
        <v>147</v>
      </c>
    </row>
    <row r="72" spans="1:14" ht="12.75">
      <c r="A72" s="45" t="s">
        <v>8</v>
      </c>
      <c r="B72" s="46">
        <v>4</v>
      </c>
      <c r="C72" s="46">
        <v>30</v>
      </c>
      <c r="D72" s="46" t="s">
        <v>30</v>
      </c>
      <c r="E72" s="46">
        <v>2</v>
      </c>
      <c r="F72" s="47">
        <v>21.5</v>
      </c>
      <c r="G72" s="47">
        <v>21.5</v>
      </c>
      <c r="H72" s="47">
        <v>21.3</v>
      </c>
      <c r="I72" s="48" t="s">
        <v>48</v>
      </c>
      <c r="J72" s="48" t="s">
        <v>48</v>
      </c>
      <c r="K72" s="48" t="s">
        <v>48</v>
      </c>
      <c r="L72" s="48" t="s">
        <v>48</v>
      </c>
      <c r="M72" s="48" t="s">
        <v>48</v>
      </c>
      <c r="N72" s="50" t="s">
        <v>147</v>
      </c>
    </row>
    <row r="73" spans="1:14" ht="12.75">
      <c r="A73" s="45" t="s">
        <v>8</v>
      </c>
      <c r="B73" s="46">
        <v>4</v>
      </c>
      <c r="C73" s="46">
        <v>30</v>
      </c>
      <c r="D73" s="46" t="s">
        <v>30</v>
      </c>
      <c r="E73" s="46">
        <v>3</v>
      </c>
      <c r="F73" s="47">
        <v>22.6</v>
      </c>
      <c r="G73" s="47">
        <v>23</v>
      </c>
      <c r="H73" s="47">
        <v>22.4</v>
      </c>
      <c r="I73" s="48" t="s">
        <v>48</v>
      </c>
      <c r="J73" s="48" t="s">
        <v>48</v>
      </c>
      <c r="K73" s="48" t="s">
        <v>48</v>
      </c>
      <c r="L73" s="48" t="s">
        <v>48</v>
      </c>
      <c r="M73" s="48" t="s">
        <v>48</v>
      </c>
      <c r="N73" s="50" t="s">
        <v>147</v>
      </c>
    </row>
    <row r="74" spans="1:14" ht="12.75">
      <c r="A74" s="45" t="s">
        <v>8</v>
      </c>
      <c r="B74" s="46">
        <v>8</v>
      </c>
      <c r="C74" s="46">
        <v>0</v>
      </c>
      <c r="D74" s="46" t="s">
        <v>32</v>
      </c>
      <c r="E74" s="46">
        <v>1</v>
      </c>
      <c r="F74" s="47">
        <v>20.7</v>
      </c>
      <c r="G74" s="47">
        <v>21.6</v>
      </c>
      <c r="H74" s="47">
        <v>21.5</v>
      </c>
      <c r="I74" s="48" t="s">
        <v>48</v>
      </c>
      <c r="J74" s="48" t="s">
        <v>48</v>
      </c>
      <c r="K74" s="48" t="s">
        <v>48</v>
      </c>
      <c r="L74" s="48" t="s">
        <v>48</v>
      </c>
      <c r="M74" s="48" t="s">
        <v>48</v>
      </c>
      <c r="N74" s="50" t="s">
        <v>147</v>
      </c>
    </row>
    <row r="75" spans="1:14" ht="12.75">
      <c r="A75" s="45" t="s">
        <v>8</v>
      </c>
      <c r="B75" s="46">
        <v>8</v>
      </c>
      <c r="C75" s="46">
        <v>0</v>
      </c>
      <c r="D75" s="46" t="s">
        <v>32</v>
      </c>
      <c r="E75" s="46">
        <v>2</v>
      </c>
      <c r="F75" s="47">
        <v>23.8</v>
      </c>
      <c r="G75" s="47">
        <v>24</v>
      </c>
      <c r="H75" s="47">
        <v>24.1</v>
      </c>
      <c r="I75" s="48" t="s">
        <v>48</v>
      </c>
      <c r="J75" s="48" t="s">
        <v>48</v>
      </c>
      <c r="K75" s="48" t="s">
        <v>48</v>
      </c>
      <c r="L75" s="48" t="s">
        <v>48</v>
      </c>
      <c r="M75" s="48" t="s">
        <v>48</v>
      </c>
      <c r="N75" s="50" t="s">
        <v>147</v>
      </c>
    </row>
    <row r="76" spans="1:15" ht="12.75">
      <c r="A76" s="45" t="s">
        <v>8</v>
      </c>
      <c r="B76" s="46">
        <v>8</v>
      </c>
      <c r="C76" s="46">
        <v>0</v>
      </c>
      <c r="D76" s="46" t="s">
        <v>32</v>
      </c>
      <c r="E76" s="46">
        <v>3</v>
      </c>
      <c r="F76" s="47">
        <v>24</v>
      </c>
      <c r="G76" s="47">
        <v>24.6</v>
      </c>
      <c r="H76" s="47">
        <v>25</v>
      </c>
      <c r="I76" s="48" t="s">
        <v>48</v>
      </c>
      <c r="J76" s="48" t="s">
        <v>48</v>
      </c>
      <c r="K76" s="48" t="s">
        <v>48</v>
      </c>
      <c r="L76" s="48" t="s">
        <v>48</v>
      </c>
      <c r="M76" s="48" t="s">
        <v>48</v>
      </c>
      <c r="N76" s="50" t="s">
        <v>147</v>
      </c>
      <c r="O76" s="24"/>
    </row>
    <row r="77" spans="1:15" ht="12.75">
      <c r="A77" s="45" t="s">
        <v>8</v>
      </c>
      <c r="B77" s="46">
        <v>9</v>
      </c>
      <c r="C77" s="46">
        <v>7.5</v>
      </c>
      <c r="D77" s="46" t="s">
        <v>32</v>
      </c>
      <c r="E77" s="46">
        <v>1</v>
      </c>
      <c r="F77" s="47">
        <v>23.7</v>
      </c>
      <c r="G77" s="47">
        <v>24.1</v>
      </c>
      <c r="H77" s="47">
        <v>23.5</v>
      </c>
      <c r="I77" s="48" t="s">
        <v>48</v>
      </c>
      <c r="J77" s="48" t="s">
        <v>48</v>
      </c>
      <c r="K77" s="48" t="s">
        <v>48</v>
      </c>
      <c r="L77" s="48" t="s">
        <v>48</v>
      </c>
      <c r="M77" s="48" t="s">
        <v>48</v>
      </c>
      <c r="N77" s="50" t="s">
        <v>147</v>
      </c>
      <c r="O77" s="24"/>
    </row>
    <row r="78" spans="1:14" ht="12.75">
      <c r="A78" s="45" t="s">
        <v>8</v>
      </c>
      <c r="B78" s="46">
        <v>9</v>
      </c>
      <c r="C78" s="46">
        <v>7.5</v>
      </c>
      <c r="D78" s="46" t="s">
        <v>32</v>
      </c>
      <c r="E78" s="46">
        <v>2</v>
      </c>
      <c r="F78" s="47">
        <v>23.2</v>
      </c>
      <c r="G78" s="47">
        <v>23.7</v>
      </c>
      <c r="H78" s="47">
        <v>23.4</v>
      </c>
      <c r="I78" s="48" t="s">
        <v>48</v>
      </c>
      <c r="J78" s="48" t="s">
        <v>48</v>
      </c>
      <c r="K78" s="48" t="s">
        <v>48</v>
      </c>
      <c r="L78" s="48" t="s">
        <v>48</v>
      </c>
      <c r="M78" s="48" t="s">
        <v>48</v>
      </c>
      <c r="N78" s="50" t="s">
        <v>147</v>
      </c>
    </row>
    <row r="79" spans="1:14" ht="12.75">
      <c r="A79" s="45" t="s">
        <v>8</v>
      </c>
      <c r="B79" s="46">
        <v>9</v>
      </c>
      <c r="C79" s="46">
        <v>7.5</v>
      </c>
      <c r="D79" s="46" t="s">
        <v>32</v>
      </c>
      <c r="E79" s="46">
        <v>3</v>
      </c>
      <c r="F79" s="47">
        <v>20.9</v>
      </c>
      <c r="G79" s="47">
        <v>21.3</v>
      </c>
      <c r="H79" s="47">
        <v>21.4</v>
      </c>
      <c r="I79" s="48" t="s">
        <v>48</v>
      </c>
      <c r="J79" s="48" t="s">
        <v>48</v>
      </c>
      <c r="K79" s="48" t="s">
        <v>48</v>
      </c>
      <c r="L79" s="48" t="s">
        <v>48</v>
      </c>
      <c r="M79" s="48" t="s">
        <v>48</v>
      </c>
      <c r="N79" s="50" t="s">
        <v>147</v>
      </c>
    </row>
    <row r="80" spans="1:14" ht="12.75">
      <c r="A80" s="45" t="s">
        <v>8</v>
      </c>
      <c r="B80" s="46">
        <v>10</v>
      </c>
      <c r="C80" s="46">
        <v>30</v>
      </c>
      <c r="D80" s="46" t="s">
        <v>32</v>
      </c>
      <c r="E80" s="46">
        <v>1</v>
      </c>
      <c r="F80" s="47">
        <v>21.4</v>
      </c>
      <c r="G80" s="47">
        <v>24.1</v>
      </c>
      <c r="H80" s="47">
        <v>24.1</v>
      </c>
      <c r="I80" s="48" t="s">
        <v>48</v>
      </c>
      <c r="J80" s="48" t="s">
        <v>48</v>
      </c>
      <c r="K80" s="48" t="s">
        <v>48</v>
      </c>
      <c r="L80" s="48" t="s">
        <v>48</v>
      </c>
      <c r="M80" s="48" t="s">
        <v>48</v>
      </c>
      <c r="N80" s="50" t="s">
        <v>147</v>
      </c>
    </row>
    <row r="81" spans="1:14" ht="12.75">
      <c r="A81" s="45" t="s">
        <v>8</v>
      </c>
      <c r="B81" s="46">
        <v>10</v>
      </c>
      <c r="C81" s="46">
        <v>30</v>
      </c>
      <c r="D81" s="46" t="s">
        <v>32</v>
      </c>
      <c r="E81" s="46">
        <v>2</v>
      </c>
      <c r="F81" s="47">
        <v>23.1</v>
      </c>
      <c r="G81" s="47">
        <v>22.5</v>
      </c>
      <c r="H81" s="47">
        <v>22.3</v>
      </c>
      <c r="I81" s="48" t="s">
        <v>48</v>
      </c>
      <c r="J81" s="48" t="s">
        <v>48</v>
      </c>
      <c r="K81" s="48" t="s">
        <v>48</v>
      </c>
      <c r="L81" s="48" t="s">
        <v>48</v>
      </c>
      <c r="M81" s="48" t="s">
        <v>48</v>
      </c>
      <c r="N81" s="50" t="s">
        <v>147</v>
      </c>
    </row>
    <row r="82" spans="1:14" ht="12.75">
      <c r="A82" s="45" t="s">
        <v>8</v>
      </c>
      <c r="B82" s="46">
        <v>10</v>
      </c>
      <c r="C82" s="46">
        <v>30</v>
      </c>
      <c r="D82" s="46" t="s">
        <v>32</v>
      </c>
      <c r="E82" s="46">
        <v>3</v>
      </c>
      <c r="F82" s="47">
        <v>21.5</v>
      </c>
      <c r="G82" s="47">
        <v>22.8</v>
      </c>
      <c r="H82" s="47">
        <v>22.1</v>
      </c>
      <c r="I82" s="48" t="s">
        <v>48</v>
      </c>
      <c r="J82" s="48" t="s">
        <v>48</v>
      </c>
      <c r="K82" s="48" t="s">
        <v>48</v>
      </c>
      <c r="L82" s="48" t="s">
        <v>48</v>
      </c>
      <c r="M82" s="48" t="s">
        <v>48</v>
      </c>
      <c r="N82" s="50" t="s">
        <v>147</v>
      </c>
    </row>
    <row r="83" spans="1:13" ht="12.75">
      <c r="A83" s="10" t="s">
        <v>8</v>
      </c>
      <c r="B83" s="4">
        <v>14</v>
      </c>
      <c r="C83" s="4">
        <v>0</v>
      </c>
      <c r="D83" s="4" t="s">
        <v>34</v>
      </c>
      <c r="E83" s="4">
        <v>1</v>
      </c>
      <c r="F83" s="5">
        <v>20.6</v>
      </c>
      <c r="G83" s="5">
        <v>21.4</v>
      </c>
      <c r="H83" s="5">
        <v>20.6</v>
      </c>
      <c r="I83" s="5">
        <v>22.2</v>
      </c>
      <c r="J83" s="22" t="s">
        <v>48</v>
      </c>
      <c r="K83" s="22" t="s">
        <v>48</v>
      </c>
      <c r="L83" s="22" t="s">
        <v>48</v>
      </c>
      <c r="M83" s="22" t="s">
        <v>48</v>
      </c>
    </row>
    <row r="84" spans="1:13" ht="12.75">
      <c r="A84" s="10" t="s">
        <v>8</v>
      </c>
      <c r="B84" s="4">
        <v>14</v>
      </c>
      <c r="C84" s="4">
        <v>0</v>
      </c>
      <c r="D84" s="4" t="s">
        <v>34</v>
      </c>
      <c r="E84" s="4">
        <v>2</v>
      </c>
      <c r="F84" s="5">
        <v>20.6</v>
      </c>
      <c r="G84" s="5">
        <v>19.9</v>
      </c>
      <c r="H84" s="5">
        <v>19.5</v>
      </c>
      <c r="I84" s="5">
        <v>21</v>
      </c>
      <c r="J84" s="22" t="s">
        <v>48</v>
      </c>
      <c r="K84" s="22" t="s">
        <v>48</v>
      </c>
      <c r="L84" s="22" t="s">
        <v>48</v>
      </c>
      <c r="M84" s="22" t="s">
        <v>48</v>
      </c>
    </row>
    <row r="85" spans="1:13" ht="12.75">
      <c r="A85" s="10" t="s">
        <v>8</v>
      </c>
      <c r="B85" s="4">
        <v>14</v>
      </c>
      <c r="C85" s="4">
        <v>0</v>
      </c>
      <c r="D85" s="4" t="s">
        <v>34</v>
      </c>
      <c r="E85" s="4">
        <v>3</v>
      </c>
      <c r="F85" s="5">
        <v>23.7</v>
      </c>
      <c r="G85" s="5">
        <v>24.4</v>
      </c>
      <c r="H85" s="5">
        <v>24.3</v>
      </c>
      <c r="I85" s="5">
        <v>24.1</v>
      </c>
      <c r="J85" s="22" t="s">
        <v>48</v>
      </c>
      <c r="K85" s="22" t="s">
        <v>48</v>
      </c>
      <c r="L85" s="22" t="s">
        <v>48</v>
      </c>
      <c r="M85" s="22" t="s">
        <v>48</v>
      </c>
    </row>
    <row r="86" spans="1:13" ht="12.75">
      <c r="A86" s="10" t="s">
        <v>8</v>
      </c>
      <c r="B86" s="4">
        <v>14</v>
      </c>
      <c r="C86" s="4">
        <v>0</v>
      </c>
      <c r="D86" s="4" t="s">
        <v>34</v>
      </c>
      <c r="E86" s="4">
        <v>4</v>
      </c>
      <c r="F86" s="5">
        <v>21.7</v>
      </c>
      <c r="G86" s="5">
        <v>21.8</v>
      </c>
      <c r="H86" s="5">
        <v>22.1</v>
      </c>
      <c r="I86" s="5">
        <v>22.5</v>
      </c>
      <c r="J86" s="22" t="s">
        <v>48</v>
      </c>
      <c r="K86" s="22" t="s">
        <v>48</v>
      </c>
      <c r="L86" s="22" t="s">
        <v>48</v>
      </c>
      <c r="M86" s="22" t="s">
        <v>48</v>
      </c>
    </row>
    <row r="87" spans="1:13" ht="12.75">
      <c r="A87" s="10" t="s">
        <v>8</v>
      </c>
      <c r="B87" s="4">
        <v>14</v>
      </c>
      <c r="C87" s="4">
        <v>0</v>
      </c>
      <c r="D87" s="4" t="s">
        <v>34</v>
      </c>
      <c r="E87" s="4">
        <v>5</v>
      </c>
      <c r="F87" s="5">
        <v>22.9</v>
      </c>
      <c r="G87" s="5">
        <v>22.8</v>
      </c>
      <c r="H87" s="5">
        <v>22.7</v>
      </c>
      <c r="I87" s="5">
        <v>23.7</v>
      </c>
      <c r="J87" s="22" t="s">
        <v>48</v>
      </c>
      <c r="K87" s="22" t="s">
        <v>48</v>
      </c>
      <c r="L87" s="22" t="s">
        <v>48</v>
      </c>
      <c r="M87" s="22" t="s">
        <v>48</v>
      </c>
    </row>
    <row r="88" spans="1:15" ht="12.75">
      <c r="A88" s="10" t="s">
        <v>8</v>
      </c>
      <c r="B88" s="4">
        <v>14</v>
      </c>
      <c r="C88" s="4">
        <v>0</v>
      </c>
      <c r="D88" s="4" t="s">
        <v>34</v>
      </c>
      <c r="E88" s="4">
        <v>6</v>
      </c>
      <c r="F88" s="5">
        <v>20.2</v>
      </c>
      <c r="G88" s="5">
        <v>19.9</v>
      </c>
      <c r="H88" s="5">
        <v>19.9</v>
      </c>
      <c r="I88" s="5">
        <v>20.5</v>
      </c>
      <c r="J88" s="22" t="s">
        <v>48</v>
      </c>
      <c r="K88" s="22" t="s">
        <v>48</v>
      </c>
      <c r="L88" s="22" t="s">
        <v>48</v>
      </c>
      <c r="M88" s="22" t="s">
        <v>48</v>
      </c>
      <c r="O88" s="24"/>
    </row>
    <row r="89" spans="1:13" ht="12.75">
      <c r="A89" s="10" t="s">
        <v>8</v>
      </c>
      <c r="B89" s="4">
        <v>15</v>
      </c>
      <c r="C89" s="4">
        <v>7.5</v>
      </c>
      <c r="D89" s="4" t="s">
        <v>34</v>
      </c>
      <c r="E89" s="4">
        <v>1</v>
      </c>
      <c r="F89" s="5">
        <v>22.1</v>
      </c>
      <c r="G89" s="5">
        <v>21.8</v>
      </c>
      <c r="H89" s="5">
        <v>22</v>
      </c>
      <c r="I89" s="5">
        <v>22.9</v>
      </c>
      <c r="J89" s="22" t="s">
        <v>48</v>
      </c>
      <c r="K89" s="22" t="s">
        <v>48</v>
      </c>
      <c r="L89" s="22" t="s">
        <v>48</v>
      </c>
      <c r="M89" s="22" t="s">
        <v>48</v>
      </c>
    </row>
    <row r="90" spans="1:13" ht="12.75">
      <c r="A90" s="10" t="s">
        <v>8</v>
      </c>
      <c r="B90" s="4">
        <v>15</v>
      </c>
      <c r="C90" s="4">
        <v>7.5</v>
      </c>
      <c r="D90" s="4" t="s">
        <v>34</v>
      </c>
      <c r="E90" s="4">
        <v>2</v>
      </c>
      <c r="F90" s="5">
        <v>20.2</v>
      </c>
      <c r="G90" s="5">
        <v>21</v>
      </c>
      <c r="H90" s="5">
        <v>20.9</v>
      </c>
      <c r="I90" s="5">
        <v>21.1</v>
      </c>
      <c r="J90" s="22" t="s">
        <v>48</v>
      </c>
      <c r="K90" s="22" t="s">
        <v>48</v>
      </c>
      <c r="L90" s="22" t="s">
        <v>48</v>
      </c>
      <c r="M90" s="22" t="s">
        <v>48</v>
      </c>
    </row>
    <row r="91" spans="1:13" ht="12.75">
      <c r="A91" s="10" t="s">
        <v>8</v>
      </c>
      <c r="B91" s="4">
        <v>15</v>
      </c>
      <c r="C91" s="4">
        <v>7.5</v>
      </c>
      <c r="D91" s="4" t="s">
        <v>34</v>
      </c>
      <c r="E91" s="4">
        <v>3</v>
      </c>
      <c r="F91" s="5">
        <v>20.8</v>
      </c>
      <c r="G91" s="5">
        <v>21.3</v>
      </c>
      <c r="H91" s="5">
        <v>20.3</v>
      </c>
      <c r="I91" s="5">
        <v>21.3</v>
      </c>
      <c r="J91" s="22" t="s">
        <v>48</v>
      </c>
      <c r="K91" s="22" t="s">
        <v>48</v>
      </c>
      <c r="L91" s="22" t="s">
        <v>48</v>
      </c>
      <c r="M91" s="22" t="s">
        <v>48</v>
      </c>
    </row>
    <row r="92" spans="1:13" ht="12.75">
      <c r="A92" s="10" t="s">
        <v>8</v>
      </c>
      <c r="B92" s="4">
        <v>15</v>
      </c>
      <c r="C92" s="4">
        <v>7.5</v>
      </c>
      <c r="D92" s="4" t="s">
        <v>34</v>
      </c>
      <c r="E92" s="4">
        <v>4</v>
      </c>
      <c r="F92" s="5">
        <v>21.4</v>
      </c>
      <c r="G92" s="5">
        <v>21.6</v>
      </c>
      <c r="H92" s="5">
        <v>20.8</v>
      </c>
      <c r="I92" s="5">
        <v>22.1</v>
      </c>
      <c r="J92" s="22" t="s">
        <v>48</v>
      </c>
      <c r="K92" s="22" t="s">
        <v>48</v>
      </c>
      <c r="L92" s="22" t="s">
        <v>48</v>
      </c>
      <c r="M92" s="22" t="s">
        <v>48</v>
      </c>
    </row>
    <row r="93" spans="1:13" ht="12.75">
      <c r="A93" s="10" t="s">
        <v>8</v>
      </c>
      <c r="B93" s="4">
        <v>15</v>
      </c>
      <c r="C93" s="4">
        <v>7.5</v>
      </c>
      <c r="D93" s="4" t="s">
        <v>34</v>
      </c>
      <c r="E93" s="4">
        <v>5</v>
      </c>
      <c r="F93" s="5">
        <v>21.3</v>
      </c>
      <c r="G93" s="5">
        <v>21.8</v>
      </c>
      <c r="H93" s="5">
        <v>21.9</v>
      </c>
      <c r="I93" s="5">
        <v>22.1</v>
      </c>
      <c r="J93" s="22" t="s">
        <v>48</v>
      </c>
      <c r="K93" s="22" t="s">
        <v>48</v>
      </c>
      <c r="L93" s="22" t="s">
        <v>48</v>
      </c>
      <c r="M93" s="22" t="s">
        <v>48</v>
      </c>
    </row>
    <row r="94" spans="1:13" ht="12.75">
      <c r="A94" s="10" t="s">
        <v>8</v>
      </c>
      <c r="B94" s="4">
        <v>15</v>
      </c>
      <c r="C94" s="4">
        <v>7.5</v>
      </c>
      <c r="D94" s="4" t="s">
        <v>34</v>
      </c>
      <c r="E94" s="4">
        <v>6</v>
      </c>
      <c r="F94" s="5">
        <v>22.1</v>
      </c>
      <c r="G94" s="5">
        <v>22.6</v>
      </c>
      <c r="H94" s="5">
        <v>21.8</v>
      </c>
      <c r="I94" s="5">
        <v>23.3</v>
      </c>
      <c r="J94" s="22" t="s">
        <v>48</v>
      </c>
      <c r="K94" s="22" t="s">
        <v>48</v>
      </c>
      <c r="L94" s="22" t="s">
        <v>48</v>
      </c>
      <c r="M94" s="22" t="s">
        <v>48</v>
      </c>
    </row>
    <row r="95" spans="1:13" ht="12.75">
      <c r="A95" s="10" t="s">
        <v>8</v>
      </c>
      <c r="B95" s="4">
        <v>16</v>
      </c>
      <c r="C95" s="4">
        <v>30</v>
      </c>
      <c r="D95" s="4" t="s">
        <v>34</v>
      </c>
      <c r="E95" s="4">
        <v>1</v>
      </c>
      <c r="F95" s="5">
        <v>21.5</v>
      </c>
      <c r="G95" s="5">
        <v>22.6</v>
      </c>
      <c r="H95" s="5">
        <v>21.6</v>
      </c>
      <c r="I95" s="5">
        <v>23.1</v>
      </c>
      <c r="J95" s="22" t="s">
        <v>48</v>
      </c>
      <c r="K95" s="22" t="s">
        <v>48</v>
      </c>
      <c r="L95" s="22" t="s">
        <v>48</v>
      </c>
      <c r="M95" s="22" t="s">
        <v>48</v>
      </c>
    </row>
    <row r="96" spans="1:15" ht="12.75">
      <c r="A96" s="10" t="s">
        <v>8</v>
      </c>
      <c r="B96" s="4">
        <v>16</v>
      </c>
      <c r="C96" s="4">
        <v>30</v>
      </c>
      <c r="D96" s="4" t="s">
        <v>34</v>
      </c>
      <c r="E96" s="4">
        <v>2</v>
      </c>
      <c r="F96" s="5">
        <v>21.8</v>
      </c>
      <c r="G96" s="5">
        <v>22.4</v>
      </c>
      <c r="H96" s="5">
        <v>21.5</v>
      </c>
      <c r="I96" s="5">
        <v>22.2</v>
      </c>
      <c r="J96" s="22" t="s">
        <v>48</v>
      </c>
      <c r="K96" s="22" t="s">
        <v>48</v>
      </c>
      <c r="L96" s="22" t="s">
        <v>48</v>
      </c>
      <c r="M96" s="22" t="s">
        <v>48</v>
      </c>
      <c r="O96" s="24"/>
    </row>
    <row r="97" spans="1:15" ht="12.75">
      <c r="A97" s="10" t="s">
        <v>8</v>
      </c>
      <c r="B97" s="4">
        <v>16</v>
      </c>
      <c r="C97" s="4">
        <v>30</v>
      </c>
      <c r="D97" s="4" t="s">
        <v>34</v>
      </c>
      <c r="E97" s="4">
        <v>3</v>
      </c>
      <c r="F97" s="5">
        <v>23.2</v>
      </c>
      <c r="G97" s="5">
        <v>24.2</v>
      </c>
      <c r="H97" s="5">
        <v>23.5</v>
      </c>
      <c r="I97" s="5">
        <v>24.4</v>
      </c>
      <c r="J97" s="22" t="s">
        <v>48</v>
      </c>
      <c r="K97" s="22" t="s">
        <v>48</v>
      </c>
      <c r="L97" s="22" t="s">
        <v>48</v>
      </c>
      <c r="M97" s="22" t="s">
        <v>48</v>
      </c>
      <c r="O97" s="24"/>
    </row>
    <row r="98" spans="1:15" ht="12.75">
      <c r="A98" s="10" t="s">
        <v>8</v>
      </c>
      <c r="B98" s="4">
        <v>16</v>
      </c>
      <c r="C98" s="4">
        <v>30</v>
      </c>
      <c r="D98" s="4" t="s">
        <v>34</v>
      </c>
      <c r="E98" s="4">
        <v>4</v>
      </c>
      <c r="F98" s="5">
        <v>21.5</v>
      </c>
      <c r="G98" s="5">
        <v>22.2</v>
      </c>
      <c r="H98" s="5">
        <v>22.1</v>
      </c>
      <c r="I98" s="5">
        <v>22.7</v>
      </c>
      <c r="J98" s="22" t="s">
        <v>48</v>
      </c>
      <c r="K98" s="22" t="s">
        <v>48</v>
      </c>
      <c r="L98" s="22" t="s">
        <v>48</v>
      </c>
      <c r="M98" s="22" t="s">
        <v>48</v>
      </c>
      <c r="O98" s="24"/>
    </row>
    <row r="99" spans="1:15" ht="12.75">
      <c r="A99" s="10" t="s">
        <v>8</v>
      </c>
      <c r="B99" s="4">
        <v>16</v>
      </c>
      <c r="C99" s="4">
        <v>30</v>
      </c>
      <c r="D99" s="4" t="s">
        <v>34</v>
      </c>
      <c r="E99" s="4">
        <v>5</v>
      </c>
      <c r="F99" s="5">
        <v>22.2</v>
      </c>
      <c r="G99" s="5">
        <v>22.6</v>
      </c>
      <c r="H99" s="5">
        <v>22.6</v>
      </c>
      <c r="I99" s="5">
        <v>23.2</v>
      </c>
      <c r="J99" s="22" t="s">
        <v>48</v>
      </c>
      <c r="K99" s="22" t="s">
        <v>48</v>
      </c>
      <c r="L99" s="22" t="s">
        <v>48</v>
      </c>
      <c r="M99" s="22" t="s">
        <v>48</v>
      </c>
      <c r="O99" s="24"/>
    </row>
    <row r="100" spans="1:15" ht="12.75">
      <c r="A100" s="10" t="s">
        <v>8</v>
      </c>
      <c r="B100" s="4">
        <v>16</v>
      </c>
      <c r="C100" s="4">
        <v>30</v>
      </c>
      <c r="D100" s="4" t="s">
        <v>34</v>
      </c>
      <c r="E100" s="4">
        <v>6</v>
      </c>
      <c r="F100" s="5">
        <v>20.1</v>
      </c>
      <c r="G100" s="5">
        <v>21.3</v>
      </c>
      <c r="H100" s="5">
        <v>20.9</v>
      </c>
      <c r="I100" s="5">
        <v>21.4</v>
      </c>
      <c r="J100" s="22" t="s">
        <v>48</v>
      </c>
      <c r="K100" s="22" t="s">
        <v>48</v>
      </c>
      <c r="L100" s="22" t="s">
        <v>48</v>
      </c>
      <c r="M100" s="22" t="s">
        <v>48</v>
      </c>
      <c r="O100" s="24"/>
    </row>
    <row r="101" spans="1:15" ht="12.75">
      <c r="A101" s="10" t="s">
        <v>8</v>
      </c>
      <c r="B101" s="4">
        <v>20</v>
      </c>
      <c r="C101" s="4">
        <v>0</v>
      </c>
      <c r="D101" s="4" t="s">
        <v>36</v>
      </c>
      <c r="E101" s="4">
        <v>1</v>
      </c>
      <c r="F101" s="5">
        <v>21.9</v>
      </c>
      <c r="G101" s="5">
        <v>21.8</v>
      </c>
      <c r="H101" s="5">
        <v>21.9</v>
      </c>
      <c r="I101" s="4">
        <v>23.1</v>
      </c>
      <c r="J101" s="5">
        <v>22.9</v>
      </c>
      <c r="K101" s="5">
        <v>23.4</v>
      </c>
      <c r="L101" s="5">
        <v>23.5</v>
      </c>
      <c r="O101" s="24"/>
    </row>
    <row r="102" spans="1:15" ht="12.75">
      <c r="A102" s="10" t="s">
        <v>8</v>
      </c>
      <c r="B102" s="4">
        <v>20</v>
      </c>
      <c r="C102" s="4">
        <v>0</v>
      </c>
      <c r="D102" s="4" t="s">
        <v>36</v>
      </c>
      <c r="E102" s="4">
        <v>2</v>
      </c>
      <c r="F102" s="5">
        <v>22.8</v>
      </c>
      <c r="G102" s="5">
        <v>22.4</v>
      </c>
      <c r="H102" s="5">
        <v>22.1</v>
      </c>
      <c r="I102" s="5">
        <v>23.4</v>
      </c>
      <c r="J102" s="5">
        <v>23.1</v>
      </c>
      <c r="K102" s="5">
        <v>23.7</v>
      </c>
      <c r="L102" s="5">
        <v>23.8</v>
      </c>
      <c r="O102" s="24"/>
    </row>
    <row r="103" spans="1:12" ht="12.75">
      <c r="A103" s="10" t="s">
        <v>8</v>
      </c>
      <c r="B103" s="4">
        <v>20</v>
      </c>
      <c r="C103" s="4">
        <v>0</v>
      </c>
      <c r="D103" s="4" t="s">
        <v>36</v>
      </c>
      <c r="E103" s="4">
        <v>3</v>
      </c>
      <c r="F103" s="5">
        <v>21</v>
      </c>
      <c r="G103" s="5">
        <v>21.7</v>
      </c>
      <c r="H103" s="5">
        <v>20.8</v>
      </c>
      <c r="I103" s="5">
        <v>20.9</v>
      </c>
      <c r="J103" s="5">
        <v>22</v>
      </c>
      <c r="K103" s="5">
        <v>22</v>
      </c>
      <c r="L103" s="5">
        <v>21.8</v>
      </c>
    </row>
    <row r="104" spans="1:12" ht="12.75">
      <c r="A104" s="10" t="s">
        <v>8</v>
      </c>
      <c r="B104" s="4">
        <v>20</v>
      </c>
      <c r="C104" s="4">
        <v>0</v>
      </c>
      <c r="D104" s="4" t="s">
        <v>36</v>
      </c>
      <c r="E104" s="4">
        <v>4</v>
      </c>
      <c r="F104" s="5">
        <v>21</v>
      </c>
      <c r="G104" s="5">
        <v>21.7</v>
      </c>
      <c r="H104" s="5">
        <v>21.2</v>
      </c>
      <c r="I104" s="5">
        <v>22</v>
      </c>
      <c r="J104" s="5">
        <v>22.6</v>
      </c>
      <c r="K104" s="5">
        <v>22.9</v>
      </c>
      <c r="L104" s="5">
        <v>22.4</v>
      </c>
    </row>
    <row r="105" spans="1:17" ht="12.75">
      <c r="A105" s="10" t="s">
        <v>8</v>
      </c>
      <c r="B105" s="4">
        <v>20</v>
      </c>
      <c r="C105" s="4">
        <v>0</v>
      </c>
      <c r="D105" s="4" t="s">
        <v>36</v>
      </c>
      <c r="E105" s="4">
        <v>5</v>
      </c>
      <c r="F105" s="5">
        <v>20.7</v>
      </c>
      <c r="G105" s="5">
        <v>20.9</v>
      </c>
      <c r="H105" s="5">
        <v>20</v>
      </c>
      <c r="I105" s="5">
        <v>20.9</v>
      </c>
      <c r="J105" s="5">
        <v>20.7</v>
      </c>
      <c r="K105" s="22">
        <v>21</v>
      </c>
      <c r="L105" s="5">
        <v>21.3</v>
      </c>
      <c r="O105" s="25"/>
      <c r="P105" s="25"/>
      <c r="Q105" s="25"/>
    </row>
    <row r="106" spans="1:12" ht="12.75">
      <c r="A106" s="10" t="s">
        <v>8</v>
      </c>
      <c r="B106" s="4">
        <v>20</v>
      </c>
      <c r="C106" s="4">
        <v>0</v>
      </c>
      <c r="D106" s="4" t="s">
        <v>36</v>
      </c>
      <c r="E106" s="4">
        <v>6</v>
      </c>
      <c r="F106" s="5">
        <v>22</v>
      </c>
      <c r="G106" s="5">
        <v>21.6</v>
      </c>
      <c r="H106" s="5">
        <v>21.2</v>
      </c>
      <c r="I106" s="5">
        <v>21.8</v>
      </c>
      <c r="J106" s="5">
        <v>22</v>
      </c>
      <c r="K106" s="5">
        <v>22.5</v>
      </c>
      <c r="L106" s="5">
        <v>22.2</v>
      </c>
    </row>
    <row r="107" spans="1:12" ht="12.75">
      <c r="A107" s="10" t="s">
        <v>8</v>
      </c>
      <c r="B107" s="4">
        <v>21</v>
      </c>
      <c r="C107" s="4">
        <v>7.5</v>
      </c>
      <c r="D107" s="4" t="s">
        <v>36</v>
      </c>
      <c r="E107" s="4">
        <v>1</v>
      </c>
      <c r="F107" s="5">
        <v>22.1</v>
      </c>
      <c r="G107" s="5">
        <v>22.9</v>
      </c>
      <c r="H107" s="5">
        <v>23</v>
      </c>
      <c r="I107" s="5">
        <v>23.6</v>
      </c>
      <c r="J107" s="5">
        <v>23.9</v>
      </c>
      <c r="K107" s="5">
        <v>24.1</v>
      </c>
      <c r="L107" s="5">
        <v>23.9</v>
      </c>
    </row>
    <row r="108" spans="1:12" ht="12.75">
      <c r="A108" s="10" t="s">
        <v>8</v>
      </c>
      <c r="B108" s="4">
        <v>21</v>
      </c>
      <c r="C108" s="4">
        <v>7.5</v>
      </c>
      <c r="D108" s="4" t="s">
        <v>36</v>
      </c>
      <c r="E108" s="4">
        <v>2</v>
      </c>
      <c r="F108" s="4">
        <v>23.9</v>
      </c>
      <c r="G108" s="4">
        <v>23.8</v>
      </c>
      <c r="H108" s="4">
        <v>24.4</v>
      </c>
      <c r="I108" s="4">
        <v>24.6</v>
      </c>
      <c r="J108" s="4">
        <v>24.6</v>
      </c>
      <c r="K108" s="5">
        <v>25.1</v>
      </c>
      <c r="L108" s="5">
        <v>24.6</v>
      </c>
    </row>
    <row r="109" spans="1:12" ht="12.75">
      <c r="A109" s="10" t="s">
        <v>8</v>
      </c>
      <c r="B109" s="4">
        <v>21</v>
      </c>
      <c r="C109" s="4">
        <v>7.5</v>
      </c>
      <c r="D109" s="4" t="s">
        <v>36</v>
      </c>
      <c r="E109" s="4">
        <v>3</v>
      </c>
      <c r="F109" s="5">
        <v>21.7</v>
      </c>
      <c r="G109" s="5">
        <v>22.1</v>
      </c>
      <c r="H109" s="5">
        <v>22.5</v>
      </c>
      <c r="I109" s="5">
        <v>23</v>
      </c>
      <c r="J109" s="5">
        <v>22.7</v>
      </c>
      <c r="K109" s="5">
        <v>23.3</v>
      </c>
      <c r="L109" s="5">
        <v>23.3</v>
      </c>
    </row>
    <row r="110" spans="1:12" ht="12.75">
      <c r="A110" s="10" t="s">
        <v>8</v>
      </c>
      <c r="B110" s="4">
        <v>21</v>
      </c>
      <c r="C110" s="4">
        <v>7.5</v>
      </c>
      <c r="D110" s="4" t="s">
        <v>36</v>
      </c>
      <c r="E110" s="4">
        <v>4</v>
      </c>
      <c r="F110" s="5">
        <v>24.6</v>
      </c>
      <c r="G110" s="5">
        <v>25</v>
      </c>
      <c r="H110" s="5">
        <v>25.4</v>
      </c>
      <c r="I110" s="5">
        <v>26.1</v>
      </c>
      <c r="J110" s="5">
        <v>26</v>
      </c>
      <c r="K110" s="5">
        <v>26.4</v>
      </c>
      <c r="L110" s="5">
        <v>26.6</v>
      </c>
    </row>
    <row r="111" spans="1:12" ht="12.75">
      <c r="A111" s="10" t="s">
        <v>8</v>
      </c>
      <c r="B111" s="4">
        <v>21</v>
      </c>
      <c r="C111" s="4">
        <v>7.5</v>
      </c>
      <c r="D111" s="4" t="s">
        <v>36</v>
      </c>
      <c r="E111" s="4">
        <v>5</v>
      </c>
      <c r="F111" s="5">
        <v>23</v>
      </c>
      <c r="G111" s="5">
        <v>23</v>
      </c>
      <c r="H111" s="5">
        <v>22.3</v>
      </c>
      <c r="I111" s="5">
        <v>23.7</v>
      </c>
      <c r="J111" s="5">
        <v>23.5</v>
      </c>
      <c r="K111" s="5">
        <v>24</v>
      </c>
      <c r="L111" s="5">
        <v>24.1</v>
      </c>
    </row>
    <row r="112" spans="1:12" ht="12.75">
      <c r="A112" s="10" t="s">
        <v>8</v>
      </c>
      <c r="B112" s="4">
        <v>21</v>
      </c>
      <c r="C112" s="4">
        <v>7.5</v>
      </c>
      <c r="D112" s="4" t="s">
        <v>36</v>
      </c>
      <c r="E112" s="4">
        <v>6</v>
      </c>
      <c r="F112" s="5">
        <v>21.8</v>
      </c>
      <c r="G112" s="5">
        <v>21.9</v>
      </c>
      <c r="H112" s="5">
        <v>21.8</v>
      </c>
      <c r="I112" s="5">
        <v>22.2</v>
      </c>
      <c r="J112" s="5">
        <v>22.4</v>
      </c>
      <c r="K112" s="5">
        <v>23.1</v>
      </c>
      <c r="L112" s="5">
        <v>22.8</v>
      </c>
    </row>
    <row r="113" spans="1:15" ht="12.75">
      <c r="A113" s="10" t="s">
        <v>8</v>
      </c>
      <c r="B113" s="4">
        <v>22</v>
      </c>
      <c r="C113" s="4">
        <v>30</v>
      </c>
      <c r="D113" s="4" t="s">
        <v>36</v>
      </c>
      <c r="E113" s="4">
        <v>1</v>
      </c>
      <c r="F113" s="5">
        <v>20.5</v>
      </c>
      <c r="G113" s="5">
        <v>21</v>
      </c>
      <c r="H113" s="5">
        <v>21.1</v>
      </c>
      <c r="I113" s="5">
        <v>21.8</v>
      </c>
      <c r="J113" s="5">
        <v>21.5</v>
      </c>
      <c r="K113" s="5">
        <v>21.4</v>
      </c>
      <c r="L113" s="5">
        <v>20.6</v>
      </c>
      <c r="O113" s="26"/>
    </row>
    <row r="114" spans="1:15" ht="12.75">
      <c r="A114" s="10" t="s">
        <v>8</v>
      </c>
      <c r="B114" s="4">
        <v>22</v>
      </c>
      <c r="C114" s="4">
        <v>30</v>
      </c>
      <c r="D114" s="4" t="s">
        <v>36</v>
      </c>
      <c r="E114" s="4">
        <v>2</v>
      </c>
      <c r="F114" s="5">
        <v>19.6</v>
      </c>
      <c r="G114" s="5">
        <v>21.5</v>
      </c>
      <c r="H114" s="5">
        <v>21.6</v>
      </c>
      <c r="I114" s="5">
        <v>22.6</v>
      </c>
      <c r="J114" s="5">
        <v>23.5</v>
      </c>
      <c r="K114" s="5">
        <v>23.4</v>
      </c>
      <c r="L114" s="5">
        <v>23</v>
      </c>
      <c r="O114" s="26"/>
    </row>
    <row r="115" spans="1:15" ht="12.75">
      <c r="A115" s="10" t="s">
        <v>8</v>
      </c>
      <c r="B115" s="4">
        <v>22</v>
      </c>
      <c r="C115" s="4">
        <v>30</v>
      </c>
      <c r="D115" s="4" t="s">
        <v>36</v>
      </c>
      <c r="E115" s="4">
        <v>3</v>
      </c>
      <c r="F115" s="5">
        <v>21.3</v>
      </c>
      <c r="G115" s="5">
        <v>21.7</v>
      </c>
      <c r="H115" s="5">
        <v>22.1</v>
      </c>
      <c r="I115" s="5">
        <v>22.6</v>
      </c>
      <c r="J115" s="5">
        <v>22.9</v>
      </c>
      <c r="K115" s="5">
        <v>23.2</v>
      </c>
      <c r="L115" s="5">
        <v>23.2</v>
      </c>
      <c r="O115" s="26"/>
    </row>
    <row r="116" spans="1:15" ht="12.75">
      <c r="A116" s="10" t="s">
        <v>8</v>
      </c>
      <c r="B116" s="4">
        <v>22</v>
      </c>
      <c r="C116" s="4">
        <v>30</v>
      </c>
      <c r="D116" s="4" t="s">
        <v>36</v>
      </c>
      <c r="E116" s="4">
        <v>4</v>
      </c>
      <c r="F116" s="5">
        <v>21.8</v>
      </c>
      <c r="G116" s="5">
        <v>23</v>
      </c>
      <c r="H116" s="5">
        <v>22.1</v>
      </c>
      <c r="I116" s="5">
        <v>23.3</v>
      </c>
      <c r="J116" s="5">
        <v>23.6</v>
      </c>
      <c r="K116" s="5">
        <v>23.4</v>
      </c>
      <c r="L116" s="5">
        <v>23.3</v>
      </c>
      <c r="O116" s="26"/>
    </row>
    <row r="117" spans="1:15" ht="12.75">
      <c r="A117" s="10" t="s">
        <v>8</v>
      </c>
      <c r="B117" s="4">
        <v>22</v>
      </c>
      <c r="C117" s="4">
        <v>30</v>
      </c>
      <c r="D117" s="4" t="s">
        <v>36</v>
      </c>
      <c r="E117" s="4">
        <v>5</v>
      </c>
      <c r="F117" s="5">
        <v>22</v>
      </c>
      <c r="G117" s="5">
        <v>22.8</v>
      </c>
      <c r="H117" s="5">
        <v>22.2</v>
      </c>
      <c r="I117" s="5">
        <v>23.1</v>
      </c>
      <c r="J117" s="5">
        <v>23.3</v>
      </c>
      <c r="K117" s="5">
        <v>23.1</v>
      </c>
      <c r="L117" s="5">
        <v>22.8</v>
      </c>
      <c r="O117" s="26"/>
    </row>
    <row r="118" spans="1:15" ht="12.75">
      <c r="A118" s="10" t="s">
        <v>8</v>
      </c>
      <c r="B118" s="4">
        <v>22</v>
      </c>
      <c r="C118" s="4">
        <v>30</v>
      </c>
      <c r="D118" s="4" t="s">
        <v>36</v>
      </c>
      <c r="E118" s="4">
        <v>6</v>
      </c>
      <c r="F118" s="5">
        <v>23.1</v>
      </c>
      <c r="G118" s="5">
        <v>23.8</v>
      </c>
      <c r="H118" s="5">
        <v>23</v>
      </c>
      <c r="I118" s="5">
        <v>24.1</v>
      </c>
      <c r="J118" s="5">
        <v>24.3</v>
      </c>
      <c r="K118" s="5">
        <v>25</v>
      </c>
      <c r="L118" s="5">
        <v>24.6</v>
      </c>
      <c r="O118" s="26"/>
    </row>
    <row r="119" spans="1:15" ht="12.75">
      <c r="A119" s="10"/>
      <c r="B119" s="4"/>
      <c r="C119" s="4"/>
      <c r="D119" s="4"/>
      <c r="E119" s="6" t="s">
        <v>5</v>
      </c>
      <c r="F119" s="5">
        <v>20</v>
      </c>
      <c r="G119" s="5">
        <v>20</v>
      </c>
      <c r="H119" s="5">
        <v>20</v>
      </c>
      <c r="I119" s="5">
        <v>20</v>
      </c>
      <c r="J119" s="5">
        <v>20.1</v>
      </c>
      <c r="K119" s="5">
        <v>20</v>
      </c>
      <c r="L119" s="5">
        <v>20</v>
      </c>
      <c r="M119" s="26"/>
      <c r="N119" s="26"/>
      <c r="O119" s="26"/>
    </row>
    <row r="120" spans="1:15" ht="12.75">
      <c r="A120" s="10"/>
      <c r="B120" s="4"/>
      <c r="C120" s="4"/>
      <c r="D120" s="4"/>
      <c r="E120" s="6" t="s">
        <v>6</v>
      </c>
      <c r="F120" s="5">
        <v>20</v>
      </c>
      <c r="G120" s="5">
        <v>20</v>
      </c>
      <c r="H120" s="5">
        <v>20</v>
      </c>
      <c r="I120" s="5">
        <v>20.1</v>
      </c>
      <c r="J120" s="5">
        <v>20.1</v>
      </c>
      <c r="K120" s="5">
        <v>20</v>
      </c>
      <c r="L120" s="5">
        <v>20</v>
      </c>
      <c r="M120" s="26"/>
      <c r="N120" s="26"/>
      <c r="O120" s="26"/>
    </row>
    <row r="121" spans="1:15" ht="12.75">
      <c r="A121" s="10"/>
      <c r="B121" s="4"/>
      <c r="C121" s="4"/>
      <c r="D121" s="4"/>
      <c r="E121" s="6" t="s">
        <v>57</v>
      </c>
      <c r="F121" s="5" t="s">
        <v>52</v>
      </c>
      <c r="G121" s="5" t="s">
        <v>52</v>
      </c>
      <c r="H121" s="5" t="s">
        <v>52</v>
      </c>
      <c r="I121" s="5" t="s">
        <v>52</v>
      </c>
      <c r="J121" s="5" t="s">
        <v>52</v>
      </c>
      <c r="K121" s="5" t="s">
        <v>52</v>
      </c>
      <c r="L121" s="5" t="s">
        <v>52</v>
      </c>
      <c r="M121" s="26"/>
      <c r="N121" s="26"/>
      <c r="O121" s="26"/>
    </row>
    <row r="122" spans="1:15" ht="12.75">
      <c r="A122" s="10"/>
      <c r="B122" s="4"/>
      <c r="C122" s="4"/>
      <c r="D122" s="4"/>
      <c r="E122" s="6" t="s">
        <v>58</v>
      </c>
      <c r="F122" s="2">
        <v>39225</v>
      </c>
      <c r="G122" s="2">
        <v>39232</v>
      </c>
      <c r="H122" s="2">
        <v>39232</v>
      </c>
      <c r="I122" s="2">
        <v>39240</v>
      </c>
      <c r="J122" s="2">
        <v>39240</v>
      </c>
      <c r="K122" s="2">
        <v>39240</v>
      </c>
      <c r="L122" s="2">
        <v>39247</v>
      </c>
      <c r="M122" s="26"/>
      <c r="N122" s="26"/>
      <c r="O122" s="26"/>
    </row>
    <row r="123" spans="1:15" ht="12.75">
      <c r="A123" s="10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26"/>
      <c r="M123" s="26"/>
      <c r="N123" s="26"/>
      <c r="O123" s="26"/>
    </row>
    <row r="124" spans="1:15" ht="12.75">
      <c r="A124" s="8"/>
      <c r="B124" s="4"/>
      <c r="C124" s="4"/>
      <c r="D124" s="4"/>
      <c r="F124" s="5"/>
      <c r="G124" s="5"/>
      <c r="H124" s="5"/>
      <c r="I124" s="5"/>
      <c r="J124" s="5"/>
      <c r="K124" s="5"/>
      <c r="L124" s="26"/>
      <c r="M124" s="26"/>
      <c r="N124" s="26"/>
      <c r="O124" s="26"/>
    </row>
    <row r="125" spans="1:15" ht="12.75">
      <c r="A125" s="12"/>
      <c r="B125" s="3"/>
      <c r="C125" s="3"/>
      <c r="D125" s="3"/>
      <c r="E125" s="3"/>
      <c r="F125" s="39"/>
      <c r="G125" s="39"/>
      <c r="H125" s="39"/>
      <c r="I125" s="5"/>
      <c r="J125" s="5"/>
      <c r="K125" s="5"/>
      <c r="L125" s="26"/>
      <c r="M125" s="26"/>
      <c r="N125" s="26"/>
      <c r="O125" s="26"/>
    </row>
    <row r="126" spans="1:15" ht="12.7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6"/>
      <c r="M126" s="26"/>
      <c r="N126" s="26"/>
      <c r="O126" s="26"/>
    </row>
    <row r="127" spans="1:15" ht="12.7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6"/>
      <c r="M127" s="26"/>
      <c r="N127" s="26"/>
      <c r="O127" s="26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6"/>
      <c r="M128" s="26"/>
      <c r="N128" s="26"/>
      <c r="O128" s="26"/>
    </row>
    <row r="129" spans="1:15" ht="12.7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6"/>
      <c r="M129" s="26"/>
      <c r="N129" s="26"/>
      <c r="O129" s="26"/>
    </row>
    <row r="130" spans="1:15" ht="12.7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6"/>
      <c r="M130" s="26"/>
      <c r="N130" s="26"/>
      <c r="O130" s="26"/>
    </row>
    <row r="131" spans="1:15" ht="12.7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6"/>
      <c r="M131" s="26"/>
      <c r="N131" s="26"/>
      <c r="O131" s="26"/>
    </row>
    <row r="132" spans="1:15" ht="12.75">
      <c r="A132" s="12"/>
      <c r="B132" s="3"/>
      <c r="C132" s="3"/>
      <c r="D132" s="3"/>
      <c r="E132" s="3"/>
      <c r="F132" s="3"/>
      <c r="G132" s="3"/>
      <c r="H132" s="39"/>
      <c r="I132" s="5"/>
      <c r="J132" s="5"/>
      <c r="K132" s="5"/>
      <c r="L132" s="26"/>
      <c r="M132" s="26"/>
      <c r="N132" s="26"/>
      <c r="O132" s="26"/>
    </row>
    <row r="133" spans="1:15" ht="12.7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6"/>
      <c r="M133" s="26"/>
      <c r="N133" s="26"/>
      <c r="O133" s="26"/>
    </row>
    <row r="134" spans="1:15" ht="12.7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6"/>
      <c r="M134" s="26"/>
      <c r="N134" s="26"/>
      <c r="O134" s="26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6"/>
      <c r="M135" s="26"/>
      <c r="N135" s="26"/>
      <c r="O135" s="26"/>
    </row>
    <row r="136" spans="1:15" ht="12.7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6"/>
      <c r="M136" s="26"/>
      <c r="N136" s="26"/>
      <c r="O136" s="26"/>
    </row>
    <row r="137" spans="1:15" ht="12.7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6"/>
      <c r="M137" s="26"/>
      <c r="N137" s="26"/>
      <c r="O137" s="26"/>
    </row>
    <row r="138" spans="1:15" ht="12.7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6"/>
      <c r="M138" s="26"/>
      <c r="N138" s="26"/>
      <c r="O138" s="26"/>
    </row>
    <row r="139" spans="1:15" ht="12.75">
      <c r="A139" s="10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26"/>
      <c r="M139" s="26"/>
      <c r="N139" s="26"/>
      <c r="O139" s="26"/>
    </row>
    <row r="140" spans="1:15" ht="12.75">
      <c r="A140" s="10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26"/>
      <c r="M140" s="26"/>
      <c r="N140" s="26"/>
      <c r="O140" s="26"/>
    </row>
    <row r="141" spans="1:15" ht="12.75">
      <c r="A141" s="10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26"/>
      <c r="M141" s="26"/>
      <c r="N141" s="26"/>
      <c r="O141" s="26"/>
    </row>
    <row r="142" spans="1:15" ht="12.75">
      <c r="A142" s="10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26"/>
      <c r="M142" s="26"/>
      <c r="N142" s="26"/>
      <c r="O142" s="26"/>
    </row>
    <row r="143" spans="1:15" ht="12.75">
      <c r="A143" s="10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26"/>
      <c r="M143" s="26"/>
      <c r="N143" s="26"/>
      <c r="O143" s="26"/>
    </row>
    <row r="144" spans="1:15" ht="12.75">
      <c r="A144" s="10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26"/>
      <c r="M144" s="26"/>
      <c r="N144" s="26"/>
      <c r="O144" s="26"/>
    </row>
    <row r="145" spans="1:15" ht="12.75">
      <c r="A145" s="10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26"/>
      <c r="M145" s="26"/>
      <c r="N145" s="26"/>
      <c r="O145" s="26"/>
    </row>
    <row r="146" spans="1:15" ht="12.75">
      <c r="A146" s="10"/>
      <c r="B146" s="4"/>
      <c r="C146" s="4"/>
      <c r="D146" s="4"/>
      <c r="F146" s="5"/>
      <c r="G146" s="5"/>
      <c r="H146" s="5"/>
      <c r="I146" s="5"/>
      <c r="J146" s="5"/>
      <c r="K146" s="5"/>
      <c r="L146" s="26"/>
      <c r="M146" s="26"/>
      <c r="N146" s="26"/>
      <c r="O146" s="26"/>
    </row>
    <row r="147" spans="1:15" ht="12.75">
      <c r="A147" s="10"/>
      <c r="B147" s="4"/>
      <c r="C147" s="4"/>
      <c r="D147" s="4"/>
      <c r="F147" s="5"/>
      <c r="G147" s="5"/>
      <c r="H147" s="5"/>
      <c r="I147" s="5"/>
      <c r="J147" s="5"/>
      <c r="K147" s="5"/>
      <c r="L147" s="5"/>
      <c r="M147" s="26"/>
      <c r="N147" s="26"/>
      <c r="O147" s="26"/>
    </row>
    <row r="148" spans="6:12" ht="12.75">
      <c r="F148" s="5"/>
      <c r="G148" s="5"/>
      <c r="H148" s="5"/>
      <c r="I148" s="5"/>
      <c r="J148" s="5"/>
      <c r="K148" s="5"/>
      <c r="L148" s="5"/>
    </row>
    <row r="149" spans="6:12" ht="12.75">
      <c r="F149" s="4"/>
      <c r="G149" s="4"/>
      <c r="H149" s="4"/>
      <c r="I149" s="4"/>
      <c r="J149" s="4"/>
      <c r="K149" s="4"/>
      <c r="L149" s="4"/>
    </row>
    <row r="150" spans="6:12" ht="12.75">
      <c r="F150" s="2"/>
      <c r="G150" s="2"/>
      <c r="H150" s="2"/>
      <c r="I150" s="2"/>
      <c r="J150" s="2"/>
      <c r="K150" s="2"/>
      <c r="L150" s="2"/>
    </row>
    <row r="153" spans="1:9" ht="12.75">
      <c r="A153" s="15"/>
      <c r="H153" s="4"/>
      <c r="I153" s="4"/>
    </row>
    <row r="154" spans="1:9" ht="12.75">
      <c r="A154" s="3"/>
      <c r="B154" s="3"/>
      <c r="C154" s="3"/>
      <c r="D154" s="3"/>
      <c r="E154" s="3"/>
      <c r="F154" s="3"/>
      <c r="I154" s="4"/>
    </row>
    <row r="155" spans="1:9" ht="12.75">
      <c r="A155" s="4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4"/>
      <c r="B156" s="21"/>
      <c r="C156" s="21"/>
      <c r="D156" s="21"/>
      <c r="E156" s="21"/>
      <c r="F156" s="21"/>
      <c r="G156" s="21"/>
      <c r="H156" s="21"/>
      <c r="I156" s="21"/>
    </row>
    <row r="157" spans="1:9" ht="12.75">
      <c r="A157" s="4"/>
      <c r="B157" s="5"/>
      <c r="C157" s="5"/>
      <c r="D157" s="5"/>
      <c r="E157" s="5"/>
      <c r="F157" s="5"/>
      <c r="G157" s="5"/>
      <c r="H157" s="5"/>
      <c r="I157" s="5"/>
    </row>
    <row r="158" spans="2:9" ht="12.75">
      <c r="B158" s="21"/>
      <c r="C158" s="21"/>
      <c r="D158" s="21"/>
      <c r="E158" s="21"/>
      <c r="F158" s="21"/>
      <c r="G158" s="21"/>
      <c r="H158" s="27"/>
      <c r="I158" s="21"/>
    </row>
    <row r="159" spans="1:9" ht="12.75">
      <c r="A159" s="4"/>
      <c r="B159" s="5"/>
      <c r="C159" s="5"/>
      <c r="D159" s="5"/>
      <c r="E159" s="5"/>
      <c r="F159" s="5"/>
      <c r="G159" s="5"/>
      <c r="H159" s="27"/>
      <c r="I159" s="5"/>
    </row>
    <row r="160" spans="2:9" ht="12.75">
      <c r="B160" s="21"/>
      <c r="C160" s="21"/>
      <c r="D160" s="21"/>
      <c r="E160" s="21"/>
      <c r="F160" s="21"/>
      <c r="G160" s="21"/>
      <c r="H160" s="21"/>
      <c r="I160" s="21"/>
    </row>
    <row r="161" spans="1:9" ht="12.75">
      <c r="A161" s="4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4"/>
      <c r="B162" s="21"/>
      <c r="C162" s="21"/>
      <c r="D162" s="21"/>
      <c r="E162" s="21"/>
      <c r="F162" s="21"/>
      <c r="G162" s="21"/>
      <c r="H162" s="21"/>
      <c r="I162" s="21"/>
    </row>
    <row r="163" spans="1:9" ht="12.75">
      <c r="A163" s="4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4"/>
      <c r="B164" s="21"/>
      <c r="C164" s="21"/>
      <c r="D164" s="21"/>
      <c r="E164" s="21"/>
      <c r="F164" s="21"/>
      <c r="G164" s="21"/>
      <c r="H164" s="21"/>
      <c r="I164" s="21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28"/>
    </row>
    <row r="166" spans="1:9" ht="12.75">
      <c r="A166" s="4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4"/>
      <c r="B167" s="21"/>
      <c r="C167" s="21"/>
      <c r="D167" s="21"/>
      <c r="E167" s="21"/>
      <c r="F167" s="21"/>
      <c r="G167" s="21"/>
      <c r="H167" s="21"/>
      <c r="I167" s="21"/>
    </row>
    <row r="168" spans="1:9" ht="12.75">
      <c r="A168" s="4"/>
      <c r="B168" s="5"/>
      <c r="C168" s="5"/>
      <c r="D168" s="5"/>
      <c r="E168" s="5"/>
      <c r="F168" s="5"/>
      <c r="G168" s="5"/>
      <c r="H168" s="5"/>
      <c r="I168" s="5"/>
    </row>
    <row r="169" spans="2:9" ht="12.75">
      <c r="B169" s="21"/>
      <c r="C169" s="21"/>
      <c r="D169" s="21"/>
      <c r="E169" s="21"/>
      <c r="F169" s="21"/>
      <c r="G169" s="21"/>
      <c r="H169" s="21"/>
      <c r="I169" s="21"/>
    </row>
    <row r="170" spans="1:9" ht="12.75">
      <c r="A170" s="4"/>
      <c r="B170" s="5"/>
      <c r="C170" s="5"/>
      <c r="D170" s="5"/>
      <c r="E170" s="5"/>
      <c r="F170" s="5"/>
      <c r="G170" s="5"/>
      <c r="H170" s="5"/>
      <c r="I170" s="5"/>
    </row>
    <row r="171" spans="2:9" ht="12.75">
      <c r="B171" s="21"/>
      <c r="C171" s="21"/>
      <c r="D171" s="21"/>
      <c r="E171" s="21"/>
      <c r="F171" s="21"/>
      <c r="G171" s="21"/>
      <c r="H171" s="21"/>
      <c r="I171" s="21"/>
    </row>
    <row r="172" spans="1:9" ht="12.75">
      <c r="A172" s="4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4"/>
      <c r="B173" s="21"/>
      <c r="C173" s="21"/>
      <c r="D173" s="21"/>
      <c r="E173" s="21"/>
      <c r="F173" s="21"/>
      <c r="G173" s="21"/>
      <c r="H173" s="21"/>
      <c r="I173" s="21"/>
    </row>
    <row r="174" spans="1:9" ht="12.75">
      <c r="A174" s="4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4"/>
      <c r="B175" s="21"/>
      <c r="C175" s="21"/>
      <c r="D175" s="21"/>
      <c r="E175" s="21"/>
      <c r="F175" s="21"/>
      <c r="G175" s="21"/>
      <c r="H175" s="21"/>
      <c r="I175" s="21"/>
    </row>
    <row r="176" spans="1:7" ht="12.75">
      <c r="A176" s="3"/>
      <c r="B176" s="3"/>
      <c r="C176" s="3"/>
      <c r="D176" s="3"/>
      <c r="E176" s="3"/>
      <c r="F176" s="3"/>
      <c r="G176" s="3"/>
    </row>
    <row r="177" spans="1:9" ht="12.75">
      <c r="A177" s="4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4"/>
      <c r="B178" s="21"/>
      <c r="C178" s="21"/>
      <c r="D178" s="21"/>
      <c r="E178" s="21"/>
      <c r="F178" s="21"/>
      <c r="G178" s="21"/>
      <c r="H178" s="21"/>
      <c r="I178" s="21"/>
    </row>
    <row r="179" spans="1:9" ht="12.75">
      <c r="A179" s="4"/>
      <c r="B179" s="5"/>
      <c r="C179" s="5"/>
      <c r="D179" s="5"/>
      <c r="E179" s="5"/>
      <c r="F179" s="5"/>
      <c r="G179" s="5"/>
      <c r="H179" s="5"/>
      <c r="I179" s="5"/>
    </row>
    <row r="180" spans="2:9" ht="12.75">
      <c r="B180" s="21"/>
      <c r="C180" s="21"/>
      <c r="D180" s="21"/>
      <c r="E180" s="21"/>
      <c r="F180" s="21"/>
      <c r="G180" s="21"/>
      <c r="H180" s="21"/>
      <c r="I180" s="21"/>
    </row>
    <row r="181" spans="1:9" ht="12.75">
      <c r="A181" s="4"/>
      <c r="B181" s="5"/>
      <c r="C181" s="5"/>
      <c r="D181" s="5"/>
      <c r="E181" s="5"/>
      <c r="F181" s="5"/>
      <c r="G181" s="5"/>
      <c r="H181" s="5"/>
      <c r="I181" s="5"/>
    </row>
    <row r="182" spans="2:9" ht="12.75">
      <c r="B182" s="21"/>
      <c r="C182" s="21"/>
      <c r="D182" s="21"/>
      <c r="E182" s="21"/>
      <c r="F182" s="21"/>
      <c r="G182" s="21"/>
      <c r="H182" s="21"/>
      <c r="I182" s="21"/>
    </row>
    <row r="183" spans="1:9" ht="12.75">
      <c r="A183" s="4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4"/>
      <c r="B184" s="21"/>
      <c r="C184" s="21"/>
      <c r="D184" s="21"/>
      <c r="E184" s="21"/>
      <c r="F184" s="21"/>
      <c r="G184" s="21"/>
      <c r="H184" s="21"/>
      <c r="I184" s="21"/>
    </row>
    <row r="185" spans="1:9" ht="12.75">
      <c r="A185" s="4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4"/>
      <c r="B186" s="21"/>
      <c r="C186" s="21"/>
      <c r="D186" s="21"/>
      <c r="E186" s="21"/>
      <c r="F186" s="21"/>
      <c r="G186" s="21"/>
      <c r="H186" s="21"/>
      <c r="I186" s="21"/>
    </row>
    <row r="187" spans="1:8" ht="12.75">
      <c r="A187" s="28"/>
      <c r="H187" s="4"/>
    </row>
    <row r="188" spans="2:8" ht="12.75">
      <c r="B188" s="3"/>
      <c r="C188" s="3"/>
      <c r="D188" s="3"/>
      <c r="E188" s="3"/>
      <c r="F188" s="3"/>
      <c r="H188" s="4"/>
    </row>
    <row r="189" spans="1:8" ht="12.75">
      <c r="A189" s="4"/>
      <c r="B189" s="5"/>
      <c r="C189" s="5"/>
      <c r="D189" s="5"/>
      <c r="E189" s="5"/>
      <c r="F189" s="5"/>
      <c r="H189" s="4"/>
    </row>
    <row r="190" spans="1:8" ht="12.75">
      <c r="A190" s="4"/>
      <c r="B190" s="21"/>
      <c r="C190" s="21"/>
      <c r="D190" s="21"/>
      <c r="E190" s="21"/>
      <c r="F190" s="21"/>
      <c r="H190" s="4"/>
    </row>
    <row r="191" spans="1:8" ht="12.75">
      <c r="A191" s="4"/>
      <c r="B191" s="5"/>
      <c r="C191" s="5"/>
      <c r="D191" s="5"/>
      <c r="E191" s="5"/>
      <c r="F191" s="5"/>
      <c r="H191" s="4"/>
    </row>
    <row r="192" spans="2:8" ht="12.75">
      <c r="B192" s="21"/>
      <c r="C192" s="21"/>
      <c r="D192" s="21"/>
      <c r="E192" s="21"/>
      <c r="F192" s="21"/>
      <c r="G192" s="5"/>
      <c r="H192" s="5"/>
    </row>
    <row r="193" spans="1:8" ht="12.75">
      <c r="A193" s="4"/>
      <c r="B193" s="5"/>
      <c r="C193" s="5"/>
      <c r="D193" s="5"/>
      <c r="E193" s="5"/>
      <c r="F193" s="5"/>
      <c r="G193" s="21"/>
      <c r="H193" s="21"/>
    </row>
    <row r="194" spans="2:14" ht="12.75">
      <c r="B194" s="21"/>
      <c r="C194" s="21"/>
      <c r="D194" s="21"/>
      <c r="E194" s="21"/>
      <c r="F194" s="21"/>
      <c r="G194" s="5"/>
      <c r="H194" s="5"/>
      <c r="J194" s="5"/>
      <c r="K194" s="5"/>
      <c r="L194" s="5"/>
      <c r="M194" s="5"/>
      <c r="N194" s="5"/>
    </row>
    <row r="195" spans="1:12" ht="12.75">
      <c r="A195" s="4"/>
      <c r="B195" s="5"/>
      <c r="C195" s="5"/>
      <c r="D195" s="5"/>
      <c r="E195" s="5"/>
      <c r="F195" s="5"/>
      <c r="G195" s="21"/>
      <c r="H195" s="21"/>
      <c r="J195" s="2"/>
      <c r="K195" s="2"/>
      <c r="L195" s="2"/>
    </row>
    <row r="196" spans="1:8" ht="12.75">
      <c r="A196" s="4"/>
      <c r="B196" s="21"/>
      <c r="C196" s="21"/>
      <c r="D196" s="21"/>
      <c r="E196" s="21"/>
      <c r="F196" s="21"/>
      <c r="G196" s="5"/>
      <c r="H196" s="5"/>
    </row>
    <row r="197" spans="1:8" ht="12.75">
      <c r="A197" s="4"/>
      <c r="B197" s="5"/>
      <c r="C197" s="5"/>
      <c r="D197" s="5"/>
      <c r="E197" s="5"/>
      <c r="F197" s="5"/>
      <c r="G197" s="5"/>
      <c r="H197" s="5"/>
    </row>
    <row r="198" spans="1:8" ht="12.75">
      <c r="A198" s="4"/>
      <c r="B198" s="21"/>
      <c r="C198" s="21"/>
      <c r="D198" s="21"/>
      <c r="E198" s="21"/>
      <c r="F198" s="21"/>
      <c r="G198" s="21"/>
      <c r="H198" s="21"/>
    </row>
    <row r="199" spans="1:9" ht="12.75">
      <c r="A199" s="7"/>
      <c r="B199" s="4"/>
      <c r="C199" s="4"/>
      <c r="D199" s="4"/>
      <c r="E199" s="4"/>
      <c r="F199" s="4"/>
      <c r="G199" s="4"/>
      <c r="H199" s="4"/>
      <c r="I199" s="4"/>
    </row>
    <row r="243" spans="6:16" ht="12.75">
      <c r="F243" s="26"/>
      <c r="G243" s="5"/>
      <c r="H243" s="5"/>
      <c r="I243" s="26"/>
      <c r="J243" s="5"/>
      <c r="K243" s="5"/>
      <c r="L243" s="5"/>
      <c r="M243" s="26"/>
      <c r="N243" s="26"/>
      <c r="O243" s="26"/>
      <c r="P243" s="26"/>
    </row>
    <row r="244" spans="6:16" ht="12.75">
      <c r="F244" s="5"/>
      <c r="G244" s="5"/>
      <c r="H244" s="5"/>
      <c r="I244" s="5"/>
      <c r="J244" s="5"/>
      <c r="K244" s="5"/>
      <c r="L244" s="5"/>
      <c r="M244" s="26"/>
      <c r="N244" s="26"/>
      <c r="O244" s="26"/>
      <c r="P244" s="26"/>
    </row>
    <row r="245" spans="6:16" ht="12.75">
      <c r="F245" s="5"/>
      <c r="G245" s="5"/>
      <c r="H245" s="5"/>
      <c r="I245" s="5"/>
      <c r="J245" s="5"/>
      <c r="K245" s="5"/>
      <c r="L245" s="5"/>
      <c r="M245" s="26"/>
      <c r="N245" s="26"/>
      <c r="O245" s="26"/>
      <c r="P245" s="26"/>
    </row>
    <row r="246" spans="6:12" ht="12.75">
      <c r="F246" s="4"/>
      <c r="G246" s="4"/>
      <c r="H246" s="4"/>
      <c r="I246" s="4"/>
      <c r="J246" s="4"/>
      <c r="K246" s="4"/>
      <c r="L246" s="4"/>
    </row>
    <row r="247" spans="6:12" ht="12.75">
      <c r="F247" s="2"/>
      <c r="G247" s="2"/>
      <c r="H247" s="2"/>
      <c r="I247" s="2"/>
      <c r="J247" s="2"/>
      <c r="K247" s="2"/>
      <c r="L247" s="2"/>
    </row>
  </sheetData>
  <sheetProtection/>
  <printOptions gridLines="1"/>
  <pageMargins left="0.75" right="0.75" top="1" bottom="1" header="0.5" footer="0.5"/>
  <pageSetup fitToHeight="2" horizontalDpi="600" verticalDpi="600" orientation="landscape" scale="43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3">
      <selection activeCell="G44" sqref="G44"/>
    </sheetView>
  </sheetViews>
  <sheetFormatPr defaultColWidth="9.140625" defaultRowHeight="12.75"/>
  <cols>
    <col min="1" max="1" width="9.8515625" style="1" customWidth="1"/>
    <col min="2" max="2" width="9.7109375" style="1" bestFit="1" customWidth="1"/>
    <col min="3" max="3" width="17.28125" style="1" bestFit="1" customWidth="1"/>
    <col min="4" max="4" width="32.00390625" style="1" bestFit="1" customWidth="1"/>
    <col min="5" max="6" width="13.8515625" style="1" bestFit="1" customWidth="1"/>
    <col min="7" max="7" width="14.57421875" style="1" bestFit="1" customWidth="1"/>
    <col min="8" max="9" width="13.8515625" style="1" bestFit="1" customWidth="1"/>
    <col min="10" max="10" width="14.57421875" style="1" bestFit="1" customWidth="1"/>
    <col min="11" max="11" width="13.8515625" style="1" bestFit="1" customWidth="1"/>
    <col min="12" max="12" width="12.140625" style="1" bestFit="1" customWidth="1"/>
    <col min="13" max="13" width="14.57421875" style="1" bestFit="1" customWidth="1"/>
    <col min="14" max="15" width="12.140625" style="1" bestFit="1" customWidth="1"/>
    <col min="16" max="16" width="14.57421875" style="1" bestFit="1" customWidth="1"/>
    <col min="17" max="17" width="30.7109375" style="1" customWidth="1"/>
    <col min="18" max="16384" width="9.140625" style="1" customWidth="1"/>
  </cols>
  <sheetData>
    <row r="1" ht="12.75">
      <c r="A1" s="7" t="s">
        <v>27</v>
      </c>
    </row>
    <row r="2" spans="1:13" ht="12.75">
      <c r="A2" s="7" t="s">
        <v>28</v>
      </c>
      <c r="E2" s="55" t="s">
        <v>146</v>
      </c>
      <c r="F2" s="49"/>
      <c r="G2" s="49"/>
      <c r="H2" s="49"/>
      <c r="I2" s="49"/>
      <c r="J2" s="49"/>
      <c r="K2" s="49"/>
      <c r="L2" s="49"/>
      <c r="M2" s="49"/>
    </row>
    <row r="3" spans="1:25" ht="12.75">
      <c r="A3" s="8"/>
      <c r="B3" s="9"/>
      <c r="C3" s="9"/>
      <c r="D3" s="12" t="s">
        <v>156</v>
      </c>
      <c r="E3" s="4"/>
      <c r="H3" s="11"/>
      <c r="I3" s="11"/>
      <c r="J3" s="11"/>
      <c r="K3" s="11"/>
      <c r="L3" s="11"/>
      <c r="M3" s="11"/>
      <c r="Q3" s="11"/>
      <c r="R3" s="3"/>
      <c r="S3" s="3"/>
      <c r="T3" s="3"/>
      <c r="U3" s="3"/>
      <c r="V3" s="3"/>
      <c r="W3" s="3"/>
      <c r="X3" s="3"/>
      <c r="Y3" s="3"/>
    </row>
    <row r="4" spans="1:16" ht="12.75">
      <c r="A4" s="12"/>
      <c r="B4" s="12"/>
      <c r="C4" s="12"/>
      <c r="E4" s="13">
        <v>39222</v>
      </c>
      <c r="F4" s="13">
        <v>39227</v>
      </c>
      <c r="G4" s="13" t="s">
        <v>99</v>
      </c>
      <c r="H4" s="13">
        <v>39227</v>
      </c>
      <c r="I4" s="13">
        <v>39231</v>
      </c>
      <c r="J4" s="13" t="s">
        <v>100</v>
      </c>
      <c r="K4" s="13">
        <v>39231</v>
      </c>
      <c r="L4" s="13">
        <v>39234</v>
      </c>
      <c r="M4" s="13" t="s">
        <v>102</v>
      </c>
      <c r="N4" s="13">
        <v>39234</v>
      </c>
      <c r="O4" s="13">
        <v>39237</v>
      </c>
      <c r="P4" s="13" t="s">
        <v>102</v>
      </c>
    </row>
    <row r="5" spans="1:17" ht="12.75">
      <c r="A5" s="3" t="s">
        <v>0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98</v>
      </c>
      <c r="H5" s="3" t="s">
        <v>20</v>
      </c>
      <c r="I5" s="3" t="s">
        <v>21</v>
      </c>
      <c r="J5" s="3" t="s">
        <v>101</v>
      </c>
      <c r="K5" s="3" t="s">
        <v>22</v>
      </c>
      <c r="L5" s="3" t="s">
        <v>23</v>
      </c>
      <c r="M5" s="3" t="s">
        <v>103</v>
      </c>
      <c r="N5" s="3" t="s">
        <v>24</v>
      </c>
      <c r="O5" s="3" t="s">
        <v>25</v>
      </c>
      <c r="P5" s="3" t="s">
        <v>104</v>
      </c>
      <c r="Q5" s="3" t="s">
        <v>4</v>
      </c>
    </row>
    <row r="6" spans="1:17" ht="12.75">
      <c r="A6" s="46" t="s">
        <v>8</v>
      </c>
      <c r="B6" s="46">
        <v>1</v>
      </c>
      <c r="C6" s="46">
        <v>0</v>
      </c>
      <c r="D6" s="46" t="s">
        <v>29</v>
      </c>
      <c r="E6" s="47">
        <v>468</v>
      </c>
      <c r="F6" s="47">
        <v>405.2</v>
      </c>
      <c r="G6" s="47">
        <f>((E6-F6)/5)/3</f>
        <v>4.186666666666667</v>
      </c>
      <c r="H6" s="47">
        <v>380.9</v>
      </c>
      <c r="I6" s="47">
        <v>331.7</v>
      </c>
      <c r="J6" s="47">
        <f>((H6-I6)/4)/3</f>
        <v>4.099999999999999</v>
      </c>
      <c r="K6" s="48" t="s">
        <v>48</v>
      </c>
      <c r="L6" s="48" t="s">
        <v>48</v>
      </c>
      <c r="M6" s="48" t="s">
        <v>48</v>
      </c>
      <c r="N6" s="48" t="s">
        <v>48</v>
      </c>
      <c r="O6" s="48" t="s">
        <v>48</v>
      </c>
      <c r="P6" s="48" t="s">
        <v>48</v>
      </c>
      <c r="Q6" s="47" t="s">
        <v>149</v>
      </c>
    </row>
    <row r="7" spans="1:17" ht="12.75">
      <c r="A7" s="46" t="s">
        <v>8</v>
      </c>
      <c r="B7" s="46">
        <v>3</v>
      </c>
      <c r="C7" s="46">
        <v>0</v>
      </c>
      <c r="D7" s="46" t="s">
        <v>30</v>
      </c>
      <c r="E7" s="47">
        <v>468</v>
      </c>
      <c r="F7" s="47">
        <v>399.7</v>
      </c>
      <c r="G7" s="47">
        <f>((E7-F7)/5)/3</f>
        <v>4.553333333333334</v>
      </c>
      <c r="H7" s="47">
        <v>386.2</v>
      </c>
      <c r="I7" s="47">
        <v>330.2</v>
      </c>
      <c r="J7" s="47">
        <f>((H7-I7)/4)/3</f>
        <v>4.666666666666667</v>
      </c>
      <c r="K7" s="48" t="s">
        <v>48</v>
      </c>
      <c r="L7" s="48" t="s">
        <v>48</v>
      </c>
      <c r="M7" s="48" t="s">
        <v>48</v>
      </c>
      <c r="N7" s="48" t="s">
        <v>48</v>
      </c>
      <c r="O7" s="48" t="s">
        <v>48</v>
      </c>
      <c r="P7" s="48" t="s">
        <v>48</v>
      </c>
      <c r="Q7" s="47" t="s">
        <v>149</v>
      </c>
    </row>
    <row r="8" spans="1:17" ht="12.75">
      <c r="A8" s="46" t="s">
        <v>8</v>
      </c>
      <c r="B8" s="46">
        <v>5</v>
      </c>
      <c r="C8" s="46">
        <v>0</v>
      </c>
      <c r="D8" s="46" t="s">
        <v>31</v>
      </c>
      <c r="E8" s="47">
        <v>468</v>
      </c>
      <c r="F8" s="47">
        <v>407.8</v>
      </c>
      <c r="G8" s="47">
        <f>((E8-F8)/5)/3</f>
        <v>4.013333333333333</v>
      </c>
      <c r="H8" s="47">
        <v>368</v>
      </c>
      <c r="I8" s="47">
        <v>313.3</v>
      </c>
      <c r="J8" s="47">
        <f>((H8-I8)/4)/3</f>
        <v>4.558333333333333</v>
      </c>
      <c r="K8" s="48" t="s">
        <v>48</v>
      </c>
      <c r="L8" s="48" t="s">
        <v>48</v>
      </c>
      <c r="M8" s="48" t="s">
        <v>48</v>
      </c>
      <c r="N8" s="48" t="s">
        <v>48</v>
      </c>
      <c r="O8" s="48" t="s">
        <v>48</v>
      </c>
      <c r="P8" s="48" t="s">
        <v>48</v>
      </c>
      <c r="Q8" s="47" t="s">
        <v>149</v>
      </c>
    </row>
    <row r="9" spans="1:17" ht="12.75">
      <c r="A9" s="46" t="s">
        <v>8</v>
      </c>
      <c r="B9" s="46">
        <v>8</v>
      </c>
      <c r="C9" s="46">
        <v>0</v>
      </c>
      <c r="D9" s="46" t="s">
        <v>32</v>
      </c>
      <c r="E9" s="47">
        <v>478</v>
      </c>
      <c r="F9" s="47">
        <v>409.4</v>
      </c>
      <c r="G9" s="47">
        <f>((E9-F9)/5)/3</f>
        <v>4.573333333333335</v>
      </c>
      <c r="H9" s="47">
        <v>378</v>
      </c>
      <c r="I9" s="47">
        <v>319.5</v>
      </c>
      <c r="J9" s="47">
        <f>((H9-I9)/4)/3</f>
        <v>4.875</v>
      </c>
      <c r="K9" s="48" t="s">
        <v>48</v>
      </c>
      <c r="L9" s="48" t="s">
        <v>48</v>
      </c>
      <c r="M9" s="48" t="s">
        <v>48</v>
      </c>
      <c r="N9" s="48" t="s">
        <v>48</v>
      </c>
      <c r="O9" s="48" t="s">
        <v>48</v>
      </c>
      <c r="P9" s="48" t="s">
        <v>48</v>
      </c>
      <c r="Q9" s="47" t="s">
        <v>149</v>
      </c>
    </row>
    <row r="10" spans="1:16" ht="12.75">
      <c r="A10" s="4" t="s">
        <v>8</v>
      </c>
      <c r="B10" s="4">
        <v>11</v>
      </c>
      <c r="C10" s="4">
        <v>0</v>
      </c>
      <c r="D10" s="4" t="s">
        <v>33</v>
      </c>
      <c r="E10" s="5">
        <v>475.2</v>
      </c>
      <c r="F10" s="5">
        <v>371.3</v>
      </c>
      <c r="G10" s="5">
        <f>((E10-F10)/5)/6</f>
        <v>3.4633333333333325</v>
      </c>
      <c r="H10" s="5">
        <v>371.6</v>
      </c>
      <c r="I10" s="5">
        <v>283.5</v>
      </c>
      <c r="J10" s="5">
        <f>((H10-I10)/4)/6</f>
        <v>3.6708333333333343</v>
      </c>
      <c r="K10" s="5">
        <v>380.7</v>
      </c>
      <c r="L10" s="5">
        <v>316.3</v>
      </c>
      <c r="M10" s="5">
        <f>((K10-L10)/3)/6</f>
        <v>3.577777777777776</v>
      </c>
      <c r="N10" s="5">
        <v>378.8</v>
      </c>
      <c r="O10" s="5">
        <v>313.6</v>
      </c>
      <c r="P10" s="5">
        <f>((N10-O10)/3)/6</f>
        <v>3.622222222222222</v>
      </c>
    </row>
    <row r="11" spans="1:16" ht="12.75">
      <c r="A11" s="4" t="s">
        <v>8</v>
      </c>
      <c r="B11" s="4">
        <v>14</v>
      </c>
      <c r="C11" s="4">
        <v>0</v>
      </c>
      <c r="D11" s="4" t="s">
        <v>34</v>
      </c>
      <c r="E11" s="5">
        <v>469.3</v>
      </c>
      <c r="F11" s="5">
        <v>352.7</v>
      </c>
      <c r="G11" s="5">
        <f>((E11-F11)/5)/6</f>
        <v>3.886666666666667</v>
      </c>
      <c r="H11" s="5">
        <v>374.6</v>
      </c>
      <c r="I11" s="5">
        <v>276.9</v>
      </c>
      <c r="J11" s="5">
        <f>((H11-I11)/4)/6</f>
        <v>4.0708333333333355</v>
      </c>
      <c r="K11" s="5">
        <v>384.7</v>
      </c>
      <c r="L11" s="5">
        <v>313.8</v>
      </c>
      <c r="M11" s="5">
        <f>((K11-L11)/3)/6</f>
        <v>3.9388888888888878</v>
      </c>
      <c r="N11" s="5">
        <v>382.2</v>
      </c>
      <c r="O11" s="5">
        <v>305.5</v>
      </c>
      <c r="P11" s="5">
        <f>((N11-O11)/3)/6</f>
        <v>4.26111111111111</v>
      </c>
    </row>
    <row r="12" spans="1:16" ht="12.75">
      <c r="A12" s="4" t="s">
        <v>8</v>
      </c>
      <c r="B12" s="4">
        <v>17</v>
      </c>
      <c r="C12" s="4">
        <v>0</v>
      </c>
      <c r="D12" s="4" t="s">
        <v>35</v>
      </c>
      <c r="E12" s="5">
        <v>471.8</v>
      </c>
      <c r="F12" s="5">
        <v>351.5</v>
      </c>
      <c r="G12" s="5">
        <f>((E12-F12)/5)/6</f>
        <v>4.010000000000001</v>
      </c>
      <c r="H12" s="5">
        <v>378.6</v>
      </c>
      <c r="I12" s="5">
        <v>280.7</v>
      </c>
      <c r="J12" s="5">
        <f>((H12-I12)/4)/6</f>
        <v>4.079166666666668</v>
      </c>
      <c r="K12" s="5">
        <v>375.9</v>
      </c>
      <c r="L12" s="5">
        <v>303.6</v>
      </c>
      <c r="M12" s="5">
        <f>((K12-L12)/3)/6</f>
        <v>4.016666666666664</v>
      </c>
      <c r="N12" s="5">
        <v>378.9</v>
      </c>
      <c r="O12" s="5">
        <v>309.8</v>
      </c>
      <c r="P12" s="5">
        <f>((N12-O12)/3)/6</f>
        <v>3.838888888888887</v>
      </c>
    </row>
    <row r="13" spans="1:16" ht="12.75">
      <c r="A13" s="4" t="s">
        <v>8</v>
      </c>
      <c r="B13" s="4">
        <v>20</v>
      </c>
      <c r="C13" s="4">
        <v>0</v>
      </c>
      <c r="D13" s="4" t="s">
        <v>36</v>
      </c>
      <c r="E13" s="5">
        <v>468.9</v>
      </c>
      <c r="F13" s="5">
        <v>346</v>
      </c>
      <c r="G13" s="5">
        <f>((E13-F13)/5)/6</f>
        <v>4.096666666666666</v>
      </c>
      <c r="H13" s="5">
        <v>370.9</v>
      </c>
      <c r="I13" s="5">
        <v>267.3</v>
      </c>
      <c r="J13" s="5">
        <f>((H13-I13)/4)/6</f>
        <v>4.3166666666666655</v>
      </c>
      <c r="K13" s="5">
        <v>377.9</v>
      </c>
      <c r="L13" s="5">
        <v>301.8</v>
      </c>
      <c r="M13" s="5">
        <f>((K13-L13)/3)/6</f>
        <v>4.227777777777776</v>
      </c>
      <c r="N13" s="5">
        <v>379.1</v>
      </c>
      <c r="O13" s="5">
        <v>311.4</v>
      </c>
      <c r="P13" s="5">
        <f>((N13-O13)/3)/6</f>
        <v>3.7611111111111133</v>
      </c>
    </row>
    <row r="14" spans="1:17" ht="12.75">
      <c r="A14" s="46" t="s">
        <v>8</v>
      </c>
      <c r="B14" s="46">
        <v>6</v>
      </c>
      <c r="C14" s="46">
        <v>7.5</v>
      </c>
      <c r="D14" s="46" t="s">
        <v>31</v>
      </c>
      <c r="E14" s="47">
        <v>462.2</v>
      </c>
      <c r="F14" s="47">
        <v>409.4</v>
      </c>
      <c r="G14" s="47">
        <f>((E14-F14)/5)/3</f>
        <v>3.520000000000001</v>
      </c>
      <c r="H14" s="47">
        <v>366.7</v>
      </c>
      <c r="I14" s="47">
        <v>318</v>
      </c>
      <c r="J14" s="47">
        <f>((H14-I14)/4)/3</f>
        <v>4.058333333333333</v>
      </c>
      <c r="K14" s="48" t="s">
        <v>48</v>
      </c>
      <c r="L14" s="48" t="s">
        <v>48</v>
      </c>
      <c r="M14" s="48" t="s">
        <v>48</v>
      </c>
      <c r="N14" s="48" t="s">
        <v>48</v>
      </c>
      <c r="O14" s="48" t="s">
        <v>48</v>
      </c>
      <c r="P14" s="48" t="s">
        <v>48</v>
      </c>
      <c r="Q14" s="47" t="s">
        <v>149</v>
      </c>
    </row>
    <row r="15" spans="1:17" ht="12.75">
      <c r="A15" s="46" t="s">
        <v>8</v>
      </c>
      <c r="B15" s="46">
        <v>9</v>
      </c>
      <c r="C15" s="46">
        <v>7.5</v>
      </c>
      <c r="D15" s="46" t="s">
        <v>32</v>
      </c>
      <c r="E15" s="47">
        <v>469.7</v>
      </c>
      <c r="F15" s="47">
        <v>402.6</v>
      </c>
      <c r="G15" s="47">
        <f>((E15-F15)/5)/3</f>
        <v>4.473333333333331</v>
      </c>
      <c r="H15" s="47">
        <v>367.7</v>
      </c>
      <c r="I15" s="47">
        <v>311.8</v>
      </c>
      <c r="J15" s="47">
        <f>((H15-I15)/4)/3</f>
        <v>4.658333333333331</v>
      </c>
      <c r="K15" s="48" t="s">
        <v>48</v>
      </c>
      <c r="L15" s="48" t="s">
        <v>48</v>
      </c>
      <c r="M15" s="48" t="s">
        <v>48</v>
      </c>
      <c r="N15" s="48" t="s">
        <v>48</v>
      </c>
      <c r="O15" s="48" t="s">
        <v>48</v>
      </c>
      <c r="P15" s="48" t="s">
        <v>48</v>
      </c>
      <c r="Q15" s="47" t="s">
        <v>149</v>
      </c>
    </row>
    <row r="16" spans="1:16" ht="12.75">
      <c r="A16" s="4" t="s">
        <v>8</v>
      </c>
      <c r="B16" s="4">
        <v>12</v>
      </c>
      <c r="C16" s="4">
        <v>7.5</v>
      </c>
      <c r="D16" s="4" t="s">
        <v>33</v>
      </c>
      <c r="E16" s="5">
        <v>460.5</v>
      </c>
      <c r="F16" s="5">
        <v>351.2</v>
      </c>
      <c r="G16" s="5">
        <f>((E16-F16)/5)/6</f>
        <v>3.643333333333334</v>
      </c>
      <c r="H16" s="5">
        <v>365.5</v>
      </c>
      <c r="I16" s="5">
        <v>274.4</v>
      </c>
      <c r="J16" s="5">
        <f>((H16-I16)/4)/6</f>
        <v>3.7958333333333343</v>
      </c>
      <c r="K16" s="5">
        <v>367.8</v>
      </c>
      <c r="L16" s="5">
        <v>315</v>
      </c>
      <c r="M16" s="5">
        <f>((K16-L16)/3)/6</f>
        <v>2.933333333333334</v>
      </c>
      <c r="N16" s="5">
        <v>365.6</v>
      </c>
      <c r="O16" s="5">
        <v>304.1</v>
      </c>
      <c r="P16" s="5">
        <f>((N16-O16)/3)/6</f>
        <v>3.4166666666666665</v>
      </c>
    </row>
    <row r="17" spans="1:16" ht="12.75">
      <c r="A17" s="4" t="s">
        <v>8</v>
      </c>
      <c r="B17" s="4">
        <v>15</v>
      </c>
      <c r="C17" s="4">
        <v>7.5</v>
      </c>
      <c r="D17" s="4" t="s">
        <v>34</v>
      </c>
      <c r="E17" s="5">
        <v>465.2</v>
      </c>
      <c r="F17" s="5">
        <v>349</v>
      </c>
      <c r="G17" s="5">
        <f>((E17-F17)/5)/6</f>
        <v>3.873333333333333</v>
      </c>
      <c r="H17" s="5">
        <v>373.2</v>
      </c>
      <c r="I17" s="5">
        <v>280.4</v>
      </c>
      <c r="J17" s="5">
        <f>((H17-I17)/4)/6</f>
        <v>3.866666666666667</v>
      </c>
      <c r="K17" s="5">
        <v>366.8</v>
      </c>
      <c r="L17" s="5">
        <v>301.3</v>
      </c>
      <c r="M17" s="5">
        <f>((K17-L17)/3)/6</f>
        <v>3.638888888888889</v>
      </c>
      <c r="N17" s="5">
        <v>363.6</v>
      </c>
      <c r="O17" s="5">
        <v>299.7</v>
      </c>
      <c r="P17" s="5">
        <f>((N17-O17)/3)/6</f>
        <v>3.550000000000002</v>
      </c>
    </row>
    <row r="18" spans="1:16" ht="12.75">
      <c r="A18" s="4" t="s">
        <v>8</v>
      </c>
      <c r="B18" s="4">
        <v>18</v>
      </c>
      <c r="C18" s="4">
        <v>7.5</v>
      </c>
      <c r="D18" s="4" t="s">
        <v>35</v>
      </c>
      <c r="E18" s="5">
        <v>463.9</v>
      </c>
      <c r="F18" s="5">
        <v>350.3</v>
      </c>
      <c r="G18" s="5">
        <f>((E18-F18)/5)/6</f>
        <v>3.7866666666666653</v>
      </c>
      <c r="H18" s="5">
        <v>369</v>
      </c>
      <c r="I18" s="5">
        <v>266.4</v>
      </c>
      <c r="J18" s="5">
        <f>((H18-I18)/4)/6</f>
        <v>4.275000000000001</v>
      </c>
      <c r="K18" s="5">
        <v>370.3</v>
      </c>
      <c r="L18" s="5">
        <v>303.7</v>
      </c>
      <c r="M18" s="5">
        <f>((K18-L18)/3)/6</f>
        <v>3.700000000000001</v>
      </c>
      <c r="N18" s="5">
        <v>369.1</v>
      </c>
      <c r="O18" s="5">
        <v>303.7</v>
      </c>
      <c r="P18" s="5">
        <f>((N18-O18)/3)/6</f>
        <v>3.633333333333335</v>
      </c>
    </row>
    <row r="19" spans="1:16" ht="12.75">
      <c r="A19" s="4" t="s">
        <v>8</v>
      </c>
      <c r="B19" s="4">
        <v>21</v>
      </c>
      <c r="C19" s="4">
        <v>7.5</v>
      </c>
      <c r="D19" s="4" t="s">
        <v>36</v>
      </c>
      <c r="E19" s="5">
        <v>468.9</v>
      </c>
      <c r="F19" s="5">
        <v>349.9</v>
      </c>
      <c r="G19" s="5">
        <f>((E19-F19)/5)/6</f>
        <v>3.966666666666667</v>
      </c>
      <c r="H19" s="5">
        <v>368.6</v>
      </c>
      <c r="I19" s="5">
        <v>271</v>
      </c>
      <c r="J19" s="5">
        <f>((H19-I19)/4)/6</f>
        <v>4.066666666666667</v>
      </c>
      <c r="K19" s="5">
        <v>366.7</v>
      </c>
      <c r="L19" s="5">
        <v>291.6</v>
      </c>
      <c r="M19" s="5">
        <f>((K19-L19)/3)/6</f>
        <v>4.17222222222222</v>
      </c>
      <c r="N19" s="5">
        <v>364.6</v>
      </c>
      <c r="O19" s="5">
        <v>296.1</v>
      </c>
      <c r="P19" s="5">
        <f>((N19-O19)/3)/6</f>
        <v>3.8055555555555554</v>
      </c>
    </row>
    <row r="20" spans="1:17" ht="12.75">
      <c r="A20" s="46" t="s">
        <v>8</v>
      </c>
      <c r="B20" s="46">
        <v>2</v>
      </c>
      <c r="C20" s="46">
        <v>30</v>
      </c>
      <c r="D20" s="46" t="s">
        <v>29</v>
      </c>
      <c r="E20" s="47">
        <v>469.5</v>
      </c>
      <c r="F20" s="47">
        <v>410.7</v>
      </c>
      <c r="G20" s="47">
        <f>((E20-F20)/5)/3</f>
        <v>3.9200000000000004</v>
      </c>
      <c r="H20" s="47">
        <v>364.4</v>
      </c>
      <c r="I20" s="47">
        <v>308.2</v>
      </c>
      <c r="J20" s="47">
        <f>((H20-I20)/4)/3</f>
        <v>4.683333333333333</v>
      </c>
      <c r="K20" s="48" t="s">
        <v>48</v>
      </c>
      <c r="L20" s="48" t="s">
        <v>48</v>
      </c>
      <c r="M20" s="48" t="s">
        <v>48</v>
      </c>
      <c r="N20" s="48" t="s">
        <v>48</v>
      </c>
      <c r="O20" s="48" t="s">
        <v>48</v>
      </c>
      <c r="P20" s="48" t="s">
        <v>48</v>
      </c>
      <c r="Q20" s="47" t="s">
        <v>149</v>
      </c>
    </row>
    <row r="21" spans="1:17" ht="12.75">
      <c r="A21" s="46" t="s">
        <v>8</v>
      </c>
      <c r="B21" s="46">
        <v>4</v>
      </c>
      <c r="C21" s="46">
        <v>30</v>
      </c>
      <c r="D21" s="46" t="s">
        <v>30</v>
      </c>
      <c r="E21" s="47">
        <v>466.1</v>
      </c>
      <c r="F21" s="47">
        <v>395.7</v>
      </c>
      <c r="G21" s="47">
        <f>((E21-F21)/5)/3</f>
        <v>4.693333333333336</v>
      </c>
      <c r="H21" s="47">
        <v>370.2</v>
      </c>
      <c r="I21" s="47">
        <v>310</v>
      </c>
      <c r="J21" s="47">
        <f>((H21-I21)/4)/3</f>
        <v>5.016666666666666</v>
      </c>
      <c r="K21" s="48" t="s">
        <v>48</v>
      </c>
      <c r="L21" s="48" t="s">
        <v>48</v>
      </c>
      <c r="M21" s="48" t="s">
        <v>48</v>
      </c>
      <c r="N21" s="48" t="s">
        <v>48</v>
      </c>
      <c r="O21" s="48" t="s">
        <v>48</v>
      </c>
      <c r="P21" s="48" t="s">
        <v>48</v>
      </c>
      <c r="Q21" s="47" t="s">
        <v>149</v>
      </c>
    </row>
    <row r="22" spans="1:17" ht="12.75">
      <c r="A22" s="46" t="s">
        <v>8</v>
      </c>
      <c r="B22" s="46">
        <v>7</v>
      </c>
      <c r="C22" s="46">
        <v>30</v>
      </c>
      <c r="D22" s="46" t="s">
        <v>31</v>
      </c>
      <c r="E22" s="47">
        <v>463.8</v>
      </c>
      <c r="F22" s="47">
        <v>401.4</v>
      </c>
      <c r="G22" s="47">
        <f>((E22-F22)/5)/3</f>
        <v>4.160000000000003</v>
      </c>
      <c r="H22" s="47">
        <v>375.1</v>
      </c>
      <c r="I22" s="47">
        <v>298.9</v>
      </c>
      <c r="J22" s="47">
        <f>((H22-I22)/4)/3</f>
        <v>6.350000000000004</v>
      </c>
      <c r="K22" s="48" t="s">
        <v>48</v>
      </c>
      <c r="L22" s="48" t="s">
        <v>48</v>
      </c>
      <c r="M22" s="48" t="s">
        <v>48</v>
      </c>
      <c r="N22" s="48" t="s">
        <v>48</v>
      </c>
      <c r="O22" s="48" t="s">
        <v>48</v>
      </c>
      <c r="P22" s="48" t="s">
        <v>48</v>
      </c>
      <c r="Q22" s="47" t="s">
        <v>149</v>
      </c>
    </row>
    <row r="23" spans="1:17" ht="12.75">
      <c r="A23" s="46" t="s">
        <v>8</v>
      </c>
      <c r="B23" s="46">
        <v>10</v>
      </c>
      <c r="C23" s="46">
        <v>30</v>
      </c>
      <c r="D23" s="46" t="s">
        <v>32</v>
      </c>
      <c r="E23" s="47">
        <v>465.2</v>
      </c>
      <c r="F23" s="47">
        <v>400</v>
      </c>
      <c r="G23" s="47">
        <f>((E23-F23)/5)/3</f>
        <v>4.346666666666666</v>
      </c>
      <c r="H23" s="47">
        <v>378.3</v>
      </c>
      <c r="I23" s="47">
        <v>315.6</v>
      </c>
      <c r="J23" s="47">
        <f>((H23-I23)/4)/3</f>
        <v>5.224999999999999</v>
      </c>
      <c r="K23" s="48" t="s">
        <v>48</v>
      </c>
      <c r="L23" s="48" t="s">
        <v>48</v>
      </c>
      <c r="M23" s="48" t="s">
        <v>48</v>
      </c>
      <c r="N23" s="48" t="s">
        <v>48</v>
      </c>
      <c r="O23" s="48" t="s">
        <v>48</v>
      </c>
      <c r="P23" s="48" t="s">
        <v>48</v>
      </c>
      <c r="Q23" s="47" t="s">
        <v>149</v>
      </c>
    </row>
    <row r="24" spans="1:16" ht="12.75">
      <c r="A24" s="4" t="s">
        <v>8</v>
      </c>
      <c r="B24" s="4">
        <v>13</v>
      </c>
      <c r="C24" s="4">
        <v>30</v>
      </c>
      <c r="D24" s="4" t="s">
        <v>33</v>
      </c>
      <c r="E24" s="5">
        <v>464.9</v>
      </c>
      <c r="F24" s="5">
        <v>364.7</v>
      </c>
      <c r="G24" s="5">
        <f>((E24-F24)/5)/6</f>
        <v>3.34</v>
      </c>
      <c r="H24" s="5">
        <v>369.3</v>
      </c>
      <c r="I24" s="5">
        <v>263.7</v>
      </c>
      <c r="J24" s="5">
        <f>((H24-I24)/4)/6</f>
        <v>4.400000000000001</v>
      </c>
      <c r="K24" s="5">
        <v>362.1</v>
      </c>
      <c r="L24" s="5">
        <v>289.5</v>
      </c>
      <c r="M24" s="5">
        <f>((K24-L24)/3)/6</f>
        <v>4.033333333333334</v>
      </c>
      <c r="N24" s="5">
        <v>368.3</v>
      </c>
      <c r="O24" s="5">
        <v>318</v>
      </c>
      <c r="P24" s="5">
        <f>((N24-O24)/3)/6</f>
        <v>2.7944444444444447</v>
      </c>
    </row>
    <row r="25" spans="1:16" ht="12.75">
      <c r="A25" s="4" t="s">
        <v>8</v>
      </c>
      <c r="B25" s="4">
        <v>16</v>
      </c>
      <c r="C25" s="4">
        <v>30</v>
      </c>
      <c r="D25" s="4" t="s">
        <v>34</v>
      </c>
      <c r="E25" s="5">
        <v>469.9</v>
      </c>
      <c r="F25" s="5">
        <v>361.1</v>
      </c>
      <c r="G25" s="5">
        <f>((E25-F25)/5)/6</f>
        <v>3.626666666666665</v>
      </c>
      <c r="H25" s="5">
        <v>373.1</v>
      </c>
      <c r="I25" s="5">
        <v>278.2</v>
      </c>
      <c r="J25" s="5">
        <f>((H25-I25)/4)/6</f>
        <v>3.954166666666668</v>
      </c>
      <c r="K25" s="5">
        <v>369.3</v>
      </c>
      <c r="L25" s="5">
        <v>299.7</v>
      </c>
      <c r="M25" s="5">
        <f>((K25-L25)/3)/6</f>
        <v>3.8666666666666676</v>
      </c>
      <c r="N25" s="5">
        <v>368.8</v>
      </c>
      <c r="O25" s="5">
        <v>301.9</v>
      </c>
      <c r="P25" s="5">
        <f>((N25-O25)/3)/6</f>
        <v>3.7166666666666686</v>
      </c>
    </row>
    <row r="26" spans="1:16" ht="12.75">
      <c r="A26" s="4" t="s">
        <v>8</v>
      </c>
      <c r="B26" s="4">
        <v>19</v>
      </c>
      <c r="C26" s="4">
        <v>30</v>
      </c>
      <c r="D26" s="4" t="s">
        <v>35</v>
      </c>
      <c r="E26" s="5">
        <v>464.5</v>
      </c>
      <c r="F26" s="5">
        <v>360.7</v>
      </c>
      <c r="G26" s="5">
        <f>((E26-F26)/5)/6</f>
        <v>3.4600000000000004</v>
      </c>
      <c r="H26" s="5">
        <v>368.8</v>
      </c>
      <c r="I26" s="5">
        <v>252.1</v>
      </c>
      <c r="J26" s="5">
        <f>((H26-I26)/4)/6</f>
        <v>4.862500000000001</v>
      </c>
      <c r="K26" s="5">
        <v>369.2</v>
      </c>
      <c r="L26" s="5">
        <v>295.4</v>
      </c>
      <c r="M26" s="5">
        <f>((K26-L26)/3)/6</f>
        <v>4.1000000000000005</v>
      </c>
      <c r="N26" s="5">
        <v>364.6</v>
      </c>
      <c r="O26" s="5">
        <v>301.9</v>
      </c>
      <c r="P26" s="5">
        <f>((N26-O26)/3)/6</f>
        <v>3.483333333333336</v>
      </c>
    </row>
    <row r="27" spans="1:16" ht="12.75">
      <c r="A27" s="4" t="s">
        <v>8</v>
      </c>
      <c r="B27" s="4">
        <v>22</v>
      </c>
      <c r="C27" s="4">
        <v>30</v>
      </c>
      <c r="D27" s="4" t="s">
        <v>36</v>
      </c>
      <c r="E27" s="5">
        <v>466.7</v>
      </c>
      <c r="F27" s="5">
        <v>352.8</v>
      </c>
      <c r="G27" s="5">
        <f>((E27-F27)/5)/6</f>
        <v>3.7966666666666655</v>
      </c>
      <c r="H27" s="5">
        <v>362.7</v>
      </c>
      <c r="I27" s="5">
        <v>260.3</v>
      </c>
      <c r="J27" s="5">
        <f>((H27-I27)/4)/6</f>
        <v>4.266666666666666</v>
      </c>
      <c r="K27" s="5">
        <v>369.2</v>
      </c>
      <c r="L27" s="5">
        <v>290.9</v>
      </c>
      <c r="M27" s="5">
        <f>((K27-L27)/3)/6</f>
        <v>4.3500000000000005</v>
      </c>
      <c r="N27" s="5">
        <v>366.6</v>
      </c>
      <c r="O27" s="5">
        <v>294.1</v>
      </c>
      <c r="P27" s="5">
        <f>((N27-O27)/3)/6</f>
        <v>4.027777777777778</v>
      </c>
    </row>
    <row r="28" spans="4:16" ht="12.75">
      <c r="D28" s="14" t="s">
        <v>26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4:16" ht="12.75">
      <c r="D29" s="6" t="s">
        <v>5</v>
      </c>
      <c r="E29" s="5">
        <v>500</v>
      </c>
      <c r="F29" s="5">
        <v>499.9</v>
      </c>
      <c r="G29" s="5"/>
      <c r="H29" s="5">
        <v>500</v>
      </c>
      <c r="I29" s="5">
        <v>500</v>
      </c>
      <c r="J29" s="5"/>
      <c r="K29" s="5">
        <v>500.1</v>
      </c>
      <c r="L29" s="5">
        <v>500.1</v>
      </c>
      <c r="M29" s="5"/>
      <c r="N29" s="5">
        <v>500</v>
      </c>
      <c r="O29" s="5">
        <v>500</v>
      </c>
      <c r="P29" s="5"/>
    </row>
    <row r="30" spans="4:16" ht="12.75">
      <c r="D30" s="6" t="s">
        <v>6</v>
      </c>
      <c r="E30" s="4">
        <v>500.1</v>
      </c>
      <c r="F30" s="5">
        <v>500</v>
      </c>
      <c r="G30" s="5"/>
      <c r="H30" s="5">
        <v>500.1</v>
      </c>
      <c r="I30" s="5">
        <v>500</v>
      </c>
      <c r="J30" s="5"/>
      <c r="K30" s="5">
        <v>500</v>
      </c>
      <c r="L30" s="5">
        <v>500</v>
      </c>
      <c r="M30" s="5"/>
      <c r="N30" s="5">
        <v>500</v>
      </c>
      <c r="O30" s="5">
        <v>499.9</v>
      </c>
      <c r="P30" s="5"/>
    </row>
    <row r="31" spans="4:16" ht="12.75">
      <c r="D31" s="6" t="s">
        <v>57</v>
      </c>
      <c r="E31" s="2" t="s">
        <v>52</v>
      </c>
      <c r="F31" s="2" t="s">
        <v>52</v>
      </c>
      <c r="G31" s="2"/>
      <c r="H31" s="2" t="s">
        <v>52</v>
      </c>
      <c r="I31" s="2" t="s">
        <v>52</v>
      </c>
      <c r="J31" s="2"/>
      <c r="K31" s="2" t="s">
        <v>52</v>
      </c>
      <c r="L31" s="2" t="s">
        <v>52</v>
      </c>
      <c r="M31" s="2"/>
      <c r="N31" s="2" t="s">
        <v>52</v>
      </c>
      <c r="O31" s="2" t="s">
        <v>52</v>
      </c>
      <c r="P31" s="2"/>
    </row>
    <row r="32" spans="4:16" ht="12.75">
      <c r="D32" s="6" t="s">
        <v>58</v>
      </c>
      <c r="E32" s="2">
        <v>39232</v>
      </c>
      <c r="F32" s="2">
        <v>39232</v>
      </c>
      <c r="G32" s="2"/>
      <c r="H32" s="2">
        <v>39232</v>
      </c>
      <c r="I32" s="2">
        <v>39232</v>
      </c>
      <c r="J32" s="2"/>
      <c r="K32" s="2">
        <v>39232</v>
      </c>
      <c r="L32" s="2">
        <v>39240</v>
      </c>
      <c r="M32" s="2"/>
      <c r="N32" s="2">
        <v>39240</v>
      </c>
      <c r="O32" s="2">
        <v>39240</v>
      </c>
      <c r="P32" s="2"/>
    </row>
    <row r="34" spans="1:5" ht="12.75">
      <c r="A34"/>
      <c r="B34"/>
      <c r="C34"/>
      <c r="D34"/>
      <c r="E34"/>
    </row>
    <row r="35" spans="1:8" ht="12.75">
      <c r="A35" s="3"/>
      <c r="B35" s="11"/>
      <c r="C35" s="11"/>
      <c r="D35" s="11"/>
      <c r="E35" s="11"/>
      <c r="F35" s="5"/>
      <c r="G35" s="5"/>
      <c r="H35" s="5"/>
    </row>
    <row r="36" spans="1:13" ht="12.75">
      <c r="A36" s="36"/>
      <c r="B36" s="37"/>
      <c r="C36" s="37"/>
      <c r="D36" s="37"/>
      <c r="E36" s="37"/>
      <c r="F36" s="37"/>
      <c r="G36" s="37"/>
      <c r="I36" s="37"/>
      <c r="J36" s="37"/>
      <c r="L36" s="37"/>
      <c r="M36" s="37"/>
    </row>
    <row r="37" spans="1:13" ht="12.75">
      <c r="A37"/>
      <c r="B37" s="38"/>
      <c r="C37" s="38"/>
      <c r="D37" s="38"/>
      <c r="E37" s="38"/>
      <c r="F37" s="38"/>
      <c r="G37" s="38"/>
      <c r="I37" s="38"/>
      <c r="J37" s="38"/>
      <c r="L37" s="38"/>
      <c r="M37" s="38"/>
    </row>
    <row r="38" spans="1:12" ht="12.75">
      <c r="A38" s="36"/>
      <c r="B38" s="37"/>
      <c r="C38" s="37"/>
      <c r="D38" s="37"/>
      <c r="E38" s="37"/>
      <c r="F38" s="37"/>
      <c r="G38" s="37"/>
      <c r="I38" s="37"/>
      <c r="J38" s="37"/>
      <c r="L38" s="37"/>
    </row>
    <row r="39" spans="1:12" ht="12.75">
      <c r="A39"/>
      <c r="B39" s="38"/>
      <c r="C39" s="38"/>
      <c r="D39" s="38"/>
      <c r="E39" s="38"/>
      <c r="F39" s="38"/>
      <c r="G39" s="38"/>
      <c r="I39" s="38"/>
      <c r="J39" s="38"/>
      <c r="L39" s="38"/>
    </row>
    <row r="40" spans="1:12" ht="12.75">
      <c r="A40" s="36"/>
      <c r="B40" s="37"/>
      <c r="C40" s="37"/>
      <c r="D40" s="37"/>
      <c r="E40" s="37"/>
      <c r="F40" s="37"/>
      <c r="G40" s="37"/>
      <c r="I40" s="37"/>
      <c r="J40" s="37"/>
      <c r="L40" s="37"/>
    </row>
    <row r="41" spans="1:12" ht="12.75">
      <c r="A41"/>
      <c r="B41" s="38"/>
      <c r="C41" s="38"/>
      <c r="D41" s="38"/>
      <c r="E41" s="38"/>
      <c r="F41" s="38"/>
      <c r="G41" s="38"/>
      <c r="I41" s="38"/>
      <c r="J41" s="38"/>
      <c r="L41" s="38"/>
    </row>
    <row r="42" spans="1:8" ht="12.75">
      <c r="A42" s="3"/>
      <c r="B42" s="11"/>
      <c r="C42" s="11"/>
      <c r="D42" s="11"/>
      <c r="E42" s="11"/>
      <c r="F42" s="21"/>
      <c r="G42" s="21"/>
      <c r="H42" s="21"/>
    </row>
    <row r="43" spans="1:14" ht="12.75">
      <c r="A43" s="36"/>
      <c r="B43" s="37"/>
      <c r="C43" s="37"/>
      <c r="D43" s="37"/>
      <c r="E43" s="37"/>
      <c r="F43" s="37"/>
      <c r="G43" s="37"/>
      <c r="I43" s="37"/>
      <c r="J43" s="37"/>
      <c r="L43" s="37"/>
      <c r="M43" s="37"/>
      <c r="N43" s="37"/>
    </row>
    <row r="44" spans="1:14" ht="12.75">
      <c r="A44"/>
      <c r="B44" s="38"/>
      <c r="C44" s="38"/>
      <c r="D44" s="38"/>
      <c r="E44" s="38"/>
      <c r="F44" s="38"/>
      <c r="G44" s="38"/>
      <c r="I44" s="38"/>
      <c r="J44" s="38"/>
      <c r="L44" s="38"/>
      <c r="M44" s="38"/>
      <c r="N44" s="38"/>
    </row>
    <row r="45" spans="1:14" ht="12.75">
      <c r="A45" s="36"/>
      <c r="B45" s="37"/>
      <c r="C45" s="37"/>
      <c r="D45" s="37"/>
      <c r="E45" s="37"/>
      <c r="F45" s="37"/>
      <c r="G45" s="37"/>
      <c r="I45" s="37"/>
      <c r="J45" s="37"/>
      <c r="L45" s="37"/>
      <c r="M45" s="37"/>
      <c r="N45" s="37"/>
    </row>
    <row r="46" spans="1:14" ht="12.75">
      <c r="A46"/>
      <c r="B46" s="38"/>
      <c r="C46" s="38"/>
      <c r="D46" s="38"/>
      <c r="E46" s="38"/>
      <c r="F46" s="38"/>
      <c r="G46" s="38"/>
      <c r="I46" s="38"/>
      <c r="J46" s="38"/>
      <c r="L46" s="38"/>
      <c r="M46" s="38"/>
      <c r="N46" s="38"/>
    </row>
    <row r="47" spans="1:14" ht="12.75">
      <c r="A47" s="36"/>
      <c r="B47" s="37"/>
      <c r="C47" s="37"/>
      <c r="D47" s="37"/>
      <c r="E47" s="37"/>
      <c r="F47" s="37"/>
      <c r="G47" s="37"/>
      <c r="I47" s="37"/>
      <c r="J47" s="37"/>
      <c r="L47" s="37"/>
      <c r="M47" s="37"/>
      <c r="N47" s="37"/>
    </row>
    <row r="48" spans="1:14" ht="12.75">
      <c r="A48"/>
      <c r="B48" s="38"/>
      <c r="C48" s="38"/>
      <c r="D48" s="38"/>
      <c r="E48" s="38"/>
      <c r="F48" s="38"/>
      <c r="G48" s="38"/>
      <c r="I48" s="38"/>
      <c r="J48" s="38"/>
      <c r="L48" s="38"/>
      <c r="M48" s="38"/>
      <c r="N48" s="3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zoomScalePageLayoutView="0" workbookViewId="0" topLeftCell="J1">
      <selection activeCell="Q42" sqref="Q42"/>
    </sheetView>
  </sheetViews>
  <sheetFormatPr defaultColWidth="9.140625" defaultRowHeight="12.75"/>
  <cols>
    <col min="1" max="1" width="11.7109375" style="1" customWidth="1"/>
    <col min="2" max="2" width="9.28125" style="1" bestFit="1" customWidth="1"/>
    <col min="3" max="3" width="9.00390625" style="1" bestFit="1" customWidth="1"/>
    <col min="4" max="4" width="7.57421875" style="1" bestFit="1" customWidth="1"/>
    <col min="5" max="5" width="12.8515625" style="1" bestFit="1" customWidth="1"/>
    <col min="6" max="6" width="7.28125" style="1" customWidth="1"/>
    <col min="7" max="7" width="14.421875" style="1" bestFit="1" customWidth="1"/>
    <col min="8" max="8" width="12.57421875" style="1" bestFit="1" customWidth="1"/>
    <col min="9" max="9" width="10.421875" style="1" bestFit="1" customWidth="1"/>
    <col min="10" max="10" width="12.00390625" style="1" bestFit="1" customWidth="1"/>
    <col min="11" max="11" width="9.8515625" style="1" bestFit="1" customWidth="1"/>
    <col min="12" max="12" width="12.7109375" style="1" bestFit="1" customWidth="1"/>
    <col min="13" max="13" width="10.57421875" style="1" bestFit="1" customWidth="1"/>
    <col min="14" max="14" width="10.140625" style="1" bestFit="1" customWidth="1"/>
    <col min="15" max="15" width="8.00390625" style="1" bestFit="1" customWidth="1"/>
    <col min="16" max="16" width="9.28125" style="1" bestFit="1" customWidth="1"/>
    <col min="17" max="17" width="96.28125" style="1" bestFit="1" customWidth="1"/>
    <col min="18" max="16384" width="9.140625" style="1" customWidth="1"/>
  </cols>
  <sheetData>
    <row r="1" ht="12.75">
      <c r="A1" s="15" t="s">
        <v>80</v>
      </c>
    </row>
    <row r="2" ht="12.75">
      <c r="A2" s="1" t="s">
        <v>81</v>
      </c>
    </row>
    <row r="3" spans="1:17" ht="25.5">
      <c r="A3" s="29" t="s">
        <v>15</v>
      </c>
      <c r="B3" s="29" t="s">
        <v>61</v>
      </c>
      <c r="C3" s="29" t="s">
        <v>17</v>
      </c>
      <c r="D3" s="29" t="s">
        <v>62</v>
      </c>
      <c r="E3" s="29" t="s">
        <v>63</v>
      </c>
      <c r="F3" s="29" t="s">
        <v>64</v>
      </c>
      <c r="G3" s="29" t="s">
        <v>65</v>
      </c>
      <c r="H3" s="29" t="s">
        <v>66</v>
      </c>
      <c r="I3" s="29" t="s">
        <v>90</v>
      </c>
      <c r="J3" s="29" t="s">
        <v>68</v>
      </c>
      <c r="K3" s="29" t="s">
        <v>92</v>
      </c>
      <c r="L3" s="56" t="s">
        <v>67</v>
      </c>
      <c r="M3" s="56" t="s">
        <v>95</v>
      </c>
      <c r="N3" s="56" t="s">
        <v>69</v>
      </c>
      <c r="O3" s="56" t="s">
        <v>94</v>
      </c>
      <c r="P3" s="56" t="s">
        <v>96</v>
      </c>
      <c r="Q3" s="29" t="s">
        <v>4</v>
      </c>
    </row>
    <row r="4" spans="1:17" ht="12.75">
      <c r="A4" s="30">
        <v>11</v>
      </c>
      <c r="B4" s="4" t="s">
        <v>70</v>
      </c>
      <c r="C4" s="4" t="s">
        <v>83</v>
      </c>
      <c r="D4" s="4">
        <v>19</v>
      </c>
      <c r="E4" s="4">
        <v>19</v>
      </c>
      <c r="F4" s="31">
        <v>1</v>
      </c>
      <c r="G4" s="5">
        <v>21.3</v>
      </c>
      <c r="H4" s="30">
        <v>70</v>
      </c>
      <c r="I4" s="34">
        <f>H4/G4</f>
        <v>3.2863849765258215</v>
      </c>
      <c r="J4" s="31">
        <v>91</v>
      </c>
      <c r="K4" s="35">
        <f>J4/G4</f>
        <v>4.272300469483568</v>
      </c>
      <c r="L4" s="46">
        <v>5</v>
      </c>
      <c r="M4" s="57">
        <f>L4/G4</f>
        <v>0.2347417840375587</v>
      </c>
      <c r="N4" s="46">
        <v>1029</v>
      </c>
      <c r="O4" s="57">
        <f>N4/G4</f>
        <v>48.309859154929576</v>
      </c>
      <c r="P4" s="57">
        <f>G4-(N4*0.001)</f>
        <v>20.271</v>
      </c>
      <c r="Q4" s="49" t="s">
        <v>150</v>
      </c>
    </row>
    <row r="5" spans="1:17" ht="12.75">
      <c r="A5" s="30">
        <v>11</v>
      </c>
      <c r="B5" s="4" t="s">
        <v>70</v>
      </c>
      <c r="C5" s="4" t="s">
        <v>83</v>
      </c>
      <c r="D5" s="4">
        <v>31</v>
      </c>
      <c r="E5" s="4">
        <v>31</v>
      </c>
      <c r="F5" s="30">
        <v>2</v>
      </c>
      <c r="G5" s="5">
        <v>20.9</v>
      </c>
      <c r="H5" s="31">
        <v>75</v>
      </c>
      <c r="I5" s="34">
        <f aca="true" t="shared" si="0" ref="I5:I39">H5/G5</f>
        <v>3.5885167464114835</v>
      </c>
      <c r="J5" s="31">
        <v>111</v>
      </c>
      <c r="K5" s="35">
        <f aca="true" t="shared" si="1" ref="K5:K39">J5/G5</f>
        <v>5.311004784688995</v>
      </c>
      <c r="L5" s="46">
        <v>4</v>
      </c>
      <c r="M5" s="57">
        <f aca="true" t="shared" si="2" ref="M5:M39">L5/G5</f>
        <v>0.19138755980861244</v>
      </c>
      <c r="N5" s="46">
        <v>1000</v>
      </c>
      <c r="O5" s="57">
        <f aca="true" t="shared" si="3" ref="O5:O39">N5/G5</f>
        <v>47.84688995215311</v>
      </c>
      <c r="P5" s="57">
        <f aca="true" t="shared" si="4" ref="P5:P39">G5-(N5*0.001)</f>
        <v>19.9</v>
      </c>
      <c r="Q5" s="49" t="s">
        <v>150</v>
      </c>
    </row>
    <row r="6" spans="1:17" ht="12.75">
      <c r="A6" s="30">
        <v>11</v>
      </c>
      <c r="B6" s="4" t="s">
        <v>70</v>
      </c>
      <c r="C6" s="4" t="s">
        <v>83</v>
      </c>
      <c r="D6" s="4">
        <v>13</v>
      </c>
      <c r="E6" s="4">
        <v>13</v>
      </c>
      <c r="F6" s="30">
        <v>3</v>
      </c>
      <c r="G6" s="5">
        <v>21.5</v>
      </c>
      <c r="H6" s="31">
        <v>59</v>
      </c>
      <c r="I6" s="34">
        <f t="shared" si="0"/>
        <v>2.744186046511628</v>
      </c>
      <c r="J6" s="31">
        <v>88</v>
      </c>
      <c r="K6" s="35">
        <f t="shared" si="1"/>
        <v>4.093023255813954</v>
      </c>
      <c r="L6" s="46">
        <v>4</v>
      </c>
      <c r="M6" s="57">
        <f t="shared" si="2"/>
        <v>0.18604651162790697</v>
      </c>
      <c r="N6" s="46">
        <v>983</v>
      </c>
      <c r="O6" s="57">
        <f t="shared" si="3"/>
        <v>45.72093023255814</v>
      </c>
      <c r="P6" s="57">
        <f t="shared" si="4"/>
        <v>20.517</v>
      </c>
      <c r="Q6" s="49" t="s">
        <v>150</v>
      </c>
    </row>
    <row r="7" spans="1:17" ht="12.75">
      <c r="A7" s="30">
        <v>11</v>
      </c>
      <c r="B7" s="4" t="s">
        <v>70</v>
      </c>
      <c r="C7" s="4" t="s">
        <v>83</v>
      </c>
      <c r="D7" s="4">
        <v>7</v>
      </c>
      <c r="E7" s="4">
        <v>7</v>
      </c>
      <c r="F7" s="30">
        <v>4</v>
      </c>
      <c r="G7" s="5">
        <v>19.8</v>
      </c>
      <c r="H7" s="31">
        <v>53</v>
      </c>
      <c r="I7" s="34">
        <f t="shared" si="0"/>
        <v>2.6767676767676765</v>
      </c>
      <c r="J7" s="31">
        <v>412</v>
      </c>
      <c r="K7" s="35" t="s">
        <v>85</v>
      </c>
      <c r="L7" s="46">
        <v>3</v>
      </c>
      <c r="M7" s="57">
        <f t="shared" si="2"/>
        <v>0.15151515151515152</v>
      </c>
      <c r="N7" s="46">
        <v>1559</v>
      </c>
      <c r="O7" s="57">
        <f t="shared" si="3"/>
        <v>78.73737373737373</v>
      </c>
      <c r="P7" s="57">
        <f t="shared" si="4"/>
        <v>18.241</v>
      </c>
      <c r="Q7" s="49" t="s">
        <v>151</v>
      </c>
    </row>
    <row r="8" spans="1:17" ht="12.75">
      <c r="A8" s="30">
        <v>11</v>
      </c>
      <c r="B8" s="4" t="s">
        <v>70</v>
      </c>
      <c r="C8" s="4" t="s">
        <v>83</v>
      </c>
      <c r="D8" s="4">
        <v>25</v>
      </c>
      <c r="E8" s="4">
        <v>25</v>
      </c>
      <c r="F8" s="30">
        <v>5</v>
      </c>
      <c r="G8" s="5">
        <v>20.2</v>
      </c>
      <c r="H8" s="31">
        <v>66</v>
      </c>
      <c r="I8" s="34">
        <f t="shared" si="0"/>
        <v>3.2673267326732676</v>
      </c>
      <c r="J8" s="31">
        <v>89</v>
      </c>
      <c r="K8" s="35">
        <f t="shared" si="1"/>
        <v>4.405940594059406</v>
      </c>
      <c r="L8" s="46">
        <v>5</v>
      </c>
      <c r="M8" s="57">
        <f t="shared" si="2"/>
        <v>0.24752475247524752</v>
      </c>
      <c r="N8" s="46">
        <v>955</v>
      </c>
      <c r="O8" s="57">
        <f t="shared" si="3"/>
        <v>47.27722772277228</v>
      </c>
      <c r="P8" s="57">
        <f t="shared" si="4"/>
        <v>19.244999999999997</v>
      </c>
      <c r="Q8" s="49" t="s">
        <v>150</v>
      </c>
    </row>
    <row r="9" spans="1:17" ht="12.75">
      <c r="A9" s="30">
        <v>11</v>
      </c>
      <c r="B9" s="4" t="s">
        <v>70</v>
      </c>
      <c r="C9" s="4" t="s">
        <v>83</v>
      </c>
      <c r="D9" s="4">
        <v>1</v>
      </c>
      <c r="E9" s="4">
        <v>1</v>
      </c>
      <c r="F9" s="30">
        <v>6</v>
      </c>
      <c r="G9" s="5">
        <v>22.8</v>
      </c>
      <c r="H9" s="30">
        <v>77</v>
      </c>
      <c r="I9" s="34">
        <f t="shared" si="0"/>
        <v>3.3771929824561404</v>
      </c>
      <c r="J9" s="31">
        <v>120</v>
      </c>
      <c r="K9" s="35">
        <f t="shared" si="1"/>
        <v>5.263157894736842</v>
      </c>
      <c r="L9" s="46">
        <v>4</v>
      </c>
      <c r="M9" s="57">
        <f t="shared" si="2"/>
        <v>0.17543859649122806</v>
      </c>
      <c r="N9" s="46">
        <v>1156</v>
      </c>
      <c r="O9" s="57">
        <f t="shared" si="3"/>
        <v>50.70175438596491</v>
      </c>
      <c r="P9" s="57">
        <f t="shared" si="4"/>
        <v>21.644000000000002</v>
      </c>
      <c r="Q9" s="49" t="s">
        <v>150</v>
      </c>
    </row>
    <row r="10" spans="1:17" ht="12.75">
      <c r="A10" s="30">
        <v>12</v>
      </c>
      <c r="B10" s="4" t="s">
        <v>71</v>
      </c>
      <c r="C10" s="4" t="s">
        <v>83</v>
      </c>
      <c r="D10" s="4">
        <v>8</v>
      </c>
      <c r="E10" s="4">
        <v>8</v>
      </c>
      <c r="F10" s="30">
        <v>1</v>
      </c>
      <c r="G10" s="5">
        <v>23.1</v>
      </c>
      <c r="H10" s="30">
        <v>18</v>
      </c>
      <c r="I10" s="34">
        <f t="shared" si="0"/>
        <v>0.7792207792207791</v>
      </c>
      <c r="J10" s="31">
        <v>99</v>
      </c>
      <c r="K10" s="35">
        <f t="shared" si="1"/>
        <v>4.285714285714286</v>
      </c>
      <c r="L10" s="46">
        <v>4</v>
      </c>
      <c r="M10" s="57">
        <f t="shared" si="2"/>
        <v>0.17316017316017315</v>
      </c>
      <c r="N10" s="46">
        <v>2035</v>
      </c>
      <c r="O10" s="57">
        <f t="shared" si="3"/>
        <v>88.09523809523809</v>
      </c>
      <c r="P10" s="57">
        <f t="shared" si="4"/>
        <v>21.065</v>
      </c>
      <c r="Q10" s="49" t="s">
        <v>150</v>
      </c>
    </row>
    <row r="11" spans="1:17" ht="12.75">
      <c r="A11" s="30">
        <v>12</v>
      </c>
      <c r="B11" s="4" t="s">
        <v>71</v>
      </c>
      <c r="C11" s="4" t="s">
        <v>83</v>
      </c>
      <c r="D11" s="4">
        <v>32</v>
      </c>
      <c r="E11" s="4">
        <v>32</v>
      </c>
      <c r="F11" s="30">
        <v>2</v>
      </c>
      <c r="G11" s="5">
        <v>20.9</v>
      </c>
      <c r="H11" s="30">
        <v>69</v>
      </c>
      <c r="I11" s="34">
        <f t="shared" si="0"/>
        <v>3.3014354066985647</v>
      </c>
      <c r="J11" s="31">
        <v>105</v>
      </c>
      <c r="K11" s="35">
        <f t="shared" si="1"/>
        <v>5.023923444976077</v>
      </c>
      <c r="L11" s="46">
        <v>4</v>
      </c>
      <c r="M11" s="57">
        <f t="shared" si="2"/>
        <v>0.19138755980861244</v>
      </c>
      <c r="N11" s="46">
        <v>2068</v>
      </c>
      <c r="O11" s="57">
        <f t="shared" si="3"/>
        <v>98.94736842105264</v>
      </c>
      <c r="P11" s="57">
        <f t="shared" si="4"/>
        <v>18.831999999999997</v>
      </c>
      <c r="Q11" s="49" t="s">
        <v>150</v>
      </c>
    </row>
    <row r="12" spans="1:17" ht="12.75">
      <c r="A12" s="30">
        <v>12</v>
      </c>
      <c r="B12" s="4" t="s">
        <v>71</v>
      </c>
      <c r="C12" s="4" t="s">
        <v>83</v>
      </c>
      <c r="D12" s="4">
        <v>20</v>
      </c>
      <c r="E12" s="4">
        <v>20</v>
      </c>
      <c r="F12" s="30">
        <v>3</v>
      </c>
      <c r="G12" s="5">
        <v>21.4</v>
      </c>
      <c r="H12" s="30">
        <v>9</v>
      </c>
      <c r="I12" s="34">
        <f t="shared" si="0"/>
        <v>0.42056074766355145</v>
      </c>
      <c r="J12" s="31">
        <v>106</v>
      </c>
      <c r="K12" s="35">
        <f t="shared" si="1"/>
        <v>4.953271028037384</v>
      </c>
      <c r="L12" s="46">
        <v>3</v>
      </c>
      <c r="M12" s="57">
        <f t="shared" si="2"/>
        <v>0.14018691588785048</v>
      </c>
      <c r="N12" s="46">
        <v>2208</v>
      </c>
      <c r="O12" s="57">
        <f t="shared" si="3"/>
        <v>103.17757009345794</v>
      </c>
      <c r="P12" s="57">
        <f t="shared" si="4"/>
        <v>19.192</v>
      </c>
      <c r="Q12" s="49" t="s">
        <v>150</v>
      </c>
    </row>
    <row r="13" spans="1:17" ht="12.75">
      <c r="A13" s="30">
        <v>12</v>
      </c>
      <c r="B13" s="4" t="s">
        <v>71</v>
      </c>
      <c r="C13" s="4" t="s">
        <v>83</v>
      </c>
      <c r="D13" s="4">
        <v>26</v>
      </c>
      <c r="E13" s="4">
        <v>26</v>
      </c>
      <c r="F13" s="30">
        <v>4</v>
      </c>
      <c r="G13" s="5">
        <v>22.3</v>
      </c>
      <c r="H13" s="31">
        <v>27</v>
      </c>
      <c r="I13" s="34">
        <f t="shared" si="0"/>
        <v>1.210762331838565</v>
      </c>
      <c r="J13" s="31">
        <v>101</v>
      </c>
      <c r="K13" s="35">
        <f t="shared" si="1"/>
        <v>4.5291479820627805</v>
      </c>
      <c r="L13" s="46">
        <v>4</v>
      </c>
      <c r="M13" s="57">
        <f t="shared" si="2"/>
        <v>0.17937219730941703</v>
      </c>
      <c r="N13" s="46">
        <v>2214</v>
      </c>
      <c r="O13" s="57">
        <f t="shared" si="3"/>
        <v>99.28251121076232</v>
      </c>
      <c r="P13" s="57">
        <f t="shared" si="4"/>
        <v>20.086000000000002</v>
      </c>
      <c r="Q13" s="49" t="s">
        <v>150</v>
      </c>
    </row>
    <row r="14" spans="1:17" ht="12.75">
      <c r="A14" s="30">
        <v>12</v>
      </c>
      <c r="B14" s="4" t="s">
        <v>71</v>
      </c>
      <c r="C14" s="4" t="s">
        <v>83</v>
      </c>
      <c r="D14" s="4">
        <v>14</v>
      </c>
      <c r="E14" s="4">
        <v>14</v>
      </c>
      <c r="F14" s="30">
        <v>5</v>
      </c>
      <c r="G14" s="5">
        <v>20.8</v>
      </c>
      <c r="H14" s="30">
        <v>8</v>
      </c>
      <c r="I14" s="34">
        <f t="shared" si="0"/>
        <v>0.3846153846153846</v>
      </c>
      <c r="J14" s="31">
        <v>80</v>
      </c>
      <c r="K14" s="35">
        <f t="shared" si="1"/>
        <v>3.846153846153846</v>
      </c>
      <c r="L14" s="46">
        <v>4</v>
      </c>
      <c r="M14" s="57">
        <f t="shared" si="2"/>
        <v>0.1923076923076923</v>
      </c>
      <c r="N14" s="46">
        <v>2020</v>
      </c>
      <c r="O14" s="57">
        <f t="shared" si="3"/>
        <v>97.11538461538461</v>
      </c>
      <c r="P14" s="57">
        <f t="shared" si="4"/>
        <v>18.78</v>
      </c>
      <c r="Q14" s="49" t="s">
        <v>150</v>
      </c>
    </row>
    <row r="15" spans="1:17" ht="12.75">
      <c r="A15" s="30">
        <v>12</v>
      </c>
      <c r="B15" s="4" t="s">
        <v>71</v>
      </c>
      <c r="C15" s="4" t="s">
        <v>83</v>
      </c>
      <c r="D15" s="4">
        <v>2</v>
      </c>
      <c r="E15" s="4">
        <v>2</v>
      </c>
      <c r="F15" s="30">
        <v>6</v>
      </c>
      <c r="G15" s="5">
        <v>21.2</v>
      </c>
      <c r="H15" s="30">
        <v>50</v>
      </c>
      <c r="I15" s="34">
        <f t="shared" si="0"/>
        <v>2.358490566037736</v>
      </c>
      <c r="J15" s="31">
        <v>89</v>
      </c>
      <c r="K15" s="35">
        <f t="shared" si="1"/>
        <v>4.19811320754717</v>
      </c>
      <c r="L15" s="46">
        <v>5</v>
      </c>
      <c r="M15" s="57">
        <f t="shared" si="2"/>
        <v>0.2358490566037736</v>
      </c>
      <c r="N15" s="46">
        <v>2044</v>
      </c>
      <c r="O15" s="57">
        <f t="shared" si="3"/>
        <v>96.41509433962264</v>
      </c>
      <c r="P15" s="57">
        <f t="shared" si="4"/>
        <v>19.156</v>
      </c>
      <c r="Q15" s="49" t="s">
        <v>150</v>
      </c>
    </row>
    <row r="16" spans="1:17" ht="12.75">
      <c r="A16" s="30">
        <v>13</v>
      </c>
      <c r="B16" s="4" t="s">
        <v>82</v>
      </c>
      <c r="C16" s="4" t="s">
        <v>83</v>
      </c>
      <c r="D16" s="4">
        <v>15</v>
      </c>
      <c r="E16" s="4">
        <v>15</v>
      </c>
      <c r="F16" s="30">
        <v>1</v>
      </c>
      <c r="G16" s="5">
        <v>16</v>
      </c>
      <c r="H16" s="31">
        <v>63</v>
      </c>
      <c r="I16" s="34">
        <f t="shared" si="0"/>
        <v>3.9375</v>
      </c>
      <c r="J16" s="31">
        <v>56</v>
      </c>
      <c r="K16" s="35">
        <f t="shared" si="1"/>
        <v>3.5</v>
      </c>
      <c r="L16" s="46">
        <v>4</v>
      </c>
      <c r="M16" s="57">
        <f t="shared" si="2"/>
        <v>0.25</v>
      </c>
      <c r="N16" s="46">
        <v>2268</v>
      </c>
      <c r="O16" s="57">
        <f t="shared" si="3"/>
        <v>141.75</v>
      </c>
      <c r="P16" s="57">
        <f t="shared" si="4"/>
        <v>13.732</v>
      </c>
      <c r="Q16" s="49" t="s">
        <v>150</v>
      </c>
    </row>
    <row r="17" spans="1:17" ht="12.75">
      <c r="A17" s="32">
        <v>13</v>
      </c>
      <c r="B17" s="33" t="s">
        <v>82</v>
      </c>
      <c r="C17" s="33" t="s">
        <v>83</v>
      </c>
      <c r="D17" s="33">
        <v>33</v>
      </c>
      <c r="E17" s="33">
        <v>33</v>
      </c>
      <c r="F17" s="31">
        <v>2</v>
      </c>
      <c r="G17" s="4" t="s">
        <v>85</v>
      </c>
      <c r="H17" s="31" t="s">
        <v>85</v>
      </c>
      <c r="I17" s="34" t="s">
        <v>85</v>
      </c>
      <c r="J17" s="31" t="s">
        <v>85</v>
      </c>
      <c r="K17" s="35" t="s">
        <v>85</v>
      </c>
      <c r="L17" s="46" t="s">
        <v>85</v>
      </c>
      <c r="M17" s="57" t="s">
        <v>85</v>
      </c>
      <c r="N17" s="46" t="s">
        <v>85</v>
      </c>
      <c r="O17" s="57" t="s">
        <v>85</v>
      </c>
      <c r="P17" s="57" t="s">
        <v>85</v>
      </c>
      <c r="Q17" s="58" t="s">
        <v>86</v>
      </c>
    </row>
    <row r="18" spans="1:17" ht="12.75">
      <c r="A18" s="30">
        <v>13</v>
      </c>
      <c r="B18" s="4" t="s">
        <v>82</v>
      </c>
      <c r="C18" s="4" t="s">
        <v>83</v>
      </c>
      <c r="D18" s="4">
        <v>27</v>
      </c>
      <c r="E18" s="4">
        <v>27</v>
      </c>
      <c r="F18" s="30">
        <v>3</v>
      </c>
      <c r="G18" s="5">
        <v>16.8</v>
      </c>
      <c r="H18" s="31">
        <v>57</v>
      </c>
      <c r="I18" s="34">
        <f t="shared" si="0"/>
        <v>3.392857142857143</v>
      </c>
      <c r="J18" s="31">
        <v>56</v>
      </c>
      <c r="K18" s="35">
        <f t="shared" si="1"/>
        <v>3.333333333333333</v>
      </c>
      <c r="L18" s="46">
        <v>3</v>
      </c>
      <c r="M18" s="57">
        <f t="shared" si="2"/>
        <v>0.17857142857142858</v>
      </c>
      <c r="N18" s="46">
        <v>2531</v>
      </c>
      <c r="O18" s="57">
        <f t="shared" si="3"/>
        <v>150.6547619047619</v>
      </c>
      <c r="P18" s="57">
        <f t="shared" si="4"/>
        <v>14.269</v>
      </c>
      <c r="Q18" s="49" t="s">
        <v>152</v>
      </c>
    </row>
    <row r="19" spans="1:17" ht="12.75">
      <c r="A19" s="30">
        <v>13</v>
      </c>
      <c r="B19" s="4" t="s">
        <v>82</v>
      </c>
      <c r="C19" s="4" t="s">
        <v>83</v>
      </c>
      <c r="D19" s="4">
        <v>3</v>
      </c>
      <c r="E19" s="4">
        <v>3</v>
      </c>
      <c r="F19" s="31">
        <v>4</v>
      </c>
      <c r="G19" s="5">
        <v>18.1</v>
      </c>
      <c r="H19" s="30">
        <v>22</v>
      </c>
      <c r="I19" s="34">
        <f t="shared" si="0"/>
        <v>1.2154696132596685</v>
      </c>
      <c r="J19" s="31">
        <v>49</v>
      </c>
      <c r="K19" s="35">
        <f t="shared" si="1"/>
        <v>2.707182320441989</v>
      </c>
      <c r="L19" s="46">
        <v>4</v>
      </c>
      <c r="M19" s="57">
        <f t="shared" si="2"/>
        <v>0.22099447513812154</v>
      </c>
      <c r="N19" s="46">
        <v>2653</v>
      </c>
      <c r="O19" s="57">
        <f t="shared" si="3"/>
        <v>146.5745856353591</v>
      </c>
      <c r="P19" s="57">
        <f t="shared" si="4"/>
        <v>15.447000000000001</v>
      </c>
      <c r="Q19" s="49" t="s">
        <v>150</v>
      </c>
    </row>
    <row r="20" spans="1:17" ht="12.75">
      <c r="A20" s="30">
        <v>13</v>
      </c>
      <c r="B20" s="4" t="s">
        <v>82</v>
      </c>
      <c r="C20" s="4" t="s">
        <v>83</v>
      </c>
      <c r="D20" s="4">
        <v>9</v>
      </c>
      <c r="E20" s="4">
        <v>9</v>
      </c>
      <c r="F20" s="30">
        <v>5</v>
      </c>
      <c r="G20" s="5">
        <v>18.6</v>
      </c>
      <c r="H20" s="30">
        <v>69</v>
      </c>
      <c r="I20" s="34">
        <f t="shared" si="0"/>
        <v>3.7096774193548385</v>
      </c>
      <c r="J20" s="31">
        <v>68</v>
      </c>
      <c r="K20" s="35">
        <f t="shared" si="1"/>
        <v>3.6559139784946235</v>
      </c>
      <c r="L20" s="46">
        <v>5</v>
      </c>
      <c r="M20" s="57">
        <f t="shared" si="2"/>
        <v>0.26881720430107525</v>
      </c>
      <c r="N20" s="46">
        <v>3000</v>
      </c>
      <c r="O20" s="57">
        <f t="shared" si="3"/>
        <v>161.29032258064515</v>
      </c>
      <c r="P20" s="57">
        <f t="shared" si="4"/>
        <v>15.600000000000001</v>
      </c>
      <c r="Q20" s="49" t="s">
        <v>150</v>
      </c>
    </row>
    <row r="21" spans="1:17" ht="12.75">
      <c r="A21" s="30">
        <v>13</v>
      </c>
      <c r="B21" s="4" t="s">
        <v>82</v>
      </c>
      <c r="C21" s="4" t="s">
        <v>83</v>
      </c>
      <c r="D21" s="4">
        <v>21</v>
      </c>
      <c r="E21" s="4">
        <v>21</v>
      </c>
      <c r="F21" s="30">
        <v>6</v>
      </c>
      <c r="G21" s="5">
        <v>18.5</v>
      </c>
      <c r="H21" s="31">
        <v>61</v>
      </c>
      <c r="I21" s="34">
        <f t="shared" si="0"/>
        <v>3.2972972972972974</v>
      </c>
      <c r="J21" s="31">
        <v>59</v>
      </c>
      <c r="K21" s="35">
        <f t="shared" si="1"/>
        <v>3.189189189189189</v>
      </c>
      <c r="L21" s="46">
        <v>4</v>
      </c>
      <c r="M21" s="57">
        <f t="shared" si="2"/>
        <v>0.21621621621621623</v>
      </c>
      <c r="N21" s="46">
        <v>2744</v>
      </c>
      <c r="O21" s="57">
        <f t="shared" si="3"/>
        <v>148.32432432432432</v>
      </c>
      <c r="P21" s="57">
        <f t="shared" si="4"/>
        <v>15.756</v>
      </c>
      <c r="Q21" s="49" t="s">
        <v>150</v>
      </c>
    </row>
    <row r="22" spans="1:17" ht="12.75">
      <c r="A22" s="30">
        <v>14</v>
      </c>
      <c r="B22" s="4" t="s">
        <v>70</v>
      </c>
      <c r="C22" s="4" t="s">
        <v>84</v>
      </c>
      <c r="D22" s="4">
        <v>16</v>
      </c>
      <c r="E22" s="4">
        <v>16</v>
      </c>
      <c r="F22" s="30">
        <v>1</v>
      </c>
      <c r="G22" s="5">
        <v>21.9</v>
      </c>
      <c r="H22" s="30">
        <v>71</v>
      </c>
      <c r="I22" s="34">
        <f t="shared" si="0"/>
        <v>3.2420091324200917</v>
      </c>
      <c r="J22" s="31">
        <v>100</v>
      </c>
      <c r="K22" s="35">
        <f t="shared" si="1"/>
        <v>4.566210045662101</v>
      </c>
      <c r="L22" s="46">
        <v>3</v>
      </c>
      <c r="M22" s="57">
        <f t="shared" si="2"/>
        <v>0.13698630136986303</v>
      </c>
      <c r="N22" s="46">
        <v>1009</v>
      </c>
      <c r="O22" s="57">
        <f t="shared" si="3"/>
        <v>46.073059360730596</v>
      </c>
      <c r="P22" s="57">
        <f t="shared" si="4"/>
        <v>20.891</v>
      </c>
      <c r="Q22" s="49" t="s">
        <v>150</v>
      </c>
    </row>
    <row r="23" spans="1:17" ht="12.75">
      <c r="A23" s="30">
        <v>14</v>
      </c>
      <c r="B23" s="4" t="s">
        <v>70</v>
      </c>
      <c r="C23" s="4" t="s">
        <v>84</v>
      </c>
      <c r="D23" s="4">
        <v>4</v>
      </c>
      <c r="E23" s="4">
        <v>4</v>
      </c>
      <c r="F23" s="30">
        <v>2</v>
      </c>
      <c r="G23" s="5">
        <v>20.6</v>
      </c>
      <c r="H23" s="30">
        <v>64</v>
      </c>
      <c r="I23" s="34">
        <f t="shared" si="0"/>
        <v>3.1067961165048543</v>
      </c>
      <c r="J23" s="31">
        <v>86</v>
      </c>
      <c r="K23" s="35">
        <f t="shared" si="1"/>
        <v>4.174757281553398</v>
      </c>
      <c r="L23" s="46">
        <v>6</v>
      </c>
      <c r="M23" s="57">
        <f t="shared" si="2"/>
        <v>0.2912621359223301</v>
      </c>
      <c r="N23" s="46">
        <v>982</v>
      </c>
      <c r="O23" s="57">
        <f t="shared" si="3"/>
        <v>47.66990291262135</v>
      </c>
      <c r="P23" s="57">
        <f t="shared" si="4"/>
        <v>19.618000000000002</v>
      </c>
      <c r="Q23" s="49" t="s">
        <v>150</v>
      </c>
    </row>
    <row r="24" spans="1:17" ht="12.75">
      <c r="A24" s="30">
        <v>14</v>
      </c>
      <c r="B24" s="4" t="s">
        <v>70</v>
      </c>
      <c r="C24" s="4" t="s">
        <v>84</v>
      </c>
      <c r="D24" s="4">
        <v>10</v>
      </c>
      <c r="E24" s="4">
        <v>10</v>
      </c>
      <c r="F24" s="30">
        <v>3</v>
      </c>
      <c r="G24" s="5">
        <v>24.8</v>
      </c>
      <c r="H24" s="31">
        <v>57</v>
      </c>
      <c r="I24" s="34">
        <f t="shared" si="0"/>
        <v>2.2983870967741935</v>
      </c>
      <c r="J24" s="31">
        <v>96</v>
      </c>
      <c r="K24" s="35">
        <f t="shared" si="1"/>
        <v>3.8709677419354835</v>
      </c>
      <c r="L24" s="46">
        <v>4</v>
      </c>
      <c r="M24" s="57">
        <f t="shared" si="2"/>
        <v>0.16129032258064516</v>
      </c>
      <c r="N24" s="46">
        <v>1276</v>
      </c>
      <c r="O24" s="57">
        <f t="shared" si="3"/>
        <v>51.45161290322581</v>
      </c>
      <c r="P24" s="57">
        <f t="shared" si="4"/>
        <v>23.524</v>
      </c>
      <c r="Q24" s="49" t="s">
        <v>150</v>
      </c>
    </row>
    <row r="25" spans="1:17" ht="12.75">
      <c r="A25" s="30">
        <v>14</v>
      </c>
      <c r="B25" s="4" t="s">
        <v>70</v>
      </c>
      <c r="C25" s="4" t="s">
        <v>84</v>
      </c>
      <c r="D25" s="4">
        <v>28</v>
      </c>
      <c r="E25" s="4">
        <v>28</v>
      </c>
      <c r="F25" s="30">
        <v>4</v>
      </c>
      <c r="G25" s="5">
        <v>22</v>
      </c>
      <c r="H25" s="31" t="s">
        <v>85</v>
      </c>
      <c r="I25" s="34" t="s">
        <v>85</v>
      </c>
      <c r="J25" s="31">
        <v>98</v>
      </c>
      <c r="K25" s="35">
        <f t="shared" si="1"/>
        <v>4.454545454545454</v>
      </c>
      <c r="L25" s="46">
        <v>3</v>
      </c>
      <c r="M25" s="57">
        <f t="shared" si="2"/>
        <v>0.13636363636363635</v>
      </c>
      <c r="N25" s="46">
        <v>1062</v>
      </c>
      <c r="O25" s="57">
        <f t="shared" si="3"/>
        <v>48.27272727272727</v>
      </c>
      <c r="P25" s="57">
        <f t="shared" si="4"/>
        <v>20.938</v>
      </c>
      <c r="Q25" s="49" t="s">
        <v>153</v>
      </c>
    </row>
    <row r="26" spans="1:17" ht="12.75">
      <c r="A26" s="30">
        <v>14</v>
      </c>
      <c r="B26" s="4" t="s">
        <v>70</v>
      </c>
      <c r="C26" s="4" t="s">
        <v>84</v>
      </c>
      <c r="D26" s="4">
        <v>34</v>
      </c>
      <c r="E26" s="4">
        <v>34</v>
      </c>
      <c r="F26" s="30">
        <v>5</v>
      </c>
      <c r="G26" s="5">
        <v>22.4</v>
      </c>
      <c r="H26" s="31">
        <v>57</v>
      </c>
      <c r="I26" s="34">
        <f t="shared" si="0"/>
        <v>2.544642857142857</v>
      </c>
      <c r="J26" s="31">
        <v>84</v>
      </c>
      <c r="K26" s="35">
        <f t="shared" si="1"/>
        <v>3.7500000000000004</v>
      </c>
      <c r="L26" s="46">
        <v>3</v>
      </c>
      <c r="M26" s="57">
        <f t="shared" si="2"/>
        <v>0.13392857142857142</v>
      </c>
      <c r="N26" s="46">
        <v>1021</v>
      </c>
      <c r="O26" s="57">
        <f t="shared" si="3"/>
        <v>45.580357142857146</v>
      </c>
      <c r="P26" s="57">
        <f t="shared" si="4"/>
        <v>21.378999999999998</v>
      </c>
      <c r="Q26" s="49" t="s">
        <v>150</v>
      </c>
    </row>
    <row r="27" spans="1:17" ht="12.75">
      <c r="A27" s="30">
        <v>14</v>
      </c>
      <c r="B27" s="4" t="s">
        <v>70</v>
      </c>
      <c r="C27" s="4" t="s">
        <v>84</v>
      </c>
      <c r="D27" s="4">
        <v>22</v>
      </c>
      <c r="E27" s="4">
        <v>22</v>
      </c>
      <c r="F27" s="30">
        <v>6</v>
      </c>
      <c r="G27" s="5">
        <v>20.3</v>
      </c>
      <c r="H27" s="30">
        <v>66</v>
      </c>
      <c r="I27" s="34">
        <f t="shared" si="0"/>
        <v>3.251231527093596</v>
      </c>
      <c r="J27" s="31">
        <v>93</v>
      </c>
      <c r="K27" s="35">
        <f t="shared" si="1"/>
        <v>4.58128078817734</v>
      </c>
      <c r="L27" s="46">
        <v>4</v>
      </c>
      <c r="M27" s="57">
        <f t="shared" si="2"/>
        <v>0.19704433497536944</v>
      </c>
      <c r="N27" s="46">
        <v>958</v>
      </c>
      <c r="O27" s="57">
        <f t="shared" si="3"/>
        <v>47.19211822660098</v>
      </c>
      <c r="P27" s="57">
        <f t="shared" si="4"/>
        <v>19.342000000000002</v>
      </c>
      <c r="Q27" s="49" t="s">
        <v>150</v>
      </c>
    </row>
    <row r="28" spans="1:17" ht="12.75">
      <c r="A28" s="30">
        <v>15</v>
      </c>
      <c r="B28" s="4" t="s">
        <v>71</v>
      </c>
      <c r="C28" s="4" t="s">
        <v>84</v>
      </c>
      <c r="D28" s="4">
        <v>5</v>
      </c>
      <c r="E28" s="4">
        <v>5</v>
      </c>
      <c r="F28" s="30">
        <v>1</v>
      </c>
      <c r="G28" s="5">
        <v>22.6</v>
      </c>
      <c r="H28" s="30">
        <v>50</v>
      </c>
      <c r="I28" s="34">
        <f t="shared" si="0"/>
        <v>2.2123893805309733</v>
      </c>
      <c r="J28" s="31">
        <v>104</v>
      </c>
      <c r="K28" s="35">
        <f t="shared" si="1"/>
        <v>4.601769911504425</v>
      </c>
      <c r="L28" s="46">
        <v>4</v>
      </c>
      <c r="M28" s="57">
        <f t="shared" si="2"/>
        <v>0.17699115044247787</v>
      </c>
      <c r="N28" s="46">
        <v>1273</v>
      </c>
      <c r="O28" s="57">
        <f t="shared" si="3"/>
        <v>56.32743362831858</v>
      </c>
      <c r="P28" s="57">
        <f t="shared" si="4"/>
        <v>21.327</v>
      </c>
      <c r="Q28" s="49" t="s">
        <v>150</v>
      </c>
    </row>
    <row r="29" spans="1:17" ht="12.75">
      <c r="A29" s="30">
        <v>15</v>
      </c>
      <c r="B29" s="4" t="s">
        <v>71</v>
      </c>
      <c r="C29" s="4" t="s">
        <v>84</v>
      </c>
      <c r="D29" s="4">
        <v>17</v>
      </c>
      <c r="E29" s="4">
        <v>17</v>
      </c>
      <c r="F29" s="30">
        <v>2</v>
      </c>
      <c r="G29" s="5">
        <v>21.8</v>
      </c>
      <c r="H29" s="30">
        <v>43</v>
      </c>
      <c r="I29" s="34">
        <f t="shared" si="0"/>
        <v>1.9724770642201834</v>
      </c>
      <c r="J29" s="31">
        <v>96</v>
      </c>
      <c r="K29" s="35">
        <f t="shared" si="1"/>
        <v>4.4036697247706424</v>
      </c>
      <c r="L29" s="46">
        <v>5</v>
      </c>
      <c r="M29" s="57">
        <f t="shared" si="2"/>
        <v>0.2293577981651376</v>
      </c>
      <c r="N29" s="46">
        <v>1468</v>
      </c>
      <c r="O29" s="57">
        <f t="shared" si="3"/>
        <v>67.3394495412844</v>
      </c>
      <c r="P29" s="57">
        <f t="shared" si="4"/>
        <v>20.332</v>
      </c>
      <c r="Q29" s="49" t="s">
        <v>150</v>
      </c>
    </row>
    <row r="30" spans="1:17" ht="12.75">
      <c r="A30" s="30">
        <v>15</v>
      </c>
      <c r="B30" s="4" t="s">
        <v>71</v>
      </c>
      <c r="C30" s="4" t="s">
        <v>84</v>
      </c>
      <c r="D30" s="4">
        <v>11</v>
      </c>
      <c r="E30" s="4">
        <v>11</v>
      </c>
      <c r="F30" s="30">
        <v>3</v>
      </c>
      <c r="G30" s="5">
        <v>21.9</v>
      </c>
      <c r="H30" s="31">
        <v>62</v>
      </c>
      <c r="I30" s="34">
        <f t="shared" si="0"/>
        <v>2.8310502283105023</v>
      </c>
      <c r="J30" s="31">
        <v>98</v>
      </c>
      <c r="K30" s="35">
        <f t="shared" si="1"/>
        <v>4.474885844748859</v>
      </c>
      <c r="L30" s="46">
        <v>3</v>
      </c>
      <c r="M30" s="57">
        <f t="shared" si="2"/>
        <v>0.13698630136986303</v>
      </c>
      <c r="N30" s="46">
        <v>1433</v>
      </c>
      <c r="O30" s="57">
        <f t="shared" si="3"/>
        <v>65.4337899543379</v>
      </c>
      <c r="P30" s="57">
        <f t="shared" si="4"/>
        <v>20.467</v>
      </c>
      <c r="Q30" s="49" t="s">
        <v>150</v>
      </c>
    </row>
    <row r="31" spans="1:17" ht="12.75">
      <c r="A31" s="30">
        <v>15</v>
      </c>
      <c r="B31" s="4" t="s">
        <v>71</v>
      </c>
      <c r="C31" s="4" t="s">
        <v>84</v>
      </c>
      <c r="D31" s="4">
        <v>35</v>
      </c>
      <c r="E31" s="4">
        <v>35</v>
      </c>
      <c r="F31" s="31">
        <v>4</v>
      </c>
      <c r="G31" s="5">
        <v>22</v>
      </c>
      <c r="H31" s="31">
        <v>55</v>
      </c>
      <c r="I31" s="34">
        <f t="shared" si="0"/>
        <v>2.5</v>
      </c>
      <c r="J31" s="31">
        <v>86</v>
      </c>
      <c r="K31" s="35">
        <f t="shared" si="1"/>
        <v>3.909090909090909</v>
      </c>
      <c r="L31" s="46">
        <v>5</v>
      </c>
      <c r="M31" s="57">
        <f t="shared" si="2"/>
        <v>0.22727272727272727</v>
      </c>
      <c r="N31" s="46">
        <v>1243</v>
      </c>
      <c r="O31" s="57">
        <f t="shared" si="3"/>
        <v>56.5</v>
      </c>
      <c r="P31" s="57">
        <f t="shared" si="4"/>
        <v>20.757</v>
      </c>
      <c r="Q31" s="49" t="s">
        <v>150</v>
      </c>
    </row>
    <row r="32" spans="1:17" ht="12.75">
      <c r="A32" s="30">
        <v>15</v>
      </c>
      <c r="B32" s="4" t="s">
        <v>71</v>
      </c>
      <c r="C32" s="4" t="s">
        <v>84</v>
      </c>
      <c r="D32" s="4">
        <v>23</v>
      </c>
      <c r="E32" s="4">
        <v>23</v>
      </c>
      <c r="F32" s="30">
        <v>5</v>
      </c>
      <c r="G32" s="5">
        <v>22.3</v>
      </c>
      <c r="H32" s="30">
        <v>53</v>
      </c>
      <c r="I32" s="34">
        <f t="shared" si="0"/>
        <v>2.3766816143497755</v>
      </c>
      <c r="J32" s="31">
        <v>104</v>
      </c>
      <c r="K32" s="35">
        <f t="shared" si="1"/>
        <v>4.663677130044843</v>
      </c>
      <c r="L32" s="46">
        <v>4</v>
      </c>
      <c r="M32" s="57">
        <f t="shared" si="2"/>
        <v>0.17937219730941703</v>
      </c>
      <c r="N32" s="46">
        <v>1369</v>
      </c>
      <c r="O32" s="57">
        <f t="shared" si="3"/>
        <v>61.39013452914798</v>
      </c>
      <c r="P32" s="57">
        <f t="shared" si="4"/>
        <v>20.931</v>
      </c>
      <c r="Q32" s="49" t="s">
        <v>150</v>
      </c>
    </row>
    <row r="33" spans="1:17" ht="12.75">
      <c r="A33" s="30">
        <v>15</v>
      </c>
      <c r="B33" s="4" t="s">
        <v>71</v>
      </c>
      <c r="C33" s="4" t="s">
        <v>84</v>
      </c>
      <c r="D33" s="4">
        <v>29</v>
      </c>
      <c r="E33" s="4">
        <v>29</v>
      </c>
      <c r="F33" s="30">
        <v>6</v>
      </c>
      <c r="G33" s="5">
        <v>22.5</v>
      </c>
      <c r="H33" s="31">
        <v>56</v>
      </c>
      <c r="I33" s="34">
        <f t="shared" si="0"/>
        <v>2.488888888888889</v>
      </c>
      <c r="J33" s="31">
        <v>78</v>
      </c>
      <c r="K33" s="35">
        <f t="shared" si="1"/>
        <v>3.466666666666667</v>
      </c>
      <c r="L33" s="46">
        <v>5</v>
      </c>
      <c r="M33" s="57">
        <f t="shared" si="2"/>
        <v>0.2222222222222222</v>
      </c>
      <c r="N33" s="46">
        <v>1306</v>
      </c>
      <c r="O33" s="57">
        <f t="shared" si="3"/>
        <v>58.044444444444444</v>
      </c>
      <c r="P33" s="57">
        <f t="shared" si="4"/>
        <v>21.194</v>
      </c>
      <c r="Q33" s="49" t="s">
        <v>150</v>
      </c>
    </row>
    <row r="34" spans="1:17" ht="12.75">
      <c r="A34" s="30">
        <v>16</v>
      </c>
      <c r="B34" s="4" t="s">
        <v>82</v>
      </c>
      <c r="C34" s="4" t="s">
        <v>84</v>
      </c>
      <c r="D34" s="4">
        <v>24</v>
      </c>
      <c r="E34" s="4">
        <v>24</v>
      </c>
      <c r="F34" s="30">
        <v>1</v>
      </c>
      <c r="G34" s="5">
        <v>23.3</v>
      </c>
      <c r="H34" s="30">
        <v>72</v>
      </c>
      <c r="I34" s="34">
        <f t="shared" si="0"/>
        <v>3.0901287553648067</v>
      </c>
      <c r="J34" s="31">
        <v>87</v>
      </c>
      <c r="K34" s="35">
        <f t="shared" si="1"/>
        <v>3.7339055793991416</v>
      </c>
      <c r="L34" s="46">
        <v>4</v>
      </c>
      <c r="M34" s="57">
        <f t="shared" si="2"/>
        <v>0.17167381974248927</v>
      </c>
      <c r="N34" s="46">
        <v>2444</v>
      </c>
      <c r="O34" s="57">
        <f t="shared" si="3"/>
        <v>104.89270386266094</v>
      </c>
      <c r="P34" s="57">
        <f t="shared" si="4"/>
        <v>20.856</v>
      </c>
      <c r="Q34" s="49" t="s">
        <v>150</v>
      </c>
    </row>
    <row r="35" spans="1:17" ht="12.75">
      <c r="A35" s="30">
        <v>16</v>
      </c>
      <c r="B35" s="4" t="s">
        <v>82</v>
      </c>
      <c r="C35" s="4" t="s">
        <v>84</v>
      </c>
      <c r="D35" s="4">
        <v>6</v>
      </c>
      <c r="E35" s="4">
        <v>6</v>
      </c>
      <c r="F35" s="31">
        <v>2</v>
      </c>
      <c r="G35" s="5">
        <v>22.6</v>
      </c>
      <c r="H35" s="31">
        <v>33</v>
      </c>
      <c r="I35" s="34">
        <f t="shared" si="0"/>
        <v>1.4601769911504423</v>
      </c>
      <c r="J35" s="31">
        <v>93</v>
      </c>
      <c r="K35" s="35">
        <f t="shared" si="1"/>
        <v>4.11504424778761</v>
      </c>
      <c r="L35" s="46">
        <v>5</v>
      </c>
      <c r="M35" s="57">
        <f t="shared" si="2"/>
        <v>0.22123893805309733</v>
      </c>
      <c r="N35" s="46">
        <v>2190</v>
      </c>
      <c r="O35" s="57">
        <f t="shared" si="3"/>
        <v>96.90265486725663</v>
      </c>
      <c r="P35" s="57">
        <f t="shared" si="4"/>
        <v>20.41</v>
      </c>
      <c r="Q35" s="49" t="s">
        <v>150</v>
      </c>
    </row>
    <row r="36" spans="1:17" ht="12.75">
      <c r="A36" s="30">
        <v>16</v>
      </c>
      <c r="B36" s="4" t="s">
        <v>82</v>
      </c>
      <c r="C36" s="4" t="s">
        <v>84</v>
      </c>
      <c r="D36" s="4">
        <v>36</v>
      </c>
      <c r="E36" s="4">
        <v>36</v>
      </c>
      <c r="F36" s="30">
        <v>3</v>
      </c>
      <c r="G36" s="5">
        <v>24.3</v>
      </c>
      <c r="H36" s="31">
        <v>64</v>
      </c>
      <c r="I36" s="34">
        <f t="shared" si="0"/>
        <v>2.633744855967078</v>
      </c>
      <c r="J36" s="31">
        <v>96</v>
      </c>
      <c r="K36" s="35">
        <f t="shared" si="1"/>
        <v>3.950617283950617</v>
      </c>
      <c r="L36" s="46">
        <v>5</v>
      </c>
      <c r="M36" s="57">
        <f t="shared" si="2"/>
        <v>0.205761316872428</v>
      </c>
      <c r="N36" s="46">
        <v>2689</v>
      </c>
      <c r="O36" s="57">
        <f t="shared" si="3"/>
        <v>110.65843621399176</v>
      </c>
      <c r="P36" s="57">
        <f t="shared" si="4"/>
        <v>21.611</v>
      </c>
      <c r="Q36" s="49" t="s">
        <v>150</v>
      </c>
    </row>
    <row r="37" spans="1:17" ht="12.75">
      <c r="A37" s="30">
        <v>16</v>
      </c>
      <c r="B37" s="4" t="s">
        <v>82</v>
      </c>
      <c r="C37" s="4" t="s">
        <v>84</v>
      </c>
      <c r="D37" s="4">
        <v>12</v>
      </c>
      <c r="E37" s="4">
        <v>12</v>
      </c>
      <c r="F37" s="30">
        <v>4</v>
      </c>
      <c r="G37" s="5">
        <v>22.7</v>
      </c>
      <c r="H37" s="31">
        <v>65</v>
      </c>
      <c r="I37" s="34">
        <f t="shared" si="0"/>
        <v>2.8634361233480177</v>
      </c>
      <c r="J37" s="31">
        <v>95</v>
      </c>
      <c r="K37" s="35">
        <f t="shared" si="1"/>
        <v>4.185022026431718</v>
      </c>
      <c r="L37" s="46">
        <v>5</v>
      </c>
      <c r="M37" s="57">
        <f t="shared" si="2"/>
        <v>0.22026431718061676</v>
      </c>
      <c r="N37" s="46">
        <v>2323</v>
      </c>
      <c r="O37" s="57">
        <f t="shared" si="3"/>
        <v>102.33480176211454</v>
      </c>
      <c r="P37" s="57">
        <f t="shared" si="4"/>
        <v>20.377</v>
      </c>
      <c r="Q37" s="49" t="s">
        <v>150</v>
      </c>
    </row>
    <row r="38" spans="1:17" ht="12.75">
      <c r="A38" s="30">
        <v>16</v>
      </c>
      <c r="B38" s="4" t="s">
        <v>82</v>
      </c>
      <c r="C38" s="4" t="s">
        <v>84</v>
      </c>
      <c r="D38" s="4">
        <v>18</v>
      </c>
      <c r="E38" s="4">
        <v>18</v>
      </c>
      <c r="F38" s="30">
        <v>5</v>
      </c>
      <c r="G38" s="5">
        <v>22.6</v>
      </c>
      <c r="H38" s="30">
        <v>64</v>
      </c>
      <c r="I38" s="34">
        <f t="shared" si="0"/>
        <v>2.831858407079646</v>
      </c>
      <c r="J38" s="31">
        <v>79</v>
      </c>
      <c r="K38" s="35">
        <f t="shared" si="1"/>
        <v>3.495575221238938</v>
      </c>
      <c r="L38" s="46">
        <v>5</v>
      </c>
      <c r="M38" s="57">
        <f t="shared" si="2"/>
        <v>0.22123893805309733</v>
      </c>
      <c r="N38" s="46">
        <v>2616</v>
      </c>
      <c r="O38" s="57">
        <f t="shared" si="3"/>
        <v>115.75221238938052</v>
      </c>
      <c r="P38" s="57">
        <f t="shared" si="4"/>
        <v>19.984</v>
      </c>
      <c r="Q38" s="49" t="s">
        <v>150</v>
      </c>
    </row>
    <row r="39" spans="1:17" ht="12.75">
      <c r="A39" s="30">
        <v>16</v>
      </c>
      <c r="B39" s="4" t="s">
        <v>82</v>
      </c>
      <c r="C39" s="4" t="s">
        <v>84</v>
      </c>
      <c r="D39" s="4">
        <v>30</v>
      </c>
      <c r="E39" s="4">
        <v>30</v>
      </c>
      <c r="F39" s="30">
        <v>6</v>
      </c>
      <c r="G39" s="5">
        <v>21.2</v>
      </c>
      <c r="H39" s="31">
        <v>64</v>
      </c>
      <c r="I39" s="34">
        <f t="shared" si="0"/>
        <v>3.018867924528302</v>
      </c>
      <c r="J39" s="31">
        <v>86</v>
      </c>
      <c r="K39" s="35">
        <f t="shared" si="1"/>
        <v>4.056603773584905</v>
      </c>
      <c r="L39" s="46">
        <v>4</v>
      </c>
      <c r="M39" s="57">
        <f t="shared" si="2"/>
        <v>0.18867924528301888</v>
      </c>
      <c r="N39" s="46">
        <v>2223</v>
      </c>
      <c r="O39" s="57">
        <f t="shared" si="3"/>
        <v>104.85849056603774</v>
      </c>
      <c r="P39" s="57">
        <f t="shared" si="4"/>
        <v>18.977</v>
      </c>
      <c r="Q39" s="49" t="s">
        <v>150</v>
      </c>
    </row>
    <row r="40" spans="6:16" ht="12.75">
      <c r="F40" s="6" t="s">
        <v>72</v>
      </c>
      <c r="G40" s="4" t="s">
        <v>73</v>
      </c>
      <c r="H40" s="10" t="s">
        <v>74</v>
      </c>
      <c r="I40" s="10"/>
      <c r="J40" s="5" t="s">
        <v>76</v>
      </c>
      <c r="K40" s="5"/>
      <c r="L40" s="10" t="s">
        <v>75</v>
      </c>
      <c r="M40" s="10"/>
      <c r="N40" s="5" t="s">
        <v>77</v>
      </c>
      <c r="O40" s="5"/>
      <c r="P40" s="5"/>
    </row>
    <row r="41" spans="6:16" ht="12.75">
      <c r="F41" s="6" t="s">
        <v>78</v>
      </c>
      <c r="G41" s="5">
        <v>19.9</v>
      </c>
      <c r="H41" s="10">
        <v>51</v>
      </c>
      <c r="I41" s="10"/>
      <c r="J41" s="31">
        <v>101</v>
      </c>
      <c r="K41" s="31"/>
      <c r="L41" s="10">
        <v>6</v>
      </c>
      <c r="M41" s="10"/>
      <c r="N41" s="10">
        <v>1000</v>
      </c>
      <c r="O41" s="10"/>
      <c r="P41" s="10"/>
    </row>
    <row r="42" spans="6:16" ht="12.75">
      <c r="F42" s="6" t="s">
        <v>79</v>
      </c>
      <c r="G42" s="5">
        <v>20</v>
      </c>
      <c r="H42" s="10">
        <v>50</v>
      </c>
      <c r="I42" s="10"/>
      <c r="J42" s="10">
        <v>100</v>
      </c>
      <c r="K42" s="10"/>
      <c r="L42" s="10">
        <v>5</v>
      </c>
      <c r="M42" s="10"/>
      <c r="N42" s="10">
        <v>1000</v>
      </c>
      <c r="O42" s="10"/>
      <c r="P42" s="10"/>
    </row>
    <row r="43" spans="6:16" ht="12.75">
      <c r="F43" s="6" t="s">
        <v>57</v>
      </c>
      <c r="G43" s="5" t="s">
        <v>52</v>
      </c>
      <c r="H43" s="5" t="s">
        <v>52</v>
      </c>
      <c r="I43" s="5"/>
      <c r="J43" s="5" t="s">
        <v>52</v>
      </c>
      <c r="K43" s="5"/>
      <c r="L43" s="5" t="s">
        <v>52</v>
      </c>
      <c r="M43" s="5"/>
      <c r="N43" s="5" t="s">
        <v>52</v>
      </c>
      <c r="O43" s="5"/>
      <c r="P43" s="5"/>
    </row>
    <row r="44" spans="6:16" ht="12.75">
      <c r="F44" s="6" t="s">
        <v>58</v>
      </c>
      <c r="G44" s="2">
        <v>39237</v>
      </c>
      <c r="H44" s="2">
        <v>39237</v>
      </c>
      <c r="I44" s="2"/>
      <c r="J44" s="2">
        <v>39237</v>
      </c>
      <c r="K44" s="2"/>
      <c r="L44" s="2">
        <v>39237</v>
      </c>
      <c r="M44" s="2"/>
      <c r="N44" s="2">
        <v>39237</v>
      </c>
      <c r="O44" s="2"/>
      <c r="P44" s="2"/>
    </row>
    <row r="46" ht="12.75">
      <c r="A46" s="15" t="s">
        <v>87</v>
      </c>
    </row>
    <row r="47" spans="1:4" ht="12.75">
      <c r="A47" s="3" t="s">
        <v>59</v>
      </c>
      <c r="B47" s="4">
        <v>0</v>
      </c>
      <c r="C47" s="4">
        <v>7.5</v>
      </c>
      <c r="D47" s="10">
        <v>30</v>
      </c>
    </row>
    <row r="48" spans="1:4" ht="12.75">
      <c r="A48" s="4" t="s">
        <v>88</v>
      </c>
      <c r="B48" s="21">
        <f>AVERAGE(G4:G9)</f>
        <v>21.083333333333332</v>
      </c>
      <c r="C48" s="21">
        <f>AVERAGE(G10:G15)</f>
        <v>21.616666666666664</v>
      </c>
      <c r="D48" s="21">
        <f>AVERAGE(G16:G21)</f>
        <v>17.6</v>
      </c>
    </row>
    <row r="49" spans="1:4" ht="12.75">
      <c r="A49" s="4"/>
      <c r="B49" s="21">
        <f>STDEV(G4:G9)/SQRT(6)</f>
        <v>0.43314098295025283</v>
      </c>
      <c r="C49" s="21">
        <f>STDEV(G10:G15)/SQRT(6)</f>
        <v>0.3682541392993586</v>
      </c>
      <c r="D49" s="21">
        <f>STDEV(G16:G21)/SQRT(5)</f>
        <v>0.5128352561983235</v>
      </c>
    </row>
    <row r="50" spans="1:4" ht="12.75">
      <c r="A50" s="4" t="s">
        <v>89</v>
      </c>
      <c r="B50" s="21">
        <f>AVERAGE(H4:H9)</f>
        <v>66.66666666666667</v>
      </c>
      <c r="C50" s="21">
        <f>AVERAGE(H10:H15)</f>
        <v>30.166666666666668</v>
      </c>
      <c r="D50" s="21">
        <f>AVERAGE(H16:H21)</f>
        <v>54.4</v>
      </c>
    </row>
    <row r="51" spans="1:4" ht="12.75">
      <c r="A51" s="4"/>
      <c r="B51" s="21">
        <f>STDEV(H4:H9)/SQRT(6)</f>
        <v>3.8005847503304553</v>
      </c>
      <c r="C51" s="21">
        <f>STDEV(H10:H15)/SQRT(6)</f>
        <v>9.99805536647558</v>
      </c>
      <c r="D51" s="21">
        <f>STDEV(H16:H21)/SQRT(5)</f>
        <v>8.328265125462808</v>
      </c>
    </row>
    <row r="52" spans="1:5" ht="12.75">
      <c r="A52" s="4" t="s">
        <v>90</v>
      </c>
      <c r="B52" s="21">
        <f>AVERAGE(I4:I9)</f>
        <v>3.15672919355767</v>
      </c>
      <c r="C52" s="21">
        <f>AVERAGE(I10:I15)</f>
        <v>1.4091808693457635</v>
      </c>
      <c r="D52" s="21">
        <f>AVERAGE(I16:I21)</f>
        <v>3.110560294553789</v>
      </c>
      <c r="E52" s="1">
        <f>(3.16-1.41)/3.16</f>
        <v>0.5537974683544304</v>
      </c>
    </row>
    <row r="53" spans="1:4" ht="12.75">
      <c r="A53" s="4"/>
      <c r="B53" s="21">
        <f>STDEV(I4:I9)/SQRT(6)</f>
        <v>0.1488446748016715</v>
      </c>
      <c r="C53" s="21">
        <f>STDEV(I10:I15)/SQRT(6)</f>
        <v>0.4811493164995037</v>
      </c>
      <c r="D53" s="21">
        <f>STDEV(I16:I21)/SQRT(5)</f>
        <v>0.4872731018000485</v>
      </c>
    </row>
    <row r="54" spans="1:4" ht="12.75">
      <c r="A54" s="4" t="s">
        <v>91</v>
      </c>
      <c r="B54" s="21">
        <f>AVERAGE(J4:J6,J8:J9)</f>
        <v>99.8</v>
      </c>
      <c r="C54" s="21">
        <f>AVERAGE(J10:J15)</f>
        <v>96.66666666666667</v>
      </c>
      <c r="D54" s="21">
        <f>AVERAGE(J16:J21)</f>
        <v>57.6</v>
      </c>
    </row>
    <row r="55" spans="1:4" ht="12.75">
      <c r="A55" s="4"/>
      <c r="B55" s="21">
        <f>STDEV(J4:J6,J8:J9)/SQRT(5)</f>
        <v>6.583312236253127</v>
      </c>
      <c r="C55" s="21">
        <f>STDEV(J10:J15)/SQRT(6)</f>
        <v>4.152643067305983</v>
      </c>
      <c r="D55" s="21">
        <f>STDEV(J16:J21)/SQRT(5)</f>
        <v>3.0757112998459455</v>
      </c>
    </row>
    <row r="56" spans="1:5" ht="12.75">
      <c r="A56" s="4" t="s">
        <v>92</v>
      </c>
      <c r="B56" s="21">
        <f>AVERAGE(K4:K9)</f>
        <v>4.669085399756553</v>
      </c>
      <c r="C56" s="21">
        <f>AVERAGE(K10:K15)</f>
        <v>4.472720632415258</v>
      </c>
      <c r="D56" s="21">
        <f>AVERAGE(K16:K21)</f>
        <v>3.277123764291827</v>
      </c>
      <c r="E56" s="1">
        <f>(4.67-3.28)/4.67</f>
        <v>0.29764453961456105</v>
      </c>
    </row>
    <row r="57" spans="1:4" ht="12.75">
      <c r="A57" s="4"/>
      <c r="B57" s="21">
        <f>STDEV(K4:K9)/SQRT(5)</f>
        <v>0.2572463497685642</v>
      </c>
      <c r="C57" s="21">
        <f>STDEV(K10:K15)/SQRT(6)</f>
        <v>0.18627075439091922</v>
      </c>
      <c r="D57" s="21">
        <f>STDEV(K16:K21)/SQRT(5)</f>
        <v>0.1626162810709919</v>
      </c>
    </row>
    <row r="58" spans="1:4" ht="12.75">
      <c r="A58" s="4" t="s">
        <v>97</v>
      </c>
      <c r="B58" s="21">
        <f>AVERAGE(L4:L9)</f>
        <v>4.166666666666667</v>
      </c>
      <c r="C58" s="21">
        <f>AVERAGE(L10:L15)</f>
        <v>4</v>
      </c>
      <c r="D58" s="21">
        <f>AVERAGE(L16:L21)</f>
        <v>4</v>
      </c>
    </row>
    <row r="59" spans="1:4" ht="12.75">
      <c r="A59" s="4"/>
      <c r="B59" s="21">
        <f>STDEV(L4:L9)/SQRT(6)</f>
        <v>0.30731814857642936</v>
      </c>
      <c r="C59" s="21">
        <f>STDEV(L10:L15)/SQRT(6)</f>
        <v>0.25819888974716115</v>
      </c>
      <c r="D59" s="21">
        <f>STDEV(L16:L21)/SQRT(5)</f>
        <v>0.31622776601683794</v>
      </c>
    </row>
    <row r="60" spans="1:4" ht="12.75">
      <c r="A60" s="4" t="s">
        <v>95</v>
      </c>
      <c r="B60" s="21">
        <f>AVERAGE(M4:M9)</f>
        <v>0.19777572599261753</v>
      </c>
      <c r="C60" s="21">
        <f>AVERAGE(M10:M15)</f>
        <v>0.18537726584625316</v>
      </c>
      <c r="D60" s="21">
        <f>AVERAGE(M16:M21)</f>
        <v>0.2269198648453683</v>
      </c>
    </row>
    <row r="61" spans="2:4" ht="12.75">
      <c r="B61" s="21">
        <f>STDEV(M4:M9)/SQRT(6)</f>
        <v>0.014898351503333275</v>
      </c>
      <c r="C61" s="21">
        <f>STDEV(M10:M15)/SQRT(6)</f>
        <v>0.012726667589380366</v>
      </c>
      <c r="D61" s="21">
        <f>STDEV(M16:M21)/SQRT(5)</f>
        <v>0.015452069957641808</v>
      </c>
    </row>
    <row r="62" spans="1:4" ht="12.75">
      <c r="A62" s="4" t="s">
        <v>93</v>
      </c>
      <c r="B62" s="21">
        <f>AVERAGE(N4:N9)</f>
        <v>1113.6666666666667</v>
      </c>
      <c r="C62" s="21">
        <f>AVERAGE(N10:N15)</f>
        <v>2098.1666666666665</v>
      </c>
      <c r="D62" s="21">
        <f>AVERAGE(N16:N21)</f>
        <v>2639.2</v>
      </c>
    </row>
    <row r="63" spans="1:4" ht="12.75">
      <c r="A63" s="4"/>
      <c r="B63" s="21">
        <f>STDEV(N4:N9)/SQRT(6)</f>
        <v>93.53276312489527</v>
      </c>
      <c r="C63" s="21">
        <f>STDEV(N10:N15)/SQRT(6)</f>
        <v>36.251360127740185</v>
      </c>
      <c r="D63" s="21">
        <f>STDEV(N16:N21)/SQRT(5)</f>
        <v>120.59162491649244</v>
      </c>
    </row>
    <row r="64" spans="1:4" ht="12.75">
      <c r="A64" s="4" t="s">
        <v>94</v>
      </c>
      <c r="B64" s="21">
        <f>AVERAGE(O4:O9)</f>
        <v>53.09900586429196</v>
      </c>
      <c r="C64" s="21">
        <f>AVERAGE(O10:O15)</f>
        <v>97.17219446258639</v>
      </c>
      <c r="D64" s="21">
        <f>AVERAGE(O16:O21)</f>
        <v>149.71879888901807</v>
      </c>
    </row>
    <row r="65" spans="2:4" ht="12.75">
      <c r="B65" s="21">
        <f>STDEV(O4:O9)/SQRT(6)</f>
        <v>5.170178818186753</v>
      </c>
      <c r="C65" s="21">
        <f>STDEV(O10:O15)/SQRT(6)</f>
        <v>2.054562245978368</v>
      </c>
      <c r="D65" s="21">
        <f>STDEV(O16:O21)/SQRT(5)</f>
        <v>3.2412079487623533</v>
      </c>
    </row>
    <row r="66" spans="1:4" ht="12.75">
      <c r="A66" s="4" t="s">
        <v>96</v>
      </c>
      <c r="B66" s="21">
        <f>AVERAGE(P4:P9)</f>
        <v>19.96966666666667</v>
      </c>
      <c r="C66" s="21">
        <f>AVERAGE(P10:P15)</f>
        <v>19.5185</v>
      </c>
      <c r="D66" s="21">
        <f>AVERAGE(P16:P21)</f>
        <v>14.9608</v>
      </c>
    </row>
    <row r="67" spans="2:4" ht="12.75">
      <c r="B67" s="21">
        <f>STDEV(P4:P9)/SQRT(6)</f>
        <v>0.47300638943300205</v>
      </c>
      <c r="C67" s="21">
        <f>STDEV(P10:P15)/SQRT(6)</f>
        <v>0.3637027861684139</v>
      </c>
      <c r="D67" s="21">
        <f>STDEV(P16:P21)/SQRT(5)</f>
        <v>0.4040944691529447</v>
      </c>
    </row>
    <row r="69" ht="12.75">
      <c r="A69" s="15" t="s">
        <v>87</v>
      </c>
    </row>
    <row r="70" spans="1:4" ht="12.75">
      <c r="A70" s="3" t="s">
        <v>60</v>
      </c>
      <c r="B70" s="4">
        <v>0</v>
      </c>
      <c r="C70" s="4">
        <v>7.5</v>
      </c>
      <c r="D70" s="10">
        <v>30</v>
      </c>
    </row>
    <row r="71" spans="1:4" ht="12.75">
      <c r="A71" s="4" t="s">
        <v>88</v>
      </c>
      <c r="B71" s="21">
        <f>AVERAGE(G22:G27)</f>
        <v>22</v>
      </c>
      <c r="C71" s="21">
        <f>AVERAGE(G28:G33)</f>
        <v>22.183333333333337</v>
      </c>
      <c r="D71" s="21">
        <f>AVERAGE(G34:G39)</f>
        <v>22.78333333333333</v>
      </c>
    </row>
    <row r="72" spans="1:4" ht="12.75">
      <c r="A72" s="4"/>
      <c r="B72" s="21">
        <f>STDEV(G22:G27)/SQRT(6)</f>
        <v>0.6547264059640994</v>
      </c>
      <c r="C72" s="21">
        <f>STDEV(G28:G33)/SQRT(6)</f>
        <v>0.13519533193782185</v>
      </c>
      <c r="D72" s="21">
        <f>STDEV(G34:G39)/SQRT(6)</f>
        <v>0.4142597145645606</v>
      </c>
    </row>
    <row r="73" spans="1:4" ht="12.75">
      <c r="A73" s="4" t="s">
        <v>89</v>
      </c>
      <c r="B73" s="21">
        <f>AVERAGE(H22:H27)</f>
        <v>63</v>
      </c>
      <c r="C73" s="21">
        <f>AVERAGE(H28:H33)</f>
        <v>53.166666666666664</v>
      </c>
      <c r="D73" s="21">
        <f>AVERAGE(H34:H39)</f>
        <v>60.333333333333336</v>
      </c>
    </row>
    <row r="74" spans="1:4" ht="12.75">
      <c r="A74" s="4"/>
      <c r="B74" s="21">
        <f>STDEV(H22:H27)/SQRT(6)</f>
        <v>2.466441431158124</v>
      </c>
      <c r="C74" s="21">
        <f>STDEV(H28:H33)/SQRT(6)</f>
        <v>2.600213666434178</v>
      </c>
      <c r="D74" s="21">
        <f>STDEV(H34:H39)/SQRT(6)</f>
        <v>5.613475849338899</v>
      </c>
    </row>
    <row r="75" spans="1:4" ht="12.75">
      <c r="A75" s="4" t="s">
        <v>90</v>
      </c>
      <c r="B75" s="21">
        <f>AVERAGE(I22:I27)</f>
        <v>2.8886133459871184</v>
      </c>
      <c r="C75" s="21">
        <f>AVERAGE(I28:I33)</f>
        <v>2.396914529383387</v>
      </c>
      <c r="D75" s="21">
        <f>AVERAGE(I34:I39)</f>
        <v>2.6497021762397157</v>
      </c>
    </row>
    <row r="76" spans="1:4" ht="12.75">
      <c r="A76" s="4"/>
      <c r="B76" s="21">
        <f>STDEV(I22:I27)/SQRT(6)</f>
        <v>0.17919576945155813</v>
      </c>
      <c r="C76" s="21">
        <f>STDEV(I28:I33)/SQRT(6)</f>
        <v>0.11862627103436581</v>
      </c>
      <c r="D76" s="21">
        <f>STDEV(I34:I39)/SQRT(6)</f>
        <v>0.24660000107607183</v>
      </c>
    </row>
    <row r="77" spans="1:4" ht="12.75">
      <c r="A77" s="4" t="s">
        <v>91</v>
      </c>
      <c r="B77" s="21">
        <f>AVERAGE(J22:J27)</f>
        <v>92.83333333333333</v>
      </c>
      <c r="C77" s="21">
        <f>AVERAGE(J28:J33)</f>
        <v>94.33333333333333</v>
      </c>
      <c r="D77" s="21">
        <f>AVERAGE(J34:J39)</f>
        <v>89.33333333333333</v>
      </c>
    </row>
    <row r="78" spans="1:4" ht="12.75">
      <c r="A78" s="4"/>
      <c r="B78" s="21">
        <f>STDEV(J22:J27)/SQRT(6)</f>
        <v>2.6635398334630636</v>
      </c>
      <c r="C78" s="21">
        <f>STDEV(J28:J33)/SQRT(6)</f>
        <v>4.240020964308769</v>
      </c>
      <c r="D78" s="21">
        <f>STDEV(J34:J39)/SQRT(6)</f>
        <v>2.666666666666667</v>
      </c>
    </row>
    <row r="79" spans="1:4" ht="12.75">
      <c r="A79" s="4" t="s">
        <v>92</v>
      </c>
      <c r="B79" s="21">
        <f>AVERAGE(K22:K27)</f>
        <v>4.23296021864563</v>
      </c>
      <c r="C79" s="21">
        <f>AVERAGE(K28:K33)</f>
        <v>4.253293364471058</v>
      </c>
      <c r="D79" s="21">
        <f>AVERAGE(K34:K39)</f>
        <v>3.922794688732155</v>
      </c>
    </row>
    <row r="80" spans="1:4" ht="12.75">
      <c r="A80" s="4"/>
      <c r="B80" s="21">
        <f>STDEV(K22:K27)/SQRT(6)</f>
        <v>0.14710080342057116</v>
      </c>
      <c r="C80" s="21">
        <f>STDEV(K28:K33)/SQRT(6)</f>
        <v>0.19138302849867977</v>
      </c>
      <c r="D80" s="21">
        <f>STDEV(K34:K39)/SQRT(6)</f>
        <v>0.10686402678445255</v>
      </c>
    </row>
    <row r="81" spans="1:4" ht="12.75">
      <c r="A81" s="4" t="s">
        <v>97</v>
      </c>
      <c r="B81" s="21">
        <f>AVERAGE(L22:L27)</f>
        <v>3.8333333333333335</v>
      </c>
      <c r="C81" s="21">
        <f>AVERAGE(L28:L33)</f>
        <v>4.333333333333333</v>
      </c>
      <c r="D81" s="21">
        <f>AVERAGE(L34:L39)</f>
        <v>4.666666666666667</v>
      </c>
    </row>
    <row r="82" spans="1:4" ht="12.75">
      <c r="A82" s="4"/>
      <c r="B82" s="21">
        <f>STDEV(L22:L27)/SQRT(6)</f>
        <v>0.4772607021092117</v>
      </c>
      <c r="C82" s="21">
        <f>STDEV(L28:L33)/SQRT(6)</f>
        <v>0.33333333333333315</v>
      </c>
      <c r="D82" s="21">
        <f>STDEV(L34:L39)/SQRT(6)</f>
        <v>0.21081851067789273</v>
      </c>
    </row>
    <row r="83" spans="1:4" ht="12.75">
      <c r="A83" s="4" t="s">
        <v>95</v>
      </c>
      <c r="B83" s="21">
        <f>AVERAGE(M22:M27)</f>
        <v>0.17614588377340257</v>
      </c>
      <c r="C83" s="21">
        <f>AVERAGE(M28:M33)</f>
        <v>0.19536706613030752</v>
      </c>
      <c r="D83" s="21">
        <f>AVERAGE(M34:M39)</f>
        <v>0.20480942919745793</v>
      </c>
    </row>
    <row r="84" spans="2:4" ht="12.75">
      <c r="B84" s="21">
        <f>STDEV(M22:M27)/SQRT(6)</f>
        <v>0.025038361257891682</v>
      </c>
      <c r="C84" s="21">
        <f>STDEV(M28:M33)/SQRT(6)</f>
        <v>0.015161754830161377</v>
      </c>
      <c r="D84" s="21">
        <f>STDEV(M34:M39)/SQRT(6)</f>
        <v>0.00844150188504915</v>
      </c>
    </row>
    <row r="85" spans="1:4" ht="12.75">
      <c r="A85" s="4" t="s">
        <v>93</v>
      </c>
      <c r="B85" s="21">
        <f>AVERAGE(N22:N27)</f>
        <v>1051.3333333333333</v>
      </c>
      <c r="C85" s="21">
        <f>AVERAGE(N28:N33)</f>
        <v>1348.6666666666667</v>
      </c>
      <c r="D85" s="21">
        <f>AVERAGE(N34:N39)</f>
        <v>2414.1666666666665</v>
      </c>
    </row>
    <row r="86" spans="1:4" ht="12.75">
      <c r="A86" s="4"/>
      <c r="B86" s="21">
        <f>STDEV(N22:N27)/SQRT(6)</f>
        <v>47.194397030909414</v>
      </c>
      <c r="C86" s="21">
        <f>STDEV(N28:N33)/SQRT(6)</f>
        <v>36.7320628939411</v>
      </c>
      <c r="D86" s="21">
        <f>STDEV(N34:N39)/SQRT(6)</f>
        <v>84.1163545995136</v>
      </c>
    </row>
    <row r="87" spans="1:4" ht="12.75">
      <c r="A87" s="4" t="s">
        <v>94</v>
      </c>
      <c r="B87" s="21">
        <f>AVERAGE(O22:O27)</f>
        <v>47.70662963646053</v>
      </c>
      <c r="C87" s="21">
        <f>AVERAGE(O28:O33)</f>
        <v>60.83920868292221</v>
      </c>
      <c r="D87" s="21">
        <f>AVERAGE(O34:O39)</f>
        <v>105.89988327690702</v>
      </c>
    </row>
    <row r="88" spans="2:4" ht="12.75">
      <c r="B88" s="21">
        <f>STDEV(O22:O27)/SQRT(6)</f>
        <v>0.8524674697226687</v>
      </c>
      <c r="C88" s="21">
        <f>STDEV(O28:O33)/SQRT(6)</f>
        <v>1.9206108477111292</v>
      </c>
      <c r="D88" s="21">
        <f>STDEV(O34:O39)/SQRT(6)</f>
        <v>2.679994088356655</v>
      </c>
    </row>
    <row r="89" spans="1:4" ht="12.75">
      <c r="A89" s="4" t="s">
        <v>96</v>
      </c>
      <c r="B89" s="21">
        <f>AVERAGE(P22:P27)</f>
        <v>20.948666666666664</v>
      </c>
      <c r="C89" s="21">
        <f>AVERAGE(P28:P33)</f>
        <v>20.834666666666667</v>
      </c>
      <c r="D89" s="21">
        <f>AVERAGE(P34:P39)</f>
        <v>20.36916666666667</v>
      </c>
    </row>
    <row r="90" spans="2:4" ht="12.75">
      <c r="B90" s="21">
        <f>STDEV(P22:P27)/SQRT(6)</f>
        <v>0.6102736908779351</v>
      </c>
      <c r="C90" s="21">
        <f>STDEV(P28:P33)/SQRT(6)</f>
        <v>0.160694050225196</v>
      </c>
      <c r="D90" s="21">
        <f>STDEV(P34:P39)/SQRT(6)</f>
        <v>0.3590434900924648</v>
      </c>
    </row>
    <row r="91" spans="2:4" ht="12.75">
      <c r="B91" s="21"/>
      <c r="C91" s="21"/>
      <c r="D91" s="21"/>
    </row>
    <row r="92" ht="12.75">
      <c r="A92" s="15" t="s">
        <v>107</v>
      </c>
    </row>
    <row r="93" ht="12.75">
      <c r="A93" s="1" t="s">
        <v>108</v>
      </c>
    </row>
    <row r="94" spans="1:17" ht="25.5">
      <c r="A94" s="29" t="s">
        <v>15</v>
      </c>
      <c r="B94" s="29" t="s">
        <v>61</v>
      </c>
      <c r="C94" s="29" t="s">
        <v>17</v>
      </c>
      <c r="D94" s="29" t="s">
        <v>62</v>
      </c>
      <c r="E94" s="29" t="s">
        <v>63</v>
      </c>
      <c r="F94" s="29" t="s">
        <v>64</v>
      </c>
      <c r="G94" s="29" t="s">
        <v>65</v>
      </c>
      <c r="H94" s="29" t="s">
        <v>66</v>
      </c>
      <c r="I94" s="29" t="s">
        <v>90</v>
      </c>
      <c r="J94" s="29" t="s">
        <v>68</v>
      </c>
      <c r="K94" s="29" t="s">
        <v>92</v>
      </c>
      <c r="L94" s="29" t="s">
        <v>67</v>
      </c>
      <c r="M94" s="29" t="s">
        <v>95</v>
      </c>
      <c r="N94" s="29" t="s">
        <v>69</v>
      </c>
      <c r="O94" s="29" t="s">
        <v>94</v>
      </c>
      <c r="P94" s="29" t="s">
        <v>96</v>
      </c>
      <c r="Q94" s="29" t="s">
        <v>4</v>
      </c>
    </row>
    <row r="95" spans="1:16" ht="12.75">
      <c r="A95" s="30">
        <v>17</v>
      </c>
      <c r="B95" s="4" t="s">
        <v>70</v>
      </c>
      <c r="C95" s="4" t="s">
        <v>105</v>
      </c>
      <c r="D95" s="4">
        <v>43</v>
      </c>
      <c r="E95" s="4">
        <v>43</v>
      </c>
      <c r="F95" s="30">
        <v>1</v>
      </c>
      <c r="G95" s="5">
        <v>23.2</v>
      </c>
      <c r="H95" s="30">
        <v>67</v>
      </c>
      <c r="I95" s="34">
        <f aca="true" t="shared" si="5" ref="I95:I130">H95/G95</f>
        <v>2.887931034482759</v>
      </c>
      <c r="J95" s="31">
        <v>109</v>
      </c>
      <c r="K95" s="35">
        <f aca="true" t="shared" si="6" ref="K95:K130">J95/G95</f>
        <v>4.698275862068965</v>
      </c>
      <c r="L95" s="4">
        <v>5</v>
      </c>
      <c r="M95" s="21">
        <f aca="true" t="shared" si="7" ref="M95:M130">L95/G95</f>
        <v>0.21551724137931036</v>
      </c>
      <c r="N95" s="4">
        <v>1207</v>
      </c>
      <c r="O95" s="21">
        <f aca="true" t="shared" si="8" ref="O95:O130">N95/G95</f>
        <v>52.025862068965516</v>
      </c>
      <c r="P95" s="21">
        <f aca="true" t="shared" si="9" ref="P95:P130">G95-(N95*0.001)</f>
        <v>21.993</v>
      </c>
    </row>
    <row r="96" spans="1:16" ht="12.75">
      <c r="A96" s="30">
        <v>17</v>
      </c>
      <c r="B96" s="4" t="s">
        <v>70</v>
      </c>
      <c r="C96" s="4" t="s">
        <v>105</v>
      </c>
      <c r="D96" s="4">
        <v>37</v>
      </c>
      <c r="E96" s="4">
        <v>37</v>
      </c>
      <c r="F96" s="31">
        <v>2</v>
      </c>
      <c r="G96" s="5">
        <v>22.8</v>
      </c>
      <c r="H96" s="30">
        <v>63</v>
      </c>
      <c r="I96" s="34">
        <f t="shared" si="5"/>
        <v>2.763157894736842</v>
      </c>
      <c r="J96" s="31">
        <v>120</v>
      </c>
      <c r="K96" s="35">
        <f t="shared" si="6"/>
        <v>5.263157894736842</v>
      </c>
      <c r="L96" s="4">
        <v>4</v>
      </c>
      <c r="M96" s="21">
        <f t="shared" si="7"/>
        <v>0.17543859649122806</v>
      </c>
      <c r="N96" s="4">
        <v>1143</v>
      </c>
      <c r="O96" s="21">
        <f t="shared" si="8"/>
        <v>50.13157894736842</v>
      </c>
      <c r="P96" s="21">
        <f t="shared" si="9"/>
        <v>21.657</v>
      </c>
    </row>
    <row r="97" spans="1:16" ht="12.75">
      <c r="A97" s="30">
        <v>17</v>
      </c>
      <c r="B97" s="4" t="s">
        <v>70</v>
      </c>
      <c r="C97" s="4" t="s">
        <v>105</v>
      </c>
      <c r="D97" s="4">
        <v>55</v>
      </c>
      <c r="E97" s="4">
        <v>55</v>
      </c>
      <c r="F97" s="30">
        <v>3</v>
      </c>
      <c r="G97" s="5">
        <v>21.5</v>
      </c>
      <c r="H97" s="30">
        <v>74</v>
      </c>
      <c r="I97" s="34">
        <f t="shared" si="5"/>
        <v>3.441860465116279</v>
      </c>
      <c r="J97" s="31">
        <v>104</v>
      </c>
      <c r="K97" s="35">
        <f t="shared" si="6"/>
        <v>4.837209302325581</v>
      </c>
      <c r="L97" s="4">
        <v>3</v>
      </c>
      <c r="M97" s="21">
        <f t="shared" si="7"/>
        <v>0.13953488372093023</v>
      </c>
      <c r="N97" s="4">
        <v>998</v>
      </c>
      <c r="O97" s="21">
        <f t="shared" si="8"/>
        <v>46.41860465116279</v>
      </c>
      <c r="P97" s="21">
        <f t="shared" si="9"/>
        <v>20.502</v>
      </c>
    </row>
    <row r="98" spans="1:16" ht="12.75">
      <c r="A98" s="30">
        <v>17</v>
      </c>
      <c r="B98" s="4" t="s">
        <v>70</v>
      </c>
      <c r="C98" s="4" t="s">
        <v>105</v>
      </c>
      <c r="D98" s="4">
        <v>61</v>
      </c>
      <c r="E98" s="4">
        <v>61</v>
      </c>
      <c r="F98" s="30">
        <v>4</v>
      </c>
      <c r="G98" s="5">
        <v>24.7</v>
      </c>
      <c r="H98" s="30">
        <v>71</v>
      </c>
      <c r="I98" s="34">
        <f t="shared" si="5"/>
        <v>2.8744939271255063</v>
      </c>
      <c r="J98" s="31">
        <v>107</v>
      </c>
      <c r="K98" s="35">
        <f t="shared" si="6"/>
        <v>4.331983805668016</v>
      </c>
      <c r="L98" s="4">
        <v>4</v>
      </c>
      <c r="M98" s="21">
        <f t="shared" si="7"/>
        <v>0.16194331983805668</v>
      </c>
      <c r="N98" s="4">
        <v>1167</v>
      </c>
      <c r="O98" s="21">
        <f t="shared" si="8"/>
        <v>47.24696356275304</v>
      </c>
      <c r="P98" s="21">
        <f t="shared" si="9"/>
        <v>23.532999999999998</v>
      </c>
    </row>
    <row r="99" spans="1:16" ht="12.75">
      <c r="A99" s="30">
        <v>17</v>
      </c>
      <c r="B99" s="4" t="s">
        <v>70</v>
      </c>
      <c r="C99" s="4" t="s">
        <v>105</v>
      </c>
      <c r="D99" s="4">
        <v>67</v>
      </c>
      <c r="E99" s="4">
        <v>67</v>
      </c>
      <c r="F99" s="30">
        <v>5</v>
      </c>
      <c r="G99" s="5">
        <v>24.5</v>
      </c>
      <c r="H99" s="30">
        <v>68</v>
      </c>
      <c r="I99" s="34">
        <f t="shared" si="5"/>
        <v>2.7755102040816326</v>
      </c>
      <c r="J99" s="31">
        <v>98</v>
      </c>
      <c r="K99" s="35">
        <f t="shared" si="6"/>
        <v>4</v>
      </c>
      <c r="L99" s="4">
        <v>6</v>
      </c>
      <c r="M99" s="21">
        <f t="shared" si="7"/>
        <v>0.24489795918367346</v>
      </c>
      <c r="N99" s="4">
        <v>1166</v>
      </c>
      <c r="O99" s="21">
        <f t="shared" si="8"/>
        <v>47.59183673469388</v>
      </c>
      <c r="P99" s="21">
        <f t="shared" si="9"/>
        <v>23.334</v>
      </c>
    </row>
    <row r="100" spans="1:16" ht="12.75">
      <c r="A100" s="30">
        <v>17</v>
      </c>
      <c r="B100" s="4" t="s">
        <v>70</v>
      </c>
      <c r="C100" s="4" t="s">
        <v>105</v>
      </c>
      <c r="D100" s="4">
        <v>49</v>
      </c>
      <c r="E100" s="4">
        <v>49</v>
      </c>
      <c r="F100" s="30">
        <v>6</v>
      </c>
      <c r="G100" s="5">
        <v>23.2</v>
      </c>
      <c r="H100" s="31">
        <v>56</v>
      </c>
      <c r="I100" s="34">
        <f t="shared" si="5"/>
        <v>2.413793103448276</v>
      </c>
      <c r="J100" s="31">
        <v>113</v>
      </c>
      <c r="K100" s="35">
        <f t="shared" si="6"/>
        <v>4.870689655172414</v>
      </c>
      <c r="L100" s="4">
        <v>3</v>
      </c>
      <c r="M100" s="21">
        <f t="shared" si="7"/>
        <v>0.12931034482758622</v>
      </c>
      <c r="N100" s="4">
        <v>1160</v>
      </c>
      <c r="O100" s="21">
        <f t="shared" si="8"/>
        <v>50</v>
      </c>
      <c r="P100" s="21">
        <f t="shared" si="9"/>
        <v>22.04</v>
      </c>
    </row>
    <row r="101" spans="1:16" ht="12.75">
      <c r="A101" s="30">
        <v>18</v>
      </c>
      <c r="B101" s="4" t="s">
        <v>71</v>
      </c>
      <c r="C101" s="4" t="s">
        <v>105</v>
      </c>
      <c r="D101" s="4">
        <v>50</v>
      </c>
      <c r="E101" s="4">
        <v>50</v>
      </c>
      <c r="F101" s="31">
        <v>1</v>
      </c>
      <c r="G101" s="4">
        <v>21.5</v>
      </c>
      <c r="H101" s="31">
        <v>68</v>
      </c>
      <c r="I101" s="34">
        <f t="shared" si="5"/>
        <v>3.1627906976744184</v>
      </c>
      <c r="J101" s="31">
        <v>102</v>
      </c>
      <c r="K101" s="35">
        <f t="shared" si="6"/>
        <v>4.744186046511628</v>
      </c>
      <c r="L101" s="4">
        <v>4</v>
      </c>
      <c r="M101" s="21">
        <f t="shared" si="7"/>
        <v>0.18604651162790697</v>
      </c>
      <c r="N101" s="4">
        <v>1611</v>
      </c>
      <c r="O101" s="21">
        <f t="shared" si="8"/>
        <v>74.93023255813954</v>
      </c>
      <c r="P101" s="21">
        <f t="shared" si="9"/>
        <v>19.889</v>
      </c>
    </row>
    <row r="102" spans="1:16" ht="12.75">
      <c r="A102" s="30">
        <v>18</v>
      </c>
      <c r="B102" s="4" t="s">
        <v>71</v>
      </c>
      <c r="C102" s="4" t="s">
        <v>105</v>
      </c>
      <c r="D102" s="4">
        <v>38</v>
      </c>
      <c r="E102" s="4">
        <v>38</v>
      </c>
      <c r="F102" s="30">
        <v>2</v>
      </c>
      <c r="G102" s="5">
        <v>23.5</v>
      </c>
      <c r="H102" s="31">
        <v>75</v>
      </c>
      <c r="I102" s="34">
        <f t="shared" si="5"/>
        <v>3.1914893617021276</v>
      </c>
      <c r="J102" s="31">
        <v>100</v>
      </c>
      <c r="K102" s="35">
        <f t="shared" si="6"/>
        <v>4.25531914893617</v>
      </c>
      <c r="L102" s="4">
        <v>4</v>
      </c>
      <c r="M102" s="21">
        <f t="shared" si="7"/>
        <v>0.1702127659574468</v>
      </c>
      <c r="N102" s="4">
        <v>1833</v>
      </c>
      <c r="O102" s="21">
        <f t="shared" si="8"/>
        <v>78</v>
      </c>
      <c r="P102" s="21">
        <f t="shared" si="9"/>
        <v>21.667</v>
      </c>
    </row>
    <row r="103" spans="1:16" ht="12.75">
      <c r="A103" s="30">
        <v>18</v>
      </c>
      <c r="B103" s="4" t="s">
        <v>71</v>
      </c>
      <c r="C103" s="4" t="s">
        <v>105</v>
      </c>
      <c r="D103" s="4">
        <v>44</v>
      </c>
      <c r="E103" s="4">
        <v>44</v>
      </c>
      <c r="F103" s="30">
        <v>3</v>
      </c>
      <c r="G103" s="5">
        <v>22.7</v>
      </c>
      <c r="H103" s="30">
        <v>58</v>
      </c>
      <c r="I103" s="34">
        <f t="shared" si="5"/>
        <v>2.555066079295154</v>
      </c>
      <c r="J103" s="31">
        <v>115</v>
      </c>
      <c r="K103" s="35">
        <f t="shared" si="6"/>
        <v>5.066079295154185</v>
      </c>
      <c r="L103" s="4">
        <v>6</v>
      </c>
      <c r="M103" s="21">
        <f t="shared" si="7"/>
        <v>0.2643171806167401</v>
      </c>
      <c r="N103" s="4">
        <v>1816</v>
      </c>
      <c r="O103" s="21">
        <f t="shared" si="8"/>
        <v>80</v>
      </c>
      <c r="P103" s="21">
        <f t="shared" si="9"/>
        <v>20.884</v>
      </c>
    </row>
    <row r="104" spans="1:16" ht="12.75">
      <c r="A104" s="30">
        <v>18</v>
      </c>
      <c r="B104" s="4" t="s">
        <v>71</v>
      </c>
      <c r="C104" s="4" t="s">
        <v>105</v>
      </c>
      <c r="D104" s="4">
        <v>56</v>
      </c>
      <c r="E104" s="4">
        <v>56</v>
      </c>
      <c r="F104" s="30">
        <v>4</v>
      </c>
      <c r="G104" s="5">
        <v>21.9</v>
      </c>
      <c r="H104" s="30">
        <v>65</v>
      </c>
      <c r="I104" s="34">
        <f t="shared" si="5"/>
        <v>2.9680365296803655</v>
      </c>
      <c r="J104" s="31">
        <v>102</v>
      </c>
      <c r="K104" s="35">
        <f t="shared" si="6"/>
        <v>4.657534246575342</v>
      </c>
      <c r="L104" s="4">
        <v>5</v>
      </c>
      <c r="M104" s="21">
        <f t="shared" si="7"/>
        <v>0.22831050228310504</v>
      </c>
      <c r="N104" s="4">
        <v>1620</v>
      </c>
      <c r="O104" s="21">
        <f t="shared" si="8"/>
        <v>73.97260273972603</v>
      </c>
      <c r="P104" s="21">
        <f t="shared" si="9"/>
        <v>20.279999999999998</v>
      </c>
    </row>
    <row r="105" spans="1:16" ht="12.75">
      <c r="A105" s="30">
        <v>18</v>
      </c>
      <c r="B105" s="4" t="s">
        <v>71</v>
      </c>
      <c r="C105" s="4" t="s">
        <v>105</v>
      </c>
      <c r="D105" s="4">
        <v>62</v>
      </c>
      <c r="E105" s="4">
        <v>62</v>
      </c>
      <c r="F105" s="30">
        <v>5</v>
      </c>
      <c r="G105" s="5">
        <v>21.9</v>
      </c>
      <c r="H105" s="30">
        <v>66</v>
      </c>
      <c r="I105" s="34">
        <f t="shared" si="5"/>
        <v>3.0136986301369864</v>
      </c>
      <c r="J105" s="31">
        <v>90</v>
      </c>
      <c r="K105" s="35">
        <f t="shared" si="6"/>
        <v>4.109589041095891</v>
      </c>
      <c r="L105" s="4">
        <v>4</v>
      </c>
      <c r="M105" s="21">
        <f t="shared" si="7"/>
        <v>0.18264840182648404</v>
      </c>
      <c r="N105" s="4">
        <v>1690</v>
      </c>
      <c r="O105" s="21">
        <f t="shared" si="8"/>
        <v>77.1689497716895</v>
      </c>
      <c r="P105" s="21">
        <f t="shared" si="9"/>
        <v>20.209999999999997</v>
      </c>
    </row>
    <row r="106" spans="1:16" ht="12.75">
      <c r="A106" s="30">
        <v>18</v>
      </c>
      <c r="B106" s="4" t="s">
        <v>71</v>
      </c>
      <c r="C106" s="4" t="s">
        <v>105</v>
      </c>
      <c r="D106" s="4">
        <v>68</v>
      </c>
      <c r="E106" s="4">
        <v>68</v>
      </c>
      <c r="F106" s="31">
        <v>6</v>
      </c>
      <c r="G106" s="5">
        <v>24</v>
      </c>
      <c r="H106" s="31">
        <v>70</v>
      </c>
      <c r="I106" s="34">
        <f t="shared" si="5"/>
        <v>2.9166666666666665</v>
      </c>
      <c r="J106" s="31">
        <v>99</v>
      </c>
      <c r="K106" s="35">
        <f t="shared" si="6"/>
        <v>4.125</v>
      </c>
      <c r="L106" s="4">
        <v>4</v>
      </c>
      <c r="M106" s="21">
        <f t="shared" si="7"/>
        <v>0.16666666666666666</v>
      </c>
      <c r="N106" s="4">
        <v>1947</v>
      </c>
      <c r="O106" s="21">
        <f t="shared" si="8"/>
        <v>81.125</v>
      </c>
      <c r="P106" s="21">
        <f t="shared" si="9"/>
        <v>22.053</v>
      </c>
    </row>
    <row r="107" spans="1:16" ht="12.75">
      <c r="A107" s="30">
        <v>19</v>
      </c>
      <c r="B107" s="4" t="s">
        <v>82</v>
      </c>
      <c r="C107" s="4" t="s">
        <v>105</v>
      </c>
      <c r="D107" s="4">
        <v>57</v>
      </c>
      <c r="E107" s="4">
        <v>57</v>
      </c>
      <c r="F107" s="30">
        <v>1</v>
      </c>
      <c r="G107" s="5">
        <v>22.1</v>
      </c>
      <c r="H107" s="31">
        <v>72</v>
      </c>
      <c r="I107" s="34">
        <f t="shared" si="5"/>
        <v>3.257918552036199</v>
      </c>
      <c r="J107" s="31">
        <v>97</v>
      </c>
      <c r="K107" s="35">
        <f t="shared" si="6"/>
        <v>4.389140271493212</v>
      </c>
      <c r="L107" s="4">
        <v>6</v>
      </c>
      <c r="M107" s="21">
        <f t="shared" si="7"/>
        <v>0.27149321266968324</v>
      </c>
      <c r="N107" s="4">
        <v>2120</v>
      </c>
      <c r="O107" s="21">
        <f t="shared" si="8"/>
        <v>95.92760180995475</v>
      </c>
      <c r="P107" s="21">
        <f t="shared" si="9"/>
        <v>19.98</v>
      </c>
    </row>
    <row r="108" spans="1:16" ht="12.75">
      <c r="A108" s="30">
        <v>19</v>
      </c>
      <c r="B108" s="4" t="s">
        <v>82</v>
      </c>
      <c r="C108" s="4" t="s">
        <v>105</v>
      </c>
      <c r="D108" s="4">
        <v>69</v>
      </c>
      <c r="E108" s="4">
        <v>69</v>
      </c>
      <c r="F108" s="30">
        <v>2</v>
      </c>
      <c r="G108" s="5">
        <v>20.1</v>
      </c>
      <c r="H108" s="31">
        <v>74</v>
      </c>
      <c r="I108" s="34">
        <f t="shared" si="5"/>
        <v>3.6815920398009947</v>
      </c>
      <c r="J108" s="31">
        <v>92</v>
      </c>
      <c r="K108" s="35">
        <f t="shared" si="6"/>
        <v>4.577114427860696</v>
      </c>
      <c r="L108" s="4">
        <v>3</v>
      </c>
      <c r="M108" s="21">
        <f t="shared" si="7"/>
        <v>0.14925373134328357</v>
      </c>
      <c r="N108" s="4">
        <v>1841</v>
      </c>
      <c r="O108" s="21">
        <f t="shared" si="8"/>
        <v>91.59203980099502</v>
      </c>
      <c r="P108" s="21">
        <f t="shared" si="9"/>
        <v>18.259</v>
      </c>
    </row>
    <row r="109" spans="1:16" ht="12.75">
      <c r="A109" s="30">
        <v>19</v>
      </c>
      <c r="B109" s="4" t="s">
        <v>82</v>
      </c>
      <c r="C109" s="4" t="s">
        <v>105</v>
      </c>
      <c r="D109" s="4">
        <v>39</v>
      </c>
      <c r="E109" s="4">
        <v>39</v>
      </c>
      <c r="F109" s="30">
        <v>3</v>
      </c>
      <c r="G109" s="5">
        <v>20.2</v>
      </c>
      <c r="H109" s="31">
        <v>68</v>
      </c>
      <c r="I109" s="34">
        <f t="shared" si="5"/>
        <v>3.3663366336633667</v>
      </c>
      <c r="J109" s="31">
        <v>86</v>
      </c>
      <c r="K109" s="35">
        <f t="shared" si="6"/>
        <v>4.257425742574258</v>
      </c>
      <c r="L109" s="4">
        <v>4</v>
      </c>
      <c r="M109" s="21">
        <f t="shared" si="7"/>
        <v>0.19801980198019803</v>
      </c>
      <c r="N109" s="4">
        <v>1862</v>
      </c>
      <c r="O109" s="21">
        <f t="shared" si="8"/>
        <v>92.17821782178218</v>
      </c>
      <c r="P109" s="21">
        <f t="shared" si="9"/>
        <v>18.338</v>
      </c>
    </row>
    <row r="110" spans="1:16" ht="12.75">
      <c r="A110" s="30">
        <v>19</v>
      </c>
      <c r="B110" s="4" t="s">
        <v>82</v>
      </c>
      <c r="C110" s="4" t="s">
        <v>105</v>
      </c>
      <c r="D110" s="4">
        <v>45</v>
      </c>
      <c r="E110" s="4">
        <v>45</v>
      </c>
      <c r="F110" s="30">
        <v>4</v>
      </c>
      <c r="G110" s="5">
        <v>22.6</v>
      </c>
      <c r="H110" s="30">
        <v>80</v>
      </c>
      <c r="I110" s="34">
        <f t="shared" si="5"/>
        <v>3.5398230088495573</v>
      </c>
      <c r="J110" s="31">
        <v>97</v>
      </c>
      <c r="K110" s="35">
        <f t="shared" si="6"/>
        <v>4.292035398230088</v>
      </c>
      <c r="L110" s="4">
        <v>4</v>
      </c>
      <c r="M110" s="21">
        <f t="shared" si="7"/>
        <v>0.17699115044247787</v>
      </c>
      <c r="N110" s="4">
        <v>2228</v>
      </c>
      <c r="O110" s="21">
        <f t="shared" si="8"/>
        <v>98.58407079646017</v>
      </c>
      <c r="P110" s="21">
        <f t="shared" si="9"/>
        <v>20.372</v>
      </c>
    </row>
    <row r="111" spans="1:16" ht="12.75">
      <c r="A111" s="30">
        <v>19</v>
      </c>
      <c r="B111" s="4" t="s">
        <v>82</v>
      </c>
      <c r="C111" s="4" t="s">
        <v>105</v>
      </c>
      <c r="D111" s="4">
        <v>63</v>
      </c>
      <c r="E111" s="4">
        <v>63</v>
      </c>
      <c r="F111" s="30">
        <v>5</v>
      </c>
      <c r="G111" s="5">
        <v>21.1</v>
      </c>
      <c r="H111" s="31">
        <v>77</v>
      </c>
      <c r="I111" s="34">
        <f t="shared" si="5"/>
        <v>3.649289099526066</v>
      </c>
      <c r="J111" s="31">
        <v>102</v>
      </c>
      <c r="K111" s="35">
        <f t="shared" si="6"/>
        <v>4.834123222748815</v>
      </c>
      <c r="L111" s="4">
        <v>5</v>
      </c>
      <c r="M111" s="21">
        <f t="shared" si="7"/>
        <v>0.23696682464454974</v>
      </c>
      <c r="N111" s="4">
        <v>2057</v>
      </c>
      <c r="O111" s="21">
        <f t="shared" si="8"/>
        <v>97.48815165876776</v>
      </c>
      <c r="P111" s="21">
        <f t="shared" si="9"/>
        <v>19.043000000000003</v>
      </c>
    </row>
    <row r="112" spans="1:16" ht="12.75">
      <c r="A112" s="30">
        <v>19</v>
      </c>
      <c r="B112" s="4" t="s">
        <v>82</v>
      </c>
      <c r="C112" s="4" t="s">
        <v>105</v>
      </c>
      <c r="D112" s="4">
        <v>51</v>
      </c>
      <c r="E112" s="4">
        <v>51</v>
      </c>
      <c r="F112" s="30">
        <v>6</v>
      </c>
      <c r="G112" s="5">
        <v>20.5</v>
      </c>
      <c r="H112" s="31">
        <v>80</v>
      </c>
      <c r="I112" s="34">
        <f t="shared" si="5"/>
        <v>3.902439024390244</v>
      </c>
      <c r="J112" s="31">
        <v>103</v>
      </c>
      <c r="K112" s="35">
        <f t="shared" si="6"/>
        <v>5.024390243902439</v>
      </c>
      <c r="L112" s="4">
        <v>4</v>
      </c>
      <c r="M112" s="21">
        <f t="shared" si="7"/>
        <v>0.1951219512195122</v>
      </c>
      <c r="N112" s="4">
        <v>2045</v>
      </c>
      <c r="O112" s="21">
        <f t="shared" si="8"/>
        <v>99.7560975609756</v>
      </c>
      <c r="P112" s="21">
        <f t="shared" si="9"/>
        <v>18.455</v>
      </c>
    </row>
    <row r="113" spans="1:16" ht="12.75">
      <c r="A113" s="30">
        <v>20</v>
      </c>
      <c r="B113" s="4" t="s">
        <v>70</v>
      </c>
      <c r="C113" s="4" t="s">
        <v>106</v>
      </c>
      <c r="D113" s="4">
        <v>58</v>
      </c>
      <c r="E113" s="4">
        <v>58</v>
      </c>
      <c r="F113" s="30">
        <v>1</v>
      </c>
      <c r="G113" s="5">
        <v>23.2</v>
      </c>
      <c r="H113" s="31">
        <v>63</v>
      </c>
      <c r="I113" s="34">
        <f t="shared" si="5"/>
        <v>2.7155172413793105</v>
      </c>
      <c r="J113" s="31">
        <v>103</v>
      </c>
      <c r="K113" s="35">
        <f t="shared" si="6"/>
        <v>4.439655172413794</v>
      </c>
      <c r="L113" s="4">
        <v>5</v>
      </c>
      <c r="M113" s="21">
        <f t="shared" si="7"/>
        <v>0.21551724137931036</v>
      </c>
      <c r="N113" s="4">
        <v>1120</v>
      </c>
      <c r="O113" s="21">
        <f t="shared" si="8"/>
        <v>48.275862068965516</v>
      </c>
      <c r="P113" s="21">
        <f t="shared" si="9"/>
        <v>22.08</v>
      </c>
    </row>
    <row r="114" spans="1:16" ht="12.75">
      <c r="A114" s="30">
        <v>20</v>
      </c>
      <c r="B114" s="4" t="s">
        <v>70</v>
      </c>
      <c r="C114" s="4" t="s">
        <v>106</v>
      </c>
      <c r="D114" s="4">
        <v>70</v>
      </c>
      <c r="E114" s="4">
        <v>70</v>
      </c>
      <c r="F114" s="30">
        <v>2</v>
      </c>
      <c r="G114" s="5">
        <v>23.6</v>
      </c>
      <c r="H114" s="31">
        <v>65</v>
      </c>
      <c r="I114" s="34">
        <f t="shared" si="5"/>
        <v>2.754237288135593</v>
      </c>
      <c r="J114" s="31">
        <v>93</v>
      </c>
      <c r="K114" s="35">
        <f t="shared" si="6"/>
        <v>3.9406779661016946</v>
      </c>
      <c r="L114" s="4">
        <v>5</v>
      </c>
      <c r="M114" s="21">
        <f t="shared" si="7"/>
        <v>0.211864406779661</v>
      </c>
      <c r="N114" s="4">
        <v>1137</v>
      </c>
      <c r="O114" s="21">
        <f t="shared" si="8"/>
        <v>48.17796610169491</v>
      </c>
      <c r="P114" s="21">
        <f t="shared" si="9"/>
        <v>22.463</v>
      </c>
    </row>
    <row r="115" spans="1:16" ht="12.75">
      <c r="A115" s="30">
        <v>20</v>
      </c>
      <c r="B115" s="4" t="s">
        <v>70</v>
      </c>
      <c r="C115" s="4" t="s">
        <v>106</v>
      </c>
      <c r="D115" s="4">
        <v>52</v>
      </c>
      <c r="E115" s="4">
        <v>52</v>
      </c>
      <c r="F115" s="31">
        <v>3</v>
      </c>
      <c r="G115" s="5">
        <v>21.5</v>
      </c>
      <c r="H115" s="30">
        <v>60</v>
      </c>
      <c r="I115" s="34">
        <f t="shared" si="5"/>
        <v>2.7906976744186047</v>
      </c>
      <c r="J115" s="31">
        <v>90</v>
      </c>
      <c r="K115" s="35">
        <f t="shared" si="6"/>
        <v>4.186046511627907</v>
      </c>
      <c r="L115" s="4">
        <v>5</v>
      </c>
      <c r="M115" s="21">
        <f t="shared" si="7"/>
        <v>0.23255813953488372</v>
      </c>
      <c r="N115" s="4">
        <v>1059</v>
      </c>
      <c r="O115" s="21">
        <f t="shared" si="8"/>
        <v>49.25581395348837</v>
      </c>
      <c r="P115" s="21">
        <f t="shared" si="9"/>
        <v>20.441</v>
      </c>
    </row>
    <row r="116" spans="1:16" ht="12.75">
      <c r="A116" s="30">
        <v>20</v>
      </c>
      <c r="B116" s="4" t="s">
        <v>70</v>
      </c>
      <c r="C116" s="4" t="s">
        <v>106</v>
      </c>
      <c r="D116" s="4">
        <v>40</v>
      </c>
      <c r="E116" s="4">
        <v>40</v>
      </c>
      <c r="F116" s="30">
        <v>4</v>
      </c>
      <c r="G116" s="5">
        <v>22.1</v>
      </c>
      <c r="H116" s="31">
        <v>67</v>
      </c>
      <c r="I116" s="34">
        <f t="shared" si="5"/>
        <v>3.0316742081447963</v>
      </c>
      <c r="J116" s="31">
        <v>97</v>
      </c>
      <c r="K116" s="35">
        <f t="shared" si="6"/>
        <v>4.389140271493212</v>
      </c>
      <c r="L116" s="4">
        <v>3</v>
      </c>
      <c r="M116" s="21">
        <f t="shared" si="7"/>
        <v>0.13574660633484162</v>
      </c>
      <c r="N116" s="4">
        <v>1230</v>
      </c>
      <c r="O116" s="21">
        <f t="shared" si="8"/>
        <v>55.65610859728506</v>
      </c>
      <c r="P116" s="21">
        <f t="shared" si="9"/>
        <v>20.87</v>
      </c>
    </row>
    <row r="117" spans="1:16" ht="12.75">
      <c r="A117" s="30">
        <v>20</v>
      </c>
      <c r="B117" s="4" t="s">
        <v>70</v>
      </c>
      <c r="C117" s="4" t="s">
        <v>106</v>
      </c>
      <c r="D117" s="4">
        <v>64</v>
      </c>
      <c r="E117" s="4">
        <v>64</v>
      </c>
      <c r="F117" s="31">
        <v>5</v>
      </c>
      <c r="G117" s="5">
        <v>21.5</v>
      </c>
      <c r="H117" s="31">
        <v>69</v>
      </c>
      <c r="I117" s="34">
        <f t="shared" si="5"/>
        <v>3.2093023255813953</v>
      </c>
      <c r="J117" s="31">
        <v>99</v>
      </c>
      <c r="K117" s="35">
        <f t="shared" si="6"/>
        <v>4.604651162790698</v>
      </c>
      <c r="L117" s="4">
        <v>4</v>
      </c>
      <c r="M117" s="21">
        <f t="shared" si="7"/>
        <v>0.18604651162790697</v>
      </c>
      <c r="N117" s="4">
        <v>983</v>
      </c>
      <c r="O117" s="21">
        <f t="shared" si="8"/>
        <v>45.72093023255814</v>
      </c>
      <c r="P117" s="21">
        <f t="shared" si="9"/>
        <v>20.517</v>
      </c>
    </row>
    <row r="118" spans="1:16" ht="12.75">
      <c r="A118" s="30">
        <v>20</v>
      </c>
      <c r="B118" s="4" t="s">
        <v>70</v>
      </c>
      <c r="C118" s="4" t="s">
        <v>106</v>
      </c>
      <c r="D118" s="4">
        <v>46</v>
      </c>
      <c r="E118" s="4">
        <v>46</v>
      </c>
      <c r="F118" s="30">
        <v>6</v>
      </c>
      <c r="G118" s="5">
        <v>21.9</v>
      </c>
      <c r="H118" s="31">
        <v>56</v>
      </c>
      <c r="I118" s="34">
        <f t="shared" si="5"/>
        <v>2.5570776255707766</v>
      </c>
      <c r="J118" s="31">
        <v>107</v>
      </c>
      <c r="K118" s="35">
        <f t="shared" si="6"/>
        <v>4.885844748858448</v>
      </c>
      <c r="L118" s="4">
        <v>5</v>
      </c>
      <c r="M118" s="21">
        <f t="shared" si="7"/>
        <v>0.22831050228310504</v>
      </c>
      <c r="N118" s="4">
        <v>1169</v>
      </c>
      <c r="O118" s="21">
        <f t="shared" si="8"/>
        <v>53.37899543378996</v>
      </c>
      <c r="P118" s="21">
        <f t="shared" si="9"/>
        <v>20.730999999999998</v>
      </c>
    </row>
    <row r="119" spans="1:16" ht="12.75">
      <c r="A119" s="30">
        <v>21</v>
      </c>
      <c r="B119" s="4" t="s">
        <v>71</v>
      </c>
      <c r="C119" s="4" t="s">
        <v>106</v>
      </c>
      <c r="D119" s="4">
        <v>47</v>
      </c>
      <c r="E119" s="4">
        <v>47</v>
      </c>
      <c r="F119" s="30">
        <v>1</v>
      </c>
      <c r="G119" s="5">
        <v>24.1</v>
      </c>
      <c r="H119" s="30">
        <v>64</v>
      </c>
      <c r="I119" s="34">
        <f t="shared" si="5"/>
        <v>2.6556016597510372</v>
      </c>
      <c r="J119" s="31">
        <v>112</v>
      </c>
      <c r="K119" s="35">
        <f t="shared" si="6"/>
        <v>4.647302904564315</v>
      </c>
      <c r="L119" s="4">
        <v>4</v>
      </c>
      <c r="M119" s="21">
        <f t="shared" si="7"/>
        <v>0.16597510373443983</v>
      </c>
      <c r="N119" s="4">
        <v>1336</v>
      </c>
      <c r="O119" s="21">
        <f t="shared" si="8"/>
        <v>55.4356846473029</v>
      </c>
      <c r="P119" s="21">
        <f t="shared" si="9"/>
        <v>22.764000000000003</v>
      </c>
    </row>
    <row r="120" spans="1:16" ht="12.75">
      <c r="A120" s="30">
        <v>21</v>
      </c>
      <c r="B120" s="4" t="s">
        <v>71</v>
      </c>
      <c r="C120" s="4" t="s">
        <v>106</v>
      </c>
      <c r="D120" s="4">
        <v>65</v>
      </c>
      <c r="E120" s="4">
        <v>65</v>
      </c>
      <c r="F120" s="30">
        <v>2</v>
      </c>
      <c r="G120" s="5">
        <v>24.4</v>
      </c>
      <c r="H120" s="30">
        <v>54</v>
      </c>
      <c r="I120" s="34">
        <f t="shared" si="5"/>
        <v>2.2131147540983607</v>
      </c>
      <c r="J120" s="31">
        <v>92</v>
      </c>
      <c r="K120" s="35">
        <f t="shared" si="6"/>
        <v>3.7704918032786887</v>
      </c>
      <c r="L120" s="4">
        <v>4</v>
      </c>
      <c r="M120" s="21">
        <f t="shared" si="7"/>
        <v>0.1639344262295082</v>
      </c>
      <c r="N120" s="4">
        <v>1291</v>
      </c>
      <c r="O120" s="21">
        <f t="shared" si="8"/>
        <v>52.90983606557377</v>
      </c>
      <c r="P120" s="21">
        <f t="shared" si="9"/>
        <v>23.108999999999998</v>
      </c>
    </row>
    <row r="121" spans="1:16" ht="12.75">
      <c r="A121" s="30">
        <v>21</v>
      </c>
      <c r="B121" s="4" t="s">
        <v>71</v>
      </c>
      <c r="C121" s="4" t="s">
        <v>106</v>
      </c>
      <c r="D121" s="4">
        <v>59</v>
      </c>
      <c r="E121" s="4">
        <v>59</v>
      </c>
      <c r="F121" s="30">
        <v>3</v>
      </c>
      <c r="G121" s="5">
        <v>22.9</v>
      </c>
      <c r="H121" s="31">
        <v>64</v>
      </c>
      <c r="I121" s="34">
        <f t="shared" si="5"/>
        <v>2.794759825327511</v>
      </c>
      <c r="J121" s="31">
        <v>92</v>
      </c>
      <c r="K121" s="35">
        <f t="shared" si="6"/>
        <v>4.017467248908297</v>
      </c>
      <c r="L121" s="4">
        <v>5</v>
      </c>
      <c r="M121" s="21">
        <f t="shared" si="7"/>
        <v>0.2183406113537118</v>
      </c>
      <c r="N121" s="4">
        <v>1214</v>
      </c>
      <c r="O121" s="21">
        <f t="shared" si="8"/>
        <v>53.01310043668123</v>
      </c>
      <c r="P121" s="21">
        <f t="shared" si="9"/>
        <v>21.686</v>
      </c>
    </row>
    <row r="122" spans="1:16" ht="12.75">
      <c r="A122" s="30">
        <v>21</v>
      </c>
      <c r="B122" s="4" t="s">
        <v>71</v>
      </c>
      <c r="C122" s="4" t="s">
        <v>106</v>
      </c>
      <c r="D122" s="4">
        <v>41</v>
      </c>
      <c r="E122" s="4">
        <v>41</v>
      </c>
      <c r="F122" s="30">
        <v>4</v>
      </c>
      <c r="G122" s="5">
        <v>27.3</v>
      </c>
      <c r="H122" s="31">
        <v>71</v>
      </c>
      <c r="I122" s="34">
        <f t="shared" si="5"/>
        <v>2.600732600732601</v>
      </c>
      <c r="J122" s="31">
        <v>96</v>
      </c>
      <c r="K122" s="35">
        <f t="shared" si="6"/>
        <v>3.5164835164835164</v>
      </c>
      <c r="L122" s="4">
        <v>5</v>
      </c>
      <c r="M122" s="21">
        <f t="shared" si="7"/>
        <v>0.18315018315018314</v>
      </c>
      <c r="N122" s="4">
        <v>1463</v>
      </c>
      <c r="O122" s="21">
        <f t="shared" si="8"/>
        <v>53.58974358974359</v>
      </c>
      <c r="P122" s="21">
        <f t="shared" si="9"/>
        <v>25.837</v>
      </c>
    </row>
    <row r="123" spans="1:16" ht="12.75">
      <c r="A123" s="30">
        <v>21</v>
      </c>
      <c r="B123" s="4" t="s">
        <v>71</v>
      </c>
      <c r="C123" s="4" t="s">
        <v>106</v>
      </c>
      <c r="D123" s="4">
        <v>71</v>
      </c>
      <c r="E123" s="4">
        <v>71</v>
      </c>
      <c r="F123" s="30">
        <v>5</v>
      </c>
      <c r="G123" s="5">
        <v>24</v>
      </c>
      <c r="H123" s="30">
        <v>69</v>
      </c>
      <c r="I123" s="34">
        <f t="shared" si="5"/>
        <v>2.875</v>
      </c>
      <c r="J123" s="31">
        <v>110</v>
      </c>
      <c r="K123" s="35">
        <f t="shared" si="6"/>
        <v>4.583333333333333</v>
      </c>
      <c r="L123" s="4">
        <v>5</v>
      </c>
      <c r="M123" s="21">
        <f t="shared" si="7"/>
        <v>0.20833333333333334</v>
      </c>
      <c r="N123" s="4">
        <v>1206</v>
      </c>
      <c r="O123" s="21">
        <f t="shared" si="8"/>
        <v>50.25</v>
      </c>
      <c r="P123" s="21">
        <f t="shared" si="9"/>
        <v>22.794</v>
      </c>
    </row>
    <row r="124" spans="1:16" ht="12.75">
      <c r="A124" s="30">
        <v>21</v>
      </c>
      <c r="B124" s="4" t="s">
        <v>71</v>
      </c>
      <c r="C124" s="4" t="s">
        <v>106</v>
      </c>
      <c r="D124" s="4">
        <v>53</v>
      </c>
      <c r="E124" s="4">
        <v>53</v>
      </c>
      <c r="F124" s="30">
        <v>6</v>
      </c>
      <c r="G124" s="5">
        <v>23.2</v>
      </c>
      <c r="H124" s="30">
        <v>62</v>
      </c>
      <c r="I124" s="34">
        <f t="shared" si="5"/>
        <v>2.6724137931034484</v>
      </c>
      <c r="J124" s="31">
        <v>91</v>
      </c>
      <c r="K124" s="35">
        <f t="shared" si="6"/>
        <v>3.9224137931034484</v>
      </c>
      <c r="L124" s="4">
        <v>3</v>
      </c>
      <c r="M124" s="21">
        <f t="shared" si="7"/>
        <v>0.12931034482758622</v>
      </c>
      <c r="N124" s="4">
        <v>1163</v>
      </c>
      <c r="O124" s="21">
        <f t="shared" si="8"/>
        <v>50.12931034482759</v>
      </c>
      <c r="P124" s="21">
        <f t="shared" si="9"/>
        <v>22.037</v>
      </c>
    </row>
    <row r="125" spans="1:16" ht="12.75">
      <c r="A125" s="30">
        <v>22</v>
      </c>
      <c r="B125" s="4" t="s">
        <v>82</v>
      </c>
      <c r="C125" s="4" t="s">
        <v>106</v>
      </c>
      <c r="D125" s="4">
        <v>60</v>
      </c>
      <c r="E125" s="4">
        <v>60</v>
      </c>
      <c r="F125" s="30">
        <v>1</v>
      </c>
      <c r="G125" s="5">
        <v>21.1</v>
      </c>
      <c r="H125" s="30">
        <v>55</v>
      </c>
      <c r="I125" s="34">
        <f t="shared" si="5"/>
        <v>2.6066350710900474</v>
      </c>
      <c r="J125" s="31">
        <v>87</v>
      </c>
      <c r="K125" s="35">
        <f t="shared" si="6"/>
        <v>4.123222748815166</v>
      </c>
      <c r="L125" s="4">
        <v>4</v>
      </c>
      <c r="M125" s="21">
        <f t="shared" si="7"/>
        <v>0.1895734597156398</v>
      </c>
      <c r="N125" s="4">
        <v>1122</v>
      </c>
      <c r="O125" s="21">
        <f t="shared" si="8"/>
        <v>53.175355450236964</v>
      </c>
      <c r="P125" s="21">
        <f t="shared" si="9"/>
        <v>19.978</v>
      </c>
    </row>
    <row r="126" spans="1:16" ht="12.75">
      <c r="A126" s="30">
        <v>22</v>
      </c>
      <c r="B126" s="4" t="s">
        <v>82</v>
      </c>
      <c r="C126" s="4" t="s">
        <v>106</v>
      </c>
      <c r="D126" s="4">
        <v>48</v>
      </c>
      <c r="E126" s="4">
        <v>48</v>
      </c>
      <c r="F126" s="30">
        <v>2</v>
      </c>
      <c r="G126" s="5">
        <v>22.1</v>
      </c>
      <c r="H126" s="30">
        <v>60</v>
      </c>
      <c r="I126" s="34">
        <f t="shared" si="5"/>
        <v>2.7149321266968323</v>
      </c>
      <c r="J126" s="31">
        <v>102</v>
      </c>
      <c r="K126" s="35">
        <f t="shared" si="6"/>
        <v>4.615384615384615</v>
      </c>
      <c r="L126" s="4">
        <v>4</v>
      </c>
      <c r="M126" s="21">
        <f t="shared" si="7"/>
        <v>0.18099547511312217</v>
      </c>
      <c r="N126" s="4">
        <v>1534</v>
      </c>
      <c r="O126" s="21">
        <f t="shared" si="8"/>
        <v>69.41176470588235</v>
      </c>
      <c r="P126" s="21">
        <f t="shared" si="9"/>
        <v>20.566000000000003</v>
      </c>
    </row>
    <row r="127" spans="1:16" ht="12.75">
      <c r="A127" s="30">
        <v>22</v>
      </c>
      <c r="B127" s="4" t="s">
        <v>82</v>
      </c>
      <c r="C127" s="4" t="s">
        <v>106</v>
      </c>
      <c r="D127" s="4">
        <v>66</v>
      </c>
      <c r="E127" s="4">
        <v>66</v>
      </c>
      <c r="F127" s="30">
        <v>3</v>
      </c>
      <c r="G127" s="5">
        <v>25.1</v>
      </c>
      <c r="H127" s="31">
        <v>67</v>
      </c>
      <c r="I127" s="34">
        <f t="shared" si="5"/>
        <v>2.6693227091633465</v>
      </c>
      <c r="J127" s="31">
        <v>81</v>
      </c>
      <c r="K127" s="35">
        <f t="shared" si="6"/>
        <v>3.2270916334661353</v>
      </c>
      <c r="L127" s="4">
        <v>5</v>
      </c>
      <c r="M127" s="21">
        <f t="shared" si="7"/>
        <v>0.199203187250996</v>
      </c>
      <c r="N127" s="4">
        <v>1430</v>
      </c>
      <c r="O127" s="21">
        <f t="shared" si="8"/>
        <v>56.972111553784856</v>
      </c>
      <c r="P127" s="21">
        <f t="shared" si="9"/>
        <v>23.67</v>
      </c>
    </row>
    <row r="128" spans="1:16" ht="12.75">
      <c r="A128" s="30">
        <v>22</v>
      </c>
      <c r="B128" s="4" t="s">
        <v>82</v>
      </c>
      <c r="C128" s="4" t="s">
        <v>106</v>
      </c>
      <c r="D128" s="4">
        <v>54</v>
      </c>
      <c r="E128" s="4">
        <v>54</v>
      </c>
      <c r="F128" s="30">
        <v>4</v>
      </c>
      <c r="G128" s="5">
        <v>23.9</v>
      </c>
      <c r="H128" s="31">
        <v>60</v>
      </c>
      <c r="I128" s="34">
        <f t="shared" si="5"/>
        <v>2.5104602510460254</v>
      </c>
      <c r="J128" s="31">
        <v>95</v>
      </c>
      <c r="K128" s="35">
        <f t="shared" si="6"/>
        <v>3.97489539748954</v>
      </c>
      <c r="L128" s="4">
        <v>6</v>
      </c>
      <c r="M128" s="21">
        <f t="shared" si="7"/>
        <v>0.2510460251046025</v>
      </c>
      <c r="N128" s="4">
        <v>1436</v>
      </c>
      <c r="O128" s="21">
        <f t="shared" si="8"/>
        <v>60.08368200836821</v>
      </c>
      <c r="P128" s="21">
        <f t="shared" si="9"/>
        <v>22.464</v>
      </c>
    </row>
    <row r="129" spans="1:16" ht="12.75">
      <c r="A129" s="30">
        <v>22</v>
      </c>
      <c r="B129" s="4" t="s">
        <v>82</v>
      </c>
      <c r="C129" s="4" t="s">
        <v>106</v>
      </c>
      <c r="D129" s="4">
        <v>72</v>
      </c>
      <c r="E129" s="4">
        <v>72</v>
      </c>
      <c r="F129" s="30">
        <v>5</v>
      </c>
      <c r="G129" s="5">
        <v>23.2</v>
      </c>
      <c r="H129" s="31">
        <v>74</v>
      </c>
      <c r="I129" s="34">
        <f t="shared" si="5"/>
        <v>3.189655172413793</v>
      </c>
      <c r="J129" s="31">
        <v>90</v>
      </c>
      <c r="K129" s="35">
        <f t="shared" si="6"/>
        <v>3.8793103448275863</v>
      </c>
      <c r="L129" s="4">
        <v>4</v>
      </c>
      <c r="M129" s="21">
        <f t="shared" si="7"/>
        <v>0.1724137931034483</v>
      </c>
      <c r="N129" s="4">
        <v>1231</v>
      </c>
      <c r="O129" s="21">
        <f t="shared" si="8"/>
        <v>53.060344827586206</v>
      </c>
      <c r="P129" s="21">
        <f t="shared" si="9"/>
        <v>21.968999999999998</v>
      </c>
    </row>
    <row r="130" spans="1:16" ht="12.75">
      <c r="A130" s="30">
        <v>22</v>
      </c>
      <c r="B130" s="4" t="s">
        <v>82</v>
      </c>
      <c r="C130" s="4" t="s">
        <v>106</v>
      </c>
      <c r="D130" s="4">
        <v>42</v>
      </c>
      <c r="E130" s="4">
        <v>42</v>
      </c>
      <c r="F130" s="30">
        <v>6</v>
      </c>
      <c r="G130" s="5">
        <v>24.5</v>
      </c>
      <c r="H130" s="30">
        <v>64</v>
      </c>
      <c r="I130" s="34">
        <f t="shared" si="5"/>
        <v>2.6122448979591835</v>
      </c>
      <c r="J130" s="31">
        <v>102</v>
      </c>
      <c r="K130" s="35">
        <f t="shared" si="6"/>
        <v>4.163265306122449</v>
      </c>
      <c r="L130" s="4">
        <v>4</v>
      </c>
      <c r="M130" s="21">
        <f t="shared" si="7"/>
        <v>0.16326530612244897</v>
      </c>
      <c r="N130" s="4">
        <v>1418</v>
      </c>
      <c r="O130" s="21">
        <f t="shared" si="8"/>
        <v>57.87755102040816</v>
      </c>
      <c r="P130" s="21">
        <f t="shared" si="9"/>
        <v>23.082</v>
      </c>
    </row>
    <row r="131" spans="6:14" ht="12.75">
      <c r="F131" s="6" t="s">
        <v>72</v>
      </c>
      <c r="G131" s="4" t="s">
        <v>73</v>
      </c>
      <c r="H131" s="10" t="s">
        <v>74</v>
      </c>
      <c r="J131" s="5" t="s">
        <v>76</v>
      </c>
      <c r="L131" s="10" t="s">
        <v>75</v>
      </c>
      <c r="M131" s="10"/>
      <c r="N131" s="5" t="s">
        <v>77</v>
      </c>
    </row>
    <row r="132" spans="6:14" ht="12.75">
      <c r="F132" s="6" t="s">
        <v>78</v>
      </c>
      <c r="G132" s="5">
        <v>20</v>
      </c>
      <c r="H132" s="10">
        <v>50</v>
      </c>
      <c r="I132" s="10"/>
      <c r="J132" s="31">
        <v>101</v>
      </c>
      <c r="K132" s="31"/>
      <c r="L132" s="10">
        <v>6</v>
      </c>
      <c r="M132" s="10"/>
      <c r="N132" s="10">
        <v>1000</v>
      </c>
    </row>
    <row r="133" spans="6:14" ht="12.75">
      <c r="F133" s="6" t="s">
        <v>79</v>
      </c>
      <c r="G133" s="5">
        <v>20</v>
      </c>
      <c r="H133" s="10">
        <v>50</v>
      </c>
      <c r="I133" s="10"/>
      <c r="J133" s="10">
        <v>99</v>
      </c>
      <c r="K133" s="10"/>
      <c r="L133" s="10">
        <v>5</v>
      </c>
      <c r="M133" s="10"/>
      <c r="N133" s="10">
        <v>1000</v>
      </c>
    </row>
    <row r="134" spans="6:14" ht="12.75">
      <c r="F134" s="6" t="s">
        <v>57</v>
      </c>
      <c r="G134" s="5" t="s">
        <v>52</v>
      </c>
      <c r="H134" s="5" t="s">
        <v>52</v>
      </c>
      <c r="I134" s="5"/>
      <c r="J134" s="5" t="s">
        <v>52</v>
      </c>
      <c r="K134" s="5"/>
      <c r="L134" s="5" t="s">
        <v>52</v>
      </c>
      <c r="M134" s="5"/>
      <c r="N134" s="5" t="s">
        <v>52</v>
      </c>
    </row>
    <row r="135" spans="6:14" ht="12.75">
      <c r="F135" s="6" t="s">
        <v>58</v>
      </c>
      <c r="G135" s="2">
        <v>39252</v>
      </c>
      <c r="H135" s="2">
        <v>39252</v>
      </c>
      <c r="I135" s="2"/>
      <c r="J135" s="2">
        <v>39252</v>
      </c>
      <c r="K135" s="2"/>
      <c r="L135" s="2">
        <v>39252</v>
      </c>
      <c r="M135" s="2"/>
      <c r="N135" s="2">
        <v>39252</v>
      </c>
    </row>
    <row r="137" ht="12.75">
      <c r="A137" s="15" t="s">
        <v>87</v>
      </c>
    </row>
    <row r="138" spans="1:4" ht="12.75">
      <c r="A138" s="3" t="s">
        <v>59</v>
      </c>
      <c r="B138" s="4">
        <v>0</v>
      </c>
      <c r="C138" s="4">
        <v>7.5</v>
      </c>
      <c r="D138" s="10">
        <v>30</v>
      </c>
    </row>
    <row r="139" spans="1:4" ht="12.75">
      <c r="A139" s="4" t="s">
        <v>88</v>
      </c>
      <c r="B139" s="21">
        <f>AVERAGE(G95:G100)</f>
        <v>23.316666666666666</v>
      </c>
      <c r="C139" s="21">
        <f>AVERAGE(G101:G106)</f>
        <v>22.583333333333332</v>
      </c>
      <c r="D139" s="21">
        <f>AVERAGE(G107:G112)</f>
        <v>21.099999999999998</v>
      </c>
    </row>
    <row r="140" spans="1:4" ht="12.75">
      <c r="A140" s="4"/>
      <c r="B140" s="21">
        <f>STDEV(G95:G100)/SQRT(6)</f>
        <v>0.47987266829626557</v>
      </c>
      <c r="C140" s="21">
        <f>STDEV(G101:G106)/SQRT(6)</f>
        <v>0.40695345079150175</v>
      </c>
      <c r="D140" s="21">
        <f>STDEV(G107:G112)/SQRT(5)</f>
        <v>0.46561786907291286</v>
      </c>
    </row>
    <row r="141" spans="1:4" ht="12.75">
      <c r="A141" s="4" t="s">
        <v>89</v>
      </c>
      <c r="B141" s="21">
        <f>AVERAGE(H95:H100)</f>
        <v>66.5</v>
      </c>
      <c r="C141" s="21">
        <f>AVERAGE(H101:H106)</f>
        <v>67</v>
      </c>
      <c r="D141" s="21">
        <f>AVERAGE(H107:H112)</f>
        <v>75.16666666666667</v>
      </c>
    </row>
    <row r="142" spans="1:4" ht="12.75">
      <c r="A142" s="4"/>
      <c r="B142" s="21">
        <f>STDEV(H95:H100)/SQRT(6)</f>
        <v>2.591653268990022</v>
      </c>
      <c r="C142" s="21">
        <f>STDEV(H101:H106)/SQRT(6)</f>
        <v>2.3094010767585034</v>
      </c>
      <c r="D142" s="21">
        <f>STDEV(H107:H112)/SQRT(5)</f>
        <v>2.124460715883759</v>
      </c>
    </row>
    <row r="143" spans="1:4" ht="12.75">
      <c r="A143" s="4" t="s">
        <v>90</v>
      </c>
      <c r="B143" s="21">
        <f>AVERAGE(I95:I100)</f>
        <v>2.859457771498549</v>
      </c>
      <c r="C143" s="21">
        <f>AVERAGE(I101:I106)</f>
        <v>2.9679579941926195</v>
      </c>
      <c r="D143" s="21">
        <f>AVERAGE(I107:I112)</f>
        <v>3.5662330597110716</v>
      </c>
    </row>
    <row r="144" spans="1:4" ht="12.75">
      <c r="A144" s="4"/>
      <c r="B144" s="21">
        <f>STDEV(I95:I100)/SQRT(6)</f>
        <v>0.1360352364771838</v>
      </c>
      <c r="C144" s="21">
        <f>STDEV(I101:I106)/SQRT(6)</f>
        <v>0.09365340360751902</v>
      </c>
      <c r="D144" s="21">
        <f>STDEV(I107:I112)/SQRT(5)</f>
        <v>0.10372161940481693</v>
      </c>
    </row>
    <row r="145" spans="1:4" ht="12.75">
      <c r="A145" s="4" t="s">
        <v>91</v>
      </c>
      <c r="B145" s="21">
        <f>AVERAGE(J95:J97,J99:J100)</f>
        <v>108.8</v>
      </c>
      <c r="C145" s="21">
        <f>AVERAGE(J101:J106)</f>
        <v>101.33333333333333</v>
      </c>
      <c r="D145" s="21">
        <f>AVERAGE(J107:J112)</f>
        <v>96.16666666666667</v>
      </c>
    </row>
    <row r="146" spans="1:4" ht="12.75">
      <c r="A146" s="4"/>
      <c r="B146" s="21">
        <f>STDEV(J95:J97,J99:J100)/SQRT(5)</f>
        <v>3.760319135392633</v>
      </c>
      <c r="C146" s="21">
        <f>STDEV(J101:J106)/SQRT(6)</f>
        <v>3.2829526005987013</v>
      </c>
      <c r="D146" s="21">
        <f>STDEV(J107:J112)/SQRT(5)</f>
        <v>2.8483913588784344</v>
      </c>
    </row>
    <row r="147" spans="1:4" ht="12.75">
      <c r="A147" s="4" t="s">
        <v>92</v>
      </c>
      <c r="B147" s="21">
        <f>AVERAGE(K95:K100)</f>
        <v>4.666886086661969</v>
      </c>
      <c r="C147" s="21">
        <f>AVERAGE(K101:K106)</f>
        <v>4.49295129637887</v>
      </c>
      <c r="D147" s="21">
        <f>AVERAGE(K107:K112)</f>
        <v>4.562371551134918</v>
      </c>
    </row>
    <row r="148" spans="1:4" ht="12.75">
      <c r="A148" s="4"/>
      <c r="B148" s="21">
        <f>STDEV(K95:K100)/SQRT(5)</f>
        <v>0.19839030922248516</v>
      </c>
      <c r="C148" s="21">
        <f>STDEV(K101:K106)/SQRT(6)</f>
        <v>0.1589031112481873</v>
      </c>
      <c r="D148" s="21">
        <f>STDEV(K107:K112)/SQRT(5)</f>
        <v>0.13908418369866632</v>
      </c>
    </row>
    <row r="149" spans="1:4" ht="12.75">
      <c r="A149" s="4" t="s">
        <v>97</v>
      </c>
      <c r="B149" s="21">
        <f>AVERAGE(L95:L100)</f>
        <v>4.166666666666667</v>
      </c>
      <c r="C149" s="21">
        <f>AVERAGE(L101:L106)</f>
        <v>4.5</v>
      </c>
      <c r="D149" s="21">
        <f>AVERAGE(L107:L112)</f>
        <v>4.333333333333333</v>
      </c>
    </row>
    <row r="150" spans="1:4" ht="12.75">
      <c r="A150" s="4"/>
      <c r="B150" s="21">
        <f>STDEV(L95:L100)/SQRT(6)</f>
        <v>0.4772607021092117</v>
      </c>
      <c r="C150" s="21">
        <f>STDEV(L101:L106)/SQRT(6)</f>
        <v>0.34156502553198664</v>
      </c>
      <c r="D150" s="21">
        <f>STDEV(L107:L112)/SQRT(5)</f>
        <v>0.46188021535170043</v>
      </c>
    </row>
    <row r="151" spans="1:4" ht="12.75">
      <c r="A151" s="4" t="s">
        <v>95</v>
      </c>
      <c r="B151" s="21">
        <f>AVERAGE(M95:M100)</f>
        <v>0.17777372424013085</v>
      </c>
      <c r="C151" s="21">
        <f>AVERAGE(M101:M106)</f>
        <v>0.1997003381630583</v>
      </c>
      <c r="D151" s="21">
        <f>AVERAGE(M107:M112)</f>
        <v>0.20464111204995075</v>
      </c>
    </row>
    <row r="152" spans="2:4" ht="12.75">
      <c r="B152" s="21">
        <f>STDEV(M95:M100)/SQRT(6)</f>
        <v>0.018254861084348085</v>
      </c>
      <c r="C152" s="21">
        <f>STDEV(M101:M106)/SQRT(6)</f>
        <v>0.01573934951922635</v>
      </c>
      <c r="D152" s="21">
        <f>STDEV(M107:M112)/SQRT(5)</f>
        <v>0.01947397600944916</v>
      </c>
    </row>
    <row r="153" spans="1:4" ht="12.75">
      <c r="A153" s="4" t="s">
        <v>93</v>
      </c>
      <c r="B153" s="21">
        <f>AVERAGE(N95:N100)</f>
        <v>1140.1666666666667</v>
      </c>
      <c r="C153" s="21">
        <f>AVERAGE(N101:N106)</f>
        <v>1752.8333333333333</v>
      </c>
      <c r="D153" s="21">
        <f>AVERAGE(N107:N112)</f>
        <v>2025.5</v>
      </c>
    </row>
    <row r="154" spans="1:4" ht="12.75">
      <c r="A154" s="4"/>
      <c r="B154" s="21">
        <f>STDEV(N95:N100)/SQRT(6)</f>
        <v>29.7023194006424</v>
      </c>
      <c r="C154" s="21">
        <f>STDEV(N101:N106)/SQRT(6)</f>
        <v>54.719537441189864</v>
      </c>
      <c r="D154" s="21">
        <f>STDEV(N107:N112)/SQRT(5)</f>
        <v>66.95715047700283</v>
      </c>
    </row>
    <row r="155" spans="1:4" ht="12.75">
      <c r="A155" s="4" t="s">
        <v>94</v>
      </c>
      <c r="B155" s="21">
        <f>AVERAGE(O95:O100)</f>
        <v>48.90247432749061</v>
      </c>
      <c r="C155" s="21">
        <f>AVERAGE(O101:O106)</f>
        <v>77.5327975115925</v>
      </c>
      <c r="D155" s="21">
        <f>AVERAGE(O107:O112)</f>
        <v>95.9210299081559</v>
      </c>
    </row>
    <row r="156" spans="2:4" ht="12.75">
      <c r="B156" s="21">
        <f>STDEV(O95:O100)/SQRT(6)</f>
        <v>0.877475680818045</v>
      </c>
      <c r="C156" s="21">
        <f>STDEV(O101:O106)/SQRT(6)</f>
        <v>1.137101598071443</v>
      </c>
      <c r="D156" s="21">
        <f>STDEV(O107:O112)/SQRT(5)</f>
        <v>1.5100230740941722</v>
      </c>
    </row>
    <row r="157" spans="1:4" ht="12.75">
      <c r="A157" s="4" t="s">
        <v>96</v>
      </c>
      <c r="B157" s="21">
        <f>AVERAGE(P95:P100)</f>
        <v>22.1765</v>
      </c>
      <c r="C157" s="21">
        <f>AVERAGE(P101:P106)</f>
        <v>20.830499999999997</v>
      </c>
      <c r="D157" s="21">
        <f>AVERAGE(P107:P112)</f>
        <v>19.074500000000004</v>
      </c>
    </row>
    <row r="158" spans="2:4" ht="12.75">
      <c r="B158" s="21">
        <f>STDEV(P95:P100)/SQRT(6)</f>
        <v>0.4584769532557406</v>
      </c>
      <c r="C158" s="21">
        <f>STDEV(P101:P106)/SQRT(6)</f>
        <v>0.35456985677484454</v>
      </c>
      <c r="D158" s="21">
        <f>STDEV(P107:P112)/SQRT(5)</f>
        <v>0.40475580292319463</v>
      </c>
    </row>
    <row r="160" ht="12.75">
      <c r="A160" s="15" t="s">
        <v>87</v>
      </c>
    </row>
    <row r="161" spans="1:4" ht="12.75">
      <c r="A161" s="3" t="s">
        <v>60</v>
      </c>
      <c r="B161" s="4">
        <v>0</v>
      </c>
      <c r="C161" s="4">
        <v>7.5</v>
      </c>
      <c r="D161" s="10">
        <v>30</v>
      </c>
    </row>
    <row r="162" spans="1:4" ht="12.75">
      <c r="A162" s="4" t="s">
        <v>88</v>
      </c>
      <c r="B162" s="21">
        <f>AVERAGE(G113:G118)</f>
        <v>22.3</v>
      </c>
      <c r="C162" s="21">
        <f>AVERAGE(G119:G124)</f>
        <v>24.316666666666666</v>
      </c>
      <c r="D162" s="21">
        <f>AVERAGE(G125:G130)</f>
        <v>23.316666666666674</v>
      </c>
    </row>
    <row r="163" spans="1:4" ht="12.75">
      <c r="A163" s="4"/>
      <c r="B163" s="21">
        <f>STDEV(G113:G118)/SQRT(6)</f>
        <v>0.3642343567906064</v>
      </c>
      <c r="C163" s="21">
        <f>STDEV(G119:G124)/SQRT(6)</f>
        <v>0.6405292950191882</v>
      </c>
      <c r="D163" s="21">
        <f>STDEV(G125:G130)/SQRT(6)</f>
        <v>0.6145007006595768</v>
      </c>
    </row>
    <row r="164" spans="1:4" ht="12.75">
      <c r="A164" s="4" t="s">
        <v>89</v>
      </c>
      <c r="B164" s="21">
        <f>AVERAGE(H113:H118)</f>
        <v>63.333333333333336</v>
      </c>
      <c r="C164" s="21">
        <f>AVERAGE(H119:H124)</f>
        <v>64</v>
      </c>
      <c r="D164" s="21">
        <f>AVERAGE(H125:H130)</f>
        <v>63.333333333333336</v>
      </c>
    </row>
    <row r="165" spans="1:4" ht="12.75">
      <c r="A165" s="4"/>
      <c r="B165" s="21">
        <f>STDEV(H113:H118)/SQRT(6)</f>
        <v>1.9436506316151003</v>
      </c>
      <c r="C165" s="21">
        <f>STDEV(H119:H124)/SQRT(6)</f>
        <v>2.4358434541926814</v>
      </c>
      <c r="D165" s="21">
        <f>STDEV(H125:H130)/SQRT(6)</f>
        <v>2.7039066387564334</v>
      </c>
    </row>
    <row r="166" spans="1:4" ht="12.75">
      <c r="A166" s="4" t="s">
        <v>90</v>
      </c>
      <c r="B166" s="21">
        <f>AVERAGE(I113:I118)</f>
        <v>2.8430843938717456</v>
      </c>
      <c r="C166" s="21">
        <f>AVERAGE(I119:I124)</f>
        <v>2.635270438835493</v>
      </c>
      <c r="D166" s="21">
        <f>AVERAGE(I125:I130)</f>
        <v>2.7172083713948716</v>
      </c>
    </row>
    <row r="167" spans="1:4" ht="12.75">
      <c r="A167" s="4"/>
      <c r="B167" s="21">
        <f>STDEV(I113:I118)/SQRT(6)</f>
        <v>0.09633156596446514</v>
      </c>
      <c r="C167" s="21">
        <f>STDEV(I119:I124)/SQRT(6)</f>
        <v>0.0938275721073178</v>
      </c>
      <c r="D167" s="21">
        <f>STDEV(I125:I130)/SQRT(6)</f>
        <v>0.0985719311795631</v>
      </c>
    </row>
    <row r="168" spans="1:4" ht="12.75">
      <c r="A168" s="4" t="s">
        <v>91</v>
      </c>
      <c r="B168" s="21">
        <f>AVERAGE(J113:J118)</f>
        <v>98.16666666666667</v>
      </c>
      <c r="C168" s="21">
        <f>AVERAGE(J119:J124)</f>
        <v>98.83333333333333</v>
      </c>
      <c r="D168" s="21">
        <f>AVERAGE(J125:J130)</f>
        <v>92.83333333333333</v>
      </c>
    </row>
    <row r="169" spans="1:4" ht="12.75">
      <c r="A169" s="4"/>
      <c r="B169" s="21">
        <f>STDEV(J113:J118)/SQRT(6)</f>
        <v>2.5614665937917507</v>
      </c>
      <c r="C169" s="21">
        <f>STDEV(J119:J124)/SQRT(6)</f>
        <v>3.919325338768283</v>
      </c>
      <c r="D169" s="21">
        <f>STDEV(J125:J130)/SQRT(6)</f>
        <v>3.439153642653637</v>
      </c>
    </row>
    <row r="170" spans="1:4" ht="12.75">
      <c r="A170" s="4" t="s">
        <v>92</v>
      </c>
      <c r="B170" s="21">
        <f>AVERAGE(K113:K118)</f>
        <v>4.407669305547626</v>
      </c>
      <c r="C170" s="21">
        <f>AVERAGE(K119:K124)</f>
        <v>4.076248766611934</v>
      </c>
      <c r="D170" s="21">
        <f>AVERAGE(K125:K130)</f>
        <v>3.997195007684249</v>
      </c>
    </row>
    <row r="171" spans="1:4" ht="12.75">
      <c r="A171" s="4"/>
      <c r="B171" s="21">
        <f>STDEV(K113:K118)/SQRT(6)</f>
        <v>0.13366844570963485</v>
      </c>
      <c r="C171" s="21">
        <f>STDEV(K119:K124)/SQRT(6)</f>
        <v>0.18413604644895534</v>
      </c>
      <c r="D171" s="21">
        <f>STDEV(K125:K130)/SQRT(6)</f>
        <v>0.18556885514191548</v>
      </c>
    </row>
    <row r="172" spans="1:4" ht="12.75">
      <c r="A172" s="4" t="s">
        <v>97</v>
      </c>
      <c r="B172" s="21">
        <f>AVERAGE(L113:L118)</f>
        <v>4.5</v>
      </c>
      <c r="C172" s="21">
        <f>AVERAGE(L119:L124)</f>
        <v>4.333333333333333</v>
      </c>
      <c r="D172" s="21">
        <f>AVERAGE(L125:L130)</f>
        <v>4.5</v>
      </c>
    </row>
    <row r="173" spans="1:4" ht="12.75">
      <c r="A173" s="4"/>
      <c r="B173" s="21">
        <f>STDEV(L113:L118)/SQRT(6)</f>
        <v>0.34156502553198664</v>
      </c>
      <c r="C173" s="21">
        <f>STDEV(L119:L124)/SQRT(6)</f>
        <v>0.33333333333333315</v>
      </c>
      <c r="D173" s="21">
        <f>STDEV(L125:L130)/SQRT(6)</f>
        <v>0.34156502553198664</v>
      </c>
    </row>
    <row r="174" spans="1:4" ht="12.75">
      <c r="A174" s="4" t="s">
        <v>95</v>
      </c>
      <c r="B174" s="21">
        <f>AVERAGE(M113:M118)</f>
        <v>0.20167390132328478</v>
      </c>
      <c r="C174" s="21">
        <f>AVERAGE(M119:M124)</f>
        <v>0.17817400043812712</v>
      </c>
      <c r="D174" s="21">
        <f>AVERAGE(M125:M130)</f>
        <v>0.1927495410683763</v>
      </c>
    </row>
    <row r="175" spans="2:4" ht="12.75">
      <c r="B175" s="21">
        <f>STDEV(M113:M118)/SQRT(6)</f>
        <v>0.014775489477680153</v>
      </c>
      <c r="C175" s="21">
        <f>STDEV(M119:M124)/SQRT(6)</f>
        <v>0.01327521472716121</v>
      </c>
      <c r="D175" s="21">
        <f>STDEV(M125:M130)/SQRT(6)</f>
        <v>0.012742629130750749</v>
      </c>
    </row>
    <row r="176" spans="1:4" ht="12.75">
      <c r="A176" s="4" t="s">
        <v>93</v>
      </c>
      <c r="B176" s="21">
        <f>AVERAGE(N113:N118)</f>
        <v>1116.3333333333333</v>
      </c>
      <c r="C176" s="21">
        <f>AVERAGE(N119:N124)</f>
        <v>1278.8333333333333</v>
      </c>
      <c r="D176" s="21">
        <f>AVERAGE(N125:N130)</f>
        <v>1361.8333333333333</v>
      </c>
    </row>
    <row r="177" spans="1:4" ht="12.75">
      <c r="A177" s="4"/>
      <c r="B177" s="21">
        <f>STDEV(N113:N118)/SQRT(6)</f>
        <v>35.21331818755197</v>
      </c>
      <c r="C177" s="21">
        <f>STDEV(N119:N124)/SQRT(6)</f>
        <v>44.817717230775806</v>
      </c>
      <c r="D177" s="21">
        <f>STDEV(N125:N130)/SQRT(6)</f>
        <v>62.604801022853934</v>
      </c>
    </row>
    <row r="178" spans="1:4" ht="12.75">
      <c r="A178" s="4" t="s">
        <v>94</v>
      </c>
      <c r="B178" s="21">
        <f>AVERAGE(O113:O118)</f>
        <v>50.077612731296995</v>
      </c>
      <c r="C178" s="21">
        <f>AVERAGE(O119:O124)</f>
        <v>52.55461251402151</v>
      </c>
      <c r="D178" s="21">
        <f>AVERAGE(O125:O130)</f>
        <v>58.43013492771113</v>
      </c>
    </row>
    <row r="179" spans="2:4" ht="12.75">
      <c r="B179" s="21">
        <f>STDEV(O113:O118)/SQRT(6)</f>
        <v>1.5113982738704952</v>
      </c>
      <c r="C179" s="21">
        <f>STDEV(O119:O124)/SQRT(6)</f>
        <v>0.8347014911447815</v>
      </c>
      <c r="D179" s="21">
        <f>STDEV(O125:O130)/SQRT(6)</f>
        <v>2.464473877203647</v>
      </c>
    </row>
    <row r="180" spans="1:4" ht="12.75">
      <c r="A180" s="4" t="s">
        <v>96</v>
      </c>
      <c r="B180" s="21">
        <f>AVERAGE(P113:P118)</f>
        <v>21.183666666666664</v>
      </c>
      <c r="C180" s="21">
        <f>AVERAGE(P119:P124)</f>
        <v>23.037833333333335</v>
      </c>
      <c r="D180" s="21">
        <f>AVERAGE(P125:P130)</f>
        <v>21.95483333333333</v>
      </c>
    </row>
    <row r="181" spans="2:4" ht="12.75">
      <c r="B181" s="21">
        <f>STDEV(P113:P118)/SQRT(6)</f>
        <v>0.3530533167163914</v>
      </c>
      <c r="C181" s="21">
        <f>STDEV(P119:P124)/SQRT(6)</f>
        <v>0.6001099575170463</v>
      </c>
      <c r="D181" s="21">
        <f>STDEV(P125:P130)/SQRT(6)</f>
        <v>0.5861877069487023</v>
      </c>
    </row>
  </sheetData>
  <sheetProtection/>
  <printOptions gridLines="1"/>
  <pageMargins left="0.75" right="0.75" top="0.51" bottom="0.5" header="0.5" footer="0.5"/>
  <pageSetup fitToHeight="1" fitToWidth="1" horizontalDpi="600" verticalDpi="600" orientation="landscape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16.8515625" style="1" customWidth="1"/>
    <col min="2" max="3" width="9.140625" style="1" customWidth="1"/>
    <col min="4" max="4" width="9.00390625" style="4" customWidth="1"/>
    <col min="5" max="5" width="13.00390625" style="1" bestFit="1" customWidth="1"/>
    <col min="6" max="6" width="13.7109375" style="1" bestFit="1" customWidth="1"/>
    <col min="7" max="7" width="9.8515625" style="1" bestFit="1" customWidth="1"/>
    <col min="8" max="8" width="10.140625" style="1" customWidth="1"/>
    <col min="9" max="9" width="14.7109375" style="1" bestFit="1" customWidth="1"/>
    <col min="10" max="10" width="13.00390625" style="1" bestFit="1" customWidth="1"/>
    <col min="11" max="11" width="16.00390625" style="1" bestFit="1" customWidth="1"/>
    <col min="12" max="12" width="9.8515625" style="1" bestFit="1" customWidth="1"/>
    <col min="13" max="13" width="8.28125" style="1" bestFit="1" customWidth="1"/>
    <col min="14" max="18" width="9.140625" style="1" customWidth="1"/>
    <col min="19" max="19" width="2.421875" style="1" bestFit="1" customWidth="1"/>
    <col min="20" max="26" width="3.57421875" style="1" bestFit="1" customWidth="1"/>
    <col min="27" max="16384" width="9.140625" style="1" customWidth="1"/>
  </cols>
  <sheetData>
    <row r="1" spans="1:26" ht="12.75">
      <c r="A1" s="28" t="s">
        <v>127</v>
      </c>
      <c r="B1" s="28"/>
      <c r="C1" s="28"/>
      <c r="D1" s="3"/>
      <c r="E1" s="3"/>
      <c r="F1" s="3" t="s">
        <v>128</v>
      </c>
      <c r="G1" s="13"/>
      <c r="I1" s="3"/>
      <c r="J1" s="3"/>
      <c r="K1" s="3"/>
      <c r="S1" s="4"/>
      <c r="T1" s="4"/>
      <c r="U1" s="4"/>
      <c r="V1" s="4"/>
      <c r="W1" s="4"/>
      <c r="X1" s="4"/>
      <c r="Y1" s="4"/>
      <c r="Z1" s="4"/>
    </row>
    <row r="2" spans="1:26" ht="12.75">
      <c r="A2" s="40"/>
      <c r="B2" s="40"/>
      <c r="C2" s="40"/>
      <c r="D2" s="3"/>
      <c r="E2" s="3"/>
      <c r="F2" s="3"/>
      <c r="G2" s="3"/>
      <c r="H2" s="3"/>
      <c r="I2" s="3"/>
      <c r="J2" s="3"/>
      <c r="K2" s="3"/>
      <c r="S2" s="4"/>
      <c r="T2" s="4"/>
      <c r="U2" s="4"/>
      <c r="V2" s="4"/>
      <c r="W2" s="4"/>
      <c r="X2" s="4"/>
      <c r="Y2" s="4"/>
      <c r="Z2" s="4"/>
    </row>
    <row r="3" spans="1:26" ht="12.75">
      <c r="A3" s="3"/>
      <c r="C3" s="3"/>
      <c r="D3" s="3"/>
      <c r="E3" s="3"/>
      <c r="F3" s="3"/>
      <c r="G3" s="3"/>
      <c r="H3" s="3"/>
      <c r="I3" s="3"/>
      <c r="J3" s="3"/>
      <c r="K3" s="3"/>
      <c r="S3" s="4"/>
      <c r="T3" s="4"/>
      <c r="U3" s="4"/>
      <c r="V3" s="4"/>
      <c r="W3" s="4"/>
      <c r="X3" s="4"/>
      <c r="Y3" s="4"/>
      <c r="Z3" s="4"/>
    </row>
    <row r="4" spans="1:26" ht="12.75">
      <c r="A4" s="3" t="s">
        <v>15</v>
      </c>
      <c r="B4" s="3" t="s">
        <v>109</v>
      </c>
      <c r="C4" s="3" t="s">
        <v>110</v>
      </c>
      <c r="D4" s="3" t="s">
        <v>111</v>
      </c>
      <c r="E4" s="3" t="s">
        <v>112</v>
      </c>
      <c r="F4" s="3" t="s">
        <v>113</v>
      </c>
      <c r="G4" s="3" t="s">
        <v>114</v>
      </c>
      <c r="I4" s="4"/>
      <c r="J4" s="3" t="s">
        <v>115</v>
      </c>
      <c r="K4" s="3" t="s">
        <v>116</v>
      </c>
      <c r="L4" s="3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132</v>
      </c>
      <c r="B5" s="31">
        <v>1</v>
      </c>
      <c r="C5" s="4">
        <v>19</v>
      </c>
      <c r="D5" s="4">
        <v>4</v>
      </c>
      <c r="E5" s="41">
        <v>259.558</v>
      </c>
      <c r="F5" s="21">
        <f aca="true" t="shared" si="0" ref="F5:F10">LOG(E5,10)</f>
        <v>2.4142344190839182</v>
      </c>
      <c r="G5" s="21">
        <f aca="true" t="shared" si="1" ref="G5:G10">LOG(E5,2)</f>
        <v>8.019913144398938</v>
      </c>
      <c r="I5" s="3" t="s">
        <v>117</v>
      </c>
      <c r="J5" s="3" t="s">
        <v>112</v>
      </c>
      <c r="K5" s="3" t="s">
        <v>113</v>
      </c>
      <c r="L5" s="3" t="s">
        <v>114</v>
      </c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118</v>
      </c>
      <c r="B6" s="30">
        <v>2</v>
      </c>
      <c r="C6" s="4">
        <v>31</v>
      </c>
      <c r="D6" s="4">
        <v>6</v>
      </c>
      <c r="E6" s="41">
        <v>235.421</v>
      </c>
      <c r="F6" s="21">
        <f t="shared" si="0"/>
        <v>2.3718452001273773</v>
      </c>
      <c r="G6" s="21">
        <f t="shared" si="1"/>
        <v>7.879099207026875</v>
      </c>
      <c r="I6" s="4">
        <v>1</v>
      </c>
      <c r="J6" s="41">
        <v>188.205</v>
      </c>
      <c r="K6" s="21">
        <f aca="true" t="shared" si="2" ref="K6:K17">LOG(J6,10)</f>
        <v>2.274631157048543</v>
      </c>
      <c r="L6" s="21">
        <f aca="true" t="shared" si="3" ref="L6:L17">LOG(J6,2)</f>
        <v>7.556161146105704</v>
      </c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59</v>
      </c>
      <c r="B7" s="30">
        <v>3</v>
      </c>
      <c r="C7" s="4">
        <v>13</v>
      </c>
      <c r="D7" s="4">
        <v>3</v>
      </c>
      <c r="E7" s="41">
        <v>214.183</v>
      </c>
      <c r="F7" s="21">
        <f t="shared" si="0"/>
        <v>2.33078499731197</v>
      </c>
      <c r="G7" s="21">
        <f t="shared" si="1"/>
        <v>7.7427001657125984</v>
      </c>
      <c r="I7" s="4">
        <v>1</v>
      </c>
      <c r="J7" s="41">
        <v>156.598</v>
      </c>
      <c r="K7" s="21">
        <f t="shared" si="2"/>
        <v>2.1947862111413983</v>
      </c>
      <c r="L7" s="21">
        <f t="shared" si="3"/>
        <v>7.290921977061998</v>
      </c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30">
        <v>4</v>
      </c>
      <c r="C8" s="4">
        <v>7</v>
      </c>
      <c r="D8" s="4">
        <v>2</v>
      </c>
      <c r="E8" s="41">
        <v>119.201</v>
      </c>
      <c r="F8" s="21">
        <f t="shared" si="0"/>
        <v>2.076279898799018</v>
      </c>
      <c r="G8" s="21">
        <f t="shared" si="1"/>
        <v>6.897252528670347</v>
      </c>
      <c r="I8" s="4">
        <v>2</v>
      </c>
      <c r="J8" s="41">
        <v>158.727</v>
      </c>
      <c r="K8" s="21">
        <f t="shared" si="2"/>
        <v>2.2006508080002347</v>
      </c>
      <c r="L8" s="21">
        <f t="shared" si="3"/>
        <v>7.310403746132555</v>
      </c>
      <c r="S8" s="4"/>
      <c r="T8" s="4"/>
      <c r="U8" s="4"/>
      <c r="V8" s="4"/>
      <c r="W8" s="4"/>
      <c r="X8" s="4"/>
      <c r="Y8" s="4"/>
      <c r="Z8" s="4"/>
    </row>
    <row r="9" spans="2:25" ht="12.75">
      <c r="B9" s="30">
        <v>5</v>
      </c>
      <c r="C9" s="4">
        <v>25</v>
      </c>
      <c r="D9" s="4">
        <v>5</v>
      </c>
      <c r="E9" s="41">
        <v>223.648</v>
      </c>
      <c r="F9" s="21">
        <f t="shared" si="0"/>
        <v>2.3495650187937303</v>
      </c>
      <c r="G9" s="21">
        <f t="shared" si="1"/>
        <v>7.805086046695447</v>
      </c>
      <c r="I9" s="4">
        <v>2</v>
      </c>
      <c r="J9" s="41">
        <v>147.425</v>
      </c>
      <c r="K9" s="21">
        <f t="shared" si="2"/>
        <v>2.168571136449844</v>
      </c>
      <c r="L9" s="21">
        <f t="shared" si="3"/>
        <v>7.2038373839345535</v>
      </c>
      <c r="S9" s="4"/>
      <c r="T9" s="4"/>
      <c r="U9" s="4"/>
      <c r="V9" s="4"/>
      <c r="W9" s="4"/>
      <c r="X9" s="4"/>
      <c r="Y9" s="4"/>
    </row>
    <row r="10" spans="1:12" ht="12.75">
      <c r="A10" s="4"/>
      <c r="B10" s="30">
        <v>6</v>
      </c>
      <c r="C10" s="4">
        <v>1</v>
      </c>
      <c r="D10" s="4">
        <v>1</v>
      </c>
      <c r="E10" s="41">
        <v>134.428</v>
      </c>
      <c r="F10" s="21">
        <f t="shared" si="0"/>
        <v>2.128489737311385</v>
      </c>
      <c r="G10" s="21">
        <f t="shared" si="1"/>
        <v>7.070689858054112</v>
      </c>
      <c r="I10" s="4">
        <v>3</v>
      </c>
      <c r="J10" s="41">
        <v>185.651</v>
      </c>
      <c r="K10" s="21">
        <f t="shared" si="2"/>
        <v>2.26869729287439</v>
      </c>
      <c r="L10" s="21">
        <f t="shared" si="3"/>
        <v>7.5364492759943404</v>
      </c>
    </row>
    <row r="11" spans="1:12" ht="12.75">
      <c r="A11" s="15"/>
      <c r="D11" s="3" t="s">
        <v>119</v>
      </c>
      <c r="E11" s="42">
        <f>AVERAGE(E5:E10)</f>
        <v>197.7398333333333</v>
      </c>
      <c r="F11" s="42">
        <f>AVERAGE(F5:F10)</f>
        <v>2.2785332119045667</v>
      </c>
      <c r="G11" s="42">
        <f>AVERAGE(G5:G10)</f>
        <v>7.5691234917597185</v>
      </c>
      <c r="I11" s="4">
        <v>3</v>
      </c>
      <c r="J11" s="41">
        <v>145.547</v>
      </c>
      <c r="K11" s="21">
        <f t="shared" si="2"/>
        <v>2.1630032582332763</v>
      </c>
      <c r="L11" s="21">
        <f t="shared" si="3"/>
        <v>7.185341292858026</v>
      </c>
    </row>
    <row r="12" spans="1:12" ht="12.75">
      <c r="A12" s="15"/>
      <c r="D12" s="3" t="s">
        <v>120</v>
      </c>
      <c r="E12" s="42">
        <f>STDEV(E5:E10)/SQRT(6)</f>
        <v>23.35216154365829</v>
      </c>
      <c r="F12" s="42">
        <f>STDEV(F5:F10)/SQRT(6)</f>
        <v>0.057247171218146646</v>
      </c>
      <c r="G12" s="42">
        <f>STDEV(G5:G10)/SQRT(6)</f>
        <v>0.1901709864223885</v>
      </c>
      <c r="I12" s="4">
        <v>4</v>
      </c>
      <c r="J12" s="41">
        <v>176.729</v>
      </c>
      <c r="K12" s="21">
        <f t="shared" si="2"/>
        <v>2.2473078200590018</v>
      </c>
      <c r="L12" s="21">
        <f t="shared" si="3"/>
        <v>7.465394985314072</v>
      </c>
    </row>
    <row r="13" spans="1:13" ht="12.75">
      <c r="A13" s="4" t="s">
        <v>133</v>
      </c>
      <c r="B13" s="30">
        <v>1</v>
      </c>
      <c r="C13" s="4">
        <v>8</v>
      </c>
      <c r="D13" s="4">
        <v>2</v>
      </c>
      <c r="E13" s="4">
        <v>221.492</v>
      </c>
      <c r="F13" s="21">
        <f aca="true" t="shared" si="4" ref="F13:F18">LOG(E13,10)</f>
        <v>2.3453580446963387</v>
      </c>
      <c r="G13" s="21">
        <f aca="true" t="shared" si="5" ref="G13:G18">LOG(E13,2)</f>
        <v>7.791110781246858</v>
      </c>
      <c r="I13" s="4">
        <v>4</v>
      </c>
      <c r="J13" s="41">
        <v>142.598</v>
      </c>
      <c r="K13" s="21">
        <f t="shared" si="2"/>
        <v>2.1541134343864288</v>
      </c>
      <c r="L13" s="21">
        <f t="shared" si="3"/>
        <v>7.155809937262584</v>
      </c>
      <c r="M13" s="4"/>
    </row>
    <row r="14" spans="1:13" ht="12.75">
      <c r="A14" s="4" t="s">
        <v>124</v>
      </c>
      <c r="B14" s="30">
        <v>2</v>
      </c>
      <c r="C14" s="4">
        <v>32</v>
      </c>
      <c r="D14" s="4">
        <v>6</v>
      </c>
      <c r="E14" s="17">
        <v>239.995</v>
      </c>
      <c r="F14" s="21">
        <f t="shared" si="4"/>
        <v>2.3802021938156503</v>
      </c>
      <c r="G14" s="21">
        <f t="shared" si="5"/>
        <v>7.906860539148745</v>
      </c>
      <c r="I14" s="4">
        <v>5</v>
      </c>
      <c r="J14" s="41">
        <v>192.799</v>
      </c>
      <c r="K14" s="21">
        <f t="shared" si="2"/>
        <v>2.2851047769962296</v>
      </c>
      <c r="L14" s="21">
        <f t="shared" si="3"/>
        <v>7.590953758465098</v>
      </c>
      <c r="M14" s="4"/>
    </row>
    <row r="15" spans="1:13" ht="12.75">
      <c r="A15" s="4" t="s">
        <v>59</v>
      </c>
      <c r="B15" s="30">
        <v>3</v>
      </c>
      <c r="C15" s="4">
        <v>20</v>
      </c>
      <c r="D15" s="4">
        <v>4</v>
      </c>
      <c r="E15" s="4">
        <v>128.426</v>
      </c>
      <c r="F15" s="21">
        <f t="shared" si="4"/>
        <v>2.1086529560805563</v>
      </c>
      <c r="G15" s="21">
        <f t="shared" si="5"/>
        <v>7.004793497171288</v>
      </c>
      <c r="I15" s="4">
        <v>5</v>
      </c>
      <c r="J15" s="41">
        <v>150.645</v>
      </c>
      <c r="K15" s="21">
        <f t="shared" si="2"/>
        <v>2.1779547217482054</v>
      </c>
      <c r="L15" s="21">
        <f t="shared" si="3"/>
        <v>7.235008979567952</v>
      </c>
      <c r="M15" s="4"/>
    </row>
    <row r="16" spans="1:13" ht="12.75">
      <c r="A16" s="4"/>
      <c r="B16" s="30">
        <v>4</v>
      </c>
      <c r="C16" s="4">
        <v>26</v>
      </c>
      <c r="D16" s="4">
        <v>5</v>
      </c>
      <c r="E16" s="4">
        <v>263.019</v>
      </c>
      <c r="F16" s="21">
        <f t="shared" si="4"/>
        <v>2.4199871222430245</v>
      </c>
      <c r="G16" s="21">
        <f t="shared" si="5"/>
        <v>8.039023210644721</v>
      </c>
      <c r="I16" s="4">
        <v>6</v>
      </c>
      <c r="J16" s="41">
        <v>156.432</v>
      </c>
      <c r="K16" s="21">
        <f t="shared" si="2"/>
        <v>2.1943255978407312</v>
      </c>
      <c r="L16" s="21">
        <f t="shared" si="3"/>
        <v>7.289391852797634</v>
      </c>
      <c r="M16" s="4"/>
    </row>
    <row r="17" spans="2:13" ht="12.75">
      <c r="B17" s="30">
        <v>5</v>
      </c>
      <c r="C17" s="4">
        <v>14</v>
      </c>
      <c r="D17" s="4">
        <v>3</v>
      </c>
      <c r="E17" s="4">
        <v>194.909</v>
      </c>
      <c r="F17" s="21">
        <f t="shared" si="4"/>
        <v>2.2898318932997355</v>
      </c>
      <c r="G17" s="21">
        <f t="shared" si="5"/>
        <v>7.606656898921512</v>
      </c>
      <c r="I17" s="4">
        <v>6</v>
      </c>
      <c r="J17" s="41">
        <v>141.196</v>
      </c>
      <c r="K17" s="21">
        <f t="shared" si="2"/>
        <v>2.1498223935816916</v>
      </c>
      <c r="L17" s="21">
        <f t="shared" si="3"/>
        <v>7.141555408257019</v>
      </c>
      <c r="M17" s="4"/>
    </row>
    <row r="18" spans="1:13" ht="12.75">
      <c r="A18" s="4"/>
      <c r="B18" s="30">
        <v>6</v>
      </c>
      <c r="C18" s="4">
        <v>2</v>
      </c>
      <c r="D18" s="4">
        <v>1</v>
      </c>
      <c r="E18" s="4">
        <v>176.454</v>
      </c>
      <c r="F18" s="21">
        <f t="shared" si="4"/>
        <v>2.246631507741256</v>
      </c>
      <c r="G18" s="21">
        <f t="shared" si="5"/>
        <v>7.463148324424834</v>
      </c>
      <c r="I18" s="3" t="s">
        <v>119</v>
      </c>
      <c r="J18" s="42"/>
      <c r="K18" s="43">
        <f>AVERAGE(K6:K17)</f>
        <v>2.2065807173633307</v>
      </c>
      <c r="L18" s="43">
        <f>AVERAGE(L6:L17)</f>
        <v>7.330102478645961</v>
      </c>
      <c r="M18" s="4"/>
    </row>
    <row r="19" spans="1:14" ht="12.75">
      <c r="A19" s="4"/>
      <c r="D19" s="3" t="s">
        <v>119</v>
      </c>
      <c r="E19" s="42">
        <f>AVERAGE(E13:E18)</f>
        <v>204.04916666666665</v>
      </c>
      <c r="F19" s="42">
        <f>AVERAGE(F13:F18)</f>
        <v>2.2984439529794267</v>
      </c>
      <c r="G19" s="42">
        <f>AVERAGE(G13:G18)</f>
        <v>7.6352655419263264</v>
      </c>
      <c r="I19" s="3" t="s">
        <v>121</v>
      </c>
      <c r="J19" s="3"/>
      <c r="K19" s="43">
        <f>+$K$18-0.5</f>
        <v>1.7065807173633307</v>
      </c>
      <c r="L19" s="43">
        <f>+$L$18-0.5</f>
        <v>6.830102478645961</v>
      </c>
      <c r="M19" s="4"/>
      <c r="N19" s="4"/>
    </row>
    <row r="20" spans="1:14" ht="12.75">
      <c r="A20" s="15"/>
      <c r="D20" s="3" t="s">
        <v>120</v>
      </c>
      <c r="E20" s="42">
        <f>STDEV(E13:E18)/SQRT(6)</f>
        <v>19.695765889173042</v>
      </c>
      <c r="F20" s="42">
        <f>STDEV(F13:F18)/SQRT(6)</f>
        <v>0.04562068372213362</v>
      </c>
      <c r="G20" s="42">
        <f>STDEV(G13:G18)/SQRT(6)</f>
        <v>0.1515486309645262</v>
      </c>
      <c r="I20" s="3" t="s">
        <v>122</v>
      </c>
      <c r="J20" s="15"/>
      <c r="K20" s="43">
        <f>+$K$18+0.5</f>
        <v>2.7065807173633307</v>
      </c>
      <c r="L20" s="43">
        <f>+$L$18+0.5</f>
        <v>7.830102478645961</v>
      </c>
      <c r="M20" s="4"/>
      <c r="N20" s="41"/>
    </row>
    <row r="21" spans="1:14" ht="12.75">
      <c r="A21" s="4" t="s">
        <v>134</v>
      </c>
      <c r="B21" s="30">
        <v>1</v>
      </c>
      <c r="C21" s="4">
        <v>15</v>
      </c>
      <c r="D21" s="4">
        <v>3</v>
      </c>
      <c r="E21" s="4">
        <v>73.617</v>
      </c>
      <c r="F21" s="21">
        <f>LOG(E21,10)</f>
        <v>1.8669781153384046</v>
      </c>
      <c r="G21" s="21">
        <f>LOG(E21,2)</f>
        <v>6.201967053882505</v>
      </c>
      <c r="I21" s="15"/>
      <c r="J21" s="4"/>
      <c r="M21" s="4"/>
      <c r="N21" s="41"/>
    </row>
    <row r="22" spans="1:13" ht="12.75">
      <c r="A22" s="4" t="s">
        <v>135</v>
      </c>
      <c r="B22" s="30">
        <v>3</v>
      </c>
      <c r="C22" s="4">
        <v>27</v>
      </c>
      <c r="D22" s="4">
        <v>5</v>
      </c>
      <c r="E22" s="4">
        <v>61.34</v>
      </c>
      <c r="F22" s="21">
        <f>LOG(E22,10)</f>
        <v>1.7877437716464666</v>
      </c>
      <c r="G22" s="21">
        <f>LOG(E22,2)</f>
        <v>5.938756261492295</v>
      </c>
      <c r="I22" s="15"/>
      <c r="J22" s="15"/>
      <c r="K22" s="15"/>
      <c r="M22" s="4"/>
    </row>
    <row r="23" spans="1:13" ht="12.75">
      <c r="A23" s="4" t="s">
        <v>59</v>
      </c>
      <c r="B23" s="31">
        <v>4</v>
      </c>
      <c r="C23" s="4">
        <v>3</v>
      </c>
      <c r="D23" s="4">
        <v>1</v>
      </c>
      <c r="E23" s="4">
        <v>63.747</v>
      </c>
      <c r="F23" s="21">
        <f>LOG(E23,10)</f>
        <v>1.804459751237714</v>
      </c>
      <c r="G23" s="21">
        <f>LOG(E23,2)</f>
        <v>5.994285543730023</v>
      </c>
      <c r="I23" s="3" t="s">
        <v>123</v>
      </c>
      <c r="J23" s="15"/>
      <c r="K23" s="15"/>
      <c r="M23" s="4"/>
    </row>
    <row r="24" spans="1:14" ht="12.75">
      <c r="A24" s="4"/>
      <c r="B24" s="30">
        <v>5</v>
      </c>
      <c r="C24" s="4">
        <v>9</v>
      </c>
      <c r="D24" s="4">
        <v>2</v>
      </c>
      <c r="E24" s="4">
        <v>125.309</v>
      </c>
      <c r="F24" s="21">
        <f>LOG(E24,10)</f>
        <v>2.0979822642101857</v>
      </c>
      <c r="G24" s="21">
        <f>LOG(E24,2)</f>
        <v>6.969346226055219</v>
      </c>
      <c r="I24" s="3" t="s">
        <v>59</v>
      </c>
      <c r="J24" s="3">
        <v>0</v>
      </c>
      <c r="K24" s="3">
        <v>7.5</v>
      </c>
      <c r="L24" s="3">
        <v>30</v>
      </c>
      <c r="M24" s="4"/>
      <c r="N24" s="4"/>
    </row>
    <row r="25" spans="1:14" ht="12.75">
      <c r="A25" s="4"/>
      <c r="B25" s="30">
        <v>6</v>
      </c>
      <c r="C25" s="4">
        <v>21</v>
      </c>
      <c r="D25" s="4">
        <v>4</v>
      </c>
      <c r="E25" s="4">
        <v>94.865</v>
      </c>
      <c r="F25" s="21">
        <f>LOG(E25,10)</f>
        <v>1.9771060110514962</v>
      </c>
      <c r="G25" s="21">
        <f>LOG(E25,2)</f>
        <v>6.5678040046826505</v>
      </c>
      <c r="I25" s="4" t="s">
        <v>119</v>
      </c>
      <c r="J25" s="41">
        <f>G11</f>
        <v>7.5691234917597185</v>
      </c>
      <c r="K25" s="41">
        <f>G19</f>
        <v>7.6352655419263264</v>
      </c>
      <c r="L25" s="41">
        <f>G26</f>
        <v>6.334431817968538</v>
      </c>
      <c r="M25" s="41"/>
      <c r="N25" s="41"/>
    </row>
    <row r="26" spans="1:14" ht="12.75">
      <c r="A26" s="4"/>
      <c r="D26" s="3" t="s">
        <v>119</v>
      </c>
      <c r="E26" s="42">
        <f>AVERAGE(E21:E25)</f>
        <v>83.77560000000001</v>
      </c>
      <c r="F26" s="42">
        <f>AVERAGE(F21:F25)</f>
        <v>1.9068539826968536</v>
      </c>
      <c r="G26" s="42">
        <f>AVERAGE(G21:G25)</f>
        <v>6.334431817968538</v>
      </c>
      <c r="I26" s="4" t="s">
        <v>120</v>
      </c>
      <c r="J26" s="41">
        <f>G12</f>
        <v>0.1901709864223885</v>
      </c>
      <c r="K26" s="41">
        <f>G20</f>
        <v>0.1515486309645262</v>
      </c>
      <c r="L26" s="41">
        <f>G27</f>
        <v>0.19331120385576236</v>
      </c>
      <c r="M26" s="41"/>
      <c r="N26" s="41"/>
    </row>
    <row r="27" spans="1:12" ht="12.75">
      <c r="A27" s="4"/>
      <c r="D27" s="3" t="s">
        <v>120</v>
      </c>
      <c r="E27" s="42">
        <f>STDEV(E21:E25)/SQRT(5)</f>
        <v>11.949259866619343</v>
      </c>
      <c r="F27" s="42">
        <f>STDEV(F21:F25)/SQRT(5)</f>
        <v>0.05819247085849905</v>
      </c>
      <c r="G27" s="42">
        <f>STDEV(G21:G25)/SQRT(5)</f>
        <v>0.19331120385576236</v>
      </c>
      <c r="I27" s="3" t="s">
        <v>145</v>
      </c>
      <c r="J27" s="3">
        <v>0</v>
      </c>
      <c r="K27" s="3">
        <v>7.5</v>
      </c>
      <c r="L27" s="3">
        <v>30</v>
      </c>
    </row>
    <row r="28" spans="1:12" ht="12.75">
      <c r="A28" s="4" t="s">
        <v>136</v>
      </c>
      <c r="B28" s="30">
        <v>1</v>
      </c>
      <c r="C28" s="4">
        <v>16</v>
      </c>
      <c r="D28" s="4">
        <v>3</v>
      </c>
      <c r="E28" s="4">
        <v>238.915</v>
      </c>
      <c r="F28" s="21">
        <f aca="true" t="shared" si="6" ref="F28:F33">LOG(E28,10)</f>
        <v>2.3782434172790707</v>
      </c>
      <c r="G28" s="21">
        <f aca="true" t="shared" si="7" ref="G28:G33">LOG(E28,2)</f>
        <v>7.900353624340274</v>
      </c>
      <c r="I28" s="4" t="s">
        <v>119</v>
      </c>
      <c r="J28" s="41">
        <f>G34</f>
        <v>7.983137292132849</v>
      </c>
      <c r="K28" s="41">
        <f>G42</f>
        <v>7.914093461623085</v>
      </c>
      <c r="L28" s="41">
        <f>G50</f>
        <v>6.881037297524063</v>
      </c>
    </row>
    <row r="29" spans="1:12" ht="12.75">
      <c r="A29" s="4" t="s">
        <v>118</v>
      </c>
      <c r="B29" s="30">
        <v>2</v>
      </c>
      <c r="C29" s="4">
        <v>4</v>
      </c>
      <c r="D29" s="4">
        <v>1</v>
      </c>
      <c r="E29" s="4">
        <v>242.63</v>
      </c>
      <c r="F29" s="21">
        <f t="shared" si="6"/>
        <v>2.384944498216244</v>
      </c>
      <c r="G29" s="21">
        <f t="shared" si="7"/>
        <v>7.922614133371585</v>
      </c>
      <c r="I29" s="4" t="s">
        <v>120</v>
      </c>
      <c r="J29" s="41">
        <f>G35</f>
        <v>0.09246438573223749</v>
      </c>
      <c r="K29" s="41">
        <f>G43</f>
        <v>0.13247363198711296</v>
      </c>
      <c r="L29" s="41">
        <f>G51</f>
        <v>0.07267581774821873</v>
      </c>
    </row>
    <row r="30" spans="1:7" ht="12.75">
      <c r="A30" s="4" t="s">
        <v>60</v>
      </c>
      <c r="B30" s="30">
        <v>3</v>
      </c>
      <c r="C30" s="4">
        <v>10</v>
      </c>
      <c r="D30" s="4">
        <v>2</v>
      </c>
      <c r="E30" s="4">
        <v>219.412</v>
      </c>
      <c r="F30" s="21">
        <f t="shared" si="6"/>
        <v>2.341260376161512</v>
      </c>
      <c r="G30" s="21">
        <f t="shared" si="7"/>
        <v>7.777498621017481</v>
      </c>
    </row>
    <row r="31" spans="2:7" ht="12.75">
      <c r="B31" s="30">
        <v>4</v>
      </c>
      <c r="C31" s="4">
        <v>28</v>
      </c>
      <c r="D31" s="4">
        <v>5</v>
      </c>
      <c r="E31" s="4">
        <v>340.396</v>
      </c>
      <c r="F31" s="21">
        <f t="shared" si="6"/>
        <v>2.5319844480396525</v>
      </c>
      <c r="G31" s="21">
        <f t="shared" si="7"/>
        <v>8.411070273760792</v>
      </c>
    </row>
    <row r="32" spans="1:7" ht="12.75">
      <c r="A32" s="4"/>
      <c r="B32" s="30">
        <v>5</v>
      </c>
      <c r="C32" s="4">
        <v>34</v>
      </c>
      <c r="D32" s="4">
        <v>6</v>
      </c>
      <c r="E32" s="4">
        <v>230.762</v>
      </c>
      <c r="F32" s="21">
        <f t="shared" si="6"/>
        <v>2.3631642943058644</v>
      </c>
      <c r="G32" s="21">
        <f t="shared" si="7"/>
        <v>7.850261862089319</v>
      </c>
    </row>
    <row r="33" spans="1:13" ht="12.75">
      <c r="A33" s="4"/>
      <c r="B33" s="30">
        <v>6</v>
      </c>
      <c r="C33" s="4">
        <v>22</v>
      </c>
      <c r="D33" s="4">
        <v>4</v>
      </c>
      <c r="E33" s="4">
        <v>262.655</v>
      </c>
      <c r="F33" s="21">
        <f t="shared" si="6"/>
        <v>2.4193856726119654</v>
      </c>
      <c r="G33" s="21">
        <f t="shared" si="7"/>
        <v>8.037025238217646</v>
      </c>
      <c r="I33" s="4"/>
      <c r="J33" s="41"/>
      <c r="K33" s="41"/>
      <c r="L33" s="4"/>
      <c r="M33" s="4"/>
    </row>
    <row r="34" spans="1:11" ht="12.75">
      <c r="A34" s="4"/>
      <c r="D34" s="3" t="s">
        <v>119</v>
      </c>
      <c r="E34" s="42">
        <f>AVERAGE(E28:E33)</f>
        <v>255.795</v>
      </c>
      <c r="F34" s="42">
        <f>AVERAGE(F28:F33)</f>
        <v>2.403163784435718</v>
      </c>
      <c r="G34" s="42">
        <f>AVERAGE(G28:G33)</f>
        <v>7.983137292132849</v>
      </c>
      <c r="I34" s="4"/>
      <c r="J34" s="41"/>
      <c r="K34" s="41"/>
    </row>
    <row r="35" spans="1:11" ht="12.75">
      <c r="A35" s="4"/>
      <c r="D35" s="3" t="s">
        <v>120</v>
      </c>
      <c r="E35" s="42">
        <f>STDEV(E28:E33)/SQRT(6)</f>
        <v>17.90066498206143</v>
      </c>
      <c r="F35" s="42">
        <f>STDEV(F28:F33)/SQRT(6)</f>
        <v>0.027834553636048164</v>
      </c>
      <c r="G35" s="42">
        <f>STDEV(G28:G33)/SQRT(6)</f>
        <v>0.09246438573223749</v>
      </c>
      <c r="I35" s="4"/>
      <c r="J35" s="4"/>
      <c r="K35" s="4"/>
    </row>
    <row r="36" spans="1:11" ht="12.75">
      <c r="A36" s="4" t="s">
        <v>137</v>
      </c>
      <c r="B36" s="30">
        <v>1</v>
      </c>
      <c r="C36" s="4">
        <v>5</v>
      </c>
      <c r="D36" s="4">
        <v>1</v>
      </c>
      <c r="E36" s="4">
        <v>220.157</v>
      </c>
      <c r="F36" s="21">
        <f aca="true" t="shared" si="8" ref="F36:F41">LOG(E36,10)</f>
        <v>2.3427324986215385</v>
      </c>
      <c r="G36" s="21">
        <f aca="true" t="shared" si="9" ref="G36:G41">LOG(E36,2)</f>
        <v>7.78238890597656</v>
      </c>
      <c r="I36" s="15"/>
      <c r="J36" s="15"/>
      <c r="K36" s="15"/>
    </row>
    <row r="37" spans="1:13" ht="12.75">
      <c r="A37" s="4" t="s">
        <v>124</v>
      </c>
      <c r="B37" s="30">
        <v>2</v>
      </c>
      <c r="C37" s="4">
        <v>17</v>
      </c>
      <c r="D37" s="4">
        <v>3</v>
      </c>
      <c r="E37" s="4">
        <v>199.502</v>
      </c>
      <c r="F37" s="21">
        <f t="shared" si="8"/>
        <v>2.299947253830336</v>
      </c>
      <c r="G37" s="21">
        <f t="shared" si="9"/>
        <v>7.64025939925803</v>
      </c>
      <c r="I37" s="15"/>
      <c r="J37" s="15"/>
      <c r="K37" s="15"/>
      <c r="M37" s="4"/>
    </row>
    <row r="38" spans="1:13" ht="12.75">
      <c r="A38" s="4" t="s">
        <v>60</v>
      </c>
      <c r="B38" s="30">
        <v>3</v>
      </c>
      <c r="C38" s="4">
        <v>11</v>
      </c>
      <c r="D38" s="4">
        <v>2</v>
      </c>
      <c r="E38" s="4">
        <v>217.062</v>
      </c>
      <c r="F38" s="21">
        <f t="shared" si="8"/>
        <v>2.336583800263286</v>
      </c>
      <c r="G38" s="21">
        <f t="shared" si="9"/>
        <v>7.761963372153292</v>
      </c>
      <c r="I38" s="4"/>
      <c r="J38" s="4"/>
      <c r="K38" s="4"/>
      <c r="M38" s="4"/>
    </row>
    <row r="39" spans="2:13" ht="12.75">
      <c r="B39" s="31">
        <v>4</v>
      </c>
      <c r="C39" s="4">
        <v>35</v>
      </c>
      <c r="D39" s="4">
        <v>6</v>
      </c>
      <c r="E39" s="4">
        <v>245.192</v>
      </c>
      <c r="F39" s="21">
        <f t="shared" si="8"/>
        <v>2.3895062961378355</v>
      </c>
      <c r="G39" s="21">
        <f t="shared" si="9"/>
        <v>7.937768098050519</v>
      </c>
      <c r="I39" s="4"/>
      <c r="J39" s="4"/>
      <c r="K39" s="4"/>
      <c r="M39" s="4"/>
    </row>
    <row r="40" spans="1:13" ht="12.75">
      <c r="A40" s="4"/>
      <c r="B40" s="30">
        <v>5</v>
      </c>
      <c r="C40" s="4">
        <v>23</v>
      </c>
      <c r="D40" s="4">
        <v>4</v>
      </c>
      <c r="E40" s="4">
        <v>374.043</v>
      </c>
      <c r="F40" s="21">
        <f t="shared" si="8"/>
        <v>2.57292153158353</v>
      </c>
      <c r="G40" s="21">
        <f t="shared" si="9"/>
        <v>8.547060321707951</v>
      </c>
      <c r="I40" s="4"/>
      <c r="J40" s="4"/>
      <c r="K40" s="4"/>
      <c r="M40" s="4"/>
    </row>
    <row r="41" spans="1:13" ht="12.75">
      <c r="A41" s="4"/>
      <c r="B41" s="30">
        <v>6</v>
      </c>
      <c r="C41" s="4">
        <v>29</v>
      </c>
      <c r="D41" s="4">
        <v>5</v>
      </c>
      <c r="E41" s="4">
        <v>225.209</v>
      </c>
      <c r="F41" s="21">
        <f t="shared" si="8"/>
        <v>2.352585742183907</v>
      </c>
      <c r="G41" s="21">
        <f t="shared" si="9"/>
        <v>7.815120672592158</v>
      </c>
      <c r="I41" s="4"/>
      <c r="J41" s="4"/>
      <c r="K41" s="4"/>
      <c r="M41" s="4"/>
    </row>
    <row r="42" spans="1:13" ht="12.75">
      <c r="A42" s="4"/>
      <c r="D42" s="3" t="s">
        <v>119</v>
      </c>
      <c r="E42" s="42">
        <f>AVERAGE(E36:E41)</f>
        <v>246.86083333333337</v>
      </c>
      <c r="F42" s="42">
        <f>AVERAGE(F36:F41)</f>
        <v>2.382379520436739</v>
      </c>
      <c r="G42" s="42">
        <f>AVERAGE(G36:G41)</f>
        <v>7.914093461623085</v>
      </c>
      <c r="I42" s="4"/>
      <c r="J42" s="4"/>
      <c r="K42" s="4"/>
      <c r="M42" s="4"/>
    </row>
    <row r="43" spans="4:13" ht="12.75">
      <c r="D43" s="3" t="s">
        <v>120</v>
      </c>
      <c r="E43" s="42">
        <f>STDEV(E36:E41)/SQRT(6)</f>
        <v>26.134788237668484</v>
      </c>
      <c r="F43" s="42">
        <f>STDEV(F36:F41)/SQRT(6)</f>
        <v>0.03987853686267249</v>
      </c>
      <c r="G43" s="42">
        <f>STDEV(G36:G41)/SQRT(6)</f>
        <v>0.13247363198711296</v>
      </c>
      <c r="I43" s="4"/>
      <c r="J43" s="4"/>
      <c r="K43" s="4"/>
      <c r="M43" s="4"/>
    </row>
    <row r="44" spans="1:13" ht="12.75">
      <c r="A44" s="4" t="s">
        <v>138</v>
      </c>
      <c r="B44" s="30">
        <v>1</v>
      </c>
      <c r="C44" s="4">
        <v>24</v>
      </c>
      <c r="D44" s="4">
        <v>4</v>
      </c>
      <c r="E44" s="4">
        <v>118.112</v>
      </c>
      <c r="F44" s="21">
        <f aca="true" t="shared" si="10" ref="F44:F49">LOG(E44,10)</f>
        <v>2.0722940235155627</v>
      </c>
      <c r="G44" s="21">
        <f aca="true" t="shared" si="11" ref="G44:G49">LOG(E44,2)</f>
        <v>6.8840117375835215</v>
      </c>
      <c r="I44" s="4"/>
      <c r="J44" s="4"/>
      <c r="K44" s="4"/>
      <c r="M44" s="4"/>
    </row>
    <row r="45" spans="1:13" ht="12.75">
      <c r="A45" s="4" t="s">
        <v>135</v>
      </c>
      <c r="B45" s="31">
        <v>2</v>
      </c>
      <c r="C45" s="4">
        <v>6</v>
      </c>
      <c r="D45" s="4">
        <v>1</v>
      </c>
      <c r="E45" s="4">
        <v>116.66</v>
      </c>
      <c r="F45" s="21">
        <f t="shared" si="10"/>
        <v>2.0669219720939966</v>
      </c>
      <c r="G45" s="21">
        <f t="shared" si="11"/>
        <v>6.86616616903904</v>
      </c>
      <c r="I45" s="4"/>
      <c r="J45" s="4"/>
      <c r="K45" s="4"/>
      <c r="M45" s="4"/>
    </row>
    <row r="46" spans="1:13" ht="12.75">
      <c r="A46" s="4" t="s">
        <v>60</v>
      </c>
      <c r="B46" s="30">
        <v>3</v>
      </c>
      <c r="C46" s="4">
        <v>36</v>
      </c>
      <c r="D46" s="4">
        <v>6</v>
      </c>
      <c r="E46" s="4">
        <v>131.86</v>
      </c>
      <c r="F46" s="21">
        <f t="shared" si="10"/>
        <v>2.1201130714076837</v>
      </c>
      <c r="G46" s="21">
        <f t="shared" si="11"/>
        <v>7.042863176247122</v>
      </c>
      <c r="I46" s="4"/>
      <c r="J46" s="4"/>
      <c r="K46" s="4"/>
      <c r="M46" s="4"/>
    </row>
    <row r="47" spans="2:13" ht="12.75">
      <c r="B47" s="30">
        <v>4</v>
      </c>
      <c r="C47" s="4">
        <v>12</v>
      </c>
      <c r="D47" s="4">
        <v>2</v>
      </c>
      <c r="E47" s="4">
        <v>96.411</v>
      </c>
      <c r="F47" s="21">
        <f t="shared" si="10"/>
        <v>1.98412658749994</v>
      </c>
      <c r="G47" s="21">
        <f t="shared" si="11"/>
        <v>6.59112585482904</v>
      </c>
      <c r="I47" s="4"/>
      <c r="J47" s="4"/>
      <c r="K47" s="4"/>
      <c r="M47" s="4"/>
    </row>
    <row r="48" spans="1:13" ht="12.75">
      <c r="A48" s="4"/>
      <c r="B48" s="30">
        <v>5</v>
      </c>
      <c r="C48" s="4">
        <v>18</v>
      </c>
      <c r="D48" s="4">
        <v>3</v>
      </c>
      <c r="E48" s="4">
        <v>112.427</v>
      </c>
      <c r="F48" s="21">
        <f t="shared" si="10"/>
        <v>2.0508706221126767</v>
      </c>
      <c r="G48" s="21">
        <f t="shared" si="11"/>
        <v>6.812844738575224</v>
      </c>
      <c r="I48" s="4"/>
      <c r="J48" s="4"/>
      <c r="K48" s="4"/>
      <c r="M48" s="4"/>
    </row>
    <row r="49" spans="1:13" ht="12.75">
      <c r="A49" s="4"/>
      <c r="B49" s="30">
        <v>6</v>
      </c>
      <c r="C49" s="4">
        <v>30</v>
      </c>
      <c r="D49" s="4">
        <v>5</v>
      </c>
      <c r="E49" s="4">
        <v>136.165</v>
      </c>
      <c r="F49" s="21">
        <f t="shared" si="10"/>
        <v>2.1340654903943066</v>
      </c>
      <c r="G49" s="21">
        <f t="shared" si="11"/>
        <v>7.0892121088704245</v>
      </c>
      <c r="I49" s="4"/>
      <c r="J49" s="4"/>
      <c r="K49" s="4"/>
      <c r="M49" s="4"/>
    </row>
    <row r="50" spans="1:13" ht="12.75">
      <c r="A50" s="4"/>
      <c r="D50" s="3" t="s">
        <v>119</v>
      </c>
      <c r="E50" s="42">
        <f>AVERAGE(E44:E49)</f>
        <v>118.60583333333334</v>
      </c>
      <c r="F50" s="42">
        <f>AVERAGE(F44:F49)</f>
        <v>2.071398627837361</v>
      </c>
      <c r="G50" s="42">
        <f>AVERAGE(G44:G49)</f>
        <v>6.881037297524063</v>
      </c>
      <c r="I50" s="4"/>
      <c r="J50" s="4"/>
      <c r="K50" s="4"/>
      <c r="M50" s="4"/>
    </row>
    <row r="51" spans="4:13" ht="12.75">
      <c r="D51" s="3" t="s">
        <v>120</v>
      </c>
      <c r="E51" s="42">
        <f>STDEV(E44:E49)/SQRT(6)</f>
        <v>5.827566715858175</v>
      </c>
      <c r="F51" s="42">
        <f>STDEV(F44:F49)/SQRT(6)</f>
        <v>0.02187760110162256</v>
      </c>
      <c r="G51" s="42">
        <f>STDEV(G44:G49)/SQRT(6)</f>
        <v>0.07267581774821873</v>
      </c>
      <c r="I51" s="3"/>
      <c r="J51" s="3"/>
      <c r="K51" s="3"/>
      <c r="M51" s="4"/>
    </row>
    <row r="52" spans="9:13" ht="12.75">
      <c r="I52" s="3"/>
      <c r="J52" s="3"/>
      <c r="K52" s="3"/>
      <c r="M52" s="4"/>
    </row>
    <row r="53" spans="1:13" ht="12.75">
      <c r="A53" s="1" t="s">
        <v>129</v>
      </c>
      <c r="M53" s="4"/>
    </row>
    <row r="54" ht="12.75">
      <c r="M54" s="4"/>
    </row>
    <row r="55" spans="2:13" ht="12.75">
      <c r="B55" s="28"/>
      <c r="C55" s="28"/>
      <c r="D55" s="3"/>
      <c r="E55" s="3"/>
      <c r="F55" s="3" t="s">
        <v>125</v>
      </c>
      <c r="G55" s="13"/>
      <c r="M55" s="4"/>
    </row>
    <row r="56" spans="1:14" ht="12.75">
      <c r="A56" s="28" t="s">
        <v>130</v>
      </c>
      <c r="B56" s="40"/>
      <c r="C56" s="40"/>
      <c r="D56" s="3"/>
      <c r="E56" s="3"/>
      <c r="F56" s="3"/>
      <c r="G56" s="3"/>
      <c r="I56" s="44"/>
      <c r="J56" s="44"/>
      <c r="K56" s="44"/>
      <c r="L56" s="44"/>
      <c r="M56" s="30"/>
      <c r="N56" s="44"/>
    </row>
    <row r="57" spans="1:14" ht="12.75">
      <c r="A57" s="40"/>
      <c r="B57" s="3"/>
      <c r="C57" s="3"/>
      <c r="D57" s="3"/>
      <c r="E57" s="3"/>
      <c r="F57" s="3"/>
      <c r="G57" s="3"/>
      <c r="I57" s="44"/>
      <c r="J57" s="44"/>
      <c r="K57" s="44"/>
      <c r="L57" s="44"/>
      <c r="M57" s="44"/>
      <c r="N57" s="44"/>
    </row>
    <row r="58" spans="1:12" ht="12.75">
      <c r="A58" s="3" t="s">
        <v>15</v>
      </c>
      <c r="B58" s="3" t="s">
        <v>109</v>
      </c>
      <c r="C58" s="3" t="s">
        <v>110</v>
      </c>
      <c r="D58" s="3" t="s">
        <v>111</v>
      </c>
      <c r="E58" s="3" t="s">
        <v>112</v>
      </c>
      <c r="F58" s="3" t="s">
        <v>113</v>
      </c>
      <c r="G58" s="3" t="s">
        <v>114</v>
      </c>
      <c r="I58" s="4"/>
      <c r="J58" s="3" t="s">
        <v>115</v>
      </c>
      <c r="K58" s="3" t="s">
        <v>116</v>
      </c>
      <c r="L58" s="3"/>
    </row>
    <row r="59" spans="1:12" ht="12.75">
      <c r="A59" s="4" t="s">
        <v>139</v>
      </c>
      <c r="B59" s="30">
        <v>1</v>
      </c>
      <c r="C59" s="4">
        <v>43</v>
      </c>
      <c r="D59" s="4">
        <v>2</v>
      </c>
      <c r="E59" s="4">
        <v>242.523</v>
      </c>
      <c r="F59" s="21">
        <f aca="true" t="shared" si="12" ref="F59:F64">LOG(E59,10)</f>
        <v>2.3847529318018674</v>
      </c>
      <c r="G59" s="21">
        <f aca="true" t="shared" si="13" ref="G59:G64">LOG(E59,2)</f>
        <v>7.92197776351763</v>
      </c>
      <c r="I59" s="3" t="s">
        <v>117</v>
      </c>
      <c r="J59" s="3" t="s">
        <v>112</v>
      </c>
      <c r="K59" s="3" t="s">
        <v>113</v>
      </c>
      <c r="L59" s="3" t="s">
        <v>114</v>
      </c>
    </row>
    <row r="60" spans="1:12" ht="12.75">
      <c r="A60" s="4" t="s">
        <v>118</v>
      </c>
      <c r="B60" s="31">
        <v>2</v>
      </c>
      <c r="C60" s="4">
        <v>37</v>
      </c>
      <c r="D60" s="4">
        <v>1</v>
      </c>
      <c r="E60" s="4">
        <v>125.56</v>
      </c>
      <c r="F60" s="21">
        <f t="shared" si="12"/>
        <v>2.0988513070280046</v>
      </c>
      <c r="G60" s="21">
        <f t="shared" si="13"/>
        <v>6.97223312380739</v>
      </c>
      <c r="I60" s="4">
        <v>1</v>
      </c>
      <c r="J60" s="41">
        <v>344.635</v>
      </c>
      <c r="K60" s="21">
        <f aca="true" t="shared" si="14" ref="K60:K71">LOG(J60,10)</f>
        <v>2.537359380874615</v>
      </c>
      <c r="L60" s="21">
        <f aca="true" t="shared" si="15" ref="L60:L71">LOG(J60,2)</f>
        <v>8.428925414153388</v>
      </c>
    </row>
    <row r="61" spans="1:12" ht="12.75">
      <c r="A61" s="4" t="s">
        <v>59</v>
      </c>
      <c r="B61" s="30">
        <v>3</v>
      </c>
      <c r="C61" s="4">
        <v>55</v>
      </c>
      <c r="D61" s="4">
        <v>4</v>
      </c>
      <c r="E61" s="4">
        <v>420.041</v>
      </c>
      <c r="F61" s="21">
        <f t="shared" si="12"/>
        <v>2.6232916837424445</v>
      </c>
      <c r="G61" s="21">
        <f t="shared" si="13"/>
        <v>8.714386345308402</v>
      </c>
      <c r="I61" s="4">
        <v>1</v>
      </c>
      <c r="J61" s="41">
        <v>345.594</v>
      </c>
      <c r="K61" s="21">
        <f t="shared" si="14"/>
        <v>2.5385661939066493</v>
      </c>
      <c r="L61" s="21">
        <f t="shared" si="15"/>
        <v>8.43293436026978</v>
      </c>
    </row>
    <row r="62" spans="2:12" ht="12.75">
      <c r="B62" s="30">
        <v>4</v>
      </c>
      <c r="C62" s="4">
        <v>61</v>
      </c>
      <c r="D62" s="4">
        <v>5</v>
      </c>
      <c r="E62" s="4">
        <v>163.845</v>
      </c>
      <c r="F62" s="21">
        <f t="shared" si="12"/>
        <v>2.2144331927092873</v>
      </c>
      <c r="G62" s="21">
        <f t="shared" si="13"/>
        <v>7.3561878371121034</v>
      </c>
      <c r="I62" s="4">
        <v>2</v>
      </c>
      <c r="J62" s="41">
        <v>268.194</v>
      </c>
      <c r="K62" s="21">
        <f t="shared" si="14"/>
        <v>2.428449057646679</v>
      </c>
      <c r="L62" s="21">
        <f t="shared" si="15"/>
        <v>8.067133151599245</v>
      </c>
    </row>
    <row r="63" spans="1:12" ht="12.75">
      <c r="A63" s="4"/>
      <c r="B63" s="30">
        <v>5</v>
      </c>
      <c r="C63" s="4">
        <v>67</v>
      </c>
      <c r="D63" s="4">
        <v>6</v>
      </c>
      <c r="E63" s="4">
        <v>120.637</v>
      </c>
      <c r="F63" s="21">
        <f t="shared" si="12"/>
        <v>2.0814805286281057</v>
      </c>
      <c r="G63" s="21">
        <f t="shared" si="13"/>
        <v>6.914528647010704</v>
      </c>
      <c r="H63" s="3"/>
      <c r="I63" s="4">
        <v>2</v>
      </c>
      <c r="J63" s="41">
        <v>262.894</v>
      </c>
      <c r="K63" s="21">
        <f t="shared" si="14"/>
        <v>2.4197806743656747</v>
      </c>
      <c r="L63" s="21">
        <f t="shared" si="15"/>
        <v>8.038337405640824</v>
      </c>
    </row>
    <row r="64" spans="2:12" ht="12.75">
      <c r="B64" s="30">
        <v>6</v>
      </c>
      <c r="C64" s="4">
        <v>49</v>
      </c>
      <c r="D64" s="4">
        <v>3</v>
      </c>
      <c r="E64" s="4">
        <v>506.499</v>
      </c>
      <c r="F64" s="21">
        <f t="shared" si="12"/>
        <v>2.7045785922532373</v>
      </c>
      <c r="G64" s="21">
        <f t="shared" si="13"/>
        <v>8.984415610436942</v>
      </c>
      <c r="H64" s="3"/>
      <c r="I64" s="4">
        <v>3</v>
      </c>
      <c r="J64" s="41">
        <v>181.547</v>
      </c>
      <c r="K64" s="21">
        <f t="shared" si="14"/>
        <v>2.2589890767454106</v>
      </c>
      <c r="L64" s="21">
        <f t="shared" si="15"/>
        <v>7.504199280084244</v>
      </c>
    </row>
    <row r="65" spans="4:12" ht="12.75">
      <c r="D65" s="3" t="s">
        <v>119</v>
      </c>
      <c r="E65" s="42">
        <f>AVERAGE(E59:E64)</f>
        <v>263.18416666666667</v>
      </c>
      <c r="F65" s="42">
        <f>AVERAGE(F59:F64)</f>
        <v>2.3512313726938245</v>
      </c>
      <c r="G65" s="42">
        <f>AVERAGE(G59:G64)</f>
        <v>7.810621554532195</v>
      </c>
      <c r="I65" s="4">
        <v>3</v>
      </c>
      <c r="J65" s="41">
        <v>176.177</v>
      </c>
      <c r="K65" s="21">
        <f t="shared" si="14"/>
        <v>2.2459492104036385</v>
      </c>
      <c r="L65" s="21">
        <f t="shared" si="15"/>
        <v>7.4608817817299355</v>
      </c>
    </row>
    <row r="66" spans="4:12" ht="12.75">
      <c r="D66" s="3" t="s">
        <v>120</v>
      </c>
      <c r="E66" s="42">
        <f>STDEV(E59:E64)/SQRT(6)</f>
        <v>66.67369148843076</v>
      </c>
      <c r="F66" s="42">
        <f>STDEV(F59:F64)/SQRT(6)</f>
        <v>0.10880712642255316</v>
      </c>
      <c r="G66" s="42">
        <f>STDEV(G59:G64)/SQRT(6)</f>
        <v>0.36144945018704183</v>
      </c>
      <c r="I66" s="4">
        <v>4</v>
      </c>
      <c r="J66" s="41">
        <v>178.45</v>
      </c>
      <c r="K66" s="21">
        <f t="shared" si="14"/>
        <v>2.2515165522916787</v>
      </c>
      <c r="L66" s="21">
        <f t="shared" si="15"/>
        <v>7.47937609116166</v>
      </c>
    </row>
    <row r="67" spans="1:13" ht="12.75">
      <c r="A67" s="4" t="s">
        <v>140</v>
      </c>
      <c r="B67" s="31">
        <v>1</v>
      </c>
      <c r="C67" s="4">
        <v>50</v>
      </c>
      <c r="D67" s="4">
        <v>3</v>
      </c>
      <c r="E67" s="4">
        <v>121.986</v>
      </c>
      <c r="F67" s="21">
        <f aca="true" t="shared" si="16" ref="F67:F72">LOG(E67,10)</f>
        <v>2.0863099907433313</v>
      </c>
      <c r="G67" s="21">
        <f aca="true" t="shared" si="17" ref="G67:G72">LOG(E67,2)</f>
        <v>6.930571772894465</v>
      </c>
      <c r="H67" s="3"/>
      <c r="I67" s="4">
        <v>4</v>
      </c>
      <c r="J67" s="41">
        <v>227.405</v>
      </c>
      <c r="K67" s="21">
        <f t="shared" si="14"/>
        <v>2.356800009377824</v>
      </c>
      <c r="L67" s="21">
        <f t="shared" si="15"/>
        <v>7.829120165182994</v>
      </c>
      <c r="M67" s="4"/>
    </row>
    <row r="68" spans="1:13" ht="12.75">
      <c r="A68" s="4" t="s">
        <v>124</v>
      </c>
      <c r="B68" s="30">
        <v>2</v>
      </c>
      <c r="C68" s="4">
        <v>38</v>
      </c>
      <c r="D68" s="4">
        <v>1</v>
      </c>
      <c r="E68" s="17">
        <v>165.122</v>
      </c>
      <c r="F68" s="21">
        <f t="shared" si="16"/>
        <v>2.217804940265089</v>
      </c>
      <c r="G68" s="21">
        <f t="shared" si="17"/>
        <v>7.367388540046588</v>
      </c>
      <c r="H68" s="3"/>
      <c r="I68" s="4">
        <v>5</v>
      </c>
      <c r="J68" s="41">
        <v>181.224</v>
      </c>
      <c r="K68" s="21">
        <f t="shared" si="14"/>
        <v>2.258215711979631</v>
      </c>
      <c r="L68" s="21">
        <f t="shared" si="15"/>
        <v>7.501630217941205</v>
      </c>
      <c r="M68" s="4"/>
    </row>
    <row r="69" spans="1:13" ht="12.75">
      <c r="A69" s="4" t="s">
        <v>59</v>
      </c>
      <c r="B69" s="30">
        <v>3</v>
      </c>
      <c r="C69" s="4">
        <v>44</v>
      </c>
      <c r="D69" s="4">
        <v>2</v>
      </c>
      <c r="E69" s="4">
        <v>359.578</v>
      </c>
      <c r="F69" s="21">
        <f t="shared" si="16"/>
        <v>2.5557931125081295</v>
      </c>
      <c r="G69" s="21">
        <f>LOG(E69,2)</f>
        <v>8.490160945160373</v>
      </c>
      <c r="I69" s="4">
        <v>5</v>
      </c>
      <c r="J69" s="41">
        <v>179.834</v>
      </c>
      <c r="K69" s="21">
        <f t="shared" si="14"/>
        <v>2.254871804285094</v>
      </c>
      <c r="L69" s="21">
        <f t="shared" si="15"/>
        <v>7.490521997024013</v>
      </c>
      <c r="M69" s="4"/>
    </row>
    <row r="70" spans="2:13" ht="12.75">
      <c r="B70" s="30">
        <v>4</v>
      </c>
      <c r="C70" s="4">
        <v>56</v>
      </c>
      <c r="D70" s="4">
        <v>4</v>
      </c>
      <c r="E70" s="4">
        <v>61.886</v>
      </c>
      <c r="F70" s="21">
        <f t="shared" si="16"/>
        <v>1.791592412987407</v>
      </c>
      <c r="G70" s="21">
        <f t="shared" si="17"/>
        <v>5.95154117128991</v>
      </c>
      <c r="I70" s="4">
        <v>6</v>
      </c>
      <c r="J70" s="41">
        <v>225.429</v>
      </c>
      <c r="K70" s="21">
        <f t="shared" si="14"/>
        <v>2.3530097845132683</v>
      </c>
      <c r="L70" s="21">
        <f t="shared" si="15"/>
        <v>7.816529310719485</v>
      </c>
      <c r="M70" s="4"/>
    </row>
    <row r="71" spans="2:13" ht="12.75">
      <c r="B71" s="30">
        <v>5</v>
      </c>
      <c r="C71" s="4">
        <v>62</v>
      </c>
      <c r="D71" s="4">
        <v>5</v>
      </c>
      <c r="E71" s="4">
        <v>129.447</v>
      </c>
      <c r="F71" s="21">
        <f t="shared" si="16"/>
        <v>2.1120919898922264</v>
      </c>
      <c r="G71" s="21">
        <f t="shared" si="17"/>
        <v>7.016217720209543</v>
      </c>
      <c r="I71" s="4">
        <v>6</v>
      </c>
      <c r="J71" s="41">
        <v>217.966</v>
      </c>
      <c r="K71" s="21">
        <f t="shared" si="14"/>
        <v>2.338388754320281</v>
      </c>
      <c r="L71" s="21">
        <f t="shared" si="15"/>
        <v>7.767959299745205</v>
      </c>
      <c r="M71" s="4"/>
    </row>
    <row r="72" spans="2:13" ht="12.75">
      <c r="B72" s="31">
        <v>6</v>
      </c>
      <c r="C72" s="4">
        <v>68</v>
      </c>
      <c r="D72" s="4">
        <v>6</v>
      </c>
      <c r="E72" s="4">
        <v>253.955</v>
      </c>
      <c r="F72" s="21">
        <f t="shared" si="16"/>
        <v>2.4047567678676396</v>
      </c>
      <c r="G72" s="21">
        <f t="shared" si="17"/>
        <v>7.98842906855004</v>
      </c>
      <c r="I72" s="3" t="s">
        <v>119</v>
      </c>
      <c r="J72" s="42"/>
      <c r="K72" s="43">
        <f>AVERAGE(K60:K71)</f>
        <v>2.3534913508925372</v>
      </c>
      <c r="L72" s="43">
        <f>AVERAGE(L60:L71)</f>
        <v>7.818129039604332</v>
      </c>
      <c r="M72" s="4"/>
    </row>
    <row r="73" spans="4:14" ht="12.75">
      <c r="D73" s="3" t="s">
        <v>119</v>
      </c>
      <c r="E73" s="42">
        <f>AVERAGE(E67:E72)</f>
        <v>181.99566666666666</v>
      </c>
      <c r="F73" s="42">
        <f>AVERAGE(F67:F72)</f>
        <v>2.1947248690439705</v>
      </c>
      <c r="G73" s="42">
        <f>AVERAGE(G67:G72)</f>
        <v>7.290718203025154</v>
      </c>
      <c r="I73" s="3" t="s">
        <v>121</v>
      </c>
      <c r="J73" s="3"/>
      <c r="K73" s="43">
        <f>+$K$72-0.5</f>
        <v>1.8534913508925372</v>
      </c>
      <c r="L73" s="43">
        <f>+$L$72-0.5</f>
        <v>7.318129039604332</v>
      </c>
      <c r="M73" s="4"/>
      <c r="N73" s="4"/>
    </row>
    <row r="74" spans="4:14" ht="12.75">
      <c r="D74" s="3" t="s">
        <v>120</v>
      </c>
      <c r="E74" s="42">
        <f>STDEV(E67:E72)/SQRT(6)</f>
        <v>43.88895300692929</v>
      </c>
      <c r="F74" s="42">
        <f>STDEV(F67:F72)/SQRT(6)</f>
        <v>0.10895168965025795</v>
      </c>
      <c r="G74" s="42">
        <f>STDEV(G67:G72)/SQRT(6)</f>
        <v>0.3619296788346354</v>
      </c>
      <c r="I74" s="3" t="s">
        <v>122</v>
      </c>
      <c r="J74" s="15"/>
      <c r="K74" s="43">
        <f>+$K$72+0.5</f>
        <v>2.8534913508925372</v>
      </c>
      <c r="L74" s="43">
        <f>+$L$72+0.5</f>
        <v>8.318129039604333</v>
      </c>
      <c r="M74" s="4"/>
      <c r="N74" s="41"/>
    </row>
    <row r="75" spans="1:14" ht="12.75">
      <c r="A75" s="4" t="s">
        <v>141</v>
      </c>
      <c r="B75" s="30">
        <v>1</v>
      </c>
      <c r="C75" s="4">
        <v>57</v>
      </c>
      <c r="D75" s="4">
        <v>4</v>
      </c>
      <c r="E75" s="4">
        <v>416.325</v>
      </c>
      <c r="F75" s="21">
        <f aca="true" t="shared" si="18" ref="F75:F80">LOG(E75,10)</f>
        <v>2.61943249072356</v>
      </c>
      <c r="G75" s="21">
        <f aca="true" t="shared" si="19" ref="G75:G80">LOG(E75,2)</f>
        <v>8.701566383595376</v>
      </c>
      <c r="I75" s="15"/>
      <c r="J75" s="4"/>
      <c r="M75" s="4"/>
      <c r="N75" s="41"/>
    </row>
    <row r="76" spans="1:13" ht="12.75">
      <c r="A76" s="4" t="s">
        <v>135</v>
      </c>
      <c r="B76" s="30">
        <v>2</v>
      </c>
      <c r="C76" s="4">
        <v>69</v>
      </c>
      <c r="D76" s="4">
        <v>6</v>
      </c>
      <c r="E76" s="4">
        <v>275.23</v>
      </c>
      <c r="F76" s="21">
        <f t="shared" si="18"/>
        <v>2.4396957701316473</v>
      </c>
      <c r="G76" s="21">
        <f t="shared" si="19"/>
        <v>8.10449392177818</v>
      </c>
      <c r="I76" s="15"/>
      <c r="J76" s="15"/>
      <c r="K76" s="15"/>
      <c r="M76" s="4"/>
    </row>
    <row r="77" spans="1:13" ht="12.75">
      <c r="A77" s="4" t="s">
        <v>59</v>
      </c>
      <c r="B77" s="30">
        <v>3</v>
      </c>
      <c r="C77" s="4">
        <v>39</v>
      </c>
      <c r="D77" s="4">
        <v>1</v>
      </c>
      <c r="E77" s="4">
        <v>366.757</v>
      </c>
      <c r="F77" s="21">
        <f t="shared" si="18"/>
        <v>2.56437841162878</v>
      </c>
      <c r="G77" s="21">
        <f t="shared" si="19"/>
        <v>8.518680691512275</v>
      </c>
      <c r="I77" s="3" t="s">
        <v>126</v>
      </c>
      <c r="J77" s="15"/>
      <c r="K77" s="15"/>
      <c r="M77" s="4"/>
    </row>
    <row r="78" spans="2:14" ht="12.75">
      <c r="B78" s="30">
        <v>4</v>
      </c>
      <c r="C78" s="4">
        <v>45</v>
      </c>
      <c r="D78" s="4">
        <v>2</v>
      </c>
      <c r="E78" s="4">
        <v>293.319</v>
      </c>
      <c r="F78" s="21">
        <f t="shared" si="18"/>
        <v>2.467340195704378</v>
      </c>
      <c r="G78" s="21">
        <f t="shared" si="19"/>
        <v>8.196326715755257</v>
      </c>
      <c r="I78" s="3" t="s">
        <v>59</v>
      </c>
      <c r="J78" s="3">
        <v>0</v>
      </c>
      <c r="K78" s="3">
        <v>7.5</v>
      </c>
      <c r="L78" s="3">
        <v>30</v>
      </c>
      <c r="M78" s="4"/>
      <c r="N78" s="4"/>
    </row>
    <row r="79" spans="2:14" ht="12.75">
      <c r="B79" s="30">
        <v>5</v>
      </c>
      <c r="C79" s="4">
        <v>63</v>
      </c>
      <c r="D79" s="4">
        <v>5</v>
      </c>
      <c r="E79" s="4">
        <v>212.765</v>
      </c>
      <c r="F79" s="21">
        <f t="shared" si="18"/>
        <v>2.3279001877347163</v>
      </c>
      <c r="G79" s="21">
        <f t="shared" si="19"/>
        <v>7.733117035729521</v>
      </c>
      <c r="I79" s="4" t="s">
        <v>119</v>
      </c>
      <c r="J79" s="41">
        <f>G65</f>
        <v>7.810621554532195</v>
      </c>
      <c r="K79" s="41">
        <f>G73</f>
        <v>7.290718203025154</v>
      </c>
      <c r="L79" s="41">
        <f>G81</f>
        <v>7.995109070508021</v>
      </c>
      <c r="M79" s="41"/>
      <c r="N79" s="41"/>
    </row>
    <row r="80" spans="2:14" ht="12.75">
      <c r="B80" s="30">
        <v>6</v>
      </c>
      <c r="C80" s="4">
        <v>51</v>
      </c>
      <c r="D80" s="4">
        <v>3</v>
      </c>
      <c r="E80" s="4">
        <v>105.162</v>
      </c>
      <c r="F80" s="21">
        <f t="shared" si="18"/>
        <v>2.021858837045434</v>
      </c>
      <c r="G80" s="21">
        <f t="shared" si="19"/>
        <v>6.716469674677517</v>
      </c>
      <c r="I80" s="4" t="s">
        <v>120</v>
      </c>
      <c r="J80" s="41">
        <f>G66</f>
        <v>0.36144945018704183</v>
      </c>
      <c r="K80" s="41">
        <f>G74</f>
        <v>0.3619296788346354</v>
      </c>
      <c r="L80" s="41">
        <f>G82</f>
        <v>0.2903573255398159</v>
      </c>
      <c r="M80" s="41"/>
      <c r="N80" s="41"/>
    </row>
    <row r="81" spans="1:12" ht="12.75">
      <c r="A81" s="4"/>
      <c r="D81" s="3" t="s">
        <v>119</v>
      </c>
      <c r="E81" s="42">
        <f>AVERAGE(E75:E80)</f>
        <v>278.2596666666667</v>
      </c>
      <c r="F81" s="42">
        <f>AVERAGE(F75:F80)</f>
        <v>2.406767648828086</v>
      </c>
      <c r="G81" s="42">
        <f>AVERAGE(G75:G80)</f>
        <v>7.995109070508021</v>
      </c>
      <c r="I81" s="3" t="s">
        <v>60</v>
      </c>
      <c r="J81" s="3">
        <v>0</v>
      </c>
      <c r="K81" s="3">
        <v>7.5</v>
      </c>
      <c r="L81" s="3">
        <v>30</v>
      </c>
    </row>
    <row r="82" spans="1:12" ht="12.75">
      <c r="A82" s="4"/>
      <c r="D82" s="3" t="s">
        <v>120</v>
      </c>
      <c r="E82" s="42">
        <f>STDEV(E75:E80)/SQRT(6)</f>
        <v>45.23351642434075</v>
      </c>
      <c r="F82" s="42">
        <f>STDEV(F75:F80)/SQRT(6)</f>
        <v>0.08740626444825599</v>
      </c>
      <c r="G82" s="42">
        <f>STDEV(G75:G80)/SQRT(6)</f>
        <v>0.2903573255398159</v>
      </c>
      <c r="I82" s="4" t="s">
        <v>119</v>
      </c>
      <c r="J82" s="41">
        <f>G89</f>
        <v>7.3975700258905865</v>
      </c>
      <c r="K82" s="41">
        <f>G97</f>
        <v>7.668471631748243</v>
      </c>
      <c r="L82" s="41">
        <f>G105</f>
        <v>7.824841186689141</v>
      </c>
    </row>
    <row r="83" spans="1:12" ht="12.75">
      <c r="A83" s="4" t="s">
        <v>142</v>
      </c>
      <c r="B83" s="30">
        <v>1</v>
      </c>
      <c r="C83" s="4">
        <v>58</v>
      </c>
      <c r="D83" s="4">
        <v>4</v>
      </c>
      <c r="E83" s="4">
        <v>233.79</v>
      </c>
      <c r="F83" s="21">
        <f aca="true" t="shared" si="20" ref="F83:F88">LOG(E83,10)</f>
        <v>2.368825930958845</v>
      </c>
      <c r="G83" s="21">
        <f aca="true" t="shared" si="21" ref="G83:G88">LOG(E83,2)</f>
        <v>7.8690694119499</v>
      </c>
      <c r="I83" s="4" t="s">
        <v>120</v>
      </c>
      <c r="J83" s="41">
        <f>G90</f>
        <v>0.4644863182043034</v>
      </c>
      <c r="K83" s="41">
        <f>G98</f>
        <v>0.431132172129036</v>
      </c>
      <c r="L83" s="41">
        <f>G106</f>
        <v>0.3542873410146393</v>
      </c>
    </row>
    <row r="84" spans="1:7" ht="12.75">
      <c r="A84" s="4" t="s">
        <v>118</v>
      </c>
      <c r="B84" s="30">
        <v>2</v>
      </c>
      <c r="C84" s="4">
        <v>70</v>
      </c>
      <c r="D84" s="4">
        <v>6</v>
      </c>
      <c r="E84" s="4">
        <v>126.4</v>
      </c>
      <c r="F84" s="21">
        <f t="shared" si="20"/>
        <v>2.101747073946366</v>
      </c>
      <c r="G84" s="21">
        <f t="shared" si="21"/>
        <v>6.981852653289741</v>
      </c>
    </row>
    <row r="85" spans="1:7" ht="12.75">
      <c r="A85" s="4" t="s">
        <v>60</v>
      </c>
      <c r="B85" s="31">
        <v>3</v>
      </c>
      <c r="C85" s="4">
        <v>52</v>
      </c>
      <c r="D85" s="4">
        <v>3</v>
      </c>
      <c r="E85" s="4">
        <v>112.576</v>
      </c>
      <c r="F85" s="21">
        <f t="shared" si="20"/>
        <v>2.0514458134413482</v>
      </c>
      <c r="G85" s="21">
        <f t="shared" si="21"/>
        <v>6.814755482809874</v>
      </c>
    </row>
    <row r="86" spans="2:7" ht="12.75">
      <c r="B86" s="30">
        <v>4</v>
      </c>
      <c r="C86" s="4">
        <v>40</v>
      </c>
      <c r="D86" s="4">
        <v>1</v>
      </c>
      <c r="E86" s="4">
        <v>80.462</v>
      </c>
      <c r="F86" s="21">
        <f t="shared" si="20"/>
        <v>1.9055908233902101</v>
      </c>
      <c r="G86" s="21">
        <f t="shared" si="21"/>
        <v>6.330235693579482</v>
      </c>
    </row>
    <row r="87" spans="1:7" ht="12.75">
      <c r="A87" s="4"/>
      <c r="B87" s="31">
        <v>5</v>
      </c>
      <c r="C87" s="4">
        <v>64</v>
      </c>
      <c r="D87" s="4">
        <v>5</v>
      </c>
      <c r="E87" s="4">
        <v>119.835</v>
      </c>
      <c r="F87" s="21">
        <f t="shared" si="20"/>
        <v>2.0785836802142845</v>
      </c>
      <c r="G87" s="21">
        <f t="shared" si="21"/>
        <v>6.904905524878202</v>
      </c>
    </row>
    <row r="88" spans="1:7" ht="12.75">
      <c r="A88" s="4"/>
      <c r="B88" s="30">
        <v>6</v>
      </c>
      <c r="C88" s="4">
        <v>46</v>
      </c>
      <c r="D88" s="4">
        <v>2</v>
      </c>
      <c r="E88" s="4">
        <v>716.39</v>
      </c>
      <c r="F88" s="21">
        <f t="shared" si="20"/>
        <v>2.8551495149559853</v>
      </c>
      <c r="G88" s="21">
        <f t="shared" si="21"/>
        <v>9.484601388836316</v>
      </c>
    </row>
    <row r="89" spans="1:7" ht="12.75">
      <c r="A89" s="4"/>
      <c r="D89" s="3" t="s">
        <v>119</v>
      </c>
      <c r="E89" s="42">
        <f>AVERAGE(E83:E88)</f>
        <v>231.5755</v>
      </c>
      <c r="F89" s="42">
        <f>AVERAGE(F83:F88)</f>
        <v>2.2268904728178396</v>
      </c>
      <c r="G89" s="42">
        <f>AVERAGE(G83:G88)</f>
        <v>7.3975700258905865</v>
      </c>
    </row>
    <row r="90" spans="1:7" ht="12.75">
      <c r="A90" s="4"/>
      <c r="D90" s="3" t="s">
        <v>120</v>
      </c>
      <c r="E90" s="42">
        <f>STDEV(E83:E88)/SQRT(6)</f>
        <v>99.26295036308026</v>
      </c>
      <c r="F90" s="42">
        <f>STDEV(F83:F88)/SQRT(6)</f>
        <v>0.1398243143550202</v>
      </c>
      <c r="G90" s="42">
        <f>STDEV(G83:G88)/SQRT(6)</f>
        <v>0.4644863182043034</v>
      </c>
    </row>
    <row r="91" spans="1:13" ht="12.75">
      <c r="A91" s="4" t="s">
        <v>143</v>
      </c>
      <c r="B91" s="30">
        <v>1</v>
      </c>
      <c r="C91" s="4">
        <v>47</v>
      </c>
      <c r="D91" s="4">
        <v>2</v>
      </c>
      <c r="E91" s="4">
        <v>238.882</v>
      </c>
      <c r="F91" s="21">
        <f aca="true" t="shared" si="22" ref="F91:F96">LOG(E91,10)</f>
        <v>2.378183426454827</v>
      </c>
      <c r="G91" s="21">
        <f aca="true" t="shared" si="23" ref="G91:G96">LOG(E91,2)</f>
        <v>7.900154339135784</v>
      </c>
      <c r="I91" s="4"/>
      <c r="J91" s="41"/>
      <c r="K91" s="41"/>
      <c r="L91" s="4"/>
      <c r="M91" s="4"/>
    </row>
    <row r="92" spans="1:11" ht="12.75">
      <c r="A92" s="4" t="s">
        <v>124</v>
      </c>
      <c r="B92" s="30">
        <v>2</v>
      </c>
      <c r="C92" s="4">
        <v>65</v>
      </c>
      <c r="D92" s="4">
        <v>5</v>
      </c>
      <c r="E92" s="4">
        <v>182.873</v>
      </c>
      <c r="F92" s="21">
        <f t="shared" si="22"/>
        <v>2.2621495894753303</v>
      </c>
      <c r="G92" s="21">
        <f t="shared" si="23"/>
        <v>7.514698276116014</v>
      </c>
      <c r="I92" s="4"/>
      <c r="J92" s="41"/>
      <c r="K92" s="41"/>
    </row>
    <row r="93" spans="1:11" ht="12.75">
      <c r="A93" s="4"/>
      <c r="B93" s="30">
        <v>3</v>
      </c>
      <c r="C93" s="4">
        <v>59</v>
      </c>
      <c r="D93" s="4">
        <v>4</v>
      </c>
      <c r="E93" s="4">
        <v>273.342</v>
      </c>
      <c r="F93" s="21">
        <f t="shared" si="22"/>
        <v>2.43670636775859</v>
      </c>
      <c r="G93" s="21">
        <f t="shared" si="23"/>
        <v>8.094563342048197</v>
      </c>
      <c r="I93" s="4"/>
      <c r="J93" s="4"/>
      <c r="K93" s="4"/>
    </row>
    <row r="94" spans="1:11" ht="12.75">
      <c r="A94" s="4"/>
      <c r="B94" s="30">
        <v>4</v>
      </c>
      <c r="C94" s="4">
        <v>41</v>
      </c>
      <c r="D94" s="4">
        <v>1</v>
      </c>
      <c r="E94" s="4">
        <v>52.866</v>
      </c>
      <c r="F94" s="21">
        <f t="shared" si="22"/>
        <v>1.723176451626106</v>
      </c>
      <c r="G94" s="21">
        <f t="shared" si="23"/>
        <v>5.724268267105076</v>
      </c>
      <c r="I94" s="15"/>
      <c r="J94" s="15"/>
      <c r="K94" s="15"/>
    </row>
    <row r="95" spans="1:13" ht="12.75">
      <c r="A95" s="4"/>
      <c r="B95" s="30">
        <v>5</v>
      </c>
      <c r="C95" s="4">
        <v>71</v>
      </c>
      <c r="D95" s="4">
        <v>6</v>
      </c>
      <c r="E95" s="4">
        <v>474.002</v>
      </c>
      <c r="F95" s="21">
        <f t="shared" si="22"/>
        <v>2.675780174136387</v>
      </c>
      <c r="G95" s="21">
        <f t="shared" si="23"/>
        <v>8.888749336206264</v>
      </c>
      <c r="I95" s="15"/>
      <c r="J95" s="15"/>
      <c r="K95" s="15"/>
      <c r="M95" s="4"/>
    </row>
    <row r="96" spans="1:7" ht="12.75">
      <c r="A96" s="4"/>
      <c r="B96" s="30">
        <v>6</v>
      </c>
      <c r="C96" s="4">
        <v>53</v>
      </c>
      <c r="D96" s="4">
        <v>3</v>
      </c>
      <c r="E96" s="4">
        <v>236.943</v>
      </c>
      <c r="F96" s="21">
        <f t="shared" si="22"/>
        <v>2.3746438828759806</v>
      </c>
      <c r="G96" s="21">
        <f t="shared" si="23"/>
        <v>7.888396229878135</v>
      </c>
    </row>
    <row r="97" spans="4:13" ht="12.75">
      <c r="D97" s="3" t="s">
        <v>119</v>
      </c>
      <c r="E97" s="42">
        <f>AVERAGE(E91:E96)</f>
        <v>243.15133333333333</v>
      </c>
      <c r="F97" s="42">
        <f>AVERAGE(F91:F96)</f>
        <v>2.3084399820545367</v>
      </c>
      <c r="G97" s="42">
        <f>AVERAGE(G91:G96)</f>
        <v>7.668471631748243</v>
      </c>
      <c r="I97" s="4"/>
      <c r="J97" s="4"/>
      <c r="K97" s="4"/>
      <c r="M97" s="4"/>
    </row>
    <row r="98" spans="4:13" ht="12.75">
      <c r="D98" s="3" t="s">
        <v>120</v>
      </c>
      <c r="E98" s="42">
        <f>STDEV(E91:E96)/SQRT(6)</f>
        <v>56.00662544596352</v>
      </c>
      <c r="F98" s="42">
        <f>STDEV(F91:F96)/SQRT(6)</f>
        <v>0.12978371590660429</v>
      </c>
      <c r="G98" s="42">
        <f>STDEV(G91:G96)/SQRT(6)</f>
        <v>0.431132172129036</v>
      </c>
      <c r="I98" s="4"/>
      <c r="J98" s="4"/>
      <c r="K98" s="4"/>
      <c r="M98" s="4"/>
    </row>
    <row r="99" spans="1:13" ht="12.75">
      <c r="A99" s="4" t="s">
        <v>144</v>
      </c>
      <c r="B99" s="30">
        <v>1</v>
      </c>
      <c r="C99" s="4">
        <v>60</v>
      </c>
      <c r="D99" s="4">
        <v>4</v>
      </c>
      <c r="E99" s="4">
        <v>136.682</v>
      </c>
      <c r="F99" s="21">
        <f aca="true" t="shared" si="24" ref="F99:F104">LOG(E99,10)</f>
        <v>2.1357113249892428</v>
      </c>
      <c r="G99" s="21">
        <f aca="true" t="shared" si="25" ref="G99:G104">LOG(E99,2)</f>
        <v>7.0946794530508805</v>
      </c>
      <c r="I99" s="4"/>
      <c r="J99" s="4"/>
      <c r="K99" s="4"/>
      <c r="M99" s="4"/>
    </row>
    <row r="100" spans="1:13" ht="12.75">
      <c r="A100" s="4" t="s">
        <v>135</v>
      </c>
      <c r="B100" s="30">
        <v>2</v>
      </c>
      <c r="C100" s="4">
        <v>48</v>
      </c>
      <c r="D100" s="4">
        <v>2</v>
      </c>
      <c r="E100" s="4">
        <v>151.718</v>
      </c>
      <c r="F100" s="21">
        <f t="shared" si="24"/>
        <v>2.181037109045986</v>
      </c>
      <c r="G100" s="21">
        <f t="shared" si="25"/>
        <v>7.245248448531774</v>
      </c>
      <c r="I100" s="4"/>
      <c r="J100" s="4"/>
      <c r="K100" s="4"/>
      <c r="M100" s="4"/>
    </row>
    <row r="101" spans="1:13" ht="12.75">
      <c r="A101" s="4"/>
      <c r="B101" s="30">
        <v>3</v>
      </c>
      <c r="C101" s="4">
        <v>66</v>
      </c>
      <c r="D101" s="4">
        <v>5</v>
      </c>
      <c r="E101" s="4">
        <v>443.343</v>
      </c>
      <c r="F101" s="21">
        <f t="shared" si="24"/>
        <v>2.6467398557231134</v>
      </c>
      <c r="G101" s="21">
        <f t="shared" si="25"/>
        <v>8.792279486584736</v>
      </c>
      <c r="I101" s="4"/>
      <c r="J101" s="4"/>
      <c r="K101" s="4"/>
      <c r="M101" s="4"/>
    </row>
    <row r="102" spans="1:13" ht="12.75">
      <c r="A102" s="4"/>
      <c r="B102" s="30">
        <v>4</v>
      </c>
      <c r="C102" s="4">
        <v>54</v>
      </c>
      <c r="D102" s="4">
        <v>3</v>
      </c>
      <c r="E102" s="4">
        <v>536.784</v>
      </c>
      <c r="F102" s="21">
        <f t="shared" si="24"/>
        <v>2.7297995622740685</v>
      </c>
      <c r="G102" s="21">
        <f t="shared" si="25"/>
        <v>9.068197859329453</v>
      </c>
      <c r="I102" s="3"/>
      <c r="J102" s="3"/>
      <c r="K102" s="3"/>
      <c r="M102" s="4"/>
    </row>
    <row r="103" spans="1:13" ht="12.75">
      <c r="A103" s="4"/>
      <c r="B103" s="30">
        <v>5</v>
      </c>
      <c r="C103" s="4">
        <v>72</v>
      </c>
      <c r="D103" s="4">
        <v>6</v>
      </c>
      <c r="E103" s="4">
        <v>158.498</v>
      </c>
      <c r="F103" s="21">
        <f t="shared" si="24"/>
        <v>2.200023786462641</v>
      </c>
      <c r="G103" s="21">
        <f t="shared" si="25"/>
        <v>7.308320825670724</v>
      </c>
      <c r="I103" s="3"/>
      <c r="J103" s="3"/>
      <c r="K103" s="3"/>
      <c r="M103" s="4"/>
    </row>
    <row r="104" spans="1:13" ht="12.75">
      <c r="A104" s="4"/>
      <c r="B104" s="30">
        <v>6</v>
      </c>
      <c r="C104" s="4">
        <v>42</v>
      </c>
      <c r="D104" s="4">
        <v>1</v>
      </c>
      <c r="E104" s="4">
        <v>173.684</v>
      </c>
      <c r="F104" s="21">
        <f t="shared" si="24"/>
        <v>2.2397598125071854</v>
      </c>
      <c r="G104" s="21">
        <f t="shared" si="25"/>
        <v>7.440321046967272</v>
      </c>
      <c r="M104" s="4"/>
    </row>
    <row r="105" spans="4:13" ht="12.75">
      <c r="D105" s="3" t="s">
        <v>119</v>
      </c>
      <c r="E105" s="42">
        <f>AVERAGE(E99:E104)</f>
        <v>266.7848333333333</v>
      </c>
      <c r="F105" s="42">
        <f>AVERAGE(F99:F104)</f>
        <v>2.355511908500373</v>
      </c>
      <c r="G105" s="42">
        <f>AVERAGE(G99:G104)</f>
        <v>7.824841186689141</v>
      </c>
      <c r="M105" s="4"/>
    </row>
    <row r="106" spans="4:7" ht="12.75">
      <c r="D106" s="3" t="s">
        <v>120</v>
      </c>
      <c r="E106" s="42">
        <f>STDEV(E99:E104)/SQRT(6)</f>
        <v>71.79444338592259</v>
      </c>
      <c r="F106" s="42">
        <f>STDEV(F99:F104)/SQRT(6)</f>
        <v>0.10665111672944065</v>
      </c>
      <c r="G106" s="42">
        <f>STDEV(G99:G104)/SQRT(6)</f>
        <v>0.3542873410146393</v>
      </c>
    </row>
    <row r="108" ht="12.75">
      <c r="A108" s="1" t="s">
        <v>131</v>
      </c>
    </row>
    <row r="121" ht="12.75">
      <c r="H121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Dewitt</dc:creator>
  <cp:keywords/>
  <dc:description/>
  <cp:lastModifiedBy>Luebke, Robert</cp:lastModifiedBy>
  <cp:lastPrinted>2015-01-07T16:12:02Z</cp:lastPrinted>
  <dcterms:created xsi:type="dcterms:W3CDTF">2007-05-07T13:34:36Z</dcterms:created>
  <dcterms:modified xsi:type="dcterms:W3CDTF">2016-05-18T13:24:09Z</dcterms:modified>
  <cp:category/>
  <cp:version/>
  <cp:contentType/>
  <cp:contentStatus/>
</cp:coreProperties>
</file>