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RTP\Users\E-J\ethoma\Net MyDocuments\Administrative\2016 Work Assignments\Jacobs WA 1-37 R8 Well Pad Studies\Project Folder\Information\Measurement Equipment\Alicat\"/>
    </mc:Choice>
  </mc:AlternateContent>
  <bookViews>
    <workbookView xWindow="0" yWindow="0" windowWidth="27870" windowHeight="12420"/>
  </bookViews>
  <sheets>
    <sheet name="Conversion Calculation" sheetId="1" r:id="rId1"/>
    <sheet name="Data_Calc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44" i="1"/>
  <c r="B24" i="2"/>
  <c r="C24" i="2"/>
  <c r="D24" i="2"/>
  <c r="E24" i="2"/>
  <c r="E34" i="2" s="1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E36" i="2" s="1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E38" i="2" s="1"/>
  <c r="F28" i="2"/>
  <c r="G28" i="2"/>
  <c r="H28" i="2"/>
  <c r="I28" i="2"/>
  <c r="B29" i="2"/>
  <c r="C29" i="2"/>
  <c r="D29" i="2"/>
  <c r="E29" i="2"/>
  <c r="E39" i="2" s="1"/>
  <c r="F29" i="2"/>
  <c r="G29" i="2"/>
  <c r="H29" i="2"/>
  <c r="I29" i="2"/>
  <c r="B30" i="2"/>
  <c r="C30" i="2"/>
  <c r="D30" i="2"/>
  <c r="E30" i="2"/>
  <c r="F30" i="2"/>
  <c r="G30" i="2"/>
  <c r="H30" i="2"/>
  <c r="I30" i="2"/>
  <c r="I23" i="2"/>
  <c r="H23" i="2"/>
  <c r="G23" i="2"/>
  <c r="F23" i="2"/>
  <c r="F33" i="2" s="1"/>
  <c r="E23" i="2"/>
  <c r="D23" i="2"/>
  <c r="C23" i="2"/>
  <c r="B2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I13" i="2"/>
  <c r="H13" i="2"/>
  <c r="G13" i="2"/>
  <c r="F13" i="2"/>
  <c r="E13" i="2"/>
  <c r="D13" i="2"/>
  <c r="C13" i="2"/>
  <c r="B14" i="2"/>
  <c r="B15" i="2"/>
  <c r="B16" i="2"/>
  <c r="B17" i="2"/>
  <c r="B18" i="2"/>
  <c r="B19" i="2"/>
  <c r="B20" i="2"/>
  <c r="B13" i="2"/>
  <c r="B33" i="2" l="1"/>
  <c r="E37" i="2"/>
  <c r="D33" i="2"/>
  <c r="H33" i="2"/>
  <c r="G40" i="2"/>
  <c r="C40" i="2"/>
  <c r="C37" i="2"/>
  <c r="C42" i="2" s="1"/>
  <c r="E4" i="2" s="1"/>
  <c r="C36" i="2"/>
  <c r="E33" i="2"/>
  <c r="I33" i="2"/>
  <c r="F40" i="2"/>
  <c r="B40" i="2"/>
  <c r="F39" i="2"/>
  <c r="F38" i="2"/>
  <c r="F37" i="2"/>
  <c r="F36" i="2"/>
  <c r="B36" i="2"/>
  <c r="F35" i="2"/>
  <c r="F34" i="2"/>
  <c r="F42" i="2" s="1"/>
  <c r="E7" i="2" s="1"/>
  <c r="C33" i="2"/>
  <c r="G33" i="2"/>
  <c r="D8" i="1"/>
  <c r="G44" i="2"/>
  <c r="F8" i="2" s="1"/>
  <c r="D9" i="1"/>
  <c r="F44" i="2"/>
  <c r="F7" i="2" s="1"/>
  <c r="I44" i="2"/>
  <c r="F10" i="2" s="1"/>
  <c r="D10" i="1"/>
  <c r="E44" i="2"/>
  <c r="F6" i="2" s="1"/>
  <c r="D44" i="2"/>
  <c r="F5" i="2" s="1"/>
  <c r="C44" i="2"/>
  <c r="F4" i="2" s="1"/>
  <c r="D11" i="1"/>
  <c r="D12" i="1"/>
  <c r="D6" i="1"/>
  <c r="D5" i="1"/>
  <c r="B44" i="2"/>
  <c r="F3" i="2" s="1"/>
  <c r="D7" i="1"/>
  <c r="H44" i="2"/>
  <c r="F9" i="2" s="1"/>
  <c r="E35" i="2"/>
  <c r="D40" i="2"/>
  <c r="D39" i="2"/>
  <c r="D38" i="2"/>
  <c r="D37" i="2"/>
  <c r="D42" i="2" s="1"/>
  <c r="E5" i="2" s="1"/>
  <c r="D36" i="2"/>
  <c r="D35" i="2"/>
  <c r="D34" i="2"/>
  <c r="C39" i="2"/>
  <c r="C38" i="2"/>
  <c r="C35" i="2"/>
  <c r="C34" i="2"/>
  <c r="E40" i="2"/>
  <c r="B39" i="2"/>
  <c r="B35" i="2"/>
  <c r="B34" i="2"/>
  <c r="I39" i="2"/>
  <c r="I38" i="2"/>
  <c r="I37" i="2"/>
  <c r="I36" i="2"/>
  <c r="I35" i="2"/>
  <c r="I34" i="2"/>
  <c r="B38" i="2"/>
  <c r="B37" i="2"/>
  <c r="I40" i="2"/>
  <c r="H40" i="2"/>
  <c r="H39" i="2"/>
  <c r="H38" i="2"/>
  <c r="H37" i="2"/>
  <c r="H36" i="2"/>
  <c r="H35" i="2"/>
  <c r="H34" i="2"/>
  <c r="G39" i="2"/>
  <c r="G38" i="2"/>
  <c r="G37" i="2"/>
  <c r="G36" i="2"/>
  <c r="G35" i="2"/>
  <c r="G34" i="2"/>
  <c r="G42" i="2" l="1"/>
  <c r="E8" i="2" s="1"/>
  <c r="I42" i="2"/>
  <c r="E10" i="2" s="1"/>
  <c r="G10" i="2" s="1"/>
  <c r="H42" i="2"/>
  <c r="E9" i="2" s="1"/>
  <c r="G9" i="2" s="1"/>
  <c r="G7" i="2"/>
  <c r="E42" i="2"/>
  <c r="E6" i="2" s="1"/>
  <c r="G6" i="2" s="1"/>
  <c r="B42" i="2"/>
  <c r="E3" i="2" s="1"/>
  <c r="G3" i="2" s="1"/>
  <c r="G5" i="2"/>
  <c r="G8" i="2"/>
  <c r="G4" i="2"/>
  <c r="I3" i="2" l="1"/>
  <c r="G5" i="1" s="1"/>
  <c r="G6" i="1" l="1"/>
  <c r="G8" i="1" s="1"/>
</calcChain>
</file>

<file path=xl/sharedStrings.xml><?xml version="1.0" encoding="utf-8"?>
<sst xmlns="http://schemas.openxmlformats.org/spreadsheetml/2006/main" count="69" uniqueCount="60">
  <si>
    <t>Alicat Viscosity Correction Table</t>
  </si>
  <si>
    <t>Gases included: Methane (CH4), Ethane (C2H6), Propane (C3H8), i-Butane(i-C4H10), Nitrogen (N2), Carbon Dioxide (CO2), Oxygen (O2), Hydrogen Sulfide (H2S)</t>
  </si>
  <si>
    <t>% Methane</t>
  </si>
  <si>
    <t>% Ethane</t>
  </si>
  <si>
    <t>% Propane</t>
  </si>
  <si>
    <t>% Isobutane</t>
  </si>
  <si>
    <t>% Nitrogen</t>
  </si>
  <si>
    <t>% Carbon Dioxide</t>
  </si>
  <si>
    <t>% Oxygen</t>
  </si>
  <si>
    <t>% Hydrogen Sulfide</t>
  </si>
  <si>
    <t>Inputs</t>
  </si>
  <si>
    <t>Gas</t>
  </si>
  <si>
    <t>Methane (CH4)</t>
  </si>
  <si>
    <t>Ethane (C2H6)</t>
  </si>
  <si>
    <t>Propane (C3H8)</t>
  </si>
  <si>
    <t>Isobutane(i-C4H10)</t>
  </si>
  <si>
    <t>Nitrogen (N2)</t>
  </si>
  <si>
    <t>Carbon Dioxide (CO2)</t>
  </si>
  <si>
    <t>Oxygen (O2)</t>
  </si>
  <si>
    <t>Hydrogen Sulfide (H2S)</t>
  </si>
  <si>
    <t>Molecular Weight</t>
  </si>
  <si>
    <t>Absolute Viscosity</t>
  </si>
  <si>
    <t>Outputs</t>
  </si>
  <si>
    <t>Mix Viscosity</t>
  </si>
  <si>
    <t>Correction factor</t>
  </si>
  <si>
    <t>Vis Ratio vs 1</t>
  </si>
  <si>
    <t>Vis Ratio vs 2</t>
  </si>
  <si>
    <t>Vis Ratio vs 3</t>
  </si>
  <si>
    <t>Vis Ratio vs 4</t>
  </si>
  <si>
    <t>Vis Ratio vs 5</t>
  </si>
  <si>
    <t>Vis Ratio vs 6</t>
  </si>
  <si>
    <t>Vis Ratio vs 7</t>
  </si>
  <si>
    <t>Vis Ratio vs 8</t>
  </si>
  <si>
    <t>Mw ratio vs 1</t>
  </si>
  <si>
    <t>Mw ratio vs 2</t>
  </si>
  <si>
    <t>Mw ratio vs 3</t>
  </si>
  <si>
    <t>Mw ratio vs 4</t>
  </si>
  <si>
    <t>Mw ratio vs 5</t>
  </si>
  <si>
    <t>Mw ratio vs 6</t>
  </si>
  <si>
    <t>Mw ratio vs 7</t>
  </si>
  <si>
    <t>Mw ratio vs 8</t>
  </si>
  <si>
    <t>F 1</t>
  </si>
  <si>
    <t>F 2</t>
  </si>
  <si>
    <t>F 3</t>
  </si>
  <si>
    <t>F 4</t>
  </si>
  <si>
    <t>F 5</t>
  </si>
  <si>
    <t>F 6</t>
  </si>
  <si>
    <t>F 7</t>
  </si>
  <si>
    <t>F 8</t>
  </si>
  <si>
    <t>F</t>
  </si>
  <si>
    <t>%</t>
  </si>
  <si>
    <t>Total %</t>
  </si>
  <si>
    <t>Percentages</t>
  </si>
  <si>
    <t>Normalized percentages</t>
  </si>
  <si>
    <t>Partial Viscosities</t>
  </si>
  <si>
    <t>Mix viscosity</t>
  </si>
  <si>
    <t>(Multiply Alicat readings when set to pure methane by the correction factor</t>
  </si>
  <si>
    <t>to correct for running actually flowing the mix input on the left)</t>
  </si>
  <si>
    <t>% off from CH4</t>
  </si>
  <si>
    <t>*NOTE: All the butanes/pentanes/octanes/etc. were lumped into isobutane for approximation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</si>
</sst>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0"/>
    <numFmt numFmtId="165" formatCode="0.000000000%"/>
    <numFmt numFmtId="166" formatCode="0.0000%"/>
    <numFmt numFmtId="167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0" fillId="4" borderId="3" xfId="0" applyFill="1" applyBorder="1"/>
    <xf numFmtId="0" fontId="0" fillId="4" borderId="2" xfId="0" applyFill="1" applyBorder="1"/>
    <xf numFmtId="0" fontId="1" fillId="3" borderId="3" xfId="2" applyBorder="1" applyAlignment="1">
      <alignment horizontal="center"/>
    </xf>
    <xf numFmtId="0" fontId="1" fillId="3" borderId="2" xfId="2" applyBorder="1" applyAlignment="1">
      <alignment horizontal="center"/>
    </xf>
    <xf numFmtId="167" fontId="1" fillId="2" borderId="4" xfId="1" applyNumberFormat="1" applyBorder="1"/>
  </cellXfs>
  <cellStyles count="3">
    <cellStyle name="40% - Accent2" xfId="1" builtinId="35"/>
    <cellStyle name="40% - Accent3" xfId="2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6" sqref="G6"/>
    </sheetView>
  </sheetViews>
  <sheetFormatPr defaultRowHeight="15" x14ac:dyDescent="0.25"/>
  <cols>
    <col min="1" max="1" width="14.7109375" customWidth="1"/>
    <col min="2" max="2" width="18.28515625" customWidth="1"/>
    <col min="4" max="4" width="15.28515625" customWidth="1"/>
    <col min="6" max="6" width="18.85546875" style="10" customWidth="1"/>
  </cols>
  <sheetData>
    <row r="1" spans="1:8" x14ac:dyDescent="0.25">
      <c r="A1" s="9" t="s">
        <v>0</v>
      </c>
    </row>
    <row r="2" spans="1:8" x14ac:dyDescent="0.25">
      <c r="A2" t="s">
        <v>1</v>
      </c>
      <c r="B2" s="1"/>
    </row>
    <row r="3" spans="1:8" ht="15.75" thickBot="1" x14ac:dyDescent="0.3">
      <c r="B3" s="1"/>
    </row>
    <row r="4" spans="1:8" ht="30" x14ac:dyDescent="0.25">
      <c r="B4" s="1"/>
      <c r="C4" s="2" t="s">
        <v>10</v>
      </c>
      <c r="D4" s="7" t="s">
        <v>53</v>
      </c>
      <c r="G4" s="12" t="s">
        <v>22</v>
      </c>
    </row>
    <row r="5" spans="1:8" x14ac:dyDescent="0.25">
      <c r="B5" s="1" t="s">
        <v>2</v>
      </c>
      <c r="C5" s="15">
        <v>79.357351066182403</v>
      </c>
      <c r="D5">
        <f>C5/C$14</f>
        <v>0.7940861017683486</v>
      </c>
      <c r="F5" s="10" t="s">
        <v>23</v>
      </c>
      <c r="G5" s="13">
        <f>Data_Calc!I3</f>
        <v>103.73697397329478</v>
      </c>
      <c r="H5" t="s">
        <v>56</v>
      </c>
    </row>
    <row r="6" spans="1:8" ht="15.75" thickBot="1" x14ac:dyDescent="0.3">
      <c r="B6" s="1" t="s">
        <v>3</v>
      </c>
      <c r="C6" s="15">
        <v>10.661914932923899</v>
      </c>
      <c r="D6">
        <f t="shared" ref="D6:D12" si="0">C6/C$14</f>
        <v>0.10668801759033532</v>
      </c>
      <c r="F6" s="10" t="s">
        <v>24</v>
      </c>
      <c r="G6" s="14">
        <f>Data_Calc!C3/G5</f>
        <v>1.0676954971571953</v>
      </c>
      <c r="H6" t="s">
        <v>57</v>
      </c>
    </row>
    <row r="7" spans="1:8" ht="15.75" thickBot="1" x14ac:dyDescent="0.3">
      <c r="B7" s="1" t="s">
        <v>4</v>
      </c>
      <c r="C7" s="15">
        <v>5.1426657699528704</v>
      </c>
      <c r="D7">
        <f t="shared" si="0"/>
        <v>5.1459875601866545E-2</v>
      </c>
    </row>
    <row r="8" spans="1:8" ht="15.75" thickBot="1" x14ac:dyDescent="0.3">
      <c r="B8" s="1" t="s">
        <v>5</v>
      </c>
      <c r="C8" s="15">
        <v>4.4662171570228981</v>
      </c>
      <c r="D8">
        <f t="shared" si="0"/>
        <v>4.4691020103650773E-2</v>
      </c>
      <c r="F8" s="10" t="s">
        <v>58</v>
      </c>
      <c r="G8" s="17">
        <f>(G6-1)</f>
        <v>6.769549715719525E-2</v>
      </c>
    </row>
    <row r="9" spans="1:8" x14ac:dyDescent="0.25">
      <c r="B9" s="1" t="s">
        <v>6</v>
      </c>
      <c r="C9" s="15">
        <v>0.13650000000000001</v>
      </c>
      <c r="D9">
        <f t="shared" si="0"/>
        <v>1.3658816913001829E-3</v>
      </c>
    </row>
    <row r="10" spans="1:8" x14ac:dyDescent="0.25">
      <c r="B10" s="1" t="s">
        <v>7</v>
      </c>
      <c r="C10" s="15">
        <v>0.17080000000000001</v>
      </c>
      <c r="D10">
        <f t="shared" si="0"/>
        <v>1.7091032444986904E-3</v>
      </c>
    </row>
    <row r="11" spans="1:8" x14ac:dyDescent="0.25">
      <c r="B11" s="1" t="s">
        <v>8</v>
      </c>
      <c r="C11" s="15">
        <v>0</v>
      </c>
      <c r="D11">
        <f t="shared" si="0"/>
        <v>0</v>
      </c>
      <c r="F11" s="11"/>
    </row>
    <row r="12" spans="1:8" ht="15.75" thickBot="1" x14ac:dyDescent="0.3">
      <c r="B12" s="1" t="s">
        <v>9</v>
      </c>
      <c r="C12" s="16">
        <v>0</v>
      </c>
      <c r="D12">
        <f t="shared" si="0"/>
        <v>0</v>
      </c>
    </row>
    <row r="13" spans="1:8" x14ac:dyDescent="0.25">
      <c r="B13" s="1"/>
    </row>
    <row r="14" spans="1:8" x14ac:dyDescent="0.25">
      <c r="B14" s="1" t="s">
        <v>51</v>
      </c>
      <c r="C14">
        <f>SUM(C5:C12)</f>
        <v>99.93544892608206</v>
      </c>
      <c r="D14">
        <v>100</v>
      </c>
    </row>
    <row r="15" spans="1:8" x14ac:dyDescent="0.25">
      <c r="B15" s="1"/>
    </row>
    <row r="16" spans="1:8" x14ac:dyDescent="0.25">
      <c r="A16" t="s">
        <v>59</v>
      </c>
    </row>
    <row r="44" spans="2:2" x14ac:dyDescent="0.25">
      <c r="B44">
        <f>C3*'Conversion Calculation'!C5/100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opLeftCell="A4" workbookViewId="0">
      <selection activeCell="L37" sqref="L37"/>
    </sheetView>
  </sheetViews>
  <sheetFormatPr defaultRowHeight="15" x14ac:dyDescent="0.25"/>
  <cols>
    <col min="1" max="1" width="21.140625" customWidth="1"/>
    <col min="2" max="2" width="14.28515625" bestFit="1" customWidth="1"/>
    <col min="3" max="9" width="13.28515625" bestFit="1" customWidth="1"/>
    <col min="11" max="11" width="11.5703125" bestFit="1" customWidth="1"/>
    <col min="12" max="12" width="13.28515625" bestFit="1" customWidth="1"/>
  </cols>
  <sheetData>
    <row r="2" spans="1:9" x14ac:dyDescent="0.25">
      <c r="A2" t="s">
        <v>11</v>
      </c>
      <c r="B2" t="s">
        <v>20</v>
      </c>
      <c r="C2" t="s">
        <v>21</v>
      </c>
      <c r="E2" s="3" t="s">
        <v>49</v>
      </c>
      <c r="F2" s="3" t="s">
        <v>50</v>
      </c>
      <c r="G2" t="s">
        <v>54</v>
      </c>
      <c r="I2" t="s">
        <v>55</v>
      </c>
    </row>
    <row r="3" spans="1:9" x14ac:dyDescent="0.25">
      <c r="A3" t="s">
        <v>12</v>
      </c>
      <c r="B3">
        <v>16.0428</v>
      </c>
      <c r="C3">
        <v>110.7595</v>
      </c>
      <c r="E3" s="5">
        <f>B42</f>
        <v>1.1521449651794466</v>
      </c>
      <c r="F3" s="8">
        <f>B44</f>
        <v>0.7940861017683486</v>
      </c>
      <c r="G3">
        <f t="shared" ref="G3:G10" si="0">F3*C3/E3</f>
        <v>76.338119114301549</v>
      </c>
      <c r="I3">
        <f>SUM(G3:G10)</f>
        <v>103.73697397329478</v>
      </c>
    </row>
    <row r="4" spans="1:9" x14ac:dyDescent="0.25">
      <c r="A4" s="1" t="s">
        <v>13</v>
      </c>
      <c r="B4">
        <v>30.069040000000001</v>
      </c>
      <c r="C4">
        <v>93.541170000000008</v>
      </c>
      <c r="E4" s="5">
        <f>C42</f>
        <v>0.77216933891252115</v>
      </c>
      <c r="F4" s="8">
        <f>C44</f>
        <v>0.10668801759033532</v>
      </c>
      <c r="G4">
        <f t="shared" si="0"/>
        <v>12.924266074117126</v>
      </c>
    </row>
    <row r="5" spans="1:9" x14ac:dyDescent="0.25">
      <c r="A5" s="1" t="s">
        <v>14</v>
      </c>
      <c r="B5">
        <v>44.095619999999997</v>
      </c>
      <c r="C5">
        <v>81.463090000000008</v>
      </c>
      <c r="E5" s="5">
        <f>D42</f>
        <v>0.59105948367899153</v>
      </c>
      <c r="F5" s="8">
        <f>D44</f>
        <v>5.1459875601866545E-2</v>
      </c>
      <c r="G5">
        <f t="shared" si="0"/>
        <v>7.0924849246144683</v>
      </c>
    </row>
    <row r="6" spans="1:9" x14ac:dyDescent="0.25">
      <c r="A6" s="1" t="s">
        <v>15</v>
      </c>
      <c r="B6">
        <v>58.122199999999999</v>
      </c>
      <c r="C6">
        <v>74.978459999999998</v>
      </c>
      <c r="E6" s="5">
        <f>E42</f>
        <v>0.48997879322018828</v>
      </c>
      <c r="F6" s="8">
        <f>E44</f>
        <v>4.4691020103650773E-2</v>
      </c>
      <c r="G6">
        <f t="shared" si="0"/>
        <v>6.8387936571266117</v>
      </c>
    </row>
    <row r="7" spans="1:9" x14ac:dyDescent="0.25">
      <c r="A7" s="1" t="s">
        <v>16</v>
      </c>
      <c r="B7">
        <v>28.013480000000001</v>
      </c>
      <c r="C7">
        <v>178.04739999999998</v>
      </c>
      <c r="E7" s="5">
        <f>F42</f>
        <v>1.1148404687596301</v>
      </c>
      <c r="F7" s="8">
        <f>F44</f>
        <v>1.3658816913001829E-3</v>
      </c>
      <c r="G7">
        <f t="shared" si="0"/>
        <v>0.21814034443347297</v>
      </c>
    </row>
    <row r="8" spans="1:9" x14ac:dyDescent="0.25">
      <c r="A8" s="1" t="s">
        <v>17</v>
      </c>
      <c r="B8">
        <v>44.009799999999998</v>
      </c>
      <c r="C8">
        <v>149.3184</v>
      </c>
      <c r="E8" s="5">
        <f>G42</f>
        <v>0.78482231693434368</v>
      </c>
      <c r="F8" s="8">
        <f>G44</f>
        <v>1.7091032444986904E-3</v>
      </c>
      <c r="G8">
        <f t="shared" si="0"/>
        <v>0.32516985870153681</v>
      </c>
    </row>
    <row r="9" spans="1:9" x14ac:dyDescent="0.25">
      <c r="A9" s="1" t="s">
        <v>18</v>
      </c>
      <c r="B9">
        <v>31.998799999999999</v>
      </c>
      <c r="C9">
        <v>205.50209999999998</v>
      </c>
      <c r="E9" s="5">
        <f>H42</f>
        <v>1.119967304086819</v>
      </c>
      <c r="F9" s="8">
        <f>H44</f>
        <v>0</v>
      </c>
      <c r="G9">
        <f t="shared" si="0"/>
        <v>0</v>
      </c>
    </row>
    <row r="10" spans="1:9" x14ac:dyDescent="0.25">
      <c r="A10" s="1" t="s">
        <v>19</v>
      </c>
      <c r="B10">
        <v>34.080880000000001</v>
      </c>
      <c r="C10">
        <v>123.8689</v>
      </c>
      <c r="E10" s="5">
        <f>I42</f>
        <v>0.8264915033113599</v>
      </c>
      <c r="F10" s="8">
        <f>I44</f>
        <v>0</v>
      </c>
      <c r="G10">
        <f t="shared" si="0"/>
        <v>0</v>
      </c>
    </row>
    <row r="12" spans="1:9" x14ac:dyDescent="0.2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</row>
    <row r="13" spans="1:9" x14ac:dyDescent="0.25">
      <c r="A13" t="s">
        <v>25</v>
      </c>
      <c r="B13" s="5">
        <f>C$3/C3</f>
        <v>1</v>
      </c>
      <c r="C13" s="5">
        <f>C$4/C3</f>
        <v>0.84454308659753796</v>
      </c>
      <c r="D13" s="5">
        <f>C$5/C3</f>
        <v>0.73549528482884097</v>
      </c>
      <c r="E13" s="5">
        <f>C$6/C3</f>
        <v>0.67694834303152318</v>
      </c>
      <c r="F13" s="5">
        <f>C$7/C3</f>
        <v>1.6075135767135098</v>
      </c>
      <c r="G13" s="5">
        <f>C$8/C3</f>
        <v>1.3481317629638991</v>
      </c>
      <c r="H13" s="5">
        <f>C$9/C3</f>
        <v>1.8553902825491266</v>
      </c>
      <c r="I13" s="5">
        <f>C$10/C3</f>
        <v>1.1183591475223345</v>
      </c>
    </row>
    <row r="14" spans="1:9" x14ac:dyDescent="0.25">
      <c r="A14" t="s">
        <v>26</v>
      </c>
      <c r="B14" s="5">
        <f t="shared" ref="B14:B20" si="1">C$3/C4</f>
        <v>1.1840722111985555</v>
      </c>
      <c r="C14" s="5">
        <f t="shared" ref="C14:C20" si="2">C$4/C4</f>
        <v>1</v>
      </c>
      <c r="D14" s="5">
        <f t="shared" ref="D14:D20" si="3">C$5/C4</f>
        <v>0.87087952823339709</v>
      </c>
      <c r="E14" s="5">
        <f t="shared" ref="E14:E20" si="4">C$6/C4</f>
        <v>0.80155572140053399</v>
      </c>
      <c r="F14" s="5">
        <f t="shared" ref="F14:F20" si="5">C$7/C4</f>
        <v>1.9034121553108643</v>
      </c>
      <c r="G14" s="5">
        <f t="shared" ref="G14:G20" si="6">C$8/C4</f>
        <v>1.5962853575596712</v>
      </c>
      <c r="H14" s="5">
        <f t="shared" ref="H14:H20" si="7">C$9/C4</f>
        <v>2.1969160744942573</v>
      </c>
      <c r="I14" s="5">
        <f t="shared" ref="I14:I20" si="8">C$10/C4</f>
        <v>1.324217988720902</v>
      </c>
    </row>
    <row r="15" spans="1:9" x14ac:dyDescent="0.25">
      <c r="A15" t="s">
        <v>27</v>
      </c>
      <c r="B15" s="5">
        <f t="shared" si="1"/>
        <v>1.359628022948798</v>
      </c>
      <c r="C15" s="5">
        <f t="shared" si="2"/>
        <v>1.148264447125686</v>
      </c>
      <c r="D15" s="5">
        <f t="shared" si="3"/>
        <v>1</v>
      </c>
      <c r="E15" s="5">
        <f t="shared" si="4"/>
        <v>0.92039793727441455</v>
      </c>
      <c r="F15" s="5">
        <f t="shared" si="5"/>
        <v>2.18562050617034</v>
      </c>
      <c r="G15" s="5">
        <f t="shared" si="6"/>
        <v>1.8329577235530838</v>
      </c>
      <c r="H15" s="5">
        <f t="shared" si="7"/>
        <v>2.5226406216606807</v>
      </c>
      <c r="I15" s="5">
        <f t="shared" si="8"/>
        <v>1.5205524366924945</v>
      </c>
    </row>
    <row r="16" spans="1:9" x14ac:dyDescent="0.25">
      <c r="A16" t="s">
        <v>28</v>
      </c>
      <c r="B16" s="5">
        <f t="shared" si="1"/>
        <v>1.477217590225246</v>
      </c>
      <c r="C16" s="5">
        <f t="shared" si="2"/>
        <v>1.2475739032250064</v>
      </c>
      <c r="D16" s="5">
        <f t="shared" si="3"/>
        <v>1.0864865722768915</v>
      </c>
      <c r="E16" s="5">
        <f t="shared" si="4"/>
        <v>1</v>
      </c>
      <c r="F16" s="5">
        <f t="shared" si="5"/>
        <v>2.3746473320470969</v>
      </c>
      <c r="G16" s="5">
        <f t="shared" si="6"/>
        <v>1.9914839541916438</v>
      </c>
      <c r="H16" s="5">
        <f t="shared" si="7"/>
        <v>2.7408151621145591</v>
      </c>
      <c r="I16" s="5">
        <f t="shared" si="8"/>
        <v>1.6520598049093034</v>
      </c>
    </row>
    <row r="17" spans="1:9" x14ac:dyDescent="0.25">
      <c r="A17" t="s">
        <v>29</v>
      </c>
      <c r="B17" s="5">
        <f t="shared" si="1"/>
        <v>0.6220787273501327</v>
      </c>
      <c r="C17" s="5">
        <f t="shared" si="2"/>
        <v>0.52537228850294926</v>
      </c>
      <c r="D17" s="5">
        <f t="shared" si="3"/>
        <v>0.45753597075834873</v>
      </c>
      <c r="E17" s="5">
        <f t="shared" si="4"/>
        <v>0.42111516371483104</v>
      </c>
      <c r="F17" s="5">
        <f t="shared" si="5"/>
        <v>1</v>
      </c>
      <c r="G17" s="5">
        <f t="shared" si="6"/>
        <v>0.83864409140487317</v>
      </c>
      <c r="H17" s="5">
        <f t="shared" si="7"/>
        <v>1.1541988257059637</v>
      </c>
      <c r="I17" s="5">
        <f t="shared" si="8"/>
        <v>0.69570743521107303</v>
      </c>
    </row>
    <row r="18" spans="1:9" x14ac:dyDescent="0.25">
      <c r="A18" t="s">
        <v>30</v>
      </c>
      <c r="B18" s="5">
        <f t="shared" si="1"/>
        <v>0.74176725708285118</v>
      </c>
      <c r="C18" s="5">
        <f t="shared" si="2"/>
        <v>0.62645440883374059</v>
      </c>
      <c r="D18" s="5">
        <f t="shared" si="3"/>
        <v>0.54556632002485972</v>
      </c>
      <c r="E18" s="5">
        <f t="shared" si="4"/>
        <v>0.50213811559727406</v>
      </c>
      <c r="F18" s="5">
        <f t="shared" si="5"/>
        <v>1.1924009365222235</v>
      </c>
      <c r="G18" s="5">
        <f t="shared" si="6"/>
        <v>1</v>
      </c>
      <c r="H18" s="5">
        <f t="shared" si="7"/>
        <v>1.3762677607046419</v>
      </c>
      <c r="I18" s="5">
        <f t="shared" si="8"/>
        <v>0.82956219729115765</v>
      </c>
    </row>
    <row r="19" spans="1:9" x14ac:dyDescent="0.25">
      <c r="A19" t="s">
        <v>31</v>
      </c>
      <c r="B19" s="5">
        <f t="shared" si="1"/>
        <v>0.53897016137547993</v>
      </c>
      <c r="C19" s="5">
        <f t="shared" si="2"/>
        <v>0.45518352367202092</v>
      </c>
      <c r="D19" s="5">
        <f t="shared" si="3"/>
        <v>0.39641001235510498</v>
      </c>
      <c r="E19" s="5">
        <f t="shared" si="4"/>
        <v>0.36485495768656379</v>
      </c>
      <c r="F19" s="5">
        <f t="shared" si="5"/>
        <v>0.86640185185455521</v>
      </c>
      <c r="G19" s="5">
        <f t="shared" si="6"/>
        <v>0.72660279384006299</v>
      </c>
      <c r="H19" s="5">
        <f t="shared" si="7"/>
        <v>1</v>
      </c>
      <c r="I19" s="5">
        <f t="shared" si="8"/>
        <v>0.60276221021585674</v>
      </c>
    </row>
    <row r="20" spans="1:9" x14ac:dyDescent="0.25">
      <c r="A20" t="s">
        <v>32</v>
      </c>
      <c r="B20" s="5">
        <f t="shared" si="1"/>
        <v>0.89416713961292948</v>
      </c>
      <c r="C20" s="5">
        <f t="shared" si="2"/>
        <v>0.75516267602279519</v>
      </c>
      <c r="D20" s="5">
        <f t="shared" si="3"/>
        <v>0.65765571503420162</v>
      </c>
      <c r="E20" s="5">
        <f t="shared" si="4"/>
        <v>0.60530496355420937</v>
      </c>
      <c r="F20" s="5">
        <f t="shared" si="5"/>
        <v>1.4373858167788685</v>
      </c>
      <c r="G20" s="5">
        <f t="shared" si="6"/>
        <v>1.2054551223107657</v>
      </c>
      <c r="H20" s="5">
        <f t="shared" si="7"/>
        <v>1.6590290218125776</v>
      </c>
      <c r="I20" s="5">
        <f t="shared" si="8"/>
        <v>1</v>
      </c>
    </row>
    <row r="22" spans="1:9" x14ac:dyDescent="0.25"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>
        <v>8</v>
      </c>
    </row>
    <row r="23" spans="1:9" x14ac:dyDescent="0.25">
      <c r="A23" t="s">
        <v>33</v>
      </c>
      <c r="B23" s="5">
        <f>B$3/B3</f>
        <v>1</v>
      </c>
      <c r="C23" s="5">
        <f>B$4/B3</f>
        <v>1.8743012441718405</v>
      </c>
      <c r="D23" s="5">
        <f>B$5/B3</f>
        <v>2.7486236816515817</v>
      </c>
      <c r="E23" s="5">
        <f>B$6/B3</f>
        <v>3.6229461191313237</v>
      </c>
      <c r="F23" s="5">
        <f>B$7/B3</f>
        <v>1.7461714912608772</v>
      </c>
      <c r="G23" s="5">
        <f>B$8/B3</f>
        <v>2.7432742414042437</v>
      </c>
      <c r="H23" s="5">
        <f>B$9/B3</f>
        <v>1.9945894731592988</v>
      </c>
      <c r="I23" s="5">
        <f>B$10/B3</f>
        <v>2.1243723040865685</v>
      </c>
    </row>
    <row r="24" spans="1:9" x14ac:dyDescent="0.25">
      <c r="A24" t="s">
        <v>34</v>
      </c>
      <c r="B24" s="5">
        <f t="shared" ref="B24:B30" si="9">B$3/B4</f>
        <v>0.53353216464509667</v>
      </c>
      <c r="C24" s="5">
        <f t="shared" ref="C24:C30" si="10">B$4/B4</f>
        <v>1</v>
      </c>
      <c r="D24" s="5">
        <f t="shared" ref="D24:D30" si="11">B$5/B4</f>
        <v>1.4664791426663437</v>
      </c>
      <c r="E24" s="5">
        <f t="shared" ref="E24:E30" si="12">B$6/B4</f>
        <v>1.9329582853326877</v>
      </c>
      <c r="F24" s="5">
        <f t="shared" ref="F24:F30" si="13">B$7/B4</f>
        <v>0.93163865557397241</v>
      </c>
      <c r="G24" s="5">
        <f t="shared" ref="G24:G30" si="14">B$8/B4</f>
        <v>1.4636250442315417</v>
      </c>
      <c r="H24" s="5">
        <f t="shared" ref="H24:H30" si="15">B$9/B4</f>
        <v>1.0641776391930038</v>
      </c>
      <c r="I24" s="5">
        <f t="shared" ref="I24:I30" si="16">B$10/B4</f>
        <v>1.1334209539113986</v>
      </c>
    </row>
    <row r="25" spans="1:9" x14ac:dyDescent="0.25">
      <c r="A25" t="s">
        <v>35</v>
      </c>
      <c r="B25" s="5">
        <f t="shared" si="9"/>
        <v>0.36381844727435514</v>
      </c>
      <c r="C25" s="5">
        <f t="shared" si="10"/>
        <v>0.68190536837899096</v>
      </c>
      <c r="D25" s="5">
        <f t="shared" si="11"/>
        <v>1</v>
      </c>
      <c r="E25" s="5">
        <f t="shared" si="12"/>
        <v>1.3180946316210091</v>
      </c>
      <c r="F25" s="5">
        <f t="shared" si="13"/>
        <v>0.63528940062527761</v>
      </c>
      <c r="G25" s="5">
        <f t="shared" si="14"/>
        <v>0.99805377495542646</v>
      </c>
      <c r="H25" s="5">
        <f t="shared" si="15"/>
        <v>0.72566844507459016</v>
      </c>
      <c r="I25" s="5">
        <f t="shared" si="16"/>
        <v>0.77288583310541958</v>
      </c>
    </row>
    <row r="26" spans="1:9" x14ac:dyDescent="0.25">
      <c r="A26" t="s">
        <v>36</v>
      </c>
      <c r="B26" s="5">
        <f t="shared" si="9"/>
        <v>0.27601845766333688</v>
      </c>
      <c r="C26" s="5">
        <f t="shared" si="10"/>
        <v>0.51734173861278476</v>
      </c>
      <c r="D26" s="5">
        <f t="shared" si="11"/>
        <v>0.75867086930639238</v>
      </c>
      <c r="E26" s="5">
        <f t="shared" si="12"/>
        <v>1</v>
      </c>
      <c r="F26" s="5">
        <f t="shared" si="13"/>
        <v>0.48197556183351631</v>
      </c>
      <c r="G26" s="5">
        <f t="shared" si="14"/>
        <v>0.75719432505995987</v>
      </c>
      <c r="H26" s="5">
        <f t="shared" si="15"/>
        <v>0.55054351005295743</v>
      </c>
      <c r="I26" s="5">
        <f t="shared" si="16"/>
        <v>0.58636596687668396</v>
      </c>
    </row>
    <row r="27" spans="1:9" x14ac:dyDescent="0.25">
      <c r="A27" t="s">
        <v>37</v>
      </c>
      <c r="B27" s="5">
        <f t="shared" si="9"/>
        <v>0.57268143765073098</v>
      </c>
      <c r="C27" s="5">
        <f t="shared" si="10"/>
        <v>1.0733775311028833</v>
      </c>
      <c r="D27" s="5">
        <f t="shared" si="11"/>
        <v>1.5740857615690731</v>
      </c>
      <c r="E27" s="5">
        <f t="shared" si="12"/>
        <v>2.0747939920352629</v>
      </c>
      <c r="F27" s="5">
        <f t="shared" si="13"/>
        <v>1</v>
      </c>
      <c r="G27" s="5">
        <f t="shared" si="14"/>
        <v>1.5710222364376005</v>
      </c>
      <c r="H27" s="5">
        <f t="shared" si="15"/>
        <v>1.1422643670118813</v>
      </c>
      <c r="I27" s="5">
        <f t="shared" si="16"/>
        <v>1.2165885852096918</v>
      </c>
    </row>
    <row r="28" spans="1:9" x14ac:dyDescent="0.25">
      <c r="A28" t="s">
        <v>38</v>
      </c>
      <c r="B28" s="5">
        <f t="shared" si="9"/>
        <v>0.3645279006039564</v>
      </c>
      <c r="C28" s="5">
        <f t="shared" si="10"/>
        <v>0.68323509763734447</v>
      </c>
      <c r="D28" s="5">
        <f t="shared" si="11"/>
        <v>1.0019500202227685</v>
      </c>
      <c r="E28" s="5">
        <f t="shared" si="12"/>
        <v>1.3206649428081927</v>
      </c>
      <c r="F28" s="5">
        <f t="shared" si="13"/>
        <v>0.63652822780380736</v>
      </c>
      <c r="G28" s="5">
        <f t="shared" si="14"/>
        <v>1</v>
      </c>
      <c r="H28" s="5">
        <f t="shared" si="15"/>
        <v>0.72708351321751064</v>
      </c>
      <c r="I28" s="5">
        <f t="shared" si="16"/>
        <v>0.77439297610986646</v>
      </c>
    </row>
    <row r="29" spans="1:9" x14ac:dyDescent="0.25">
      <c r="A29" t="s">
        <v>39</v>
      </c>
      <c r="B29" s="5">
        <f t="shared" si="9"/>
        <v>0.50135630086128236</v>
      </c>
      <c r="C29" s="5">
        <f t="shared" si="10"/>
        <v>0.93969273847769297</v>
      </c>
      <c r="D29" s="5">
        <f t="shared" si="11"/>
        <v>1.3780398014925559</v>
      </c>
      <c r="E29" s="5">
        <f t="shared" si="12"/>
        <v>1.816386864507419</v>
      </c>
      <c r="F29" s="5">
        <f t="shared" si="13"/>
        <v>0.87545407952798238</v>
      </c>
      <c r="G29" s="5">
        <f t="shared" si="14"/>
        <v>1.375357825918472</v>
      </c>
      <c r="H29" s="5">
        <f t="shared" si="15"/>
        <v>1</v>
      </c>
      <c r="I29" s="5">
        <f t="shared" si="16"/>
        <v>1.0650674400290012</v>
      </c>
    </row>
    <row r="30" spans="1:9" x14ac:dyDescent="0.25">
      <c r="A30" t="s">
        <v>40</v>
      </c>
      <c r="B30" s="5">
        <f t="shared" si="9"/>
        <v>0.4707272816899094</v>
      </c>
      <c r="C30" s="5">
        <f t="shared" si="10"/>
        <v>0.88228472973702554</v>
      </c>
      <c r="D30" s="5">
        <f t="shared" si="11"/>
        <v>1.29385215405236</v>
      </c>
      <c r="E30" s="5">
        <f t="shared" si="12"/>
        <v>1.7054195783676946</v>
      </c>
      <c r="F30" s="5">
        <f t="shared" si="13"/>
        <v>0.82197055944564812</v>
      </c>
      <c r="G30" s="5">
        <f t="shared" si="14"/>
        <v>1.2913340265861679</v>
      </c>
      <c r="H30" s="5">
        <f t="shared" si="15"/>
        <v>0.93890768078758524</v>
      </c>
      <c r="I30" s="5">
        <f t="shared" si="16"/>
        <v>1</v>
      </c>
    </row>
    <row r="32" spans="1:9" x14ac:dyDescent="0.25">
      <c r="B32" s="3" t="s">
        <v>41</v>
      </c>
      <c r="C32" s="3" t="s">
        <v>42</v>
      </c>
      <c r="D32" s="3" t="s">
        <v>43</v>
      </c>
      <c r="E32" s="3" t="s">
        <v>44</v>
      </c>
      <c r="F32" s="3" t="s">
        <v>45</v>
      </c>
      <c r="G32" s="3" t="s">
        <v>46</v>
      </c>
      <c r="H32" s="3" t="s">
        <v>47</v>
      </c>
      <c r="I32" s="3" t="s">
        <v>48</v>
      </c>
    </row>
    <row r="33" spans="1:9" x14ac:dyDescent="0.25">
      <c r="A33" s="3" t="s">
        <v>41</v>
      </c>
      <c r="B33" s="5">
        <f>0.353553390593274*((1+B23)^-0.5)*(1+(B13^0.5)*(B23^-0.25))^2</f>
        <v>1.0000000000000007</v>
      </c>
      <c r="C33" s="5">
        <f t="shared" ref="C33:I33" si="17">0.353553390593274*((1+C23)^-0.5)*(1+(C13^0.5)*(C23^-0.25))^2</f>
        <v>0.6647661010878122</v>
      </c>
      <c r="D33" s="5">
        <f t="shared" si="17"/>
        <v>0.50687232367579205</v>
      </c>
      <c r="E33" s="5">
        <f t="shared" si="17"/>
        <v>0.41904445335931634</v>
      </c>
      <c r="F33" s="5">
        <f t="shared" si="17"/>
        <v>0.9435150646650502</v>
      </c>
      <c r="G33" s="5">
        <f t="shared" si="17"/>
        <v>0.66120751850518378</v>
      </c>
      <c r="H33" s="5">
        <f t="shared" si="17"/>
        <v>0.9410662020132966</v>
      </c>
      <c r="I33" s="5">
        <f t="shared" si="17"/>
        <v>0.70391393739838304</v>
      </c>
    </row>
    <row r="34" spans="1:9" x14ac:dyDescent="0.25">
      <c r="A34" s="3" t="s">
        <v>42</v>
      </c>
      <c r="B34" s="5">
        <f t="shared" ref="B34:I34" si="18">0.353553390593274*((1+B24)^-0.5)*(1+(B14^0.5)*(B24^-0.25))^2</f>
        <v>1.4753207386634031</v>
      </c>
      <c r="C34" s="5">
        <f t="shared" si="18"/>
        <v>1.0000000000000007</v>
      </c>
      <c r="D34" s="5">
        <f t="shared" si="18"/>
        <v>0.76883520846805253</v>
      </c>
      <c r="E34" s="5">
        <f t="shared" si="18"/>
        <v>0.63896931601060281</v>
      </c>
      <c r="F34" s="5">
        <f t="shared" si="18"/>
        <v>1.4704935500227119</v>
      </c>
      <c r="G34" s="5">
        <f t="shared" si="18"/>
        <v>1.0399437398900324</v>
      </c>
      <c r="H34" s="5">
        <f t="shared" si="18"/>
        <v>1.4883830641030817</v>
      </c>
      <c r="I34" s="5">
        <f t="shared" si="18"/>
        <v>1.0830546336475075</v>
      </c>
    </row>
    <row r="35" spans="1:9" x14ac:dyDescent="0.25">
      <c r="A35" s="3" t="s">
        <v>43</v>
      </c>
      <c r="B35" s="5">
        <f t="shared" ref="B35:I35" si="19">0.353553390593274*((1+B25)^-0.5)*(1+(B15^0.5)*(B25^-0.25))^2</f>
        <v>1.8942354916024557</v>
      </c>
      <c r="C35" s="5">
        <f t="shared" si="19"/>
        <v>1.2946461144322163</v>
      </c>
      <c r="D35" s="5">
        <f t="shared" si="19"/>
        <v>1.0000000000000007</v>
      </c>
      <c r="E35" s="5">
        <f t="shared" si="19"/>
        <v>0.83421143305772572</v>
      </c>
      <c r="F35" s="5">
        <f t="shared" si="19"/>
        <v>1.9502669644079527</v>
      </c>
      <c r="G35" s="5">
        <f t="shared" si="19"/>
        <v>1.3866244492944411</v>
      </c>
      <c r="H35" s="5">
        <f t="shared" si="19"/>
        <v>1.9924419396117754</v>
      </c>
      <c r="I35" s="5">
        <f t="shared" si="19"/>
        <v>1.4232100410719226</v>
      </c>
    </row>
    <row r="36" spans="1:9" x14ac:dyDescent="0.25">
      <c r="A36" s="3" t="s">
        <v>44</v>
      </c>
      <c r="B36" s="5">
        <f t="shared" ref="B36:I36" si="20">0.353553390593274*((1+B26)^-0.5)*(1+(B16^0.5)*(B26^-0.25))^2</f>
        <v>2.2426755182573004</v>
      </c>
      <c r="C36" s="5">
        <f t="shared" si="20"/>
        <v>1.5408798171860099</v>
      </c>
      <c r="D36" s="5">
        <f t="shared" si="20"/>
        <v>1.1946676182330715</v>
      </c>
      <c r="E36" s="5">
        <f t="shared" si="20"/>
        <v>1.0000000000000007</v>
      </c>
      <c r="F36" s="5">
        <f t="shared" si="20"/>
        <v>2.3580743246201727</v>
      </c>
      <c r="G36" s="5">
        <f t="shared" si="20"/>
        <v>1.684096761396735</v>
      </c>
      <c r="H36" s="5">
        <f t="shared" si="20"/>
        <v>2.4241440651849602</v>
      </c>
      <c r="I36" s="5">
        <f t="shared" si="20"/>
        <v>1.7109396317659642</v>
      </c>
    </row>
    <row r="37" spans="1:9" x14ac:dyDescent="0.25">
      <c r="A37" s="3" t="s">
        <v>45</v>
      </c>
      <c r="B37" s="5">
        <f t="shared" ref="B37:I37" si="21">0.353553390593274*((1+B27)^-0.5)*(1+(B17^0.5)*(B27^-0.25))^2</f>
        <v>1.0248990312489892</v>
      </c>
      <c r="C37" s="5">
        <f t="shared" si="21"/>
        <v>0.71974355640784204</v>
      </c>
      <c r="D37" s="5">
        <f t="shared" si="21"/>
        <v>0.56687971556826444</v>
      </c>
      <c r="E37" s="5">
        <f t="shared" si="21"/>
        <v>0.47861178462834419</v>
      </c>
      <c r="F37" s="5">
        <f t="shared" si="21"/>
        <v>1.0000000000000007</v>
      </c>
      <c r="G37" s="5">
        <f t="shared" si="21"/>
        <v>0.72875376616757359</v>
      </c>
      <c r="H37" s="5">
        <f t="shared" si="21"/>
        <v>1.0044715228149599</v>
      </c>
      <c r="I37" s="5">
        <f t="shared" si="21"/>
        <v>0.7644550544148947</v>
      </c>
    </row>
    <row r="38" spans="1:9" x14ac:dyDescent="0.25">
      <c r="A38" s="3" t="s">
        <v>46</v>
      </c>
      <c r="B38" s="5">
        <f t="shared" ref="B38:I38" si="22">0.353553390593274*((1+B28)^-0.5)*(1+(B18^0.5)*(B28^-0.25))^2</f>
        <v>1.3454720106514271</v>
      </c>
      <c r="C38" s="5">
        <f t="shared" si="22"/>
        <v>0.95351855173423516</v>
      </c>
      <c r="D38" s="5">
        <f t="shared" si="22"/>
        <v>0.75502328737901603</v>
      </c>
      <c r="E38" s="5">
        <f t="shared" si="22"/>
        <v>0.64032075573467118</v>
      </c>
      <c r="F38" s="5">
        <f t="shared" si="22"/>
        <v>1.3651659664340099</v>
      </c>
      <c r="G38" s="5">
        <f t="shared" si="22"/>
        <v>1.0000000000000007</v>
      </c>
      <c r="H38" s="5">
        <f t="shared" si="22"/>
        <v>1.3868189846227927</v>
      </c>
      <c r="I38" s="5">
        <f t="shared" si="22"/>
        <v>1.0310239716039904</v>
      </c>
    </row>
    <row r="39" spans="1:9" x14ac:dyDescent="0.25">
      <c r="A39" s="3" t="s">
        <v>47</v>
      </c>
      <c r="B39" s="5">
        <f t="shared" ref="B39:I39" si="23">0.353553390593274*((1+B29)^-0.5)*(1+(B19^0.5)*(B29^-0.25))^2</f>
        <v>1.0116689505901966</v>
      </c>
      <c r="C39" s="5">
        <f t="shared" si="23"/>
        <v>0.72096699266797926</v>
      </c>
      <c r="D39" s="5">
        <f t="shared" si="23"/>
        <v>0.57315030599469963</v>
      </c>
      <c r="E39" s="5">
        <f t="shared" si="23"/>
        <v>0.48693425261531387</v>
      </c>
      <c r="F39" s="5">
        <f t="shared" si="23"/>
        <v>0.99408524998966485</v>
      </c>
      <c r="G39" s="5">
        <f t="shared" si="23"/>
        <v>0.73265773443680715</v>
      </c>
      <c r="H39" s="5">
        <f t="shared" si="23"/>
        <v>1.0000000000000007</v>
      </c>
      <c r="I39" s="5">
        <f t="shared" si="23"/>
        <v>0.76577700396795201</v>
      </c>
    </row>
    <row r="40" spans="1:9" x14ac:dyDescent="0.25">
      <c r="A40" s="3" t="s">
        <v>48</v>
      </c>
      <c r="B40" s="5">
        <f t="shared" ref="B40:I40" si="24">0.353553390593274*((1+B30)^-0.5)*(1+(B20^0.5)*(B30^-0.25))^2</f>
        <v>1.3371154305685937</v>
      </c>
      <c r="C40" s="5">
        <f t="shared" si="24"/>
        <v>0.92700509014580668</v>
      </c>
      <c r="D40" s="5">
        <f t="shared" si="24"/>
        <v>0.72340739571635226</v>
      </c>
      <c r="E40" s="5">
        <f t="shared" si="24"/>
        <v>0.60726419737762705</v>
      </c>
      <c r="F40" s="5">
        <f t="shared" si="24"/>
        <v>1.3368080403292666</v>
      </c>
      <c r="G40" s="5">
        <f t="shared" si="24"/>
        <v>0.96245673250079644</v>
      </c>
      <c r="H40" s="5">
        <f t="shared" si="24"/>
        <v>1.3531109605513376</v>
      </c>
      <c r="I40" s="5">
        <f t="shared" si="24"/>
        <v>1.0000000000000007</v>
      </c>
    </row>
    <row r="42" spans="1:9" x14ac:dyDescent="0.25">
      <c r="A42" s="4" t="s">
        <v>49</v>
      </c>
      <c r="B42" s="5">
        <f>'Conversion Calculation'!$C$5/100*Data_Calc!B33+'Conversion Calculation'!$C$6/100*Data_Calc!B34+'Conversion Calculation'!$C$7/100*Data_Calc!B35+'Conversion Calculation'!$C$8/100*Data_Calc!B36+'Conversion Calculation'!$C$9/100*Data_Calc!B37+'Conversion Calculation'!$C$10/100*Data_Calc!B38+'Conversion Calculation'!$C$11/100*Data_Calc!B39+'Conversion Calculation'!$C$12/100*Data_Calc!B40</f>
        <v>1.1521449651794466</v>
      </c>
      <c r="C42" s="5">
        <f>'Conversion Calculation'!$C$5/100*Data_Calc!C33+'Conversion Calculation'!$C$6/100*Data_Calc!C34+'Conversion Calculation'!$C$7/100*Data_Calc!C35+'Conversion Calculation'!$C$8/100*Data_Calc!C36+'Conversion Calculation'!$C$9/100*Data_Calc!C37+'Conversion Calculation'!$C$10/100*Data_Calc!C38+'Conversion Calculation'!$C$11/100*Data_Calc!C39+'Conversion Calculation'!$C$12/100*Data_Calc!C40</f>
        <v>0.77216933891252115</v>
      </c>
      <c r="D42" s="5">
        <f>'Conversion Calculation'!$C$5/100*Data_Calc!D33+'Conversion Calculation'!$C$6/100*Data_Calc!D34+'Conversion Calculation'!$C$7/100*Data_Calc!D35+'Conversion Calculation'!$C$8/100*Data_Calc!D36+'Conversion Calculation'!$C$9/100*Data_Calc!D37+'Conversion Calculation'!$C$10/100*Data_Calc!D38+'Conversion Calculation'!$C$11/100*Data_Calc!D39+'Conversion Calculation'!$C$12/100*Data_Calc!D40</f>
        <v>0.59105948367899153</v>
      </c>
      <c r="E42" s="5">
        <f>'Conversion Calculation'!$C$5/100*Data_Calc!E33+'Conversion Calculation'!$C$6/100*Data_Calc!E34+'Conversion Calculation'!$C$7/100*Data_Calc!E35+'Conversion Calculation'!$C$8/100*Data_Calc!E36+'Conversion Calculation'!$C$9/100*Data_Calc!E37+'Conversion Calculation'!$C$10/100*Data_Calc!E38+'Conversion Calculation'!$C$11/100*Data_Calc!E39+'Conversion Calculation'!$C$12/100*Data_Calc!E40</f>
        <v>0.48997879322018828</v>
      </c>
      <c r="F42" s="5">
        <f>'Conversion Calculation'!$C$5/100*Data_Calc!F33+'Conversion Calculation'!$C$6/100*Data_Calc!F34+'Conversion Calculation'!$C$7/100*Data_Calc!F35+'Conversion Calculation'!$C$8/100*Data_Calc!F36+'Conversion Calculation'!$C$9/100*Data_Calc!F37+'Conversion Calculation'!$C$10/100*Data_Calc!F38+'Conversion Calculation'!$C$11/100*Data_Calc!F39+'Conversion Calculation'!$C$12/100*Data_Calc!F40</f>
        <v>1.1148404687596301</v>
      </c>
      <c r="G42" s="5">
        <f>'Conversion Calculation'!$C$5/100*Data_Calc!G33+'Conversion Calculation'!$C$6/100*Data_Calc!G34+'Conversion Calculation'!$C$7/100*Data_Calc!G35+'Conversion Calculation'!$C$8/100*Data_Calc!G36+'Conversion Calculation'!$C$9/100*Data_Calc!G37+'Conversion Calculation'!$C$10/100*Data_Calc!G38+'Conversion Calculation'!$C$11/100*Data_Calc!G39+'Conversion Calculation'!$C$12/100*Data_Calc!G40</f>
        <v>0.78482231693434368</v>
      </c>
      <c r="H42" s="5">
        <f>'Conversion Calculation'!$C$5/100*Data_Calc!H33+'Conversion Calculation'!$C$6/100*Data_Calc!H34+'Conversion Calculation'!$C$7/100*Data_Calc!H35+'Conversion Calculation'!$C$8/100*Data_Calc!H36+'Conversion Calculation'!$C$9/100*Data_Calc!H37+'Conversion Calculation'!$C$10/100*Data_Calc!H38+'Conversion Calculation'!$C$11/100*Data_Calc!H39+'Conversion Calculation'!$C$12/100*Data_Calc!H40</f>
        <v>1.119967304086819</v>
      </c>
      <c r="I42" s="5">
        <f>'Conversion Calculation'!$C$5/100*Data_Calc!I33+'Conversion Calculation'!$C$6/100*Data_Calc!I34+'Conversion Calculation'!$C$7/100*Data_Calc!I35+'Conversion Calculation'!$C$8/100*Data_Calc!I36+'Conversion Calculation'!$C$9/100*Data_Calc!I37+'Conversion Calculation'!$C$10/100*Data_Calc!I38+'Conversion Calculation'!$C$11/100*Data_Calc!I39+'Conversion Calculation'!$C$12/100*Data_Calc!I40</f>
        <v>0.8264915033113599</v>
      </c>
    </row>
    <row r="43" spans="1:9" x14ac:dyDescent="0.25">
      <c r="A43" s="4"/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t="s">
        <v>52</v>
      </c>
      <c r="B44" s="6">
        <f>'Conversion Calculation'!C5/'Conversion Calculation'!C14</f>
        <v>0.7940861017683486</v>
      </c>
      <c r="C44" s="6">
        <f>'Conversion Calculation'!C6/'Conversion Calculation'!C14</f>
        <v>0.10668801759033532</v>
      </c>
      <c r="D44" s="6">
        <f>'Conversion Calculation'!C7/'Conversion Calculation'!C14</f>
        <v>5.1459875601866545E-2</v>
      </c>
      <c r="E44" s="6">
        <f>'Conversion Calculation'!C8/'Conversion Calculation'!C14</f>
        <v>4.4691020103650773E-2</v>
      </c>
      <c r="F44" s="6">
        <f>'Conversion Calculation'!C9/'Conversion Calculation'!C14</f>
        <v>1.3658816913001829E-3</v>
      </c>
      <c r="G44" s="6">
        <f>'Conversion Calculation'!C10/'Conversion Calculation'!C14</f>
        <v>1.7091032444986904E-3</v>
      </c>
      <c r="H44" s="6">
        <f>'Conversion Calculation'!C11/'Conversion Calculation'!C14</f>
        <v>0</v>
      </c>
      <c r="I44" s="6">
        <f>'Conversion Calculation'!JC12/'Conversion Calculation'!C14</f>
        <v>0</v>
      </c>
    </row>
    <row r="47" spans="1:9" x14ac:dyDescent="0.25">
      <c r="B47" s="5"/>
      <c r="C47" s="5"/>
      <c r="D47" s="5"/>
      <c r="E47" s="5"/>
      <c r="F47" s="5"/>
      <c r="G47" s="5"/>
      <c r="H47" s="5"/>
      <c r="I4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 Calculation</vt:lpstr>
      <vt:lpstr>Data_Calc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Gudenkauf</dc:creator>
  <cp:lastModifiedBy>Thoma, Eben</cp:lastModifiedBy>
  <dcterms:created xsi:type="dcterms:W3CDTF">2016-08-29T19:29:23Z</dcterms:created>
  <dcterms:modified xsi:type="dcterms:W3CDTF">2016-11-29T15:49:21Z</dcterms:modified>
</cp:coreProperties>
</file>