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18780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4" i="1"/>
  <c r="L43"/>
  <c r="L42"/>
  <c r="O139"/>
  <c r="O140"/>
  <c r="O141"/>
  <c r="O142"/>
  <c r="O143"/>
  <c r="O144"/>
  <c r="O145"/>
  <c r="O146"/>
  <c r="O138"/>
  <c r="G19"/>
  <c r="G20"/>
  <c r="G21"/>
  <c r="G22"/>
  <c r="G23"/>
  <c r="G24"/>
  <c r="G25"/>
  <c r="G26"/>
  <c r="G27"/>
  <c r="G7"/>
  <c r="G8"/>
  <c r="G9"/>
  <c r="G10"/>
  <c r="G11"/>
  <c r="G12"/>
  <c r="G13"/>
  <c r="G6"/>
  <c r="J147"/>
  <c r="H150"/>
  <c r="H151"/>
  <c r="H152"/>
  <c r="H153"/>
  <c r="H154"/>
  <c r="H155"/>
  <c r="H156"/>
  <c r="H157"/>
  <c r="H158"/>
  <c r="H159"/>
  <c r="H105"/>
  <c r="H106"/>
  <c r="H107"/>
  <c r="H108"/>
  <c r="H109"/>
  <c r="H110"/>
  <c r="H111"/>
  <c r="H113"/>
  <c r="H114"/>
  <c r="H115"/>
  <c r="H117"/>
  <c r="H118"/>
  <c r="H119"/>
  <c r="H120"/>
  <c r="H121"/>
  <c r="H104"/>
  <c r="I105"/>
  <c r="I106"/>
  <c r="I107"/>
  <c r="I108"/>
  <c r="I109"/>
  <c r="I110"/>
  <c r="I111"/>
  <c r="I113"/>
  <c r="I114"/>
  <c r="I115"/>
  <c r="I117"/>
  <c r="I118"/>
  <c r="I119"/>
  <c r="I120"/>
  <c r="I121"/>
  <c r="I104"/>
  <c r="J54"/>
  <c r="J38"/>
  <c r="J39"/>
  <c r="J40"/>
  <c r="J41"/>
  <c r="J42"/>
  <c r="J43"/>
  <c r="J44"/>
  <c r="J45"/>
  <c r="J46"/>
  <c r="J47"/>
  <c r="J48"/>
  <c r="J49"/>
  <c r="J50"/>
  <c r="J51"/>
  <c r="J52"/>
  <c r="J53"/>
  <c r="J37"/>
  <c r="H138"/>
  <c r="H139"/>
  <c r="H140"/>
  <c r="H141"/>
  <c r="H142"/>
  <c r="H143"/>
  <c r="H144"/>
  <c r="H145"/>
  <c r="H146"/>
  <c r="H137"/>
  <c r="H47"/>
  <c r="H48"/>
  <c r="H49"/>
  <c r="H50"/>
  <c r="H51"/>
  <c r="H52"/>
  <c r="H53"/>
  <c r="H54"/>
  <c r="H38"/>
  <c r="H39"/>
  <c r="H40"/>
  <c r="H41"/>
  <c r="H42"/>
  <c r="H43"/>
  <c r="H44"/>
  <c r="H45"/>
  <c r="H46"/>
  <c r="H37"/>
  <c r="H19"/>
  <c r="H20"/>
  <c r="H21"/>
  <c r="H22"/>
  <c r="H23"/>
  <c r="H24"/>
  <c r="H25"/>
  <c r="H26"/>
  <c r="H27"/>
  <c r="H6"/>
  <c r="H7"/>
  <c r="H8"/>
  <c r="H9"/>
  <c r="H10"/>
  <c r="H11"/>
  <c r="H12"/>
  <c r="H13"/>
  <c r="H14"/>
  <c r="G150"/>
  <c r="G151"/>
  <c r="G152"/>
  <c r="G153"/>
  <c r="G154"/>
  <c r="G155"/>
  <c r="G156"/>
  <c r="G157"/>
  <c r="G158"/>
  <c r="G159"/>
  <c r="G137"/>
  <c r="G138"/>
  <c r="G139"/>
  <c r="G140"/>
  <c r="G141"/>
  <c r="G142"/>
  <c r="G143"/>
  <c r="G144"/>
  <c r="G145"/>
  <c r="G146"/>
  <c r="G104"/>
  <c r="G105"/>
  <c r="G106"/>
  <c r="G107"/>
  <c r="G108"/>
  <c r="G109"/>
  <c r="G110"/>
  <c r="G111"/>
  <c r="G112"/>
  <c r="H112" s="1"/>
  <c r="G113"/>
  <c r="G114"/>
  <c r="G115"/>
  <c r="G116"/>
  <c r="H116" s="1"/>
  <c r="G117"/>
  <c r="G118"/>
  <c r="G119"/>
  <c r="G120"/>
  <c r="G121"/>
  <c r="G14"/>
  <c r="G89"/>
  <c r="G90"/>
  <c r="G91"/>
  <c r="G79"/>
  <c r="G80"/>
  <c r="G81"/>
  <c r="G82"/>
  <c r="G83"/>
  <c r="G84"/>
  <c r="G85"/>
  <c r="G86"/>
  <c r="G87"/>
  <c r="G88"/>
  <c r="G75"/>
  <c r="G76"/>
  <c r="G77"/>
  <c r="G78"/>
  <c r="G74"/>
  <c r="G38"/>
  <c r="G39"/>
  <c r="G40"/>
  <c r="G41"/>
  <c r="G42"/>
  <c r="G43"/>
  <c r="G44"/>
  <c r="G45"/>
  <c r="G46"/>
  <c r="G47"/>
  <c r="G48"/>
  <c r="G49"/>
  <c r="G50"/>
  <c r="G51"/>
  <c r="G52"/>
  <c r="G53"/>
  <c r="G54"/>
  <c r="G37"/>
  <c r="N65"/>
  <c r="N64"/>
  <c r="N61"/>
  <c r="F127"/>
  <c r="F128"/>
  <c r="F129"/>
  <c r="F130"/>
  <c r="F126"/>
  <c r="F31"/>
  <c r="F30"/>
  <c r="I112" l="1"/>
  <c r="I116"/>
</calcChain>
</file>

<file path=xl/sharedStrings.xml><?xml version="1.0" encoding="utf-8"?>
<sst xmlns="http://schemas.openxmlformats.org/spreadsheetml/2006/main" count="221" uniqueCount="100">
  <si>
    <t>500 °C Pyrolized banana Peel</t>
  </si>
  <si>
    <t>Bottle#</t>
  </si>
  <si>
    <t>Mass of adsorbants (mg)</t>
  </si>
  <si>
    <t>pH</t>
  </si>
  <si>
    <t>Time (hrs.)</t>
  </si>
  <si>
    <t>Co of Cu(II) (mg/L)</t>
  </si>
  <si>
    <t>E-501</t>
  </si>
  <si>
    <t>E-502</t>
  </si>
  <si>
    <t>E-503</t>
  </si>
  <si>
    <t>E-504</t>
  </si>
  <si>
    <t>E-505</t>
  </si>
  <si>
    <t>E-506</t>
  </si>
  <si>
    <t>E-507</t>
  </si>
  <si>
    <t>E-508</t>
  </si>
  <si>
    <t>500 °C Pyrolized banana Peel Repeat</t>
  </si>
  <si>
    <t>ER-501</t>
  </si>
  <si>
    <t>ER-502</t>
  </si>
  <si>
    <t>ER-503</t>
  </si>
  <si>
    <t>ER-504</t>
  </si>
  <si>
    <t>ER-505</t>
  </si>
  <si>
    <t>ER-506</t>
  </si>
  <si>
    <t>ER-507</t>
  </si>
  <si>
    <t>ER-508</t>
  </si>
  <si>
    <t>Control</t>
  </si>
  <si>
    <t>E-509</t>
  </si>
  <si>
    <t>ER-509</t>
  </si>
  <si>
    <t>500 °C Pyrolized Banana Peel</t>
  </si>
  <si>
    <t>R-501</t>
  </si>
  <si>
    <t>R-502</t>
  </si>
  <si>
    <t>R-503</t>
  </si>
  <si>
    <t>R-504</t>
  </si>
  <si>
    <t>R-505</t>
  </si>
  <si>
    <t>R-506</t>
  </si>
  <si>
    <t>R-507</t>
  </si>
  <si>
    <t>R-508</t>
  </si>
  <si>
    <t>R-509</t>
  </si>
  <si>
    <t>R-510</t>
  </si>
  <si>
    <t>R-511</t>
  </si>
  <si>
    <t>R-512</t>
  </si>
  <si>
    <t>R-513</t>
  </si>
  <si>
    <t>R-514</t>
  </si>
  <si>
    <t>R-515</t>
  </si>
  <si>
    <t>R-516</t>
  </si>
  <si>
    <t>R-517</t>
  </si>
  <si>
    <t>R-518</t>
  </si>
  <si>
    <t>Control solutions</t>
  </si>
  <si>
    <t>C-501</t>
  </si>
  <si>
    <t>C-502</t>
  </si>
  <si>
    <t>C-503</t>
  </si>
  <si>
    <t>C-504</t>
  </si>
  <si>
    <t>C-505</t>
  </si>
  <si>
    <t>Pyrolized Banana Peel + DI Water</t>
  </si>
  <si>
    <t>Co of Cu(II)</t>
  </si>
  <si>
    <t>B-501</t>
  </si>
  <si>
    <t>B-502</t>
  </si>
  <si>
    <t>B-503</t>
  </si>
  <si>
    <t>K-5001</t>
  </si>
  <si>
    <t>K-5002</t>
  </si>
  <si>
    <t>K-5003</t>
  </si>
  <si>
    <t>K-5004</t>
  </si>
  <si>
    <t>K-5005</t>
  </si>
  <si>
    <t>K-5006</t>
  </si>
  <si>
    <t>K-5007</t>
  </si>
  <si>
    <t>K-5008</t>
  </si>
  <si>
    <t>K-5009</t>
  </si>
  <si>
    <t>K-5010</t>
  </si>
  <si>
    <t>RK-5001</t>
  </si>
  <si>
    <t>RK-5002</t>
  </si>
  <si>
    <t>RK-5003</t>
  </si>
  <si>
    <t>RK-5004</t>
  </si>
  <si>
    <t>RK-5005</t>
  </si>
  <si>
    <t>RK-5006</t>
  </si>
  <si>
    <t>RK-5007</t>
  </si>
  <si>
    <t>RK-5008</t>
  </si>
  <si>
    <t>RK-5009</t>
  </si>
  <si>
    <t>RK-5010</t>
  </si>
  <si>
    <t>K-C5001</t>
  </si>
  <si>
    <t>K-C5002</t>
  </si>
  <si>
    <t>Kinetic Experiments</t>
  </si>
  <si>
    <t>Equilibrium Experiments</t>
  </si>
  <si>
    <t>Factorial Design Experiments</t>
  </si>
  <si>
    <t>500 °C Pyrolized Banana Peel Repeat</t>
  </si>
  <si>
    <t>600 °C Pyrolized Banana Peel</t>
  </si>
  <si>
    <t>q (mg/g)</t>
  </si>
  <si>
    <t>Expected Ce (mg/L)</t>
  </si>
  <si>
    <t>Column1</t>
  </si>
  <si>
    <t>Column2</t>
  </si>
  <si>
    <t>Column3</t>
  </si>
  <si>
    <t>Column4</t>
  </si>
  <si>
    <t>Column5</t>
  </si>
  <si>
    <t>Column6</t>
  </si>
  <si>
    <t>Column7</t>
  </si>
  <si>
    <t>Mass of adsorbents (mg)</t>
  </si>
  <si>
    <t>Ce (mg/L)</t>
  </si>
  <si>
    <t>Control, pH</t>
  </si>
  <si>
    <t>Percent Removal</t>
  </si>
  <si>
    <t>Time</t>
  </si>
  <si>
    <t>% removal</t>
  </si>
  <si>
    <t>Q (mg/g)</t>
  </si>
  <si>
    <t>Percent Remove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</si>
</sst>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0.00000"/>
    <numFmt numFmtId="167" formatCode="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20" fontId="0" fillId="0" borderId="0" xfId="0" applyNumberFormat="1" applyFill="1" applyAlignment="1">
      <alignment horizontal="center" wrapText="1"/>
    </xf>
    <xf numFmtId="2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0" fillId="0" borderId="0" xfId="0" applyNumberFormat="1" applyFill="1" applyAlignment="1">
      <alignment horizontal="center"/>
    </xf>
    <xf numFmtId="0" fontId="0" fillId="2" borderId="0" xfId="0" applyFill="1"/>
    <xf numFmtId="0" fontId="3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1" xfId="0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3" borderId="0" xfId="0" applyFont="1" applyFill="1" applyBorder="1"/>
    <xf numFmtId="165" fontId="0" fillId="0" borderId="0" xfId="1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10" fontId="0" fillId="0" borderId="0" xfId="0" applyNumberFormat="1" applyFill="1" applyAlignment="1"/>
    <xf numFmtId="165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 wrapText="1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Alignment="1"/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0" fillId="2" borderId="2" xfId="0" applyNumberFormat="1" applyFont="1" applyFill="1" applyBorder="1"/>
    <xf numFmtId="166" fontId="0" fillId="4" borderId="2" xfId="0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166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1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7" formatCode="0.000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numFmt numFmtId="25" formatCode="h:mm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mergeCell="0" readingOrder="0"/>
    </dxf>
    <dxf>
      <numFmt numFmtId="167" formatCode="0.0000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6" tint="0.39997558519241921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numFmt numFmtId="25" formatCode="h:mm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numFmt numFmtId="167" formatCode="0.0000"/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98709536307961E-2"/>
          <c:y val="2.8252405949256338E-2"/>
          <c:w val="0.7310824584426947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Sheet1!$K$6:$K$13</c:f>
              <c:numCache>
                <c:formatCode>General</c:formatCode>
                <c:ptCount val="8"/>
                <c:pt idx="0">
                  <c:v>0.19114413659999999</c:v>
                </c:pt>
                <c:pt idx="1">
                  <c:v>0.36599148999999997</c:v>
                </c:pt>
                <c:pt idx="2">
                  <c:v>0.50731093969999996</c:v>
                </c:pt>
                <c:pt idx="3">
                  <c:v>0.79140408289999997</c:v>
                </c:pt>
                <c:pt idx="4">
                  <c:v>1.2877470719999999</c:v>
                </c:pt>
                <c:pt idx="5">
                  <c:v>2.0297239440000001</c:v>
                </c:pt>
                <c:pt idx="6">
                  <c:v>2.610901175</c:v>
                </c:pt>
                <c:pt idx="7">
                  <c:v>2.6457899440000001</c:v>
                </c:pt>
              </c:numCache>
            </c:numRef>
          </c:xVal>
          <c:yVal>
            <c:numRef>
              <c:f>Sheet1!$L$6:$L$13</c:f>
              <c:numCache>
                <c:formatCode>General</c:formatCode>
                <c:ptCount val="8"/>
                <c:pt idx="0">
                  <c:v>26.447070578638186</c:v>
                </c:pt>
                <c:pt idx="1">
                  <c:v>39.228788231768235</c:v>
                </c:pt>
                <c:pt idx="2">
                  <c:v>45.973323255424539</c:v>
                </c:pt>
                <c:pt idx="3">
                  <c:v>54.49247068680851</c:v>
                </c:pt>
                <c:pt idx="4">
                  <c:v>67.798017855072459</c:v>
                </c:pt>
                <c:pt idx="5">
                  <c:v>90.302894753768868</c:v>
                </c:pt>
                <c:pt idx="6">
                  <c:v>347.78197650000004</c:v>
                </c:pt>
                <c:pt idx="7">
                  <c:v>139.95330690322581</c:v>
                </c:pt>
              </c:numCache>
            </c:numRef>
          </c:yVal>
        </c:ser>
        <c:axId val="106904576"/>
        <c:axId val="106914560"/>
      </c:scatterChart>
      <c:valAx>
        <c:axId val="106904576"/>
        <c:scaling>
          <c:orientation val="minMax"/>
        </c:scaling>
        <c:axPos val="b"/>
        <c:numFmt formatCode="General" sourceLinked="1"/>
        <c:tickLblPos val="nextTo"/>
        <c:crossAx val="106914560"/>
        <c:crosses val="autoZero"/>
        <c:crossBetween val="midCat"/>
      </c:valAx>
      <c:valAx>
        <c:axId val="106914560"/>
        <c:scaling>
          <c:orientation val="minMax"/>
        </c:scaling>
        <c:axPos val="l"/>
        <c:majorGridlines/>
        <c:numFmt formatCode="General" sourceLinked="1"/>
        <c:tickLblPos val="nextTo"/>
        <c:crossAx val="106904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75131233595806"/>
          <c:y val="5.9993073782443895E-2"/>
          <c:w val="0.12858202099737534"/>
          <c:h val="8.3717191601049887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Sheet1!$K$19:$K$26</c:f>
              <c:numCache>
                <c:formatCode>General</c:formatCode>
                <c:ptCount val="8"/>
                <c:pt idx="0">
                  <c:v>0.1783562296</c:v>
                </c:pt>
                <c:pt idx="1">
                  <c:v>0.18007393329999999</c:v>
                </c:pt>
                <c:pt idx="2">
                  <c:v>0.20232845169999999</c:v>
                </c:pt>
                <c:pt idx="3">
                  <c:v>0.23633617840000001</c:v>
                </c:pt>
                <c:pt idx="4">
                  <c:v>0.43472498050000002</c:v>
                </c:pt>
                <c:pt idx="5">
                  <c:v>0.93343686110000001</c:v>
                </c:pt>
                <c:pt idx="6">
                  <c:v>1.1878190580000001</c:v>
                </c:pt>
                <c:pt idx="7">
                  <c:v>1.9162818859999999</c:v>
                </c:pt>
              </c:numCache>
            </c:numRef>
          </c:xVal>
          <c:yVal>
            <c:numRef>
              <c:f>Sheet1!$L$19:$L$26</c:f>
              <c:numCache>
                <c:formatCode>General</c:formatCode>
                <c:ptCount val="8"/>
                <c:pt idx="0">
                  <c:v>39.564159222355286</c:v>
                </c:pt>
                <c:pt idx="1">
                  <c:v>26.303816943198409</c:v>
                </c:pt>
                <c:pt idx="2">
                  <c:v>46.637624377620732</c:v>
                </c:pt>
                <c:pt idx="3">
                  <c:v>56.306734534472938</c:v>
                </c:pt>
                <c:pt idx="4">
                  <c:v>97.339676713930345</c:v>
                </c:pt>
                <c:pt idx="5">
                  <c:v>151.32192967380954</c:v>
                </c:pt>
                <c:pt idx="6">
                  <c:v>68.16007587681159</c:v>
                </c:pt>
                <c:pt idx="7">
                  <c:v>351.14015755339807</c:v>
                </c:pt>
              </c:numCache>
            </c:numRef>
          </c:yVal>
        </c:ser>
        <c:axId val="106942464"/>
        <c:axId val="106944000"/>
      </c:scatterChart>
      <c:valAx>
        <c:axId val="106942464"/>
        <c:scaling>
          <c:orientation val="minMax"/>
        </c:scaling>
        <c:axPos val="b"/>
        <c:numFmt formatCode="General" sourceLinked="1"/>
        <c:tickLblPos val="nextTo"/>
        <c:crossAx val="106944000"/>
        <c:crosses val="autoZero"/>
        <c:crossBetween val="midCat"/>
      </c:valAx>
      <c:valAx>
        <c:axId val="106944000"/>
        <c:scaling>
          <c:orientation val="minMax"/>
        </c:scaling>
        <c:axPos val="l"/>
        <c:majorGridlines/>
        <c:numFmt formatCode="General" sourceLinked="1"/>
        <c:tickLblPos val="nextTo"/>
        <c:crossAx val="1069424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Sheet1!$N$19:$N$27</c:f>
              <c:numCache>
                <c:formatCode>General</c:formatCode>
                <c:ptCount val="9"/>
                <c:pt idx="0">
                  <c:v>0.1783562296</c:v>
                </c:pt>
                <c:pt idx="1">
                  <c:v>0.18007393329999999</c:v>
                </c:pt>
                <c:pt idx="2">
                  <c:v>0.20232845169999999</c:v>
                </c:pt>
                <c:pt idx="3">
                  <c:v>0.23633617840000001</c:v>
                </c:pt>
                <c:pt idx="4">
                  <c:v>0.43472498050000002</c:v>
                </c:pt>
                <c:pt idx="5">
                  <c:v>0.93343686110000001</c:v>
                </c:pt>
                <c:pt idx="6">
                  <c:v>1.1878190580000001</c:v>
                </c:pt>
                <c:pt idx="7">
                  <c:v>1.9162818859999999</c:v>
                </c:pt>
                <c:pt idx="8">
                  <c:v>4.9208274220000003</c:v>
                </c:pt>
              </c:numCache>
            </c:numRef>
          </c:xVal>
          <c:yVal>
            <c:numRef>
              <c:f>Sheet1!$O$19:$O$27</c:f>
              <c:numCache>
                <c:formatCode>General</c:formatCode>
                <c:ptCount val="9"/>
                <c:pt idx="0">
                  <c:v>0.99108218852000007</c:v>
                </c:pt>
                <c:pt idx="1">
                  <c:v>0.990996303335</c:v>
                </c:pt>
                <c:pt idx="2">
                  <c:v>0.98988357741499988</c:v>
                </c:pt>
                <c:pt idx="3">
                  <c:v>0.98818319108000008</c:v>
                </c:pt>
                <c:pt idx="4">
                  <c:v>0.97826375097499996</c:v>
                </c:pt>
                <c:pt idx="5">
                  <c:v>0.95332815694500006</c:v>
                </c:pt>
                <c:pt idx="6">
                  <c:v>0.94060904710000004</c:v>
                </c:pt>
                <c:pt idx="7">
                  <c:v>0.90418590570000001</c:v>
                </c:pt>
                <c:pt idx="8">
                  <c:v>0.75395862889999998</c:v>
                </c:pt>
              </c:numCache>
            </c:numRef>
          </c:yVal>
        </c:ser>
        <c:axId val="106976000"/>
        <c:axId val="106977536"/>
      </c:scatterChart>
      <c:valAx>
        <c:axId val="106976000"/>
        <c:scaling>
          <c:orientation val="minMax"/>
        </c:scaling>
        <c:axPos val="b"/>
        <c:numFmt formatCode="General" sourceLinked="1"/>
        <c:tickLblPos val="nextTo"/>
        <c:crossAx val="106977536"/>
        <c:crosses val="autoZero"/>
        <c:crossBetween val="midCat"/>
      </c:valAx>
      <c:valAx>
        <c:axId val="106977536"/>
        <c:scaling>
          <c:orientation val="minMax"/>
        </c:scaling>
        <c:axPos val="l"/>
        <c:majorGridlines/>
        <c:numFmt formatCode="General" sourceLinked="1"/>
        <c:tickLblPos val="nextTo"/>
        <c:crossAx val="1069760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051618547681543"/>
          <c:y val="5.1400554097404488E-2"/>
          <c:w val="0.71163801399825033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Sheet1!$V$6:$V$13</c:f>
              <c:numCache>
                <c:formatCode>General</c:formatCode>
                <c:ptCount val="8"/>
                <c:pt idx="0">
                  <c:v>0.19114413659999999</c:v>
                </c:pt>
                <c:pt idx="1">
                  <c:v>0.36599148999999997</c:v>
                </c:pt>
                <c:pt idx="2">
                  <c:v>0.50731093969999996</c:v>
                </c:pt>
                <c:pt idx="3">
                  <c:v>0.79140408289999997</c:v>
                </c:pt>
                <c:pt idx="4">
                  <c:v>1.2877470719999999</c:v>
                </c:pt>
                <c:pt idx="5">
                  <c:v>2.0297239440000001</c:v>
                </c:pt>
                <c:pt idx="6">
                  <c:v>2.610901175</c:v>
                </c:pt>
                <c:pt idx="7">
                  <c:v>2.6457899440000001</c:v>
                </c:pt>
              </c:numCache>
            </c:numRef>
          </c:xVal>
          <c:yVal>
            <c:numRef>
              <c:f>Sheet1!$W$6:$W$13</c:f>
              <c:numCache>
                <c:formatCode>General</c:formatCode>
                <c:ptCount val="8"/>
                <c:pt idx="0">
                  <c:v>26.447070578638186</c:v>
                </c:pt>
                <c:pt idx="1">
                  <c:v>39.228788231768235</c:v>
                </c:pt>
                <c:pt idx="2">
                  <c:v>45.973323255424539</c:v>
                </c:pt>
                <c:pt idx="3">
                  <c:v>54.49247068680851</c:v>
                </c:pt>
                <c:pt idx="4">
                  <c:v>67.798017855072459</c:v>
                </c:pt>
                <c:pt idx="5">
                  <c:v>90.302894753768868</c:v>
                </c:pt>
                <c:pt idx="6">
                  <c:v>347.78197650000004</c:v>
                </c:pt>
                <c:pt idx="7">
                  <c:v>139.95330690322581</c:v>
                </c:pt>
              </c:numCache>
            </c:numRef>
          </c:yVal>
        </c:ser>
        <c:axId val="107005440"/>
        <c:axId val="107006976"/>
      </c:scatterChart>
      <c:valAx>
        <c:axId val="107005440"/>
        <c:scaling>
          <c:logBase val="2"/>
          <c:orientation val="minMax"/>
        </c:scaling>
        <c:axPos val="b"/>
        <c:numFmt formatCode="General" sourceLinked="1"/>
        <c:tickLblPos val="nextTo"/>
        <c:crossAx val="107006976"/>
        <c:crosses val="autoZero"/>
        <c:crossBetween val="midCat"/>
      </c:valAx>
      <c:valAx>
        <c:axId val="107006976"/>
        <c:scaling>
          <c:orientation val="minMax"/>
        </c:scaling>
        <c:axPos val="l"/>
        <c:majorGridlines/>
        <c:numFmt formatCode="General" sourceLinked="1"/>
        <c:tickLblPos val="nextTo"/>
        <c:crossAx val="107005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587729658792658"/>
          <c:y val="5.1400554097404488E-2"/>
          <c:w val="0.64961701662292226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Sheet1!$N$138:$N$146</c:f>
              <c:numCache>
                <c:formatCode>0.00</c:formatCode>
                <c:ptCount val="9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</c:numCache>
            </c:numRef>
          </c:xVal>
          <c:yVal>
            <c:numRef>
              <c:f>Sheet1!$O$138:$O$146</c:f>
              <c:numCache>
                <c:formatCode>General</c:formatCode>
                <c:ptCount val="9"/>
                <c:pt idx="0">
                  <c:v>0.76050938299498638</c:v>
                </c:pt>
                <c:pt idx="1">
                  <c:v>1.5442336329559607</c:v>
                </c:pt>
                <c:pt idx="2">
                  <c:v>2.9601097344785576</c:v>
                </c:pt>
                <c:pt idx="3">
                  <c:v>4.1545977214581917</c:v>
                </c:pt>
                <c:pt idx="4">
                  <c:v>5.3156167334001863</c:v>
                </c:pt>
                <c:pt idx="5">
                  <c:v>6.4503068387907891</c:v>
                </c:pt>
                <c:pt idx="6">
                  <c:v>6.5289667249670948</c:v>
                </c:pt>
                <c:pt idx="7">
                  <c:v>8.518674763852367</c:v>
                </c:pt>
                <c:pt idx="8">
                  <c:v>9.6525707041361848</c:v>
                </c:pt>
              </c:numCache>
            </c:numRef>
          </c:yVal>
        </c:ser>
        <c:axId val="107415808"/>
        <c:axId val="107425792"/>
      </c:scatterChart>
      <c:valAx>
        <c:axId val="107415808"/>
        <c:scaling>
          <c:orientation val="minMax"/>
        </c:scaling>
        <c:axPos val="b"/>
        <c:numFmt formatCode="0.00" sourceLinked="1"/>
        <c:tickLblPos val="nextTo"/>
        <c:crossAx val="107425792"/>
        <c:crosses val="autoZero"/>
        <c:crossBetween val="midCat"/>
      </c:valAx>
      <c:valAx>
        <c:axId val="107425792"/>
        <c:scaling>
          <c:orientation val="minMax"/>
        </c:scaling>
        <c:axPos val="l"/>
        <c:majorGridlines/>
        <c:numFmt formatCode="General" sourceLinked="1"/>
        <c:tickLblPos val="nextTo"/>
        <c:crossAx val="107415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0</xdr:rowOff>
    </xdr:from>
    <xdr:to>
      <xdr:col>19</xdr:col>
      <xdr:colOff>381000</xdr:colOff>
      <xdr:row>13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371475</xdr:colOff>
      <xdr:row>17</xdr:row>
      <xdr:rowOff>123825</xdr:rowOff>
    </xdr:from>
    <xdr:to>
      <xdr:col>24</xdr:col>
      <xdr:colOff>66675</xdr:colOff>
      <xdr:row>30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457200</xdr:colOff>
      <xdr:row>24</xdr:row>
      <xdr:rowOff>66675</xdr:rowOff>
    </xdr:from>
    <xdr:to>
      <xdr:col>22</xdr:col>
      <xdr:colOff>57150</xdr:colOff>
      <xdr:row>34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542925</xdr:colOff>
      <xdr:row>4</xdr:row>
      <xdr:rowOff>142875</xdr:rowOff>
    </xdr:from>
    <xdr:to>
      <xdr:col>21</xdr:col>
      <xdr:colOff>114300</xdr:colOff>
      <xdr:row>17</xdr:row>
      <xdr:rowOff>219075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133350</xdr:colOff>
      <xdr:row>146</xdr:row>
      <xdr:rowOff>180975</xdr:rowOff>
    </xdr:from>
    <xdr:to>
      <xdr:col>19</xdr:col>
      <xdr:colOff>190500</xdr:colOff>
      <xdr:row>160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35:H55" totalsRowShown="0" headerRowDxfId="135" dataDxfId="134">
  <autoFilter ref="A35:H55"/>
  <tableColumns count="8">
    <tableColumn id="1" name="500 °C Pyrolized Banana Peel Repeat" dataDxfId="133"/>
    <tableColumn id="2" name="Column1" dataDxfId="132"/>
    <tableColumn id="3" name="Column2" dataDxfId="131"/>
    <tableColumn id="4" name="Column3" dataDxfId="130"/>
    <tableColumn id="5" name="Column4" dataDxfId="129"/>
    <tableColumn id="6" name="Column5" dataDxfId="128"/>
    <tableColumn id="7" name="Column6" dataDxfId="127"/>
    <tableColumn id="8" name="Column7" dataDxfId="126"/>
  </tableColumns>
  <tableStyleInfo name="TableStyleLight17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125:H130" totalsRowShown="0" headerRowDxfId="44" dataDxfId="43">
  <autoFilter ref="A125:H130"/>
  <tableColumns count="8">
    <tableColumn id="1" name="Bottle#" dataDxfId="42"/>
    <tableColumn id="2" name="Mass of adsorbents (mg)" dataDxfId="41"/>
    <tableColumn id="3" name="pH" dataDxfId="40"/>
    <tableColumn id="4" name="Time (hrs.)" dataDxfId="39"/>
    <tableColumn id="5" name="Co of Cu(II) (mg/L)" dataDxfId="38"/>
    <tableColumn id="6" name="Expected Ce (mg/L)" dataDxfId="37">
      <calculatedColumnFormula>0.2*E126</calculatedColumnFormula>
    </tableColumn>
    <tableColumn id="7" name="q (mg/g)" dataDxfId="36"/>
    <tableColumn id="8" name="Column1" dataDxfId="35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A136:H146" totalsRowShown="0" headerRowDxfId="34" dataDxfId="33">
  <autoFilter ref="A136:H146"/>
  <tableColumns count="8">
    <tableColumn id="1" name="Bottle#" dataDxfId="32"/>
    <tableColumn id="2" name="Mass of adsorbents (mg)" dataDxfId="31"/>
    <tableColumn id="3" name="pH" dataDxfId="30"/>
    <tableColumn id="4" name="Time (hrs.)" dataDxfId="29"/>
    <tableColumn id="5" name="Co of Cu(II) (mg/L)" dataDxfId="28"/>
    <tableColumn id="6" name="Ce (mg/L)" dataDxfId="27"/>
    <tableColumn id="7" name="Column1" dataDxfId="26">
      <calculatedColumnFormula>(E137-F137)/E137</calculatedColumnFormula>
    </tableColumn>
    <tableColumn id="8" name="q (mg/g)" dataDxfId="25">
      <calculatedColumnFormula>0.2*(E137-F137)/B137*1000</calculatedColumnFormula>
    </tableColumn>
  </tableColumns>
  <tableStyleInfo name="TableStyleLight19" showFirstColumn="0" showLastColumn="0" showRowStripes="1" showColumnStripes="0"/>
</table>
</file>

<file path=xl/tables/table12.xml><?xml version="1.0" encoding="utf-8"?>
<table xmlns="http://schemas.openxmlformats.org/spreadsheetml/2006/main" id="14" name="Table14" displayName="Table14" ref="A149:H159" totalsRowShown="0" headerRowDxfId="24" dataDxfId="23">
  <autoFilter ref="A149:H159"/>
  <tableColumns count="8">
    <tableColumn id="1" name="Bottle#" dataDxfId="22"/>
    <tableColumn id="2" name="Mass of adsorbants (mg)" dataDxfId="21"/>
    <tableColumn id="3" name="pH" dataDxfId="20"/>
    <tableColumn id="4" name="Time (hrs.)" dataDxfId="19"/>
    <tableColumn id="5" name="Co of Cu(II) (mg/L)" dataDxfId="18"/>
    <tableColumn id="6" name="Ce (mg/L)" dataDxfId="17"/>
    <tableColumn id="7" name="Percent Remove" dataDxfId="16">
      <calculatedColumnFormula>(E150-F150)/E150</calculatedColumnFormula>
    </tableColumn>
    <tableColumn id="8" name="q (mg/g)" dataDxfId="15">
      <calculatedColumnFormula>0.2*(E150-F150)/B150*1000</calculatedColumnFormula>
    </tableColumn>
  </tableColumns>
  <tableStyleInfo name="TableStyleLight20"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A161:H164" totalsRowShown="0" headerRowDxfId="14">
  <autoFilter ref="A161:H164"/>
  <tableColumns count="8">
    <tableColumn id="1" name="Control" dataDxfId="13"/>
    <tableColumn id="2" name="Column1" dataDxfId="12"/>
    <tableColumn id="3" name="Column2" dataDxfId="11"/>
    <tableColumn id="4" name="Column3" dataDxfId="10"/>
    <tableColumn id="5" name="Column4" dataDxfId="9"/>
    <tableColumn id="6" name="Column5" dataDxfId="8"/>
    <tableColumn id="7" name="Column6" dataDxfId="7"/>
    <tableColumn id="8" name="Column7" dataDxfId="6"/>
  </tableColumns>
  <tableStyleInfo name="TableStyleLight20" showFirstColumn="0" showLastColumn="0" showRowStripes="1" showColumnStripes="0"/>
</table>
</file>

<file path=xl/tables/table14.xml><?xml version="1.0" encoding="utf-8"?>
<table xmlns="http://schemas.openxmlformats.org/spreadsheetml/2006/main" id="5" name="Table5" displayName="Table5" ref="K58:N65" totalsRowShown="0" headerRowDxfId="5" dataDxfId="4">
  <autoFilter ref="K58:N65"/>
  <tableColumns count="4">
    <tableColumn id="1" name="Column1" dataDxfId="3"/>
    <tableColumn id="2" name="Column2" dataDxfId="2"/>
    <tableColumn id="3" name="Column3" dataDxfId="1"/>
    <tableColumn id="4" name="Column4" data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5:H15" totalsRowShown="0" headerRowDxfId="125" dataDxfId="124">
  <autoFilter ref="A5:H15"/>
  <tableColumns count="8">
    <tableColumn id="1" name="Bottle#" dataDxfId="123"/>
    <tableColumn id="2" name="Mass of adsorbants (mg)" dataDxfId="122"/>
    <tableColumn id="3" name="pH" dataDxfId="121"/>
    <tableColumn id="4" name="Time (hrs.)" dataDxfId="120"/>
    <tableColumn id="5" name="Co of Cu(II) (mg/L)" dataDxfId="119"/>
    <tableColumn id="6" name="Ce (mg/L)" dataDxfId="118"/>
    <tableColumn id="7" name="Column1" dataDxfId="117">
      <calculatedColumnFormula>(E6-F6)/E6</calculatedColumnFormula>
    </tableColumn>
    <tableColumn id="8" name="q (mg/g)" dataDxfId="116">
      <calculatedColumnFormula>0.2*(E6-F6)/B6*1000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8:H27" totalsRowShown="0" headerRowDxfId="115" dataDxfId="114">
  <autoFilter ref="A18:H27"/>
  <tableColumns count="8">
    <tableColumn id="1" name="Bottle#" dataDxfId="113"/>
    <tableColumn id="2" name="Mass of adsorbants (mg)" dataDxfId="112"/>
    <tableColumn id="3" name="pH" dataDxfId="111"/>
    <tableColumn id="4" name="Time (hrs.)" dataDxfId="110"/>
    <tableColumn id="5" name="Co of Cu(II) (mg/L)" dataDxfId="109"/>
    <tableColumn id="6" name="Expected Ce (mg/L)" dataDxfId="108"/>
    <tableColumn id="7" name="Column1" dataDxfId="107">
      <calculatedColumnFormula>(4.92082-F19)/4.92082</calculatedColumnFormula>
    </tableColumn>
    <tableColumn id="8" name="q (mg/g)" dataDxfId="106">
      <calculatedColumnFormula>0.2*(E19-F19)/B19*1000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29:H31" totalsRowShown="0" headerRowDxfId="105" dataDxfId="104">
  <autoFilter ref="A29:H31"/>
  <tableColumns count="8">
    <tableColumn id="1" name="Bottle#" dataDxfId="103"/>
    <tableColumn id="2" name="Mass of adsorbants (mg)" dataDxfId="102"/>
    <tableColumn id="3" name="pH" dataDxfId="101"/>
    <tableColumn id="4" name="Time (hrs.)" dataDxfId="100"/>
    <tableColumn id="5" name="Co of Cu(II) (mg/L)" dataDxfId="99"/>
    <tableColumn id="6" name="Expected Ce (mg/L)" dataDxfId="98">
      <calculatedColumnFormula>0.2*E30</calculatedColumnFormula>
    </tableColumn>
    <tableColumn id="7" name="q (mg/g)" dataDxfId="97"/>
    <tableColumn id="8" name="Column1" dataDxfId="96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58:H63" totalsRowShown="0" headerRowDxfId="95" dataDxfId="94">
  <autoFilter ref="A58:H63"/>
  <tableColumns count="8">
    <tableColumn id="1" name="Bottle#" dataDxfId="93"/>
    <tableColumn id="2" name="Mass of adsorbants (mg)" dataDxfId="92"/>
    <tableColumn id="3" name="Co of Cu(II) (mg/L)" dataDxfId="91"/>
    <tableColumn id="4" name="pH" dataDxfId="90"/>
    <tableColumn id="5" name="Time (hrs.)" dataDxfId="89"/>
    <tableColumn id="6" name="Ce (mg/L)" dataDxfId="88"/>
    <tableColumn id="7" name="q (mg/g)" dataDxfId="87"/>
    <tableColumn id="8" name="Column1" dataDxfId="86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66:H69" totalsRowShown="0" headerRowDxfId="85" dataDxfId="84">
  <autoFilter ref="A66:H69"/>
  <tableColumns count="8">
    <tableColumn id="1" name="Bottle#" dataDxfId="83"/>
    <tableColumn id="2" name="Mass of adsorbants (mg)" dataDxfId="82"/>
    <tableColumn id="3" name="Co of Cu(II)" dataDxfId="81"/>
    <tableColumn id="4" name="pH" dataDxfId="80"/>
    <tableColumn id="5" name="Time (hrs.)" dataDxfId="79"/>
    <tableColumn id="6" name="Ce (mg/L)" dataDxfId="78"/>
    <tableColumn id="7" name="q (mg/g)" dataDxfId="77"/>
    <tableColumn id="8" name="Column1" dataDxfId="76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73:H91" totalsRowShown="0" headerRowDxfId="75" dataDxfId="74">
  <autoFilter ref="A73:H91"/>
  <tableColumns count="8">
    <tableColumn id="1" name="Bottle#" dataDxfId="73"/>
    <tableColumn id="2" name="Mass of adsorbants (mg)" dataDxfId="72"/>
    <tableColumn id="3" name="pH" dataDxfId="71"/>
    <tableColumn id="4" name="Time (hrs.)" dataDxfId="70"/>
    <tableColumn id="5" name="Co of Cu(II) (mg/L)" dataDxfId="69"/>
    <tableColumn id="6" name="Ce (mg/L)" dataDxfId="68"/>
    <tableColumn id="7" name="q (mg/g)" dataDxfId="67" dataCellStyle="Percent">
      <calculatedColumnFormula>(E74-F74)/E74</calculatedColumnFormula>
    </tableColumn>
    <tableColumn id="8" name="Column1" dataDxfId="66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94:H100" totalsRowShown="0" headerRowDxfId="65" dataDxfId="64">
  <autoFilter ref="A94:H100"/>
  <tableColumns count="8">
    <tableColumn id="1" name="Bottle#" dataDxfId="63"/>
    <tableColumn id="2" name="Mass of adsorbants (mg)" dataDxfId="62"/>
    <tableColumn id="3" name="pH" dataDxfId="61"/>
    <tableColumn id="4" name="Time (hrs.)" dataDxfId="60"/>
    <tableColumn id="5" name="Co of Cu(II) (mg/L)" dataDxfId="59"/>
    <tableColumn id="6" name="Expected Ce (mg/L)" dataDxfId="58"/>
    <tableColumn id="7" name="q (mg/g)" dataDxfId="57"/>
    <tableColumn id="8" name="Column1" dataDxfId="56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103:I123" totalsRowShown="0" headerRowDxfId="55" dataDxfId="54">
  <autoFilter ref="A103:I123">
    <filterColumn colId="8"/>
  </autoFilter>
  <tableColumns count="9">
    <tableColumn id="1" name="Bottle#" dataDxfId="53"/>
    <tableColumn id="2" name="Mass of adsorbants (mg)" dataDxfId="52"/>
    <tableColumn id="3" name="pH" dataDxfId="51"/>
    <tableColumn id="4" name="Time (hrs.)" dataDxfId="50"/>
    <tableColumn id="5" name="Co of Cu(II) (mg/L)" dataDxfId="49"/>
    <tableColumn id="6" name="Ce (mg/L)" dataDxfId="48"/>
    <tableColumn id="7" name="Column2" dataDxfId="47">
      <calculatedColumnFormula>(E104-F104)/E104</calculatedColumnFormula>
    </tableColumn>
    <tableColumn id="8" name="Column1" dataDxfId="46">
      <calculatedColumnFormula>G104*100</calculatedColumnFormula>
    </tableColumn>
    <tableColumn id="9" name="q (mg/g)" dataDxfId="45">
      <calculatedColumnFormula>0.2*(D104-G104)/C104*1000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64"/>
  <sheetViews>
    <sheetView tabSelected="1" topLeftCell="A100" workbookViewId="0">
      <selection activeCell="F116" sqref="F116"/>
    </sheetView>
  </sheetViews>
  <sheetFormatPr defaultRowHeight="15"/>
  <cols>
    <col min="1" max="1" width="14.42578125" style="4" customWidth="1"/>
    <col min="2" max="2" width="17.140625" style="4" customWidth="1"/>
    <col min="3" max="3" width="13.7109375" style="4" customWidth="1"/>
    <col min="4" max="4" width="12" style="4" customWidth="1"/>
    <col min="5" max="6" width="13.42578125" style="4" customWidth="1"/>
    <col min="7" max="7" width="11.28515625" style="4" customWidth="1"/>
    <col min="8" max="8" width="11.7109375" style="1" customWidth="1"/>
    <col min="9" max="9" width="11.28515625" customWidth="1"/>
    <col min="11" max="14" width="11" customWidth="1"/>
  </cols>
  <sheetData>
    <row r="2" spans="1:23" ht="18.75">
      <c r="A2" s="35" t="s">
        <v>79</v>
      </c>
      <c r="B2" s="35"/>
      <c r="C2" s="35"/>
      <c r="D2" s="35"/>
      <c r="H2" s="8"/>
    </row>
    <row r="3" spans="1:23">
      <c r="H3" s="8"/>
    </row>
    <row r="4" spans="1:23">
      <c r="A4" s="37" t="s">
        <v>0</v>
      </c>
      <c r="B4" s="37"/>
      <c r="C4" s="37"/>
      <c r="D4" s="37"/>
      <c r="H4" s="8"/>
    </row>
    <row r="5" spans="1:23" ht="30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93</v>
      </c>
      <c r="G5" s="7" t="s">
        <v>85</v>
      </c>
      <c r="H5" s="2" t="s">
        <v>83</v>
      </c>
    </row>
    <row r="6" spans="1:23">
      <c r="A6" s="4" t="s">
        <v>6</v>
      </c>
      <c r="B6" s="5">
        <v>10</v>
      </c>
      <c r="C6" s="4">
        <v>7</v>
      </c>
      <c r="D6" s="4">
        <v>48</v>
      </c>
      <c r="E6" s="4">
        <v>20</v>
      </c>
      <c r="F6" s="13">
        <v>2.610901175</v>
      </c>
      <c r="G6" s="20">
        <f>(4.92082-F6)/4.92082</f>
        <v>0.46941745989489558</v>
      </c>
      <c r="H6" s="12">
        <f t="shared" ref="H6:H14" si="0">0.2*(E6-F6)/B6*1000</f>
        <v>347.78197650000004</v>
      </c>
      <c r="K6">
        <v>0.19114413659999999</v>
      </c>
      <c r="L6">
        <v>26.447070578638186</v>
      </c>
      <c r="V6">
        <v>0.19114413659999999</v>
      </c>
      <c r="W6">
        <v>26.447070578638186</v>
      </c>
    </row>
    <row r="7" spans="1:23">
      <c r="A7" s="4" t="s">
        <v>7</v>
      </c>
      <c r="B7" s="5">
        <v>24.8</v>
      </c>
      <c r="C7" s="4">
        <v>7</v>
      </c>
      <c r="D7" s="4">
        <v>48</v>
      </c>
      <c r="E7" s="4">
        <v>20</v>
      </c>
      <c r="F7" s="13">
        <v>2.6457899440000001</v>
      </c>
      <c r="G7" s="20">
        <f t="shared" ref="G7:G13" si="1">(4.92082-F7)/4.92082</f>
        <v>0.46232742835543666</v>
      </c>
      <c r="H7" s="12">
        <f t="shared" si="0"/>
        <v>139.95330690322581</v>
      </c>
      <c r="K7">
        <v>0.36599148999999997</v>
      </c>
      <c r="L7">
        <v>39.228788231768235</v>
      </c>
      <c r="V7">
        <v>0.36599148999999997</v>
      </c>
      <c r="W7">
        <v>39.228788231768235</v>
      </c>
    </row>
    <row r="8" spans="1:23">
      <c r="A8" s="4" t="s">
        <v>8</v>
      </c>
      <c r="B8" s="5">
        <v>39.799999999999997</v>
      </c>
      <c r="C8" s="4">
        <v>7</v>
      </c>
      <c r="D8" s="4">
        <v>48</v>
      </c>
      <c r="E8" s="4">
        <v>20</v>
      </c>
      <c r="F8" s="13">
        <v>2.0297239440000001</v>
      </c>
      <c r="G8" s="20">
        <f t="shared" si="1"/>
        <v>0.58752322905532006</v>
      </c>
      <c r="H8" s="12">
        <f t="shared" si="0"/>
        <v>90.302894753768868</v>
      </c>
      <c r="K8">
        <v>0.50731093969999996</v>
      </c>
      <c r="L8">
        <v>45.973323255424539</v>
      </c>
      <c r="V8">
        <v>0.50731093969999996</v>
      </c>
      <c r="W8">
        <v>45.973323255424539</v>
      </c>
    </row>
    <row r="9" spans="1:23">
      <c r="A9" s="4" t="s">
        <v>9</v>
      </c>
      <c r="B9" s="5">
        <v>55.2</v>
      </c>
      <c r="C9" s="4">
        <v>7</v>
      </c>
      <c r="D9" s="4">
        <v>48</v>
      </c>
      <c r="E9" s="4">
        <v>20</v>
      </c>
      <c r="F9" s="13">
        <v>1.2877470719999999</v>
      </c>
      <c r="G9" s="20">
        <f t="shared" si="1"/>
        <v>0.73830640584292861</v>
      </c>
      <c r="H9" s="12">
        <f t="shared" si="0"/>
        <v>67.798017855072459</v>
      </c>
      <c r="K9">
        <v>0.79140408289999997</v>
      </c>
      <c r="L9">
        <v>54.49247068680851</v>
      </c>
      <c r="V9">
        <v>0.79140408289999997</v>
      </c>
      <c r="W9">
        <v>54.49247068680851</v>
      </c>
    </row>
    <row r="10" spans="1:23">
      <c r="A10" s="4" t="s">
        <v>10</v>
      </c>
      <c r="B10" s="5">
        <v>70.5</v>
      </c>
      <c r="C10" s="4">
        <v>7</v>
      </c>
      <c r="D10" s="4">
        <v>48</v>
      </c>
      <c r="E10" s="4">
        <v>20</v>
      </c>
      <c r="F10" s="13">
        <v>0.79140408289999997</v>
      </c>
      <c r="G10" s="20">
        <f t="shared" si="1"/>
        <v>0.83917231621965449</v>
      </c>
      <c r="H10" s="12">
        <f t="shared" si="0"/>
        <v>54.49247068680851</v>
      </c>
      <c r="K10">
        <v>1.2877470719999999</v>
      </c>
      <c r="L10">
        <v>67.798017855072459</v>
      </c>
      <c r="V10">
        <v>1.2877470719999999</v>
      </c>
      <c r="W10">
        <v>67.798017855072459</v>
      </c>
    </row>
    <row r="11" spans="1:23">
      <c r="A11" s="4" t="s">
        <v>11</v>
      </c>
      <c r="B11" s="5">
        <v>84.8</v>
      </c>
      <c r="C11" s="4">
        <v>7</v>
      </c>
      <c r="D11" s="4">
        <v>48</v>
      </c>
      <c r="E11" s="4">
        <v>20</v>
      </c>
      <c r="F11" s="13">
        <v>0.50731093969999996</v>
      </c>
      <c r="G11" s="20">
        <f t="shared" si="1"/>
        <v>0.89690520285237019</v>
      </c>
      <c r="H11" s="12">
        <f t="shared" si="0"/>
        <v>45.973323255424539</v>
      </c>
      <c r="K11">
        <v>2.0297239440000001</v>
      </c>
      <c r="L11">
        <v>90.302894753768868</v>
      </c>
      <c r="V11">
        <v>2.0297239440000001</v>
      </c>
      <c r="W11">
        <v>90.302894753768868</v>
      </c>
    </row>
    <row r="12" spans="1:23">
      <c r="A12" s="4" t="s">
        <v>12</v>
      </c>
      <c r="B12" s="5">
        <v>100.1</v>
      </c>
      <c r="C12" s="4">
        <v>7</v>
      </c>
      <c r="D12" s="4">
        <v>48</v>
      </c>
      <c r="E12" s="4">
        <v>20</v>
      </c>
      <c r="F12" s="13">
        <v>0.36599148999999997</v>
      </c>
      <c r="G12" s="20">
        <f t="shared" si="1"/>
        <v>0.92562388179205912</v>
      </c>
      <c r="H12" s="12">
        <f t="shared" si="0"/>
        <v>39.228788231768235</v>
      </c>
      <c r="K12">
        <v>2.610901175</v>
      </c>
      <c r="L12">
        <v>347.78197650000004</v>
      </c>
      <c r="V12">
        <v>2.610901175</v>
      </c>
      <c r="W12">
        <v>347.78197650000004</v>
      </c>
    </row>
    <row r="13" spans="1:23">
      <c r="A13" s="4" t="s">
        <v>13</v>
      </c>
      <c r="B13" s="5">
        <v>149.80000000000001</v>
      </c>
      <c r="C13" s="4">
        <v>7</v>
      </c>
      <c r="D13" s="4">
        <v>48</v>
      </c>
      <c r="E13" s="4">
        <v>20</v>
      </c>
      <c r="F13" s="13">
        <v>0.19114413659999999</v>
      </c>
      <c r="G13" s="20">
        <f t="shared" si="1"/>
        <v>0.96115603972508645</v>
      </c>
      <c r="H13" s="12">
        <f t="shared" si="0"/>
        <v>26.447070578638186</v>
      </c>
      <c r="K13">
        <v>2.6457899440000001</v>
      </c>
      <c r="L13">
        <v>139.95330690322581</v>
      </c>
      <c r="V13">
        <v>2.6457899440000001</v>
      </c>
      <c r="W13">
        <v>139.95330690322581</v>
      </c>
    </row>
    <row r="14" spans="1:23">
      <c r="A14" s="4" t="s">
        <v>25</v>
      </c>
      <c r="B14" s="5">
        <v>0</v>
      </c>
      <c r="C14" s="4">
        <v>7</v>
      </c>
      <c r="D14" s="4">
        <v>3</v>
      </c>
      <c r="E14" s="4">
        <v>20</v>
      </c>
      <c r="F14" s="13">
        <v>4.9208274220000003</v>
      </c>
      <c r="G14" s="20">
        <f t="shared" ref="G14" si="2">(E14-F14)/E14</f>
        <v>0.75395862889999998</v>
      </c>
      <c r="H14" s="11" t="e">
        <f t="shared" si="0"/>
        <v>#DIV/0!</v>
      </c>
    </row>
    <row r="15" spans="1:23">
      <c r="B15" s="5"/>
      <c r="G15" s="12"/>
      <c r="H15" s="11"/>
    </row>
    <row r="16" spans="1:23">
      <c r="A16" s="37" t="s">
        <v>14</v>
      </c>
      <c r="B16" s="37"/>
      <c r="C16" s="37"/>
      <c r="D16" s="37"/>
      <c r="H16" s="8"/>
    </row>
    <row r="17" spans="1:15">
      <c r="A17" s="6"/>
      <c r="B17" s="6"/>
      <c r="C17" s="6"/>
      <c r="D17" s="6"/>
      <c r="H17" s="8"/>
    </row>
    <row r="18" spans="1:15" ht="30">
      <c r="A18" s="4" t="s">
        <v>1</v>
      </c>
      <c r="B18" s="3" t="s">
        <v>2</v>
      </c>
      <c r="C18" s="4" t="s">
        <v>3</v>
      </c>
      <c r="D18" s="2" t="s">
        <v>4</v>
      </c>
      <c r="E18" s="2" t="s">
        <v>5</v>
      </c>
      <c r="F18" s="2" t="s">
        <v>84</v>
      </c>
      <c r="G18" s="7" t="s">
        <v>85</v>
      </c>
      <c r="H18" s="4" t="s">
        <v>83</v>
      </c>
    </row>
    <row r="19" spans="1:15">
      <c r="A19" s="4" t="s">
        <v>15</v>
      </c>
      <c r="B19" s="5">
        <v>10.3</v>
      </c>
      <c r="C19" s="4">
        <v>7</v>
      </c>
      <c r="D19" s="4">
        <v>48</v>
      </c>
      <c r="E19" s="4">
        <v>20</v>
      </c>
      <c r="F19" s="13">
        <v>1.9162818859999999</v>
      </c>
      <c r="G19" s="20">
        <f t="shared" ref="G19:G27" si="3">(4.92082-F19)/4.92082</f>
        <v>0.61057671566933958</v>
      </c>
      <c r="H19" s="12">
        <f t="shared" ref="H19:H27" si="4">0.2*(E19-F19)/B19*1000</f>
        <v>351.14015755339807</v>
      </c>
      <c r="K19">
        <v>0.1783562296</v>
      </c>
      <c r="L19">
        <v>39.564159222355286</v>
      </c>
      <c r="N19">
        <v>0.1783562296</v>
      </c>
      <c r="O19">
        <v>0.99108218852000007</v>
      </c>
    </row>
    <row r="20" spans="1:15">
      <c r="A20" s="4" t="s">
        <v>16</v>
      </c>
      <c r="B20" s="5">
        <v>25.2</v>
      </c>
      <c r="C20" s="4">
        <v>7</v>
      </c>
      <c r="D20" s="4">
        <v>48</v>
      </c>
      <c r="E20" s="4">
        <v>20</v>
      </c>
      <c r="F20" s="13">
        <v>0.93343686110000001</v>
      </c>
      <c r="G20" s="20">
        <f t="shared" si="3"/>
        <v>0.81030867597270373</v>
      </c>
      <c r="H20" s="12">
        <f t="shared" si="4"/>
        <v>151.32192967380954</v>
      </c>
      <c r="K20">
        <v>0.18007393329999999</v>
      </c>
      <c r="L20">
        <v>26.303816943198409</v>
      </c>
      <c r="N20">
        <v>0.18007393329999999</v>
      </c>
      <c r="O20">
        <v>0.990996303335</v>
      </c>
    </row>
    <row r="21" spans="1:15">
      <c r="A21" s="4" t="s">
        <v>17</v>
      </c>
      <c r="B21" s="5">
        <v>40.200000000000003</v>
      </c>
      <c r="C21" s="4">
        <v>7</v>
      </c>
      <c r="D21" s="4">
        <v>48</v>
      </c>
      <c r="E21" s="4">
        <v>20</v>
      </c>
      <c r="F21" s="13">
        <v>0.43472498050000002</v>
      </c>
      <c r="G21" s="20">
        <f t="shared" si="3"/>
        <v>0.91165598812799487</v>
      </c>
      <c r="H21" s="12">
        <f t="shared" si="4"/>
        <v>97.339676713930345</v>
      </c>
      <c r="K21">
        <v>0.20232845169999999</v>
      </c>
      <c r="L21">
        <v>46.637624377620732</v>
      </c>
      <c r="N21">
        <v>0.20232845169999999</v>
      </c>
      <c r="O21">
        <v>0.98988357741499988</v>
      </c>
    </row>
    <row r="22" spans="1:15">
      <c r="A22" s="4" t="s">
        <v>18</v>
      </c>
      <c r="B22" s="5">
        <v>55.2</v>
      </c>
      <c r="C22" s="4">
        <v>7</v>
      </c>
      <c r="D22" s="4">
        <v>48</v>
      </c>
      <c r="E22" s="4">
        <v>20</v>
      </c>
      <c r="F22" s="13">
        <v>1.1878190580000001</v>
      </c>
      <c r="G22" s="20">
        <f t="shared" si="3"/>
        <v>0.75861359326291145</v>
      </c>
      <c r="H22" s="12">
        <f t="shared" si="4"/>
        <v>68.16007587681159</v>
      </c>
      <c r="K22">
        <v>0.23633617840000001</v>
      </c>
      <c r="L22">
        <v>56.306734534472938</v>
      </c>
      <c r="N22">
        <v>0.23633617840000001</v>
      </c>
      <c r="O22">
        <v>0.98818319108000008</v>
      </c>
    </row>
    <row r="23" spans="1:15">
      <c r="A23" s="4" t="s">
        <v>19</v>
      </c>
      <c r="B23" s="5">
        <v>70.2</v>
      </c>
      <c r="C23" s="4">
        <v>7</v>
      </c>
      <c r="D23" s="4">
        <v>48</v>
      </c>
      <c r="E23" s="4">
        <v>20</v>
      </c>
      <c r="F23" s="13">
        <v>0.23633617840000001</v>
      </c>
      <c r="G23" s="20">
        <f t="shared" si="3"/>
        <v>0.95197219601611105</v>
      </c>
      <c r="H23" s="12">
        <f t="shared" si="4"/>
        <v>56.306734534472938</v>
      </c>
      <c r="K23">
        <v>0.43472498050000002</v>
      </c>
      <c r="L23">
        <v>97.339676713930345</v>
      </c>
      <c r="N23">
        <v>0.43472498050000002</v>
      </c>
      <c r="O23">
        <v>0.97826375097499996</v>
      </c>
    </row>
    <row r="24" spans="1:15">
      <c r="A24" s="4" t="s">
        <v>20</v>
      </c>
      <c r="B24" s="5">
        <v>84.9</v>
      </c>
      <c r="C24" s="4">
        <v>7</v>
      </c>
      <c r="D24" s="4">
        <v>48</v>
      </c>
      <c r="E24" s="4">
        <v>20</v>
      </c>
      <c r="F24" s="13">
        <v>0.20232845169999999</v>
      </c>
      <c r="G24" s="20">
        <f t="shared" si="3"/>
        <v>0.95888318375799164</v>
      </c>
      <c r="H24" s="12">
        <f t="shared" si="4"/>
        <v>46.637624377620732</v>
      </c>
      <c r="K24">
        <v>0.93343686110000001</v>
      </c>
      <c r="L24">
        <v>151.32192967380954</v>
      </c>
      <c r="N24">
        <v>0.93343686110000001</v>
      </c>
      <c r="O24">
        <v>0.95332815694500006</v>
      </c>
    </row>
    <row r="25" spans="1:15">
      <c r="A25" s="4" t="s">
        <v>21</v>
      </c>
      <c r="B25" s="5">
        <v>100.2</v>
      </c>
      <c r="C25" s="4">
        <v>7</v>
      </c>
      <c r="D25" s="4">
        <v>48</v>
      </c>
      <c r="E25" s="4">
        <v>20</v>
      </c>
      <c r="F25" s="13">
        <v>0.1783562296</v>
      </c>
      <c r="G25" s="20">
        <f t="shared" si="3"/>
        <v>0.96375477469202286</v>
      </c>
      <c r="H25" s="12">
        <f t="shared" si="4"/>
        <v>39.564159222355286</v>
      </c>
      <c r="K25">
        <v>1.1878190580000001</v>
      </c>
      <c r="L25">
        <v>68.16007587681159</v>
      </c>
      <c r="N25">
        <v>1.1878190580000001</v>
      </c>
      <c r="O25">
        <v>0.94060904710000004</v>
      </c>
    </row>
    <row r="26" spans="1:15">
      <c r="A26" s="4" t="s">
        <v>22</v>
      </c>
      <c r="B26" s="5">
        <v>150.69999999999999</v>
      </c>
      <c r="C26" s="4">
        <v>7</v>
      </c>
      <c r="D26" s="4">
        <v>48</v>
      </c>
      <c r="E26" s="4">
        <v>20</v>
      </c>
      <c r="F26" s="13">
        <v>0.18007393329999999</v>
      </c>
      <c r="G26" s="20">
        <f t="shared" si="3"/>
        <v>0.96340570610182852</v>
      </c>
      <c r="H26" s="12">
        <f t="shared" si="4"/>
        <v>26.303816943198409</v>
      </c>
      <c r="K26">
        <v>1.9162818859999999</v>
      </c>
      <c r="L26">
        <v>351.14015755339807</v>
      </c>
      <c r="N26">
        <v>1.9162818859999999</v>
      </c>
      <c r="O26">
        <v>0.90418590570000001</v>
      </c>
    </row>
    <row r="27" spans="1:15">
      <c r="A27" s="4" t="s">
        <v>25</v>
      </c>
      <c r="B27" s="5">
        <v>0</v>
      </c>
      <c r="C27" s="4">
        <v>7</v>
      </c>
      <c r="D27" s="4">
        <v>3</v>
      </c>
      <c r="E27" s="4">
        <v>20</v>
      </c>
      <c r="F27" s="13">
        <v>4.9208274220000003</v>
      </c>
      <c r="G27" s="23">
        <f t="shared" si="3"/>
        <v>-1.5082852045731698E-6</v>
      </c>
      <c r="H27" s="12" t="e">
        <f t="shared" si="4"/>
        <v>#DIV/0!</v>
      </c>
      <c r="N27">
        <v>4.9208274220000003</v>
      </c>
      <c r="O27">
        <v>0.75395862889999998</v>
      </c>
    </row>
    <row r="28" spans="1:15">
      <c r="A28" s="37" t="s">
        <v>23</v>
      </c>
      <c r="B28" s="37"/>
      <c r="C28" s="37"/>
      <c r="D28" s="37"/>
      <c r="H28" s="8"/>
    </row>
    <row r="29" spans="1:15" ht="30">
      <c r="A29" s="4" t="s">
        <v>1</v>
      </c>
      <c r="B29" s="3" t="s">
        <v>2</v>
      </c>
      <c r="C29" s="4" t="s">
        <v>3</v>
      </c>
      <c r="D29" s="2" t="s">
        <v>4</v>
      </c>
      <c r="E29" s="2" t="s">
        <v>5</v>
      </c>
      <c r="F29" s="2" t="s">
        <v>84</v>
      </c>
      <c r="G29" s="4" t="s">
        <v>83</v>
      </c>
      <c r="H29" s="8" t="s">
        <v>85</v>
      </c>
    </row>
    <row r="30" spans="1:15">
      <c r="A30" s="4" t="s">
        <v>24</v>
      </c>
      <c r="B30" s="5">
        <v>0</v>
      </c>
      <c r="C30" s="4">
        <v>7</v>
      </c>
      <c r="D30" s="4">
        <v>3</v>
      </c>
      <c r="E30" s="4">
        <v>20</v>
      </c>
      <c r="F30" s="4">
        <f t="shared" ref="F30:F31" si="5">0.2*E30</f>
        <v>4</v>
      </c>
      <c r="H30" s="8"/>
    </row>
    <row r="31" spans="1:15">
      <c r="A31" s="4" t="s">
        <v>25</v>
      </c>
      <c r="B31" s="5">
        <v>0</v>
      </c>
      <c r="C31" s="4">
        <v>7</v>
      </c>
      <c r="D31" s="4">
        <v>3</v>
      </c>
      <c r="E31" s="4">
        <v>20</v>
      </c>
      <c r="F31" s="4">
        <f t="shared" si="5"/>
        <v>4</v>
      </c>
      <c r="H31" s="8"/>
    </row>
    <row r="32" spans="1:15">
      <c r="B32" s="5"/>
      <c r="H32" s="8"/>
    </row>
    <row r="33" spans="1:12" ht="18.75">
      <c r="A33" s="35" t="s">
        <v>80</v>
      </c>
      <c r="B33" s="35"/>
      <c r="C33" s="35"/>
      <c r="D33" s="35"/>
      <c r="H33" s="4"/>
    </row>
    <row r="34" spans="1:12">
      <c r="H34" s="4"/>
    </row>
    <row r="35" spans="1:12">
      <c r="A35" s="6" t="s">
        <v>81</v>
      </c>
      <c r="B35" s="6" t="s">
        <v>85</v>
      </c>
      <c r="C35" s="6" t="s">
        <v>86</v>
      </c>
      <c r="D35" s="6" t="s">
        <v>87</v>
      </c>
      <c r="E35" s="4" t="s">
        <v>88</v>
      </c>
      <c r="F35" s="4" t="s">
        <v>89</v>
      </c>
      <c r="G35" s="4" t="s">
        <v>90</v>
      </c>
      <c r="H35" s="4" t="s">
        <v>91</v>
      </c>
    </row>
    <row r="36" spans="1:12" ht="33" customHeight="1">
      <c r="A36" s="14" t="s">
        <v>1</v>
      </c>
      <c r="B36" s="17" t="s">
        <v>2</v>
      </c>
      <c r="C36" s="18" t="s">
        <v>5</v>
      </c>
      <c r="D36" s="14" t="s">
        <v>3</v>
      </c>
      <c r="E36" s="14" t="s">
        <v>4</v>
      </c>
      <c r="F36" s="18" t="s">
        <v>93</v>
      </c>
      <c r="G36" s="2" t="s">
        <v>95</v>
      </c>
      <c r="H36" s="14" t="s">
        <v>83</v>
      </c>
    </row>
    <row r="37" spans="1:12">
      <c r="A37" s="4" t="s">
        <v>27</v>
      </c>
      <c r="B37" s="5">
        <v>30.3</v>
      </c>
      <c r="C37" s="5">
        <v>10</v>
      </c>
      <c r="D37" s="4">
        <v>3</v>
      </c>
      <c r="E37" s="4">
        <v>1</v>
      </c>
      <c r="F37" s="13">
        <v>3.9195062950000001</v>
      </c>
      <c r="G37" s="21">
        <f>(C37-F37)/C37</f>
        <v>0.60804937050000007</v>
      </c>
      <c r="H37" s="26">
        <f>0.2*(C37-F37)/B37*1000</f>
        <v>40.135271980198027</v>
      </c>
      <c r="J37">
        <f>G37*100</f>
        <v>60.804937050000007</v>
      </c>
    </row>
    <row r="38" spans="1:12">
      <c r="A38" s="4" t="s">
        <v>28</v>
      </c>
      <c r="B38" s="5">
        <v>50.2</v>
      </c>
      <c r="C38" s="5">
        <v>10</v>
      </c>
      <c r="D38" s="4">
        <v>3</v>
      </c>
      <c r="E38" s="4">
        <v>1</v>
      </c>
      <c r="F38" s="13">
        <v>2.5965859039999999</v>
      </c>
      <c r="G38" s="21">
        <f t="shared" ref="G38:G54" si="6">(C38-F38)/C38</f>
        <v>0.74034140960000006</v>
      </c>
      <c r="H38" s="26">
        <f t="shared" ref="H38:H54" si="7">0.2*(C38-F38)/B38*1000</f>
        <v>29.495673689243027</v>
      </c>
      <c r="J38">
        <f t="shared" ref="J38:J53" si="8">G38*100</f>
        <v>74.034140960000002</v>
      </c>
    </row>
    <row r="39" spans="1:12">
      <c r="A39" s="4" t="s">
        <v>29</v>
      </c>
      <c r="B39" s="5">
        <v>30.2</v>
      </c>
      <c r="C39" s="5">
        <v>10</v>
      </c>
      <c r="D39" s="4">
        <v>7</v>
      </c>
      <c r="E39" s="4">
        <v>1</v>
      </c>
      <c r="F39" s="13">
        <v>1.1351846370000001</v>
      </c>
      <c r="G39" s="21">
        <f t="shared" si="6"/>
        <v>0.88648153630000004</v>
      </c>
      <c r="H39" s="26">
        <f t="shared" si="7"/>
        <v>58.707386509933777</v>
      </c>
      <c r="J39">
        <f t="shared" si="8"/>
        <v>88.64815363000001</v>
      </c>
      <c r="L39">
        <v>0.14399999999999999</v>
      </c>
    </row>
    <row r="40" spans="1:12">
      <c r="A40" s="4" t="s">
        <v>30</v>
      </c>
      <c r="B40" s="5">
        <v>50.2</v>
      </c>
      <c r="C40" s="5">
        <v>10</v>
      </c>
      <c r="D40" s="4">
        <v>7</v>
      </c>
      <c r="E40" s="4">
        <v>1</v>
      </c>
      <c r="F40" s="13">
        <v>1.735522126</v>
      </c>
      <c r="G40" s="21">
        <f t="shared" si="6"/>
        <v>0.82644778740000002</v>
      </c>
      <c r="H40" s="26">
        <f t="shared" si="7"/>
        <v>32.926206669322717</v>
      </c>
      <c r="J40">
        <f t="shared" si="8"/>
        <v>82.644778740000007</v>
      </c>
      <c r="L40">
        <v>0.152</v>
      </c>
    </row>
    <row r="41" spans="1:12">
      <c r="A41" s="4" t="s">
        <v>31</v>
      </c>
      <c r="B41" s="5">
        <v>30.1</v>
      </c>
      <c r="C41" s="5">
        <v>10</v>
      </c>
      <c r="D41" s="4">
        <v>3</v>
      </c>
      <c r="E41" s="4">
        <v>4</v>
      </c>
      <c r="F41" s="13">
        <v>3.6593019500000001</v>
      </c>
      <c r="G41" s="21">
        <f t="shared" si="6"/>
        <v>0.63406980499999999</v>
      </c>
      <c r="H41" s="26">
        <f t="shared" si="7"/>
        <v>42.130884053156151</v>
      </c>
      <c r="J41">
        <f t="shared" si="8"/>
        <v>63.406980499999996</v>
      </c>
      <c r="L41">
        <v>0.156</v>
      </c>
    </row>
    <row r="42" spans="1:12">
      <c r="A42" s="4" t="s">
        <v>32</v>
      </c>
      <c r="B42" s="5">
        <v>50.3</v>
      </c>
      <c r="C42" s="5">
        <v>10</v>
      </c>
      <c r="D42" s="4">
        <v>3</v>
      </c>
      <c r="E42" s="4">
        <v>4</v>
      </c>
      <c r="F42" s="13">
        <v>2.2091406930000002</v>
      </c>
      <c r="G42" s="21">
        <f t="shared" si="6"/>
        <v>0.77908593069999998</v>
      </c>
      <c r="H42" s="26">
        <f t="shared" si="7"/>
        <v>30.977571797216701</v>
      </c>
      <c r="J42">
        <f t="shared" si="8"/>
        <v>77.908593069999995</v>
      </c>
      <c r="L42">
        <f>AVERAGE(L39:L41)</f>
        <v>0.15066666666666664</v>
      </c>
    </row>
    <row r="43" spans="1:12">
      <c r="A43" s="4" t="s">
        <v>33</v>
      </c>
      <c r="B43" s="5">
        <v>30.3</v>
      </c>
      <c r="C43" s="5">
        <v>10</v>
      </c>
      <c r="D43" s="4">
        <v>7</v>
      </c>
      <c r="E43" s="4">
        <v>4</v>
      </c>
      <c r="F43" s="13">
        <v>1.5782017319999999</v>
      </c>
      <c r="G43" s="21">
        <f t="shared" si="6"/>
        <v>0.84217982680000003</v>
      </c>
      <c r="H43" s="26">
        <f t="shared" si="7"/>
        <v>55.58942751155115</v>
      </c>
      <c r="J43">
        <f t="shared" si="8"/>
        <v>84.217982680000006</v>
      </c>
      <c r="L43">
        <f>STDEV(L39:L41)</f>
        <v>6.1101009266077916E-3</v>
      </c>
    </row>
    <row r="44" spans="1:12">
      <c r="A44" s="4" t="s">
        <v>34</v>
      </c>
      <c r="B44" s="5">
        <v>50</v>
      </c>
      <c r="C44" s="5">
        <v>10</v>
      </c>
      <c r="D44" s="4">
        <v>7</v>
      </c>
      <c r="E44" s="4">
        <v>4</v>
      </c>
      <c r="F44" s="13">
        <v>1.597741971</v>
      </c>
      <c r="G44" s="21">
        <f t="shared" si="6"/>
        <v>0.84022580290000004</v>
      </c>
      <c r="H44" s="26">
        <f t="shared" si="7"/>
        <v>33.609032116000002</v>
      </c>
      <c r="J44">
        <f t="shared" si="8"/>
        <v>84.022580290000008</v>
      </c>
      <c r="L44">
        <f>L43/L42*100</f>
        <v>4.0553767211998624</v>
      </c>
    </row>
    <row r="45" spans="1:12">
      <c r="A45" s="4" t="s">
        <v>35</v>
      </c>
      <c r="B45" s="5">
        <v>30.5</v>
      </c>
      <c r="C45" s="5">
        <v>30</v>
      </c>
      <c r="D45" s="4">
        <v>3</v>
      </c>
      <c r="E45" s="4">
        <v>1</v>
      </c>
      <c r="F45">
        <v>11.844859282</v>
      </c>
      <c r="G45" s="21">
        <f t="shared" si="6"/>
        <v>0.6051713572666666</v>
      </c>
      <c r="H45" s="26">
        <f t="shared" si="7"/>
        <v>119.05010306885245</v>
      </c>
      <c r="J45">
        <f t="shared" si="8"/>
        <v>60.517135726666659</v>
      </c>
    </row>
    <row r="46" spans="1:12">
      <c r="A46" s="4" t="s">
        <v>36</v>
      </c>
      <c r="B46" s="5">
        <v>50.2</v>
      </c>
      <c r="C46" s="5">
        <v>30</v>
      </c>
      <c r="D46" s="4">
        <v>3</v>
      </c>
      <c r="E46" s="4">
        <v>1</v>
      </c>
      <c r="F46" s="13">
        <v>8.8100049899999995</v>
      </c>
      <c r="G46" s="21">
        <f t="shared" si="6"/>
        <v>0.70633316700000004</v>
      </c>
      <c r="H46" s="26">
        <f t="shared" si="7"/>
        <v>84.422290876494031</v>
      </c>
      <c r="J46">
        <f t="shared" si="8"/>
        <v>70.633316700000009</v>
      </c>
    </row>
    <row r="47" spans="1:12">
      <c r="A47" s="4" t="s">
        <v>37</v>
      </c>
      <c r="B47" s="5">
        <v>30.1</v>
      </c>
      <c r="C47" s="5">
        <v>30</v>
      </c>
      <c r="D47" s="4">
        <v>7</v>
      </c>
      <c r="E47" s="4">
        <v>1</v>
      </c>
      <c r="F47" s="13">
        <v>6.875990453</v>
      </c>
      <c r="G47" s="21">
        <f t="shared" si="6"/>
        <v>0.77080031823333328</v>
      </c>
      <c r="H47" s="26">
        <f>0.2*(C47-F47)/B47*1000</f>
        <v>153.64790396677742</v>
      </c>
      <c r="J47">
        <f t="shared" si="8"/>
        <v>77.080031823333329</v>
      </c>
    </row>
    <row r="48" spans="1:12">
      <c r="A48" s="4" t="s">
        <v>38</v>
      </c>
      <c r="B48" s="5">
        <v>50.2</v>
      </c>
      <c r="C48" s="5">
        <v>30</v>
      </c>
      <c r="D48" s="4">
        <v>7</v>
      </c>
      <c r="E48" s="4">
        <v>1</v>
      </c>
      <c r="F48" s="13">
        <v>7.7133058419999996</v>
      </c>
      <c r="G48" s="21">
        <f t="shared" si="6"/>
        <v>0.7428898052666667</v>
      </c>
      <c r="H48" s="26">
        <f t="shared" si="7"/>
        <v>88.791610191235065</v>
      </c>
      <c r="J48">
        <f t="shared" si="8"/>
        <v>74.288980526666677</v>
      </c>
    </row>
    <row r="49" spans="1:14">
      <c r="A49" s="4" t="s">
        <v>39</v>
      </c>
      <c r="B49" s="5">
        <v>30.2</v>
      </c>
      <c r="C49" s="5">
        <v>30</v>
      </c>
      <c r="D49" s="4">
        <v>3</v>
      </c>
      <c r="E49" s="4">
        <v>4</v>
      </c>
      <c r="F49">
        <v>11.304823581999999</v>
      </c>
      <c r="G49" s="21">
        <f t="shared" si="6"/>
        <v>0.62317254726666671</v>
      </c>
      <c r="H49" s="26">
        <f t="shared" si="7"/>
        <v>123.80911535099339</v>
      </c>
      <c r="J49">
        <f t="shared" si="8"/>
        <v>62.317254726666668</v>
      </c>
    </row>
    <row r="50" spans="1:14">
      <c r="A50" s="4" t="s">
        <v>40</v>
      </c>
      <c r="B50" s="5">
        <v>50.1</v>
      </c>
      <c r="C50" s="5">
        <v>30</v>
      </c>
      <c r="D50" s="4">
        <v>3</v>
      </c>
      <c r="E50" s="4">
        <v>4</v>
      </c>
      <c r="F50" s="13">
        <v>8.7894272119999997</v>
      </c>
      <c r="G50" s="21">
        <f t="shared" si="6"/>
        <v>0.70701909293333332</v>
      </c>
      <c r="H50" s="26">
        <f t="shared" si="7"/>
        <v>84.672945261477054</v>
      </c>
      <c r="J50">
        <f t="shared" si="8"/>
        <v>70.70190929333333</v>
      </c>
    </row>
    <row r="51" spans="1:14">
      <c r="A51" s="4" t="s">
        <v>41</v>
      </c>
      <c r="B51" s="5">
        <v>30.1</v>
      </c>
      <c r="C51" s="5">
        <v>30</v>
      </c>
      <c r="D51" s="4">
        <v>7</v>
      </c>
      <c r="E51" s="4">
        <v>4</v>
      </c>
      <c r="F51" s="13">
        <v>7.239521828</v>
      </c>
      <c r="G51" s="21">
        <f t="shared" si="6"/>
        <v>0.75868260573333335</v>
      </c>
      <c r="H51" s="26">
        <f t="shared" si="7"/>
        <v>151.23241310299002</v>
      </c>
      <c r="J51">
        <f t="shared" si="8"/>
        <v>75.86826057333333</v>
      </c>
    </row>
    <row r="52" spans="1:14">
      <c r="A52" s="4" t="s">
        <v>42</v>
      </c>
      <c r="B52" s="5">
        <v>50.1</v>
      </c>
      <c r="C52" s="5">
        <v>30</v>
      </c>
      <c r="D52" s="4">
        <v>7</v>
      </c>
      <c r="E52" s="4">
        <v>4</v>
      </c>
      <c r="F52" s="13">
        <v>6.4317838570000001</v>
      </c>
      <c r="G52" s="21">
        <f t="shared" si="6"/>
        <v>0.78560720476666668</v>
      </c>
      <c r="H52" s="26">
        <f t="shared" si="7"/>
        <v>94.084695181636732</v>
      </c>
      <c r="J52">
        <f t="shared" si="8"/>
        <v>78.560720476666674</v>
      </c>
    </row>
    <row r="53" spans="1:14">
      <c r="A53" s="4" t="s">
        <v>43</v>
      </c>
      <c r="B53" s="5">
        <v>40.299999999999997</v>
      </c>
      <c r="C53" s="5">
        <v>20</v>
      </c>
      <c r="D53" s="4">
        <v>5</v>
      </c>
      <c r="E53" s="4">
        <v>2</v>
      </c>
      <c r="F53" s="13">
        <v>3.0401402580000001</v>
      </c>
      <c r="G53" s="21">
        <f t="shared" si="6"/>
        <v>0.84799298709999993</v>
      </c>
      <c r="H53" s="26">
        <f t="shared" si="7"/>
        <v>84.168038421836229</v>
      </c>
      <c r="J53">
        <f t="shared" si="8"/>
        <v>84.799298709999988</v>
      </c>
    </row>
    <row r="54" spans="1:14">
      <c r="A54" s="4" t="s">
        <v>44</v>
      </c>
      <c r="B54" s="5">
        <v>40</v>
      </c>
      <c r="C54" s="5">
        <v>20</v>
      </c>
      <c r="D54" s="4">
        <v>5</v>
      </c>
      <c r="E54" s="4">
        <v>2</v>
      </c>
      <c r="F54" s="13">
        <v>3.2594664309999999</v>
      </c>
      <c r="G54" s="21">
        <f t="shared" si="6"/>
        <v>0.83702667845000001</v>
      </c>
      <c r="H54" s="26">
        <f t="shared" si="7"/>
        <v>83.702667844999993</v>
      </c>
      <c r="J54">
        <f>G54*100</f>
        <v>83.702667845000008</v>
      </c>
    </row>
    <row r="55" spans="1:14">
      <c r="B55" s="5"/>
      <c r="C55" s="5"/>
      <c r="H55" s="4"/>
    </row>
    <row r="56" spans="1:14">
      <c r="B56" s="5"/>
      <c r="C56" s="5"/>
      <c r="H56" s="4"/>
    </row>
    <row r="57" spans="1:14" ht="15.75">
      <c r="A57" s="36" t="s">
        <v>45</v>
      </c>
      <c r="B57" s="36"/>
      <c r="H57" s="4"/>
    </row>
    <row r="58" spans="1:14" ht="30.75" thickBot="1">
      <c r="A58" s="4" t="s">
        <v>1</v>
      </c>
      <c r="B58" s="3" t="s">
        <v>2</v>
      </c>
      <c r="C58" s="2" t="s">
        <v>5</v>
      </c>
      <c r="D58" s="4" t="s">
        <v>3</v>
      </c>
      <c r="E58" s="4" t="s">
        <v>4</v>
      </c>
      <c r="F58" s="2" t="s">
        <v>93</v>
      </c>
      <c r="G58" s="4" t="s">
        <v>83</v>
      </c>
      <c r="H58" s="4" t="s">
        <v>85</v>
      </c>
      <c r="K58" s="15" t="s">
        <v>85</v>
      </c>
      <c r="L58" s="16" t="s">
        <v>86</v>
      </c>
      <c r="M58" s="15" t="s">
        <v>87</v>
      </c>
      <c r="N58" s="15" t="s">
        <v>88</v>
      </c>
    </row>
    <row r="59" spans="1:14" ht="30.75" thickBot="1">
      <c r="A59" s="4" t="s">
        <v>46</v>
      </c>
      <c r="B59" s="5">
        <v>0</v>
      </c>
      <c r="C59" s="4">
        <v>30</v>
      </c>
      <c r="D59" s="5">
        <v>6.9</v>
      </c>
      <c r="E59" s="4">
        <v>4</v>
      </c>
      <c r="F59" s="13">
        <v>3.5743580210000001</v>
      </c>
      <c r="H59" s="4"/>
      <c r="K59" s="15" t="s">
        <v>94</v>
      </c>
      <c r="L59" s="16" t="s">
        <v>5</v>
      </c>
      <c r="M59" s="15"/>
      <c r="N59" s="15"/>
    </row>
    <row r="60" spans="1:14">
      <c r="A60" s="4" t="s">
        <v>47</v>
      </c>
      <c r="B60" s="5">
        <v>0</v>
      </c>
      <c r="C60" s="4">
        <v>30</v>
      </c>
      <c r="D60" s="5">
        <v>3</v>
      </c>
      <c r="E60" s="4">
        <v>4</v>
      </c>
      <c r="F60">
        <v>13.591018984</v>
      </c>
      <c r="H60" s="4"/>
      <c r="K60" s="15">
        <v>3</v>
      </c>
      <c r="L60" s="15">
        <v>30</v>
      </c>
      <c r="M60" s="15">
        <v>13.591018984</v>
      </c>
      <c r="N60" s="15"/>
    </row>
    <row r="61" spans="1:14">
      <c r="A61" s="4" t="s">
        <v>48</v>
      </c>
      <c r="B61" s="5">
        <v>0</v>
      </c>
      <c r="C61" s="4">
        <v>20</v>
      </c>
      <c r="D61" s="5">
        <v>5</v>
      </c>
      <c r="E61" s="4">
        <v>4</v>
      </c>
      <c r="F61" s="13">
        <v>8.1447035779999997</v>
      </c>
      <c r="H61" s="4"/>
      <c r="K61" s="15">
        <v>3</v>
      </c>
      <c r="L61" s="15">
        <v>10</v>
      </c>
      <c r="M61" s="15">
        <v>4.6704415060000004</v>
      </c>
      <c r="N61" s="15">
        <f>M61*3</f>
        <v>14.011324518000002</v>
      </c>
    </row>
    <row r="62" spans="1:14">
      <c r="A62" s="4" t="s">
        <v>49</v>
      </c>
      <c r="B62" s="5">
        <v>0</v>
      </c>
      <c r="C62" s="4">
        <v>10</v>
      </c>
      <c r="D62" s="5">
        <v>7</v>
      </c>
      <c r="E62" s="4">
        <v>4</v>
      </c>
      <c r="F62" s="13">
        <v>1.1496607969999999</v>
      </c>
      <c r="H62" s="4"/>
      <c r="K62" s="15">
        <v>5</v>
      </c>
      <c r="L62" s="15">
        <v>20</v>
      </c>
      <c r="M62" s="15">
        <v>8.1447035779999997</v>
      </c>
      <c r="N62" s="15"/>
    </row>
    <row r="63" spans="1:14">
      <c r="A63" s="4" t="s">
        <v>50</v>
      </c>
      <c r="B63" s="5">
        <v>0</v>
      </c>
      <c r="C63" s="4">
        <v>10</v>
      </c>
      <c r="D63" s="5">
        <v>3</v>
      </c>
      <c r="E63" s="4">
        <v>4</v>
      </c>
      <c r="F63" s="13">
        <v>4.6704415060000004</v>
      </c>
      <c r="H63" s="4"/>
      <c r="K63" s="15">
        <v>6.9</v>
      </c>
      <c r="L63" s="15">
        <v>30</v>
      </c>
      <c r="M63" s="15">
        <v>3.5743580210000001</v>
      </c>
      <c r="N63" s="15"/>
    </row>
    <row r="64" spans="1:14">
      <c r="B64" s="5"/>
      <c r="H64" s="4"/>
      <c r="K64" s="15">
        <v>7</v>
      </c>
      <c r="L64" s="15">
        <v>10</v>
      </c>
      <c r="M64" s="15">
        <v>1.1496607969999999</v>
      </c>
      <c r="N64" s="15">
        <f>M64*3</f>
        <v>3.4489823909999995</v>
      </c>
    </row>
    <row r="65" spans="1:14" ht="15.75">
      <c r="A65" s="36" t="s">
        <v>51</v>
      </c>
      <c r="B65" s="36"/>
      <c r="C65" s="36"/>
      <c r="D65" s="36"/>
      <c r="H65" s="4"/>
      <c r="K65" s="19">
        <v>5</v>
      </c>
      <c r="L65" s="19">
        <v>10</v>
      </c>
      <c r="M65" s="19"/>
      <c r="N65" s="15">
        <f>M62/2</f>
        <v>4.0723517889999998</v>
      </c>
    </row>
    <row r="66" spans="1:14" ht="30">
      <c r="A66" s="4" t="s">
        <v>1</v>
      </c>
      <c r="B66" s="3" t="s">
        <v>2</v>
      </c>
      <c r="C66" s="2" t="s">
        <v>52</v>
      </c>
      <c r="D66" s="4" t="s">
        <v>3</v>
      </c>
      <c r="E66" s="4" t="s">
        <v>4</v>
      </c>
      <c r="F66" s="2" t="s">
        <v>93</v>
      </c>
      <c r="G66" s="4" t="s">
        <v>83</v>
      </c>
      <c r="H66" s="4" t="s">
        <v>85</v>
      </c>
    </row>
    <row r="67" spans="1:14">
      <c r="A67" s="4" t="s">
        <v>53</v>
      </c>
      <c r="B67" s="5">
        <v>30.2</v>
      </c>
      <c r="C67" s="4">
        <v>0</v>
      </c>
      <c r="E67" s="4">
        <v>4</v>
      </c>
      <c r="F67" s="13">
        <v>1.3749364849999999E-2</v>
      </c>
      <c r="H67" s="4"/>
    </row>
    <row r="68" spans="1:14">
      <c r="A68" s="4" t="s">
        <v>54</v>
      </c>
      <c r="B68" s="5">
        <v>40.200000000000003</v>
      </c>
      <c r="C68" s="4">
        <v>0</v>
      </c>
      <c r="E68" s="4">
        <v>4</v>
      </c>
      <c r="F68" s="13">
        <v>2.334417997E-3</v>
      </c>
      <c r="H68" s="4"/>
    </row>
    <row r="69" spans="1:14">
      <c r="A69" s="4" t="s">
        <v>55</v>
      </c>
      <c r="B69" s="5">
        <v>50.1</v>
      </c>
      <c r="C69" s="4">
        <v>0</v>
      </c>
      <c r="E69" s="4">
        <v>4</v>
      </c>
      <c r="F69" s="13">
        <v>2.5070348119999998E-3</v>
      </c>
      <c r="H69" s="4"/>
    </row>
    <row r="70" spans="1:14">
      <c r="B70" s="5"/>
      <c r="H70" s="4"/>
    </row>
    <row r="71" spans="1:14" ht="18.75">
      <c r="B71" s="35" t="s">
        <v>26</v>
      </c>
      <c r="C71" s="35"/>
      <c r="D71" s="35"/>
      <c r="E71" s="35"/>
      <c r="H71" s="8"/>
    </row>
    <row r="72" spans="1:14">
      <c r="B72" s="6"/>
      <c r="C72" s="6"/>
      <c r="D72" s="6"/>
      <c r="E72" s="6"/>
      <c r="H72" s="8"/>
    </row>
    <row r="73" spans="1:14" ht="30">
      <c r="A73" s="4" t="s">
        <v>1</v>
      </c>
      <c r="B73" s="3" t="s">
        <v>2</v>
      </c>
      <c r="C73" s="4" t="s">
        <v>3</v>
      </c>
      <c r="D73" s="4" t="s">
        <v>4</v>
      </c>
      <c r="E73" s="2" t="s">
        <v>5</v>
      </c>
      <c r="F73" s="2" t="s">
        <v>93</v>
      </c>
      <c r="G73" s="4" t="s">
        <v>83</v>
      </c>
      <c r="H73" s="8" t="s">
        <v>85</v>
      </c>
    </row>
    <row r="74" spans="1:14">
      <c r="A74" s="4">
        <v>5001</v>
      </c>
      <c r="B74" s="5">
        <v>29.6</v>
      </c>
      <c r="C74" s="4">
        <v>3</v>
      </c>
      <c r="D74" s="4">
        <v>1</v>
      </c>
      <c r="E74" s="5">
        <v>10</v>
      </c>
      <c r="F74" s="13">
        <v>3.6349321109999999</v>
      </c>
      <c r="G74" s="21">
        <f t="shared" ref="G74:G91" si="9">(E74-F74)/E74</f>
        <v>0.63650678890000001</v>
      </c>
      <c r="H74" s="8"/>
    </row>
    <row r="75" spans="1:14">
      <c r="A75" s="4">
        <v>5002</v>
      </c>
      <c r="B75" s="5">
        <v>50.1</v>
      </c>
      <c r="C75" s="4">
        <v>3</v>
      </c>
      <c r="D75" s="4">
        <v>1</v>
      </c>
      <c r="E75" s="5">
        <v>10</v>
      </c>
      <c r="F75" s="13">
        <v>1.914010802</v>
      </c>
      <c r="G75" s="21">
        <f t="shared" si="9"/>
        <v>0.80859891979999998</v>
      </c>
      <c r="H75" s="8"/>
    </row>
    <row r="76" spans="1:14">
      <c r="A76" s="4">
        <v>5003</v>
      </c>
      <c r="B76" s="5">
        <v>30.3</v>
      </c>
      <c r="C76" s="4">
        <v>7</v>
      </c>
      <c r="D76" s="4">
        <v>1</v>
      </c>
      <c r="E76" s="5">
        <v>10</v>
      </c>
      <c r="F76" s="13">
        <v>1.2603962449999999</v>
      </c>
      <c r="G76" s="21">
        <f t="shared" si="9"/>
        <v>0.87396037550000005</v>
      </c>
      <c r="H76" s="8"/>
    </row>
    <row r="77" spans="1:14">
      <c r="A77" s="4">
        <v>5004</v>
      </c>
      <c r="B77" s="5">
        <v>50.2</v>
      </c>
      <c r="C77" s="4">
        <v>7</v>
      </c>
      <c r="D77" s="4">
        <v>1</v>
      </c>
      <c r="E77" s="5">
        <v>10</v>
      </c>
      <c r="F77" s="13">
        <v>2.5385915049999999</v>
      </c>
      <c r="G77" s="21">
        <f t="shared" si="9"/>
        <v>0.74614084950000004</v>
      </c>
      <c r="H77" s="8"/>
    </row>
    <row r="78" spans="1:14">
      <c r="A78" s="4">
        <v>5005</v>
      </c>
      <c r="B78" s="5">
        <v>30</v>
      </c>
      <c r="C78" s="4">
        <v>3</v>
      </c>
      <c r="D78" s="4">
        <v>4</v>
      </c>
      <c r="E78" s="5">
        <v>10</v>
      </c>
      <c r="F78" s="13">
        <v>3.5085048300000001</v>
      </c>
      <c r="G78" s="21">
        <f t="shared" si="9"/>
        <v>0.64914951700000001</v>
      </c>
      <c r="H78" s="8"/>
    </row>
    <row r="79" spans="1:14">
      <c r="A79" s="4">
        <v>5006</v>
      </c>
      <c r="B79" s="5">
        <v>49.8</v>
      </c>
      <c r="C79" s="4">
        <v>3</v>
      </c>
      <c r="D79" s="4">
        <v>4</v>
      </c>
      <c r="E79" s="5">
        <v>10</v>
      </c>
      <c r="F79" s="13">
        <v>1.626356533</v>
      </c>
      <c r="G79" s="21">
        <f t="shared" si="9"/>
        <v>0.83736434670000004</v>
      </c>
      <c r="H79" s="8"/>
    </row>
    <row r="80" spans="1:14">
      <c r="A80" s="4">
        <v>5007</v>
      </c>
      <c r="B80" s="5">
        <v>29.9</v>
      </c>
      <c r="C80" s="4">
        <v>7</v>
      </c>
      <c r="D80" s="4">
        <v>4</v>
      </c>
      <c r="E80" s="5">
        <v>10</v>
      </c>
      <c r="F80" s="13">
        <v>1.51109089</v>
      </c>
      <c r="G80" s="21">
        <f t="shared" si="9"/>
        <v>0.84889091100000003</v>
      </c>
      <c r="H80" s="8"/>
    </row>
    <row r="81" spans="1:8">
      <c r="A81" s="4">
        <v>5008</v>
      </c>
      <c r="B81" s="5">
        <v>49.9</v>
      </c>
      <c r="C81" s="4">
        <v>7</v>
      </c>
      <c r="D81" s="4">
        <v>4</v>
      </c>
      <c r="E81" s="5">
        <v>10</v>
      </c>
      <c r="F81" s="13">
        <v>3.4348467010000001</v>
      </c>
      <c r="G81" s="21">
        <f t="shared" si="9"/>
        <v>0.65651532990000006</v>
      </c>
      <c r="H81" s="8"/>
    </row>
    <row r="82" spans="1:8">
      <c r="A82" s="4">
        <v>5009</v>
      </c>
      <c r="B82" s="5">
        <v>30.3</v>
      </c>
      <c r="C82" s="4">
        <v>3</v>
      </c>
      <c r="D82" s="4">
        <v>1</v>
      </c>
      <c r="E82" s="5">
        <v>30</v>
      </c>
      <c r="F82" s="13">
        <v>1.844512733</v>
      </c>
      <c r="G82" s="21">
        <f t="shared" si="9"/>
        <v>0.93851624223333341</v>
      </c>
      <c r="H82" s="8"/>
    </row>
    <row r="83" spans="1:8">
      <c r="A83" s="4">
        <v>5010</v>
      </c>
      <c r="B83" s="5">
        <v>49.9</v>
      </c>
      <c r="C83" s="4">
        <v>3</v>
      </c>
      <c r="D83" s="4">
        <v>1</v>
      </c>
      <c r="E83" s="5">
        <v>30</v>
      </c>
      <c r="F83" s="13">
        <v>1.015221054</v>
      </c>
      <c r="G83" s="21">
        <f t="shared" si="9"/>
        <v>0.96615929819999991</v>
      </c>
      <c r="H83" s="8"/>
    </row>
    <row r="84" spans="1:8">
      <c r="A84" s="4">
        <v>5011</v>
      </c>
      <c r="B84" s="5">
        <v>30.1</v>
      </c>
      <c r="C84" s="4">
        <v>7</v>
      </c>
      <c r="D84" s="4">
        <v>1</v>
      </c>
      <c r="E84" s="5">
        <v>30</v>
      </c>
      <c r="F84" s="13">
        <v>3.1978879930000002</v>
      </c>
      <c r="G84" s="21">
        <f t="shared" si="9"/>
        <v>0.89340373356666658</v>
      </c>
      <c r="H84" s="8"/>
    </row>
    <row r="85" spans="1:8">
      <c r="A85" s="4">
        <v>5012</v>
      </c>
      <c r="B85" s="5">
        <v>50</v>
      </c>
      <c r="C85" s="4">
        <v>7</v>
      </c>
      <c r="D85" s="4">
        <v>1</v>
      </c>
      <c r="E85" s="5">
        <v>30</v>
      </c>
      <c r="F85" s="13">
        <v>3.5505311129999999</v>
      </c>
      <c r="G85" s="21">
        <f t="shared" si="9"/>
        <v>0.88164896290000005</v>
      </c>
      <c r="H85" s="8"/>
    </row>
    <row r="86" spans="1:8">
      <c r="A86" s="4">
        <v>5013</v>
      </c>
      <c r="B86" s="5">
        <v>30.2</v>
      </c>
      <c r="C86" s="4">
        <v>3</v>
      </c>
      <c r="D86" s="4">
        <v>4</v>
      </c>
      <c r="E86" s="5">
        <v>30</v>
      </c>
      <c r="F86" s="13">
        <v>0.76715996679999998</v>
      </c>
      <c r="G86" s="21">
        <f t="shared" si="9"/>
        <v>0.97442800110666661</v>
      </c>
      <c r="H86" s="8"/>
    </row>
    <row r="87" spans="1:8">
      <c r="A87" s="4">
        <v>5014</v>
      </c>
      <c r="B87" s="5">
        <v>50</v>
      </c>
      <c r="C87" s="4">
        <v>3</v>
      </c>
      <c r="D87" s="4">
        <v>4</v>
      </c>
      <c r="E87" s="5">
        <v>30</v>
      </c>
      <c r="F87" s="13">
        <v>0.3550844306</v>
      </c>
      <c r="G87" s="21">
        <f t="shared" si="9"/>
        <v>0.98816385231333326</v>
      </c>
      <c r="H87" s="8"/>
    </row>
    <row r="88" spans="1:8">
      <c r="A88" s="4">
        <v>5015</v>
      </c>
      <c r="B88" s="5">
        <v>30.1</v>
      </c>
      <c r="C88" s="4">
        <v>7</v>
      </c>
      <c r="D88" s="4">
        <v>4</v>
      </c>
      <c r="E88" s="5">
        <v>30</v>
      </c>
      <c r="F88" s="13">
        <v>3.4332485589999999</v>
      </c>
      <c r="G88" s="21">
        <f t="shared" si="9"/>
        <v>0.88555838136666665</v>
      </c>
      <c r="H88" s="8"/>
    </row>
    <row r="89" spans="1:8">
      <c r="A89" s="4">
        <v>5016</v>
      </c>
      <c r="B89" s="5">
        <v>50.1</v>
      </c>
      <c r="C89" s="4">
        <v>7</v>
      </c>
      <c r="D89" s="4">
        <v>4</v>
      </c>
      <c r="E89" s="5">
        <v>30</v>
      </c>
      <c r="F89" s="13">
        <v>5.043545333</v>
      </c>
      <c r="G89" s="21">
        <f t="shared" si="9"/>
        <v>0.83188182223333329</v>
      </c>
      <c r="H89" s="8"/>
    </row>
    <row r="90" spans="1:8">
      <c r="A90" s="4">
        <v>5017</v>
      </c>
      <c r="B90" s="5">
        <v>40.1</v>
      </c>
      <c r="C90" s="4">
        <v>5</v>
      </c>
      <c r="D90" s="4">
        <v>2</v>
      </c>
      <c r="E90" s="5">
        <v>20</v>
      </c>
      <c r="F90" s="13">
        <v>4.1559939909999999</v>
      </c>
      <c r="G90" s="21">
        <f t="shared" si="9"/>
        <v>0.79220030045000001</v>
      </c>
      <c r="H90" s="8"/>
    </row>
    <row r="91" spans="1:8">
      <c r="A91" s="4">
        <v>5018</v>
      </c>
      <c r="B91" s="5">
        <v>40</v>
      </c>
      <c r="C91" s="4">
        <v>5</v>
      </c>
      <c r="D91" s="4">
        <v>2</v>
      </c>
      <c r="E91" s="5">
        <v>20</v>
      </c>
      <c r="F91" s="13">
        <v>3.7904387879999999</v>
      </c>
      <c r="G91" s="21">
        <f t="shared" si="9"/>
        <v>0.81047806060000005</v>
      </c>
      <c r="H91" s="8"/>
    </row>
    <row r="92" spans="1:8">
      <c r="B92" s="5"/>
      <c r="H92" s="8"/>
    </row>
    <row r="93" spans="1:8">
      <c r="A93" s="37" t="s">
        <v>45</v>
      </c>
      <c r="B93" s="37"/>
      <c r="H93" s="8"/>
    </row>
    <row r="94" spans="1:8" ht="30">
      <c r="A94" s="4" t="s">
        <v>1</v>
      </c>
      <c r="B94" s="3" t="s">
        <v>2</v>
      </c>
      <c r="C94" s="4" t="s">
        <v>3</v>
      </c>
      <c r="D94" s="4" t="s">
        <v>4</v>
      </c>
      <c r="E94" s="2" t="s">
        <v>5</v>
      </c>
      <c r="F94" s="2" t="s">
        <v>84</v>
      </c>
      <c r="G94" s="4" t="s">
        <v>83</v>
      </c>
      <c r="H94" s="8" t="s">
        <v>85</v>
      </c>
    </row>
    <row r="95" spans="1:8">
      <c r="A95" s="4" t="s">
        <v>46</v>
      </c>
      <c r="B95" s="5">
        <v>0</v>
      </c>
      <c r="C95" s="5">
        <v>7</v>
      </c>
      <c r="D95" s="4">
        <v>4</v>
      </c>
      <c r="E95" s="4">
        <v>30</v>
      </c>
      <c r="H95" s="8"/>
    </row>
    <row r="96" spans="1:8">
      <c r="A96" s="4" t="s">
        <v>47</v>
      </c>
      <c r="B96" s="5">
        <v>0</v>
      </c>
      <c r="C96" s="5">
        <v>3</v>
      </c>
      <c r="D96" s="4">
        <v>4</v>
      </c>
      <c r="E96" s="4">
        <v>30</v>
      </c>
      <c r="H96" s="8"/>
    </row>
    <row r="97" spans="1:9">
      <c r="A97" s="4" t="s">
        <v>48</v>
      </c>
      <c r="B97" s="5">
        <v>0</v>
      </c>
      <c r="C97" s="5">
        <v>5</v>
      </c>
      <c r="D97" s="4">
        <v>4</v>
      </c>
      <c r="E97" s="4">
        <v>20</v>
      </c>
      <c r="H97" s="8"/>
    </row>
    <row r="98" spans="1:9">
      <c r="A98" s="4" t="s">
        <v>49</v>
      </c>
      <c r="B98" s="5">
        <v>0</v>
      </c>
      <c r="C98" s="5">
        <v>7</v>
      </c>
      <c r="D98" s="4">
        <v>4</v>
      </c>
      <c r="E98" s="4">
        <v>10</v>
      </c>
      <c r="H98" s="8"/>
    </row>
    <row r="99" spans="1:9">
      <c r="A99" s="4" t="s">
        <v>50</v>
      </c>
      <c r="B99" s="5">
        <v>0</v>
      </c>
      <c r="C99" s="5">
        <v>3</v>
      </c>
      <c r="D99" s="4">
        <v>4</v>
      </c>
      <c r="E99" s="4">
        <v>10</v>
      </c>
      <c r="H99" s="8"/>
    </row>
    <row r="100" spans="1:9">
      <c r="E100" s="6"/>
      <c r="H100" s="8"/>
    </row>
    <row r="101" spans="1:9">
      <c r="A101" s="37" t="s">
        <v>82</v>
      </c>
      <c r="B101" s="37"/>
      <c r="C101" s="37"/>
      <c r="D101" s="37"/>
      <c r="E101" s="6"/>
      <c r="H101" s="8"/>
    </row>
    <row r="102" spans="1:9">
      <c r="A102" s="6"/>
      <c r="B102" s="6"/>
      <c r="C102" s="6"/>
      <c r="D102" s="6"/>
      <c r="E102" s="6"/>
      <c r="H102" s="8"/>
    </row>
    <row r="103" spans="1:9" ht="30">
      <c r="A103" s="4" t="s">
        <v>1</v>
      </c>
      <c r="B103" s="3" t="s">
        <v>2</v>
      </c>
      <c r="C103" s="4" t="s">
        <v>3</v>
      </c>
      <c r="D103" s="4" t="s">
        <v>4</v>
      </c>
      <c r="E103" s="2" t="s">
        <v>5</v>
      </c>
      <c r="F103" s="2" t="s">
        <v>93</v>
      </c>
      <c r="G103" s="8" t="s">
        <v>86</v>
      </c>
      <c r="H103" s="8" t="s">
        <v>85</v>
      </c>
      <c r="I103" s="8" t="s">
        <v>83</v>
      </c>
    </row>
    <row r="104" spans="1:9">
      <c r="A104" s="4">
        <v>6001</v>
      </c>
      <c r="B104" s="5">
        <v>30.2</v>
      </c>
      <c r="C104" s="4">
        <v>3</v>
      </c>
      <c r="D104" s="4">
        <v>1</v>
      </c>
      <c r="E104" s="5">
        <v>10</v>
      </c>
      <c r="F104" s="13">
        <v>4.1561863939999997</v>
      </c>
      <c r="G104" s="21">
        <f t="shared" ref="G104:G121" si="10">(E104-F104)/E104</f>
        <v>0.58438136060000001</v>
      </c>
      <c r="H104" s="33">
        <f t="shared" ref="H104:H121" si="11">G104*100</f>
        <v>58.438136059999998</v>
      </c>
      <c r="I104" s="26">
        <f>0.2*(D104-G104)/B104*1000</f>
        <v>2.7524413205298015</v>
      </c>
    </row>
    <row r="105" spans="1:9">
      <c r="A105" s="4">
        <v>6002</v>
      </c>
      <c r="B105" s="5">
        <v>50.1</v>
      </c>
      <c r="C105" s="4">
        <v>3</v>
      </c>
      <c r="D105" s="4">
        <v>1</v>
      </c>
      <c r="E105" s="5">
        <v>10</v>
      </c>
      <c r="F105" s="13">
        <v>1.000445405</v>
      </c>
      <c r="G105" s="24">
        <f t="shared" si="10"/>
        <v>0.89995545949999989</v>
      </c>
      <c r="H105" s="33">
        <f t="shared" si="11"/>
        <v>89.995545949999993</v>
      </c>
      <c r="I105" s="26">
        <f t="shared" ref="I105:I121" si="12">0.2*(D105-G105)/B105*1000</f>
        <v>0.39937940319361326</v>
      </c>
    </row>
    <row r="106" spans="1:9">
      <c r="A106" s="4">
        <v>6003</v>
      </c>
      <c r="B106" s="5">
        <v>30.2</v>
      </c>
      <c r="C106" s="4">
        <v>7</v>
      </c>
      <c r="D106" s="4">
        <v>1</v>
      </c>
      <c r="E106" s="5">
        <v>10</v>
      </c>
      <c r="F106" s="13">
        <v>0.54951896320000004</v>
      </c>
      <c r="G106" s="24">
        <f t="shared" si="10"/>
        <v>0.94504810367999992</v>
      </c>
      <c r="H106" s="33">
        <f t="shared" si="11"/>
        <v>94.504810367999994</v>
      </c>
      <c r="I106" s="26">
        <f t="shared" si="12"/>
        <v>0.36391984317880854</v>
      </c>
    </row>
    <row r="107" spans="1:9">
      <c r="A107" s="4">
        <v>6004</v>
      </c>
      <c r="B107" s="5">
        <v>49.9</v>
      </c>
      <c r="C107" s="4">
        <v>7</v>
      </c>
      <c r="D107" s="4">
        <v>1</v>
      </c>
      <c r="E107" s="5">
        <v>10</v>
      </c>
      <c r="F107" s="13">
        <v>0.62170018299999996</v>
      </c>
      <c r="G107" s="24">
        <f t="shared" si="10"/>
        <v>0.93782998169999998</v>
      </c>
      <c r="H107" s="33">
        <f t="shared" si="11"/>
        <v>93.782998169999999</v>
      </c>
      <c r="I107" s="26">
        <f t="shared" si="12"/>
        <v>0.24917843006012036</v>
      </c>
    </row>
    <row r="108" spans="1:9">
      <c r="A108" s="4">
        <v>6005</v>
      </c>
      <c r="B108" s="5">
        <v>30.1</v>
      </c>
      <c r="C108" s="4">
        <v>3</v>
      </c>
      <c r="D108" s="4">
        <v>4</v>
      </c>
      <c r="E108" s="5">
        <v>10</v>
      </c>
      <c r="F108" s="13">
        <v>3.6871589880000002</v>
      </c>
      <c r="G108" s="24">
        <f t="shared" si="10"/>
        <v>0.6312841012</v>
      </c>
      <c r="H108" s="33">
        <f t="shared" si="11"/>
        <v>63.128410119999998</v>
      </c>
      <c r="I108" s="26">
        <f t="shared" si="12"/>
        <v>22.383494344186047</v>
      </c>
    </row>
    <row r="109" spans="1:9">
      <c r="A109" s="4">
        <v>6006</v>
      </c>
      <c r="B109" s="5">
        <v>50.4</v>
      </c>
      <c r="C109" s="4">
        <v>3</v>
      </c>
      <c r="D109" s="4">
        <v>4</v>
      </c>
      <c r="E109" s="5">
        <v>10</v>
      </c>
      <c r="F109">
        <v>0.51963273259999998</v>
      </c>
      <c r="G109" s="24">
        <f t="shared" si="10"/>
        <v>0.94803672674000006</v>
      </c>
      <c r="H109" s="33">
        <f t="shared" si="11"/>
        <v>94.803672674000012</v>
      </c>
      <c r="I109" s="26">
        <f t="shared" si="12"/>
        <v>12.110965370079368</v>
      </c>
    </row>
    <row r="110" spans="1:9">
      <c r="A110" s="4">
        <v>6007</v>
      </c>
      <c r="B110" s="5">
        <v>30</v>
      </c>
      <c r="C110" s="4">
        <v>7</v>
      </c>
      <c r="D110" s="4">
        <v>4</v>
      </c>
      <c r="E110" s="5">
        <v>10</v>
      </c>
      <c r="F110" s="13">
        <v>0.39512730759999998</v>
      </c>
      <c r="G110" s="24">
        <f t="shared" si="10"/>
        <v>0.96048726924000005</v>
      </c>
      <c r="H110" s="33">
        <f t="shared" si="11"/>
        <v>96.048726924000007</v>
      </c>
      <c r="I110" s="26">
        <f t="shared" si="12"/>
        <v>20.263418205066667</v>
      </c>
    </row>
    <row r="111" spans="1:9">
      <c r="A111" s="4">
        <v>6008</v>
      </c>
      <c r="B111" s="5">
        <v>50</v>
      </c>
      <c r="C111" s="4">
        <v>7</v>
      </c>
      <c r="D111" s="4">
        <v>4</v>
      </c>
      <c r="E111" s="5">
        <v>10</v>
      </c>
      <c r="F111" s="13">
        <v>0.58847772409999999</v>
      </c>
      <c r="G111" s="24">
        <f t="shared" si="10"/>
        <v>0.94115222758999995</v>
      </c>
      <c r="H111" s="33">
        <f t="shared" si="11"/>
        <v>94.115222758999991</v>
      </c>
      <c r="I111" s="26">
        <f t="shared" si="12"/>
        <v>12.235391089640002</v>
      </c>
    </row>
    <row r="112" spans="1:9">
      <c r="A112" s="4">
        <v>6009</v>
      </c>
      <c r="B112" s="5">
        <v>30.2</v>
      </c>
      <c r="C112" s="4">
        <v>3</v>
      </c>
      <c r="D112" s="4">
        <v>1</v>
      </c>
      <c r="E112" s="5">
        <v>30</v>
      </c>
      <c r="F112">
        <v>12.621941644</v>
      </c>
      <c r="G112" s="24">
        <f t="shared" si="10"/>
        <v>0.57926861186666667</v>
      </c>
      <c r="H112" s="33">
        <f t="shared" si="11"/>
        <v>57.92686118666667</v>
      </c>
      <c r="I112" s="26">
        <f t="shared" si="12"/>
        <v>2.7863005836644597</v>
      </c>
    </row>
    <row r="113" spans="1:9">
      <c r="A113" s="4">
        <v>6010</v>
      </c>
      <c r="B113" s="5">
        <v>50.2</v>
      </c>
      <c r="C113" s="4">
        <v>3</v>
      </c>
      <c r="D113" s="4">
        <v>1</v>
      </c>
      <c r="E113" s="5">
        <v>30</v>
      </c>
      <c r="F113" s="13">
        <v>2.1904576699999998</v>
      </c>
      <c r="G113" s="24">
        <f t="shared" si="10"/>
        <v>0.92698474433333333</v>
      </c>
      <c r="H113" s="33">
        <f t="shared" si="11"/>
        <v>92.698474433333331</v>
      </c>
      <c r="I113" s="26">
        <f t="shared" si="12"/>
        <v>0.29089743293492698</v>
      </c>
    </row>
    <row r="114" spans="1:9">
      <c r="A114" s="4">
        <v>6011</v>
      </c>
      <c r="B114" s="5">
        <v>30.2</v>
      </c>
      <c r="C114" s="4">
        <v>7</v>
      </c>
      <c r="D114" s="4">
        <v>1</v>
      </c>
      <c r="E114" s="5">
        <v>30</v>
      </c>
      <c r="F114" s="13">
        <v>0.22863675110000001</v>
      </c>
      <c r="G114" s="24">
        <f t="shared" si="10"/>
        <v>0.99237877496333327</v>
      </c>
      <c r="H114" s="33">
        <f t="shared" si="11"/>
        <v>99.237877496333326</v>
      </c>
      <c r="I114" s="26">
        <f t="shared" si="12"/>
        <v>5.0471688984547923E-2</v>
      </c>
    </row>
    <row r="115" spans="1:9">
      <c r="A115" s="4">
        <v>6012</v>
      </c>
      <c r="B115" s="5">
        <v>49.9</v>
      </c>
      <c r="C115" s="4">
        <v>7</v>
      </c>
      <c r="D115" s="4">
        <v>1</v>
      </c>
      <c r="E115" s="5">
        <v>30</v>
      </c>
      <c r="F115" s="13">
        <v>0.4136269923</v>
      </c>
      <c r="G115" s="24">
        <f t="shared" si="10"/>
        <v>0.98621243358999999</v>
      </c>
      <c r="H115" s="33">
        <f t="shared" si="11"/>
        <v>98.621243359000005</v>
      </c>
      <c r="I115" s="26">
        <f t="shared" si="12"/>
        <v>5.526078721442889E-2</v>
      </c>
    </row>
    <row r="116" spans="1:9">
      <c r="A116" s="4">
        <v>6013</v>
      </c>
      <c r="B116" s="5">
        <v>30.1</v>
      </c>
      <c r="C116" s="4">
        <v>3</v>
      </c>
      <c r="D116" s="4">
        <v>4</v>
      </c>
      <c r="E116" s="5">
        <v>30</v>
      </c>
      <c r="F116">
        <v>12.985103126</v>
      </c>
      <c r="G116" s="24">
        <f t="shared" si="10"/>
        <v>0.56716322913333339</v>
      </c>
      <c r="H116" s="33">
        <f t="shared" si="11"/>
        <v>56.716322913333336</v>
      </c>
      <c r="I116" s="26">
        <f t="shared" si="12"/>
        <v>22.809546650276857</v>
      </c>
    </row>
    <row r="117" spans="1:9">
      <c r="A117" s="4">
        <v>6014</v>
      </c>
      <c r="B117" s="5">
        <v>50.2</v>
      </c>
      <c r="C117" s="4">
        <v>3</v>
      </c>
      <c r="D117" s="4">
        <v>4</v>
      </c>
      <c r="E117" s="5">
        <v>30</v>
      </c>
      <c r="F117" s="13">
        <v>2.1943885930000002</v>
      </c>
      <c r="G117" s="24">
        <f t="shared" si="10"/>
        <v>0.92685371356666668</v>
      </c>
      <c r="H117" s="33">
        <f t="shared" si="11"/>
        <v>92.685371356666664</v>
      </c>
      <c r="I117" s="26">
        <f t="shared" si="12"/>
        <v>12.243610702921647</v>
      </c>
    </row>
    <row r="118" spans="1:9">
      <c r="A118" s="4">
        <v>6015</v>
      </c>
      <c r="B118" s="5">
        <v>30.2</v>
      </c>
      <c r="C118" s="4">
        <v>7</v>
      </c>
      <c r="D118" s="4">
        <v>4</v>
      </c>
      <c r="E118" s="5">
        <v>30</v>
      </c>
      <c r="F118" s="13">
        <v>8.6208805250000006E-2</v>
      </c>
      <c r="G118" s="24">
        <f t="shared" si="10"/>
        <v>0.99712637315833341</v>
      </c>
      <c r="H118" s="33">
        <f t="shared" si="11"/>
        <v>99.712637315833348</v>
      </c>
      <c r="I118" s="26">
        <f t="shared" si="12"/>
        <v>19.886580310209713</v>
      </c>
    </row>
    <row r="119" spans="1:9">
      <c r="A119" s="4">
        <v>6016</v>
      </c>
      <c r="B119" s="5">
        <v>49.8</v>
      </c>
      <c r="C119" s="4">
        <v>7</v>
      </c>
      <c r="D119" s="4">
        <v>4</v>
      </c>
      <c r="E119" s="5">
        <v>30</v>
      </c>
      <c r="F119" s="13">
        <v>0.2005102205</v>
      </c>
      <c r="G119" s="24">
        <f t="shared" si="10"/>
        <v>0.9933163259833333</v>
      </c>
      <c r="H119" s="33">
        <f t="shared" si="11"/>
        <v>99.331632598333329</v>
      </c>
      <c r="I119" s="26">
        <f t="shared" si="12"/>
        <v>12.075034835408301</v>
      </c>
    </row>
    <row r="120" spans="1:9">
      <c r="A120" s="4">
        <v>6017</v>
      </c>
      <c r="B120" s="5">
        <v>40.1</v>
      </c>
      <c r="C120" s="4">
        <v>5</v>
      </c>
      <c r="D120" s="4">
        <v>2</v>
      </c>
      <c r="E120" s="5">
        <v>20</v>
      </c>
      <c r="F120" s="13">
        <v>5.626646386</v>
      </c>
      <c r="G120" s="24">
        <f t="shared" si="10"/>
        <v>0.71866768069999998</v>
      </c>
      <c r="H120" s="33">
        <f t="shared" si="11"/>
        <v>71.866768069999992</v>
      </c>
      <c r="I120" s="26">
        <f t="shared" si="12"/>
        <v>6.3906848842892767</v>
      </c>
    </row>
    <row r="121" spans="1:9">
      <c r="A121" s="4">
        <v>6018</v>
      </c>
      <c r="B121" s="5">
        <v>40.200000000000003</v>
      </c>
      <c r="C121" s="4">
        <v>5</v>
      </c>
      <c r="D121" s="4">
        <v>2</v>
      </c>
      <c r="E121" s="5">
        <v>20</v>
      </c>
      <c r="F121" s="13">
        <v>3.768967725</v>
      </c>
      <c r="G121" s="24">
        <f t="shared" si="10"/>
        <v>0.81155161375000007</v>
      </c>
      <c r="H121" s="33">
        <f t="shared" si="11"/>
        <v>81.155161375000006</v>
      </c>
      <c r="I121" s="26">
        <f t="shared" si="12"/>
        <v>5.9126785385572136</v>
      </c>
    </row>
    <row r="122" spans="1:9">
      <c r="B122" s="5"/>
      <c r="G122" s="24"/>
      <c r="H122" s="22"/>
      <c r="I122" s="27"/>
    </row>
    <row r="123" spans="1:9">
      <c r="B123" s="5"/>
      <c r="E123" s="5"/>
      <c r="G123" s="24"/>
      <c r="H123" s="22"/>
      <c r="I123" s="27"/>
    </row>
    <row r="124" spans="1:9">
      <c r="A124" s="37" t="s">
        <v>45</v>
      </c>
      <c r="B124" s="37"/>
      <c r="H124" s="8"/>
    </row>
    <row r="125" spans="1:9" ht="30">
      <c r="A125" s="4" t="s">
        <v>1</v>
      </c>
      <c r="B125" s="3" t="s">
        <v>92</v>
      </c>
      <c r="C125" s="4" t="s">
        <v>3</v>
      </c>
      <c r="D125" s="4" t="s">
        <v>4</v>
      </c>
      <c r="E125" s="2" t="s">
        <v>5</v>
      </c>
      <c r="F125" s="2" t="s">
        <v>84</v>
      </c>
      <c r="G125" s="4" t="s">
        <v>83</v>
      </c>
      <c r="H125" s="8" t="s">
        <v>85</v>
      </c>
    </row>
    <row r="126" spans="1:9">
      <c r="A126" s="4" t="s">
        <v>46</v>
      </c>
      <c r="B126" s="5">
        <v>0</v>
      </c>
      <c r="C126" s="5">
        <v>7</v>
      </c>
      <c r="D126" s="4">
        <v>4</v>
      </c>
      <c r="E126" s="4">
        <v>30</v>
      </c>
      <c r="F126" s="4">
        <f t="shared" ref="F126:F130" si="13">0.2*E126</f>
        <v>6</v>
      </c>
      <c r="H126" s="4"/>
    </row>
    <row r="127" spans="1:9">
      <c r="A127" s="4" t="s">
        <v>47</v>
      </c>
      <c r="B127" s="5">
        <v>0</v>
      </c>
      <c r="C127" s="5">
        <v>3</v>
      </c>
      <c r="D127" s="4">
        <v>4</v>
      </c>
      <c r="E127" s="4">
        <v>30</v>
      </c>
      <c r="F127" s="4">
        <f t="shared" si="13"/>
        <v>6</v>
      </c>
      <c r="H127" s="4"/>
    </row>
    <row r="128" spans="1:9">
      <c r="A128" s="4" t="s">
        <v>48</v>
      </c>
      <c r="B128" s="5">
        <v>0</v>
      </c>
      <c r="C128" s="5">
        <v>5</v>
      </c>
      <c r="D128" s="4">
        <v>4</v>
      </c>
      <c r="E128" s="4">
        <v>20</v>
      </c>
      <c r="F128" s="4">
        <f t="shared" si="13"/>
        <v>4</v>
      </c>
      <c r="H128" s="4"/>
    </row>
    <row r="129" spans="1:15">
      <c r="A129" s="4" t="s">
        <v>49</v>
      </c>
      <c r="B129" s="5">
        <v>0</v>
      </c>
      <c r="C129" s="5">
        <v>7</v>
      </c>
      <c r="D129" s="4">
        <v>4</v>
      </c>
      <c r="E129" s="4">
        <v>10</v>
      </c>
      <c r="F129" s="4">
        <f t="shared" si="13"/>
        <v>2</v>
      </c>
      <c r="H129" s="4"/>
    </row>
    <row r="130" spans="1:15">
      <c r="A130" s="4" t="s">
        <v>50</v>
      </c>
      <c r="B130" s="5">
        <v>0</v>
      </c>
      <c r="C130" s="5">
        <v>3</v>
      </c>
      <c r="D130" s="4">
        <v>4</v>
      </c>
      <c r="E130" s="4">
        <v>10</v>
      </c>
      <c r="F130" s="4">
        <f t="shared" si="13"/>
        <v>2</v>
      </c>
      <c r="H130" s="4"/>
    </row>
    <row r="131" spans="1:15">
      <c r="A131" s="6"/>
      <c r="B131" s="6"/>
      <c r="C131" s="6"/>
      <c r="D131" s="6"/>
      <c r="E131" s="6"/>
      <c r="H131" s="8"/>
    </row>
    <row r="132" spans="1:15">
      <c r="B132" s="5"/>
      <c r="H132" s="8"/>
    </row>
    <row r="133" spans="1:15" ht="18.75">
      <c r="A133" s="38" t="s">
        <v>78</v>
      </c>
      <c r="B133" s="38"/>
      <c r="C133" s="38"/>
      <c r="H133" s="8"/>
    </row>
    <row r="134" spans="1:15">
      <c r="H134" s="8"/>
    </row>
    <row r="135" spans="1:15" ht="35.25" customHeight="1">
      <c r="A135" s="36" t="s">
        <v>0</v>
      </c>
      <c r="B135" s="36"/>
      <c r="C135" s="36"/>
      <c r="D135" s="36"/>
      <c r="H135" s="8"/>
    </row>
    <row r="136" spans="1:15" ht="30">
      <c r="A136" s="2" t="s">
        <v>1</v>
      </c>
      <c r="B136" s="3" t="s">
        <v>92</v>
      </c>
      <c r="C136" s="2" t="s">
        <v>3</v>
      </c>
      <c r="D136" s="2" t="s">
        <v>4</v>
      </c>
      <c r="E136" s="2" t="s">
        <v>5</v>
      </c>
      <c r="F136" s="2" t="s">
        <v>93</v>
      </c>
      <c r="G136" s="2" t="s">
        <v>85</v>
      </c>
      <c r="H136" s="2" t="s">
        <v>83</v>
      </c>
      <c r="J136" t="s">
        <v>96</v>
      </c>
      <c r="K136" t="s">
        <v>97</v>
      </c>
      <c r="L136" t="s">
        <v>98</v>
      </c>
    </row>
    <row r="137" spans="1:15">
      <c r="A137" s="2" t="s">
        <v>56</v>
      </c>
      <c r="B137" s="3">
        <v>49.9</v>
      </c>
      <c r="C137" s="2">
        <v>7</v>
      </c>
      <c r="D137" s="9">
        <v>0.16666666666666666</v>
      </c>
      <c r="E137" s="2">
        <v>10</v>
      </c>
      <c r="F137" s="13">
        <v>3.796471237</v>
      </c>
      <c r="G137" s="24">
        <f t="shared" ref="G137:G146" si="14">(E137-F137)/E137</f>
        <v>0.62035287629999991</v>
      </c>
      <c r="H137" s="26">
        <f t="shared" ref="H137:H146" si="15">0.2*(E137-F137)/B137*1000</f>
        <v>24.863842737474954</v>
      </c>
      <c r="J137">
        <v>0.1</v>
      </c>
      <c r="K137">
        <v>0</v>
      </c>
      <c r="L137">
        <v>0</v>
      </c>
    </row>
    <row r="138" spans="1:15">
      <c r="A138" s="2" t="s">
        <v>57</v>
      </c>
      <c r="B138" s="3">
        <v>49.9</v>
      </c>
      <c r="C138" s="2">
        <v>7</v>
      </c>
      <c r="D138" s="9">
        <v>1.0416666666666666E-2</v>
      </c>
      <c r="E138" s="2">
        <v>10</v>
      </c>
      <c r="F138" s="13">
        <v>5.0789561790000004</v>
      </c>
      <c r="G138" s="25">
        <f t="shared" si="14"/>
        <v>0.49210438209999996</v>
      </c>
      <c r="H138" s="26">
        <f t="shared" si="15"/>
        <v>19.723622529058115</v>
      </c>
      <c r="I138">
        <v>0.76050938299498638</v>
      </c>
      <c r="J138" s="28">
        <v>15</v>
      </c>
      <c r="K138" s="30">
        <v>0.49210438209999996</v>
      </c>
      <c r="L138" s="30">
        <v>19.723622529058115</v>
      </c>
      <c r="N138" s="28">
        <v>15</v>
      </c>
      <c r="O138">
        <f t="shared" ref="O138:O146" si="16">N138/L138</f>
        <v>0.76050938299498638</v>
      </c>
    </row>
    <row r="139" spans="1:15">
      <c r="A139" s="2" t="s">
        <v>58</v>
      </c>
      <c r="B139" s="3">
        <v>50.2</v>
      </c>
      <c r="C139" s="2">
        <v>7</v>
      </c>
      <c r="D139" s="9">
        <v>2.0833333333333332E-2</v>
      </c>
      <c r="E139" s="2">
        <v>10</v>
      </c>
      <c r="F139" s="13">
        <v>5.123794846</v>
      </c>
      <c r="G139" s="25">
        <f t="shared" si="14"/>
        <v>0.48762051540000001</v>
      </c>
      <c r="H139" s="26">
        <f t="shared" si="15"/>
        <v>19.427112167330677</v>
      </c>
      <c r="I139">
        <v>1.5442336329559607</v>
      </c>
      <c r="J139" s="28">
        <v>30</v>
      </c>
      <c r="K139" s="30">
        <v>0.48762051540000001</v>
      </c>
      <c r="L139" s="30">
        <v>19.427112167330677</v>
      </c>
      <c r="N139" s="28">
        <v>30</v>
      </c>
      <c r="O139">
        <f t="shared" si="16"/>
        <v>1.5442336329559607</v>
      </c>
    </row>
    <row r="140" spans="1:15">
      <c r="A140" s="2" t="s">
        <v>59</v>
      </c>
      <c r="B140" s="3">
        <v>50.4</v>
      </c>
      <c r="C140" s="2">
        <v>7</v>
      </c>
      <c r="D140" s="9">
        <v>4.1666666666666664E-2</v>
      </c>
      <c r="E140" s="2">
        <v>10</v>
      </c>
      <c r="F140" s="13">
        <v>4.8920812549999999</v>
      </c>
      <c r="G140" s="25">
        <f t="shared" si="14"/>
        <v>0.51079187449999996</v>
      </c>
      <c r="H140" s="26">
        <f t="shared" si="15"/>
        <v>20.269518829365083</v>
      </c>
      <c r="I140">
        <v>2.9601097344785576</v>
      </c>
      <c r="J140" s="28">
        <v>60</v>
      </c>
      <c r="K140" s="30">
        <v>0.51079187449999996</v>
      </c>
      <c r="L140" s="30">
        <v>20.269518829365083</v>
      </c>
      <c r="N140" s="28">
        <v>60</v>
      </c>
      <c r="O140">
        <f t="shared" si="16"/>
        <v>2.9601097344785576</v>
      </c>
    </row>
    <row r="141" spans="1:15">
      <c r="A141" s="2" t="s">
        <v>60</v>
      </c>
      <c r="B141" s="3">
        <v>50.6</v>
      </c>
      <c r="C141" s="2">
        <v>7</v>
      </c>
      <c r="D141" s="9">
        <v>6.25E-2</v>
      </c>
      <c r="E141" s="2">
        <v>10</v>
      </c>
      <c r="F141" s="13">
        <v>4.5193249680000003</v>
      </c>
      <c r="G141" s="25">
        <f t="shared" si="14"/>
        <v>0.54806750319999997</v>
      </c>
      <c r="H141" s="26">
        <f t="shared" si="15"/>
        <v>21.662747162055332</v>
      </c>
      <c r="I141">
        <v>4.1545977214581917</v>
      </c>
      <c r="J141" s="28">
        <v>90</v>
      </c>
      <c r="K141" s="30">
        <v>0.54806750319999997</v>
      </c>
      <c r="L141" s="30">
        <v>21.662747162055332</v>
      </c>
      <c r="N141" s="28">
        <v>90</v>
      </c>
      <c r="O141">
        <f t="shared" si="16"/>
        <v>4.1545977214581917</v>
      </c>
    </row>
    <row r="142" spans="1:15">
      <c r="A142" s="2" t="s">
        <v>61</v>
      </c>
      <c r="B142" s="3">
        <v>50.6</v>
      </c>
      <c r="C142" s="2">
        <v>7</v>
      </c>
      <c r="D142" s="9">
        <v>8.3333333333333329E-2</v>
      </c>
      <c r="E142" s="2">
        <v>10</v>
      </c>
      <c r="F142" s="13">
        <v>4.2885272729999997</v>
      </c>
      <c r="G142" s="25">
        <f t="shared" si="14"/>
        <v>0.57114727269999999</v>
      </c>
      <c r="H142" s="26">
        <f t="shared" si="15"/>
        <v>22.57499101581028</v>
      </c>
      <c r="I142">
        <v>5.3156167334001863</v>
      </c>
      <c r="J142" s="28">
        <v>120</v>
      </c>
      <c r="K142" s="30">
        <v>0.57114727269999999</v>
      </c>
      <c r="L142" s="30">
        <v>22.57499101581028</v>
      </c>
      <c r="N142" s="28">
        <v>120</v>
      </c>
      <c r="O142">
        <f t="shared" si="16"/>
        <v>5.3156167334001863</v>
      </c>
    </row>
    <row r="143" spans="1:15">
      <c r="A143" s="2" t="s">
        <v>62</v>
      </c>
      <c r="B143" s="3">
        <v>49.8</v>
      </c>
      <c r="C143" s="2">
        <v>7</v>
      </c>
      <c r="D143" s="9">
        <v>0.10416666666666667</v>
      </c>
      <c r="E143" s="2">
        <v>10</v>
      </c>
      <c r="F143" s="13">
        <v>4.2095777869999997</v>
      </c>
      <c r="G143" s="25">
        <f t="shared" si="14"/>
        <v>0.57904222130000005</v>
      </c>
      <c r="H143" s="26">
        <f t="shared" si="15"/>
        <v>23.254707682730928</v>
      </c>
      <c r="I143">
        <v>6.4503068387907891</v>
      </c>
      <c r="J143" s="28">
        <v>150</v>
      </c>
      <c r="K143" s="30">
        <v>0.57904222130000005</v>
      </c>
      <c r="L143" s="30">
        <v>23.254707682730928</v>
      </c>
      <c r="N143" s="28">
        <v>150</v>
      </c>
      <c r="O143">
        <f t="shared" si="16"/>
        <v>6.4503068387907891</v>
      </c>
    </row>
    <row r="144" spans="1:15">
      <c r="A144" s="2" t="s">
        <v>63</v>
      </c>
      <c r="B144" s="3">
        <v>49.7</v>
      </c>
      <c r="C144" s="2">
        <v>7</v>
      </c>
      <c r="D144" s="9">
        <v>0.125</v>
      </c>
      <c r="E144" s="2">
        <v>10</v>
      </c>
      <c r="F144" s="13">
        <v>3.1489924999999999</v>
      </c>
      <c r="G144" s="25">
        <f t="shared" si="14"/>
        <v>0.68510074999999993</v>
      </c>
      <c r="H144" s="26">
        <f t="shared" si="15"/>
        <v>27.569446680080482</v>
      </c>
      <c r="I144">
        <v>6.5289667249670948</v>
      </c>
      <c r="J144" s="28">
        <v>180</v>
      </c>
      <c r="K144" s="30">
        <v>0.68510074999999993</v>
      </c>
      <c r="L144" s="30">
        <v>27.569446680080482</v>
      </c>
      <c r="N144" s="28">
        <v>180</v>
      </c>
      <c r="O144">
        <f t="shared" si="16"/>
        <v>6.5289667249670948</v>
      </c>
    </row>
    <row r="145" spans="1:15">
      <c r="A145" s="2" t="s">
        <v>64</v>
      </c>
      <c r="B145" s="3">
        <v>49.8</v>
      </c>
      <c r="C145" s="2">
        <v>7</v>
      </c>
      <c r="D145" s="9">
        <v>0.14583333333333401</v>
      </c>
      <c r="E145" s="2">
        <v>10</v>
      </c>
      <c r="F145" s="13">
        <v>3.8617212830000001</v>
      </c>
      <c r="G145" s="25">
        <f t="shared" si="14"/>
        <v>0.61382787170000008</v>
      </c>
      <c r="H145" s="26">
        <f t="shared" si="15"/>
        <v>24.651721755020088</v>
      </c>
      <c r="I145">
        <v>8.518674763852367</v>
      </c>
      <c r="J145" s="28">
        <v>210</v>
      </c>
      <c r="K145" s="30">
        <v>0.61382787170000008</v>
      </c>
      <c r="L145" s="30">
        <v>24.651721755020088</v>
      </c>
      <c r="N145" s="28">
        <v>210</v>
      </c>
      <c r="O145">
        <f t="shared" si="16"/>
        <v>8.518674763852367</v>
      </c>
    </row>
    <row r="146" spans="1:15">
      <c r="A146" s="2" t="s">
        <v>65</v>
      </c>
      <c r="B146" s="3">
        <v>50.6</v>
      </c>
      <c r="C146" s="2">
        <v>7</v>
      </c>
      <c r="D146" s="9">
        <v>0</v>
      </c>
      <c r="E146" s="2">
        <v>10</v>
      </c>
      <c r="F146" s="13">
        <v>3.4593542849999999</v>
      </c>
      <c r="G146" s="25">
        <f t="shared" si="14"/>
        <v>0.65406457149999997</v>
      </c>
      <c r="H146" s="26">
        <f t="shared" si="15"/>
        <v>25.852354604743088</v>
      </c>
      <c r="I146">
        <v>9.6525707041361848</v>
      </c>
      <c r="J146" s="29">
        <v>240</v>
      </c>
      <c r="K146" s="31">
        <v>0.62035287629999991</v>
      </c>
      <c r="L146" s="32">
        <v>24.863842737474954</v>
      </c>
      <c r="N146" s="29">
        <v>240</v>
      </c>
      <c r="O146">
        <f t="shared" si="16"/>
        <v>9.6525707041361848</v>
      </c>
    </row>
    <row r="147" spans="1:15">
      <c r="B147" s="5"/>
      <c r="J147">
        <f>60*24</f>
        <v>1440</v>
      </c>
      <c r="K147" s="34">
        <v>0.89</v>
      </c>
    </row>
    <row r="148" spans="1:15">
      <c r="A148" s="37" t="s">
        <v>14</v>
      </c>
      <c r="B148" s="37"/>
      <c r="C148" s="37"/>
      <c r="D148" s="37"/>
    </row>
    <row r="149" spans="1:15" ht="30">
      <c r="A149" s="4" t="s">
        <v>1</v>
      </c>
      <c r="B149" s="3" t="s">
        <v>2</v>
      </c>
      <c r="C149" s="4" t="s">
        <v>3</v>
      </c>
      <c r="D149" s="4" t="s">
        <v>4</v>
      </c>
      <c r="E149" s="2" t="s">
        <v>5</v>
      </c>
      <c r="F149" s="2" t="s">
        <v>93</v>
      </c>
      <c r="G149" s="2" t="s">
        <v>99</v>
      </c>
      <c r="H149" s="4" t="s">
        <v>83</v>
      </c>
    </row>
    <row r="150" spans="1:15">
      <c r="A150" s="4" t="s">
        <v>66</v>
      </c>
      <c r="B150" s="5">
        <v>50.3</v>
      </c>
      <c r="C150" s="4">
        <v>7</v>
      </c>
      <c r="D150" s="10">
        <v>1.0416666666666666E-2</v>
      </c>
      <c r="E150" s="4">
        <v>10</v>
      </c>
      <c r="F150" s="13">
        <v>4.4116229379999998</v>
      </c>
      <c r="G150" s="25">
        <f t="shared" ref="G150:G159" si="17">(E150-F150)/E150</f>
        <v>0.55883770620000006</v>
      </c>
      <c r="H150" s="26">
        <f t="shared" ref="H150:H159" si="18">0.2*(E150-F150)/B150*1000</f>
        <v>22.220187125248511</v>
      </c>
    </row>
    <row r="151" spans="1:15">
      <c r="A151" s="4" t="s">
        <v>67</v>
      </c>
      <c r="B151" s="5">
        <v>49.7</v>
      </c>
      <c r="C151" s="4">
        <v>7</v>
      </c>
      <c r="D151" s="10">
        <v>1.0416666666666666E-2</v>
      </c>
      <c r="E151" s="4">
        <v>10</v>
      </c>
      <c r="F151" s="13">
        <v>4.6178804900000001</v>
      </c>
      <c r="G151" s="24">
        <f t="shared" si="17"/>
        <v>0.53821195099999997</v>
      </c>
      <c r="H151" s="26">
        <f t="shared" si="18"/>
        <v>21.658428611670018</v>
      </c>
    </row>
    <row r="152" spans="1:15">
      <c r="A152" s="4" t="s">
        <v>68</v>
      </c>
      <c r="B152" s="5">
        <v>49.7</v>
      </c>
      <c r="C152" s="4">
        <v>7</v>
      </c>
      <c r="D152" s="10">
        <v>2.0833333333333332E-2</v>
      </c>
      <c r="E152" s="4">
        <v>10</v>
      </c>
      <c r="F152" s="13">
        <v>4.4116866909999999</v>
      </c>
      <c r="G152" s="24">
        <f t="shared" si="17"/>
        <v>0.55883133090000003</v>
      </c>
      <c r="H152" s="26">
        <f t="shared" si="18"/>
        <v>22.488182329979878</v>
      </c>
    </row>
    <row r="153" spans="1:15">
      <c r="A153" s="4" t="s">
        <v>69</v>
      </c>
      <c r="B153" s="5">
        <v>50.1</v>
      </c>
      <c r="C153" s="4">
        <v>7</v>
      </c>
      <c r="D153" s="10">
        <v>4.1666666666666664E-2</v>
      </c>
      <c r="E153" s="4">
        <v>10</v>
      </c>
      <c r="F153" s="13">
        <v>4.1349494829999998</v>
      </c>
      <c r="G153" s="24">
        <f t="shared" si="17"/>
        <v>0.5865050517</v>
      </c>
      <c r="H153" s="26">
        <f t="shared" si="18"/>
        <v>23.413375317365269</v>
      </c>
    </row>
    <row r="154" spans="1:15">
      <c r="A154" s="4" t="s">
        <v>70</v>
      </c>
      <c r="B154" s="5">
        <v>50.9</v>
      </c>
      <c r="C154" s="4">
        <v>7</v>
      </c>
      <c r="D154" s="10">
        <v>6.25E-2</v>
      </c>
      <c r="E154" s="4">
        <v>10</v>
      </c>
      <c r="F154" s="13">
        <v>3.9110746980000002</v>
      </c>
      <c r="G154" s="24">
        <f t="shared" si="17"/>
        <v>0.6088925302</v>
      </c>
      <c r="H154" s="26">
        <f t="shared" si="18"/>
        <v>23.925050302554027</v>
      </c>
    </row>
    <row r="155" spans="1:15">
      <c r="A155" s="4" t="s">
        <v>71</v>
      </c>
      <c r="B155" s="5">
        <v>50.4</v>
      </c>
      <c r="C155" s="4">
        <v>7</v>
      </c>
      <c r="D155" s="10">
        <v>8.3333333333333329E-2</v>
      </c>
      <c r="E155" s="4">
        <v>10</v>
      </c>
      <c r="F155" s="13">
        <v>3.7287153289999999</v>
      </c>
      <c r="G155" s="24">
        <f t="shared" si="17"/>
        <v>0.62712846710000003</v>
      </c>
      <c r="H155" s="26">
        <f t="shared" si="18"/>
        <v>24.886050281746034</v>
      </c>
    </row>
    <row r="156" spans="1:15">
      <c r="A156" s="4" t="s">
        <v>72</v>
      </c>
      <c r="B156" s="5">
        <v>49.9</v>
      </c>
      <c r="C156" s="4">
        <v>7</v>
      </c>
      <c r="D156" s="10">
        <v>0.10416666666666667</v>
      </c>
      <c r="E156" s="4">
        <v>10</v>
      </c>
      <c r="F156" s="13">
        <v>3.3159748869999999</v>
      </c>
      <c r="G156" s="24">
        <f t="shared" si="17"/>
        <v>0.66840251130000006</v>
      </c>
      <c r="H156" s="26">
        <f t="shared" si="18"/>
        <v>26.789679811623248</v>
      </c>
    </row>
    <row r="157" spans="1:15">
      <c r="A157" s="4" t="s">
        <v>73</v>
      </c>
      <c r="B157" s="5">
        <v>50.5</v>
      </c>
      <c r="C157" s="4">
        <v>7</v>
      </c>
      <c r="D157" s="10">
        <v>0.125</v>
      </c>
      <c r="E157" s="4">
        <v>10</v>
      </c>
      <c r="F157" s="13">
        <v>3.8573478040000002</v>
      </c>
      <c r="G157" s="24">
        <f t="shared" si="17"/>
        <v>0.61426521960000002</v>
      </c>
      <c r="H157" s="26">
        <f t="shared" si="18"/>
        <v>24.32733542970297</v>
      </c>
    </row>
    <row r="158" spans="1:15">
      <c r="A158" s="4" t="s">
        <v>74</v>
      </c>
      <c r="B158" s="5">
        <v>49.8</v>
      </c>
      <c r="C158" s="4">
        <v>7</v>
      </c>
      <c r="D158" s="10">
        <v>0.14583333333333401</v>
      </c>
      <c r="E158" s="4">
        <v>10</v>
      </c>
      <c r="F158" s="13">
        <v>3.6100199609999999</v>
      </c>
      <c r="G158" s="24">
        <f t="shared" si="17"/>
        <v>0.63899800390000006</v>
      </c>
      <c r="H158" s="26">
        <f t="shared" si="18"/>
        <v>25.662570437751008</v>
      </c>
    </row>
    <row r="159" spans="1:15">
      <c r="A159" s="4" t="s">
        <v>75</v>
      </c>
      <c r="B159" s="5">
        <v>50</v>
      </c>
      <c r="C159" s="4">
        <v>7</v>
      </c>
      <c r="D159" s="10">
        <v>0</v>
      </c>
      <c r="E159" s="4">
        <v>10</v>
      </c>
      <c r="F159" s="13">
        <v>2.9027891979999998</v>
      </c>
      <c r="G159" s="24">
        <f t="shared" si="17"/>
        <v>0.70972108020000002</v>
      </c>
      <c r="H159" s="26">
        <f t="shared" si="18"/>
        <v>28.388843208000001</v>
      </c>
    </row>
    <row r="160" spans="1:15">
      <c r="B160" s="5"/>
    </row>
    <row r="161" spans="1:8" ht="30.75" customHeight="1">
      <c r="A161" s="6" t="s">
        <v>23</v>
      </c>
      <c r="B161" s="6" t="s">
        <v>85</v>
      </c>
      <c r="C161" s="6" t="s">
        <v>86</v>
      </c>
      <c r="D161" s="6" t="s">
        <v>87</v>
      </c>
      <c r="E161" s="4" t="s">
        <v>88</v>
      </c>
      <c r="F161" s="4" t="s">
        <v>89</v>
      </c>
      <c r="G161" s="4" t="s">
        <v>90</v>
      </c>
      <c r="H161" s="4" t="s">
        <v>91</v>
      </c>
    </row>
    <row r="162" spans="1:8" ht="30">
      <c r="A162" s="4" t="s">
        <v>1</v>
      </c>
      <c r="B162" s="3" t="s">
        <v>92</v>
      </c>
      <c r="C162" s="4" t="s">
        <v>3</v>
      </c>
      <c r="D162" s="4" t="s">
        <v>4</v>
      </c>
      <c r="E162" s="2" t="s">
        <v>5</v>
      </c>
      <c r="F162" s="2" t="s">
        <v>93</v>
      </c>
      <c r="G162" s="4" t="s">
        <v>83</v>
      </c>
      <c r="H162" s="4"/>
    </row>
    <row r="163" spans="1:8">
      <c r="A163" s="4" t="s">
        <v>76</v>
      </c>
      <c r="B163" s="5">
        <v>0</v>
      </c>
      <c r="C163" s="4">
        <v>7</v>
      </c>
      <c r="D163" s="10">
        <v>0.16666666666666666</v>
      </c>
      <c r="E163" s="4">
        <v>10</v>
      </c>
      <c r="F163" s="13">
        <v>3.1158930109999998</v>
      </c>
      <c r="H163" s="4"/>
    </row>
    <row r="164" spans="1:8">
      <c r="A164" s="4" t="s">
        <v>77</v>
      </c>
      <c r="B164" s="5">
        <v>0</v>
      </c>
      <c r="C164" s="4">
        <v>7</v>
      </c>
      <c r="D164" s="10">
        <v>0.16666666666666666</v>
      </c>
      <c r="E164" s="4">
        <v>10</v>
      </c>
      <c r="F164" s="13">
        <v>7.0707483160000001E-2</v>
      </c>
      <c r="H164" s="4"/>
    </row>
  </sheetData>
  <sortState ref="V6:W13">
    <sortCondition ref="V6"/>
  </sortState>
  <mergeCells count="14">
    <mergeCell ref="A2:D2"/>
    <mergeCell ref="A135:D135"/>
    <mergeCell ref="A148:D148"/>
    <mergeCell ref="A65:D65"/>
    <mergeCell ref="A133:C133"/>
    <mergeCell ref="A4:D4"/>
    <mergeCell ref="A16:D16"/>
    <mergeCell ref="A28:D28"/>
    <mergeCell ref="A57:B57"/>
    <mergeCell ref="A93:B93"/>
    <mergeCell ref="A101:D101"/>
    <mergeCell ref="A124:B124"/>
    <mergeCell ref="B71:E71"/>
    <mergeCell ref="A33:D33"/>
  </mergeCells>
  <pageMargins left="0.7" right="0.7" top="0.75" bottom="0.75" header="0.3" footer="0.3"/>
  <pageSetup orientation="portrait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xyz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ESAHLE</cp:lastModifiedBy>
  <dcterms:created xsi:type="dcterms:W3CDTF">2013-01-09T04:47:33Z</dcterms:created>
  <dcterms:modified xsi:type="dcterms:W3CDTF">2013-01-22T00:16:48Z</dcterms:modified>
</cp:coreProperties>
</file>