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285" yWindow="480" windowWidth="20640" windowHeight="9615" tabRatio="704" activeTab="1"/>
  </bookViews>
  <sheets>
    <sheet name="B. anthracis Ames" sheetId="13" r:id="rId1"/>
    <sheet name="B. anthracis NNR1Delta1" sheetId="17" r:id="rId2"/>
    <sheet name="B. anthracis Sterne" sheetId="14" r:id="rId3"/>
    <sheet name="Parameters" sheetId="15" r:id="rId4"/>
  </sheets>
  <definedNames>
    <definedName name="_xlnm.Print_Area" localSheetId="0">'B. anthracis Ames'!$A$1:$P$56</definedName>
    <definedName name="_xlnm.Print_Area" localSheetId="1">'B. anthracis NNR1Delta1'!$A$1:$P$56</definedName>
    <definedName name="_xlnm.Print_Area" localSheetId="2">'B. anthracis Sterne'!$A$1:$P$56</definedName>
  </definedNames>
  <calcPr calcId="145621"/>
</workbook>
</file>

<file path=xl/calcChain.xml><?xml version="1.0" encoding="utf-8"?>
<calcChain xmlns="http://schemas.openxmlformats.org/spreadsheetml/2006/main">
  <c r="D8" i="14" l="1"/>
  <c r="D54" i="13"/>
  <c r="D53" i="13"/>
  <c r="D52" i="13"/>
  <c r="D51" i="13"/>
  <c r="D50" i="13"/>
  <c r="D40" i="13"/>
  <c r="D39" i="13"/>
  <c r="D38" i="13"/>
  <c r="D37" i="13"/>
  <c r="D36" i="13"/>
  <c r="D26" i="13"/>
  <c r="D25" i="13"/>
  <c r="D24" i="13"/>
  <c r="D22" i="13"/>
  <c r="D12" i="13"/>
  <c r="D11" i="13"/>
  <c r="D10" i="13"/>
  <c r="D9" i="13"/>
  <c r="D8" i="13"/>
  <c r="D53" i="14"/>
  <c r="D52" i="14"/>
  <c r="D51" i="14"/>
  <c r="D50" i="14"/>
  <c r="D26" i="14"/>
  <c r="D25" i="14"/>
  <c r="D24" i="14"/>
  <c r="D23" i="14"/>
  <c r="D12" i="14"/>
  <c r="D11" i="14"/>
  <c r="D10" i="14"/>
  <c r="D54" i="17"/>
  <c r="D53" i="17"/>
  <c r="D52" i="17"/>
  <c r="D51" i="17"/>
  <c r="D50" i="17"/>
  <c r="D40" i="17"/>
  <c r="D39" i="17"/>
  <c r="D38" i="17"/>
  <c r="D37" i="17"/>
  <c r="D36" i="17"/>
  <c r="D26" i="17"/>
  <c r="D25" i="17"/>
  <c r="D24" i="17"/>
  <c r="D23" i="17"/>
  <c r="D22" i="17"/>
  <c r="D12" i="17"/>
  <c r="D11" i="17"/>
  <c r="D10" i="17"/>
  <c r="D9" i="17"/>
  <c r="D8" i="17"/>
  <c r="D41" i="17"/>
  <c r="D55" i="13"/>
  <c r="D41" i="13"/>
  <c r="D27" i="13"/>
  <c r="D13" i="13"/>
  <c r="D55" i="17" l="1"/>
  <c r="K54" i="17"/>
  <c r="G54" i="17"/>
  <c r="G53" i="17"/>
  <c r="K53" i="17"/>
  <c r="K52" i="17"/>
  <c r="K51" i="17"/>
  <c r="G51" i="17"/>
  <c r="F50" i="17"/>
  <c r="D49" i="17"/>
  <c r="D48" i="17"/>
  <c r="K48" i="17" s="1"/>
  <c r="D47" i="17"/>
  <c r="K47" i="17" s="1"/>
  <c r="D46" i="17"/>
  <c r="G46" i="17" s="1"/>
  <c r="D45" i="17"/>
  <c r="K45" i="17" s="1"/>
  <c r="D44" i="17"/>
  <c r="G44" i="17" s="1"/>
  <c r="K40" i="17"/>
  <c r="G40" i="17"/>
  <c r="K39" i="17"/>
  <c r="G39" i="17"/>
  <c r="K38" i="17"/>
  <c r="G38" i="17"/>
  <c r="K37" i="17"/>
  <c r="G37" i="17"/>
  <c r="K36" i="17"/>
  <c r="G36" i="17"/>
  <c r="F36" i="17"/>
  <c r="E36" i="17"/>
  <c r="D35" i="17"/>
  <c r="D34" i="17"/>
  <c r="K34" i="17" s="1"/>
  <c r="D33" i="17"/>
  <c r="G33" i="17" s="1"/>
  <c r="D32" i="17"/>
  <c r="G32" i="17" s="1"/>
  <c r="D31" i="17"/>
  <c r="K31" i="17" s="1"/>
  <c r="G30" i="17"/>
  <c r="D30" i="17"/>
  <c r="K30" i="17" s="1"/>
  <c r="D27" i="17"/>
  <c r="G26" i="17"/>
  <c r="K26" i="17"/>
  <c r="K25" i="17"/>
  <c r="G25" i="17"/>
  <c r="K24" i="17"/>
  <c r="K23" i="17"/>
  <c r="K22" i="17"/>
  <c r="D21" i="17"/>
  <c r="D20" i="17"/>
  <c r="K20" i="17" s="1"/>
  <c r="D19" i="17"/>
  <c r="K19" i="17" s="1"/>
  <c r="D18" i="17"/>
  <c r="G18" i="17" s="1"/>
  <c r="D17" i="17"/>
  <c r="G17" i="17" s="1"/>
  <c r="D16" i="17"/>
  <c r="D13" i="17"/>
  <c r="K12" i="17"/>
  <c r="G11" i="17"/>
  <c r="K11" i="17"/>
  <c r="K10" i="17"/>
  <c r="G10" i="17"/>
  <c r="K9" i="17"/>
  <c r="G9" i="17"/>
  <c r="K8" i="17"/>
  <c r="G8" i="17"/>
  <c r="D7" i="17"/>
  <c r="D6" i="17"/>
  <c r="G6" i="17" s="1"/>
  <c r="K5" i="17"/>
  <c r="D5" i="17"/>
  <c r="G5" i="17" s="1"/>
  <c r="D4" i="17"/>
  <c r="K4" i="17" s="1"/>
  <c r="D3" i="17"/>
  <c r="K3" i="17" s="1"/>
  <c r="D2" i="17"/>
  <c r="D55" i="14"/>
  <c r="G54" i="14"/>
  <c r="G53" i="14"/>
  <c r="K52" i="14"/>
  <c r="K51" i="14"/>
  <c r="F50" i="14"/>
  <c r="D49" i="14"/>
  <c r="D48" i="14"/>
  <c r="G48" i="14" s="1"/>
  <c r="D47" i="14"/>
  <c r="G47" i="14" s="1"/>
  <c r="D46" i="14"/>
  <c r="K46" i="14" s="1"/>
  <c r="D45" i="14"/>
  <c r="G45" i="14" s="1"/>
  <c r="D44" i="14"/>
  <c r="G54" i="13"/>
  <c r="K53" i="13"/>
  <c r="G52" i="13"/>
  <c r="G51" i="13"/>
  <c r="D49" i="13"/>
  <c r="D48" i="13"/>
  <c r="G48" i="13" s="1"/>
  <c r="D47" i="13"/>
  <c r="G47" i="13" s="1"/>
  <c r="D46" i="13"/>
  <c r="K46" i="13" s="1"/>
  <c r="D45" i="13"/>
  <c r="K45" i="13" s="1"/>
  <c r="D44" i="13"/>
  <c r="G44" i="13" s="1"/>
  <c r="K11" i="14"/>
  <c r="G40" i="13"/>
  <c r="G39" i="13"/>
  <c r="K38" i="13"/>
  <c r="G37" i="13"/>
  <c r="G26" i="13"/>
  <c r="G25" i="13"/>
  <c r="G24" i="13"/>
  <c r="G22" i="13"/>
  <c r="D41" i="14"/>
  <c r="K40" i="14"/>
  <c r="G38" i="14"/>
  <c r="K37" i="14"/>
  <c r="G36" i="14"/>
  <c r="D27" i="14"/>
  <c r="G26" i="14"/>
  <c r="K24" i="14"/>
  <c r="G23" i="14"/>
  <c r="D13" i="14"/>
  <c r="K12" i="14"/>
  <c r="K10" i="14"/>
  <c r="K9" i="14"/>
  <c r="G23" i="13"/>
  <c r="K25" i="14"/>
  <c r="K36" i="13"/>
  <c r="K39" i="14"/>
  <c r="D35" i="14"/>
  <c r="D34" i="14"/>
  <c r="G34" i="14" s="1"/>
  <c r="D33" i="14"/>
  <c r="K33" i="14" s="1"/>
  <c r="D32" i="14"/>
  <c r="G32" i="14" s="1"/>
  <c r="D31" i="14"/>
  <c r="K31" i="14" s="1"/>
  <c r="D30" i="14"/>
  <c r="K30" i="14" s="1"/>
  <c r="D21" i="14"/>
  <c r="D20" i="14"/>
  <c r="K20" i="14" s="1"/>
  <c r="D19" i="14"/>
  <c r="G19" i="14" s="1"/>
  <c r="D18" i="14"/>
  <c r="G18" i="14" s="1"/>
  <c r="D17" i="14"/>
  <c r="K17" i="14" s="1"/>
  <c r="D16" i="14"/>
  <c r="D7" i="14"/>
  <c r="D6" i="14"/>
  <c r="K6" i="14" s="1"/>
  <c r="D5" i="14"/>
  <c r="K5" i="14" s="1"/>
  <c r="D4" i="14"/>
  <c r="K4" i="14" s="1"/>
  <c r="D3" i="14"/>
  <c r="K3" i="14" s="1"/>
  <c r="D2" i="14"/>
  <c r="D35" i="13"/>
  <c r="D34" i="13"/>
  <c r="K34" i="13" s="1"/>
  <c r="D33" i="13"/>
  <c r="G33" i="13" s="1"/>
  <c r="D32" i="13"/>
  <c r="K32" i="13" s="1"/>
  <c r="D31" i="13"/>
  <c r="G31" i="13" s="1"/>
  <c r="D30" i="13"/>
  <c r="K30" i="13" s="1"/>
  <c r="K32" i="17" l="1"/>
  <c r="K46" i="17"/>
  <c r="L36" i="17"/>
  <c r="L8" i="17"/>
  <c r="I36" i="17"/>
  <c r="M36" i="17"/>
  <c r="G46" i="14"/>
  <c r="H36" i="17"/>
  <c r="G45" i="17"/>
  <c r="G47" i="17"/>
  <c r="K17" i="17"/>
  <c r="G20" i="17"/>
  <c r="E50" i="14"/>
  <c r="G51" i="14"/>
  <c r="G24" i="17"/>
  <c r="E22" i="17"/>
  <c r="M8" i="17"/>
  <c r="F44" i="14"/>
  <c r="K47" i="14"/>
  <c r="E44" i="14"/>
  <c r="K44" i="14"/>
  <c r="K44" i="17"/>
  <c r="M44" i="17" s="1"/>
  <c r="K33" i="17"/>
  <c r="M30" i="17" s="1"/>
  <c r="G31" i="17"/>
  <c r="K18" i="17"/>
  <c r="F16" i="17"/>
  <c r="K6" i="17"/>
  <c r="G4" i="17"/>
  <c r="F2" i="17"/>
  <c r="E2" i="17"/>
  <c r="M22" i="17"/>
  <c r="L22" i="17"/>
  <c r="G2" i="17"/>
  <c r="K2" i="17"/>
  <c r="G3" i="17"/>
  <c r="E8" i="17"/>
  <c r="G12" i="17"/>
  <c r="H8" i="17" s="1"/>
  <c r="E16" i="17"/>
  <c r="G19" i="17"/>
  <c r="F22" i="17"/>
  <c r="G23" i="17"/>
  <c r="G34" i="17"/>
  <c r="G48" i="17"/>
  <c r="E50" i="17"/>
  <c r="G52" i="17"/>
  <c r="G16" i="17"/>
  <c r="K16" i="17"/>
  <c r="F30" i="17"/>
  <c r="F44" i="17"/>
  <c r="G50" i="17"/>
  <c r="K50" i="17"/>
  <c r="F8" i="17"/>
  <c r="G22" i="17"/>
  <c r="E30" i="17"/>
  <c r="E44" i="17"/>
  <c r="G44" i="14"/>
  <c r="K50" i="14"/>
  <c r="K48" i="14"/>
  <c r="G50" i="14"/>
  <c r="K45" i="14"/>
  <c r="G52" i="14"/>
  <c r="K53" i="14"/>
  <c r="K54" i="14"/>
  <c r="K51" i="13"/>
  <c r="G45" i="13"/>
  <c r="G46" i="13"/>
  <c r="G53" i="13"/>
  <c r="K44" i="13"/>
  <c r="K47" i="13"/>
  <c r="K54" i="13"/>
  <c r="E50" i="13"/>
  <c r="F44" i="13"/>
  <c r="G50" i="13"/>
  <c r="K50" i="13"/>
  <c r="E44" i="13"/>
  <c r="K48" i="13"/>
  <c r="F50" i="13"/>
  <c r="K52" i="13"/>
  <c r="F8" i="14"/>
  <c r="E16" i="14"/>
  <c r="K39" i="13"/>
  <c r="G38" i="13"/>
  <c r="F22" i="14"/>
  <c r="G36" i="13"/>
  <c r="F36" i="13"/>
  <c r="K37" i="13"/>
  <c r="G40" i="14"/>
  <c r="G39" i="14"/>
  <c r="G37" i="14"/>
  <c r="K26" i="14"/>
  <c r="G25" i="14"/>
  <c r="K23" i="14"/>
  <c r="G12" i="14"/>
  <c r="E8" i="14"/>
  <c r="K8" i="14"/>
  <c r="M8" i="14" s="1"/>
  <c r="G33" i="14"/>
  <c r="K32" i="14"/>
  <c r="G31" i="14"/>
  <c r="G30" i="14"/>
  <c r="K19" i="14"/>
  <c r="K18" i="14"/>
  <c r="G17" i="14"/>
  <c r="G16" i="14"/>
  <c r="K16" i="14"/>
  <c r="G4" i="14"/>
  <c r="G32" i="13"/>
  <c r="F30" i="14"/>
  <c r="K36" i="14"/>
  <c r="E30" i="14"/>
  <c r="K34" i="14"/>
  <c r="F36" i="14"/>
  <c r="K38" i="14"/>
  <c r="E36" i="14"/>
  <c r="F16" i="14"/>
  <c r="G22" i="14"/>
  <c r="K22" i="14"/>
  <c r="G20" i="14"/>
  <c r="E22" i="14"/>
  <c r="G24" i="14"/>
  <c r="F2" i="14"/>
  <c r="G6" i="14"/>
  <c r="G8" i="14"/>
  <c r="G10" i="14"/>
  <c r="G34" i="13"/>
  <c r="E2" i="14"/>
  <c r="G2" i="14"/>
  <c r="K2" i="14"/>
  <c r="G3" i="14"/>
  <c r="G5" i="14"/>
  <c r="G9" i="14"/>
  <c r="G11" i="14"/>
  <c r="F30" i="13"/>
  <c r="K31" i="13"/>
  <c r="K33" i="13"/>
  <c r="K40" i="13"/>
  <c r="E30" i="13"/>
  <c r="G30" i="13"/>
  <c r="E36" i="13"/>
  <c r="H30" i="17" l="1"/>
  <c r="J36" i="17"/>
  <c r="O36" i="17"/>
  <c r="P36" i="17" s="1"/>
  <c r="I44" i="17"/>
  <c r="L44" i="17"/>
  <c r="L30" i="17"/>
  <c r="N36" i="17" s="1"/>
  <c r="L50" i="14"/>
  <c r="H50" i="14"/>
  <c r="L44" i="14"/>
  <c r="M44" i="14"/>
  <c r="M44" i="13"/>
  <c r="I44" i="13"/>
  <c r="H44" i="17"/>
  <c r="I30" i="17"/>
  <c r="I8" i="17"/>
  <c r="J8" i="17" s="1"/>
  <c r="H44" i="13"/>
  <c r="M50" i="17"/>
  <c r="O50" i="17" s="1"/>
  <c r="P50" i="17" s="1"/>
  <c r="L50" i="17"/>
  <c r="L16" i="17"/>
  <c r="N22" i="17" s="1"/>
  <c r="M16" i="17"/>
  <c r="O22" i="17" s="1"/>
  <c r="P22" i="17" s="1"/>
  <c r="H22" i="17"/>
  <c r="I22" i="17"/>
  <c r="I2" i="17"/>
  <c r="H2" i="17"/>
  <c r="H50" i="17"/>
  <c r="I50" i="17"/>
  <c r="H16" i="17"/>
  <c r="I16" i="17"/>
  <c r="L2" i="17"/>
  <c r="N8" i="17" s="1"/>
  <c r="M2" i="17"/>
  <c r="O8" i="17" s="1"/>
  <c r="P8" i="17" s="1"/>
  <c r="H44" i="14"/>
  <c r="I44" i="14"/>
  <c r="I50" i="14"/>
  <c r="M50" i="14"/>
  <c r="L44" i="13"/>
  <c r="I50" i="13"/>
  <c r="H50" i="13"/>
  <c r="M50" i="13"/>
  <c r="L50" i="13"/>
  <c r="I36" i="13"/>
  <c r="L36" i="13"/>
  <c r="H36" i="13"/>
  <c r="H36" i="14"/>
  <c r="L30" i="14"/>
  <c r="I36" i="14"/>
  <c r="I30" i="14"/>
  <c r="M36" i="13"/>
  <c r="I16" i="14"/>
  <c r="L8" i="14"/>
  <c r="L16" i="14"/>
  <c r="H8" i="14"/>
  <c r="M30" i="14"/>
  <c r="H30" i="14"/>
  <c r="M16" i="14"/>
  <c r="L30" i="13"/>
  <c r="M30" i="13"/>
  <c r="H16" i="14"/>
  <c r="I8" i="14"/>
  <c r="L36" i="14"/>
  <c r="M36" i="14"/>
  <c r="I22" i="14"/>
  <c r="H22" i="14"/>
  <c r="M22" i="14"/>
  <c r="L22" i="14"/>
  <c r="H2" i="14"/>
  <c r="I2" i="14"/>
  <c r="L2" i="14"/>
  <c r="M2" i="14"/>
  <c r="O8" i="14" s="1"/>
  <c r="P8" i="14" s="1"/>
  <c r="I30" i="13"/>
  <c r="H30" i="13"/>
  <c r="J30" i="17" l="1"/>
  <c r="O50" i="13"/>
  <c r="P50" i="13" s="1"/>
  <c r="N50" i="13"/>
  <c r="N50" i="14"/>
  <c r="J44" i="17"/>
  <c r="N50" i="17"/>
  <c r="J50" i="14"/>
  <c r="J50" i="13"/>
  <c r="O50" i="14"/>
  <c r="P50" i="14" s="1"/>
  <c r="J44" i="13"/>
  <c r="J2" i="17"/>
  <c r="J44" i="14"/>
  <c r="J16" i="17"/>
  <c r="J50" i="17"/>
  <c r="J22" i="17"/>
  <c r="J36" i="13"/>
  <c r="N36" i="13"/>
  <c r="J30" i="14"/>
  <c r="J36" i="14"/>
  <c r="N36" i="14"/>
  <c r="O36" i="14"/>
  <c r="P36" i="14" s="1"/>
  <c r="J16" i="14"/>
  <c r="N22" i="14"/>
  <c r="O36" i="13"/>
  <c r="P36" i="13" s="1"/>
  <c r="N8" i="14"/>
  <c r="J8" i="14"/>
  <c r="O22" i="14"/>
  <c r="P22" i="14" s="1"/>
  <c r="J30" i="13"/>
  <c r="J22" i="14"/>
  <c r="J2" i="14"/>
  <c r="K25" i="13" l="1"/>
  <c r="D21" i="13"/>
  <c r="D20" i="13"/>
  <c r="K20" i="13" s="1"/>
  <c r="F22" i="13" l="1"/>
  <c r="G20" i="13"/>
  <c r="E22" i="13"/>
  <c r="K22" i="13"/>
  <c r="K24" i="13"/>
  <c r="K26" i="13"/>
  <c r="K23" i="13"/>
  <c r="D19" i="13"/>
  <c r="K19" i="13" s="1"/>
  <c r="D18" i="13"/>
  <c r="G18" i="13" s="1"/>
  <c r="D17" i="13"/>
  <c r="K17" i="13" s="1"/>
  <c r="I22" i="13" l="1"/>
  <c r="H22" i="13" s="1"/>
  <c r="G19" i="13"/>
  <c r="G17" i="13"/>
  <c r="K18" i="13"/>
  <c r="M22" i="13"/>
  <c r="L22" i="13" s="1"/>
  <c r="J22" i="13" l="1"/>
  <c r="D16" i="13"/>
  <c r="K16" i="13" s="1"/>
  <c r="K12" i="13"/>
  <c r="K11" i="13"/>
  <c r="K10" i="13"/>
  <c r="G9" i="13"/>
  <c r="G11" i="13" l="1"/>
  <c r="K9" i="13"/>
  <c r="G10" i="13"/>
  <c r="G12" i="13"/>
  <c r="F16" i="13"/>
  <c r="E16" i="13" s="1"/>
  <c r="L16" i="13"/>
  <c r="N22" i="13" s="1"/>
  <c r="M16" i="13"/>
  <c r="G16" i="13"/>
  <c r="K8" i="13"/>
  <c r="D7" i="13"/>
  <c r="D6" i="13"/>
  <c r="G6" i="13" s="1"/>
  <c r="D5" i="13"/>
  <c r="K5" i="13" s="1"/>
  <c r="D4" i="13"/>
  <c r="G4" i="13" s="1"/>
  <c r="D3" i="13"/>
  <c r="K3" i="13" s="1"/>
  <c r="G5" i="13" l="1"/>
  <c r="G3" i="13"/>
  <c r="M8" i="13"/>
  <c r="L8" i="13"/>
  <c r="F8" i="13"/>
  <c r="I16" i="13"/>
  <c r="H16" i="13"/>
  <c r="K4" i="13"/>
  <c r="K6" i="13"/>
  <c r="E8" i="13"/>
  <c r="G8" i="13"/>
  <c r="H8" i="13" s="1"/>
  <c r="D2" i="13"/>
  <c r="K2" i="13" s="1"/>
  <c r="E2" i="13" l="1"/>
  <c r="L2" i="13"/>
  <c r="N8" i="13" s="1"/>
  <c r="M2" i="13"/>
  <c r="O8" i="13" s="1"/>
  <c r="P8" i="13" s="1"/>
  <c r="F2" i="13"/>
  <c r="J16" i="13"/>
  <c r="G2" i="13"/>
  <c r="I2" i="13" l="1"/>
  <c r="H2" i="13"/>
  <c r="I8" i="13"/>
  <c r="J8" i="13" s="1"/>
  <c r="O22" i="13"/>
  <c r="P22" i="13" s="1"/>
  <c r="J2" i="13" l="1"/>
</calcChain>
</file>

<file path=xl/sharedStrings.xml><?xml version="1.0" encoding="utf-8"?>
<sst xmlns="http://schemas.openxmlformats.org/spreadsheetml/2006/main" count="356" uniqueCount="84">
  <si>
    <t>Coupon Type</t>
  </si>
  <si>
    <t>Recovery Conc. (CFU/mL)</t>
  </si>
  <si>
    <t>Avg. Total Spores (CFU)</t>
  </si>
  <si>
    <t>SD Total Spores</t>
  </si>
  <si>
    <t>% Recovery</t>
  </si>
  <si>
    <t>Avg. % Recovery</t>
  </si>
  <si>
    <t>SD % Recovery</t>
  </si>
  <si>
    <t>%CV</t>
  </si>
  <si>
    <t>Mean Log Reduction</t>
  </si>
  <si>
    <t>Total Spores (CFU):  10 mL Total Extract Volume</t>
  </si>
  <si>
    <t>Log Total spres/10 mL Total Extract Volume</t>
  </si>
  <si>
    <t>Mean Log Spores</t>
  </si>
  <si>
    <t>Variance Log Spores</t>
  </si>
  <si>
    <t>SE</t>
  </si>
  <si>
    <t>95% CI</t>
  </si>
  <si>
    <t>Controls</t>
  </si>
  <si>
    <r>
      <t>High Temp (</t>
    </r>
    <r>
      <rPr>
        <b/>
        <sz val="10"/>
        <rFont val="Wide Latin"/>
        <family val="1"/>
      </rPr>
      <t>°</t>
    </r>
    <r>
      <rPr>
        <b/>
        <sz val="10"/>
        <rFont val="Arial"/>
        <family val="2"/>
      </rPr>
      <t>C)</t>
    </r>
  </si>
  <si>
    <t>Low Temp (°C)</t>
  </si>
  <si>
    <t>Avg. Temp (°C)</t>
  </si>
  <si>
    <t>High RH (%)</t>
  </si>
  <si>
    <t>Low RH (%)</t>
  </si>
  <si>
    <t>Avg. RH (%)</t>
  </si>
  <si>
    <t>Concentration (mg/L)</t>
  </si>
  <si>
    <t xml:space="preserve">High </t>
  </si>
  <si>
    <t>Low</t>
  </si>
  <si>
    <t>Avg.</t>
  </si>
  <si>
    <t>Glass-CTRL 1</t>
  </si>
  <si>
    <t>Glass-CTRL 2</t>
  </si>
  <si>
    <t>Glass-CTRL 3</t>
  </si>
  <si>
    <t>Glass-CTRL 4</t>
  </si>
  <si>
    <t>Glass-CTRL 5</t>
  </si>
  <si>
    <t>Glass Control BLK</t>
  </si>
  <si>
    <t>Glass-Decon 1</t>
  </si>
  <si>
    <t>Glass-Decon 2</t>
  </si>
  <si>
    <t>Glass-Decon 3</t>
  </si>
  <si>
    <t>Glass-Decon 4</t>
  </si>
  <si>
    <t>Glass-Decon 5</t>
  </si>
  <si>
    <t>Glass Decon BLK</t>
  </si>
  <si>
    <t xml:space="preserve">Decons </t>
  </si>
  <si>
    <t>Bare Pine Wood-CTRL 1</t>
  </si>
  <si>
    <t>Bare Pine Wood-CTRL 2</t>
  </si>
  <si>
    <t>Bare Pine Wood-CTRL 3</t>
  </si>
  <si>
    <t>Bare Pine Wood-CTRL 4</t>
  </si>
  <si>
    <t>Bare Pine Wood-CTRL 5</t>
  </si>
  <si>
    <t>Bare Pine Wood Control BLK</t>
  </si>
  <si>
    <t>Bare Pine Wood-Decon 1</t>
  </si>
  <si>
    <t>Bare Pine Wood-Decon 2</t>
  </si>
  <si>
    <t>Bare Pine Wood-Decon 3</t>
  </si>
  <si>
    <t>Bare Pine Wood-Decon 4</t>
  </si>
  <si>
    <t>Bare Pine Wood-Decon 5</t>
  </si>
  <si>
    <t>Bare Pine Wood Decon BLK</t>
  </si>
  <si>
    <t>Glass</t>
  </si>
  <si>
    <t>Log Reduction</t>
  </si>
  <si>
    <t>CFU Inoculated/ Coupon</t>
  </si>
  <si>
    <t>Carpet-CTRL 1</t>
  </si>
  <si>
    <t xml:space="preserve"> Carpet-CTRL 2</t>
  </si>
  <si>
    <t xml:space="preserve"> Carpet-CTRL 3</t>
  </si>
  <si>
    <t>Carpet-CTRL 4</t>
  </si>
  <si>
    <t>Carpet-CTRL 5</t>
  </si>
  <si>
    <t>Carpet Control BLK</t>
  </si>
  <si>
    <t>Carpet-Decon 1</t>
  </si>
  <si>
    <t>Carpet-Decon 2</t>
  </si>
  <si>
    <t>Carpet-Decon 3</t>
  </si>
  <si>
    <t>Carpet-Decon 4</t>
  </si>
  <si>
    <t>Carpet-Decon 5</t>
  </si>
  <si>
    <t>Ceiling Tile-CTRL 1</t>
  </si>
  <si>
    <t>Ceiling Tile-CTRL 2</t>
  </si>
  <si>
    <t>Ceiling Tile-CTRL 3</t>
  </si>
  <si>
    <t>Ceiling Tile-CTRL 4</t>
  </si>
  <si>
    <t>Ceiling Tile-CTRL 5</t>
  </si>
  <si>
    <t>Ceiling Tile Control BLK</t>
  </si>
  <si>
    <t>Ceiling Tile-Decon 1</t>
  </si>
  <si>
    <t>Ceiling Tile-Decon 2</t>
  </si>
  <si>
    <t>Ceiling Tile-Decon 3</t>
  </si>
  <si>
    <t>Ceiling Tile-Decon 4</t>
  </si>
  <si>
    <t>Ceiling Tile-Decon 5</t>
  </si>
  <si>
    <t>Ceiling Tile Decon BLK</t>
  </si>
  <si>
    <t>Carpet</t>
  </si>
  <si>
    <t>Ceiling Tile</t>
  </si>
  <si>
    <t>Pine Wood</t>
  </si>
  <si>
    <t>Carpet Decon BLK</t>
  </si>
  <si>
    <r>
      <t xml:space="preserve">B. anthracis </t>
    </r>
    <r>
      <rPr>
        <b/>
        <sz val="10"/>
        <color theme="4" tint="-0.249977111117893"/>
        <rFont val="Arial"/>
        <family val="2"/>
      </rPr>
      <t>Ames</t>
    </r>
  </si>
  <si>
    <r>
      <t>B. anthracis NNR1</t>
    </r>
    <r>
      <rPr>
        <b/>
        <sz val="10"/>
        <color rgb="FFC00000"/>
        <rFont val="Calibri"/>
        <family val="2"/>
      </rPr>
      <t>∆</t>
    </r>
    <r>
      <rPr>
        <b/>
        <i/>
        <sz val="10"/>
        <color rgb="FFC00000"/>
        <rFont val="Arial"/>
        <family val="2"/>
      </rPr>
      <t>1</t>
    </r>
  </si>
  <si>
    <r>
      <t xml:space="preserve">B. anthracis </t>
    </r>
    <r>
      <rPr>
        <b/>
        <sz val="10"/>
        <color theme="6" tint="-0.249977111117893"/>
        <rFont val="Arial"/>
        <family val="2"/>
      </rPr>
      <t>Sterne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</si>
</sst>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0.000"/>
    <numFmt numFmtId="166" formatCode="0.00000"/>
    <numFmt numFmtId="167" formatCode="0.00000%"/>
    <numFmt numFmtId="168" formatCode="0.000%"/>
    <numFmt numFmtId="169" formatCode="0.0000%"/>
    <numFmt numFmtId="170" formatCode="0.000000%"/>
  </numFmts>
  <fonts count="15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Wide Latin"/>
      <family val="1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i/>
      <sz val="10"/>
      <color theme="6" tint="-0.249977111117893"/>
      <name val="Arial"/>
      <family val="2"/>
    </font>
    <font>
      <b/>
      <i/>
      <sz val="10"/>
      <color rgb="FFC00000"/>
      <name val="Arial"/>
      <family val="2"/>
    </font>
    <font>
      <b/>
      <sz val="10"/>
      <color rgb="FFC00000"/>
      <name val="Calibri"/>
      <family val="2"/>
    </font>
    <font>
      <b/>
      <sz val="10"/>
      <color theme="6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lightDown"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6" xfId="0" applyNumberFormat="1" applyFont="1" applyFill="1" applyBorder="1" applyAlignment="1">
      <alignment horizontal="center" vertical="center"/>
    </xf>
    <xf numFmtId="10" fontId="2" fillId="0" borderId="6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horizontal="center" vertical="center"/>
    </xf>
    <xf numFmtId="1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0" fontId="2" fillId="3" borderId="11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5" borderId="27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1" fontId="2" fillId="0" borderId="2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1" fontId="2" fillId="3" borderId="7" xfId="0" applyNumberFormat="1" applyFont="1" applyFill="1" applyBorder="1" applyAlignment="1">
      <alignment horizontal="center" vertical="center"/>
    </xf>
    <xf numFmtId="10" fontId="2" fillId="3" borderId="2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1" fontId="2" fillId="3" borderId="27" xfId="0" applyNumberFormat="1" applyFont="1" applyFill="1" applyBorder="1" applyAlignment="1">
      <alignment horizontal="center" vertical="center"/>
    </xf>
    <xf numFmtId="10" fontId="2" fillId="3" borderId="2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6" borderId="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1" fontId="2" fillId="6" borderId="6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0" fontId="2" fillId="6" borderId="5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10" fontId="2" fillId="6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1" fontId="2" fillId="7" borderId="5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1" fontId="2" fillId="7" borderId="6" xfId="0" applyNumberFormat="1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10" fontId="2" fillId="7" borderId="6" xfId="0" applyNumberFormat="1" applyFont="1" applyFill="1" applyBorder="1" applyAlignment="1">
      <alignment horizontal="center" vertical="center"/>
    </xf>
    <xf numFmtId="2" fontId="2" fillId="7" borderId="6" xfId="0" applyNumberFormat="1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1" fontId="2" fillId="8" borderId="5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11" fontId="2" fillId="8" borderId="6" xfId="0" applyNumberFormat="1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5" xfId="0" applyNumberFormat="1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6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1" fontId="2" fillId="9" borderId="5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1" fontId="2" fillId="9" borderId="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10" fontId="2" fillId="9" borderId="5" xfId="0" applyNumberFormat="1" applyFont="1" applyFill="1" applyBorder="1" applyAlignment="1">
      <alignment horizontal="center" vertical="center"/>
    </xf>
    <xf numFmtId="2" fontId="2" fillId="9" borderId="5" xfId="0" applyNumberFormat="1" applyFont="1" applyFill="1" applyBorder="1" applyAlignment="1">
      <alignment horizontal="center" vertical="center"/>
    </xf>
    <xf numFmtId="10" fontId="2" fillId="9" borderId="6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1" fontId="2" fillId="0" borderId="11" xfId="0" applyNumberFormat="1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11" fontId="2" fillId="7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left"/>
    </xf>
    <xf numFmtId="0" fontId="12" fillId="0" borderId="0" xfId="0" applyFont="1" applyAlignment="1">
      <alignment horizontal="center"/>
    </xf>
    <xf numFmtId="0" fontId="3" fillId="0" borderId="0" xfId="0" applyFont="1" applyFill="1" applyAlignment="1">
      <alignment horizontal="left"/>
    </xf>
    <xf numFmtId="167" fontId="2" fillId="0" borderId="6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68" fontId="2" fillId="0" borderId="5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center" vertical="center"/>
    </xf>
    <xf numFmtId="169" fontId="2" fillId="0" borderId="5" xfId="0" applyNumberFormat="1" applyFont="1" applyFill="1" applyBorder="1" applyAlignment="1">
      <alignment horizontal="center" vertical="center"/>
    </xf>
    <xf numFmtId="170" fontId="2" fillId="0" borderId="6" xfId="0" applyNumberFormat="1" applyFont="1" applyFill="1" applyBorder="1" applyAlignment="1">
      <alignment horizontal="center" vertical="center"/>
    </xf>
    <xf numFmtId="167" fontId="2" fillId="0" borderId="5" xfId="0" applyNumberFormat="1" applyFont="1" applyFill="1" applyBorder="1" applyAlignment="1">
      <alignment horizontal="center" vertical="center"/>
    </xf>
    <xf numFmtId="11" fontId="2" fillId="0" borderId="2" xfId="0" applyNumberFormat="1" applyFont="1" applyFill="1" applyBorder="1" applyAlignment="1">
      <alignment horizontal="center" vertical="center"/>
    </xf>
    <xf numFmtId="11" fontId="2" fillId="0" borderId="7" xfId="0" applyNumberFormat="1" applyFont="1" applyFill="1" applyBorder="1" applyAlignment="1">
      <alignment horizontal="center" vertical="center"/>
    </xf>
    <xf numFmtId="11" fontId="2" fillId="0" borderId="8" xfId="0" applyNumberFormat="1" applyFont="1" applyFill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8" fontId="2" fillId="0" borderId="8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11" fontId="2" fillId="9" borderId="2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1" fontId="2" fillId="9" borderId="8" xfId="0" applyNumberFormat="1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10" fontId="2" fillId="9" borderId="7" xfId="0" applyNumberFormat="1" applyFont="1" applyFill="1" applyBorder="1" applyAlignment="1">
      <alignment horizontal="center" vertical="center"/>
    </xf>
    <xf numFmtId="10" fontId="2" fillId="9" borderId="8" xfId="0" applyNumberFormat="1" applyFont="1" applyFill="1" applyBorder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>
      <alignment horizontal="center" vertical="center"/>
    </xf>
    <xf numFmtId="164" fontId="2" fillId="9" borderId="33" xfId="0" applyNumberFormat="1" applyFont="1" applyFill="1" applyBorder="1" applyAlignment="1">
      <alignment horizontal="center" vertical="center"/>
    </xf>
    <xf numFmtId="164" fontId="2" fillId="9" borderId="9" xfId="0" applyNumberFormat="1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7" xfId="0" applyNumberFormat="1" applyFont="1" applyFill="1" applyBorder="1" applyAlignment="1">
      <alignment horizontal="center" vertical="center"/>
    </xf>
    <xf numFmtId="166" fontId="2" fillId="8" borderId="33" xfId="0" applyNumberFormat="1" applyFont="1" applyFill="1" applyBorder="1" applyAlignment="1">
      <alignment horizontal="center" vertical="center"/>
    </xf>
    <xf numFmtId="166" fontId="2" fillId="8" borderId="9" xfId="0" applyNumberFormat="1" applyFont="1" applyFill="1" applyBorder="1" applyAlignment="1">
      <alignment horizontal="center" vertical="center"/>
    </xf>
    <xf numFmtId="169" fontId="2" fillId="0" borderId="2" xfId="0" applyNumberFormat="1" applyFont="1" applyBorder="1" applyAlignment="1">
      <alignment horizontal="center" vertical="center"/>
    </xf>
    <xf numFmtId="169" fontId="2" fillId="0" borderId="7" xfId="0" applyNumberFormat="1" applyFont="1" applyBorder="1" applyAlignment="1">
      <alignment horizontal="center" vertical="center"/>
    </xf>
    <xf numFmtId="169" fontId="2" fillId="0" borderId="8" xfId="0" applyNumberFormat="1" applyFont="1" applyBorder="1" applyAlignment="1">
      <alignment horizontal="center" vertical="center"/>
    </xf>
    <xf numFmtId="11" fontId="2" fillId="8" borderId="2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8" borderId="8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/>
    </xf>
    <xf numFmtId="10" fontId="2" fillId="8" borderId="8" xfId="0" applyNumberFormat="1" applyFont="1" applyFill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7" borderId="8" xfId="0" applyNumberFormat="1" applyFont="1" applyFill="1" applyBorder="1" applyAlignment="1">
      <alignment horizontal="center" vertical="center"/>
    </xf>
    <xf numFmtId="10" fontId="2" fillId="7" borderId="2" xfId="0" applyNumberFormat="1" applyFont="1" applyFill="1" applyBorder="1" applyAlignment="1">
      <alignment horizontal="center" vertical="center"/>
    </xf>
    <xf numFmtId="10" fontId="2" fillId="7" borderId="7" xfId="0" applyNumberFormat="1" applyFont="1" applyFill="1" applyBorder="1" applyAlignment="1">
      <alignment horizontal="center" vertical="center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3" xfId="0" applyNumberFormat="1" applyFont="1" applyFill="1" applyBorder="1" applyAlignment="1">
      <alignment horizontal="center" vertical="center"/>
    </xf>
    <xf numFmtId="10" fontId="2" fillId="7" borderId="14" xfId="0" applyNumberFormat="1" applyFont="1" applyFill="1" applyBorder="1" applyAlignment="1">
      <alignment horizontal="center" vertical="center"/>
    </xf>
    <xf numFmtId="10" fontId="2" fillId="7" borderId="15" xfId="0" applyNumberFormat="1" applyFont="1" applyFill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164" fontId="2" fillId="6" borderId="33" xfId="0" applyNumberFormat="1" applyFont="1" applyFill="1" applyBorder="1" applyAlignment="1">
      <alignment horizontal="center" vertical="center"/>
    </xf>
    <xf numFmtId="164" fontId="2" fillId="6" borderId="9" xfId="0" applyNumberFormat="1" applyFont="1" applyFill="1" applyBorder="1" applyAlignment="1">
      <alignment horizontal="center" vertical="center"/>
    </xf>
    <xf numFmtId="11" fontId="2" fillId="6" borderId="2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8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10" fontId="2" fillId="6" borderId="7" xfId="0" applyNumberFormat="1" applyFont="1" applyFill="1" applyBorder="1" applyAlignment="1">
      <alignment horizontal="center" vertical="center"/>
    </xf>
    <xf numFmtId="10" fontId="2" fillId="6" borderId="8" xfId="0" applyNumberFormat="1" applyFont="1" applyFill="1" applyBorder="1" applyAlignment="1">
      <alignment horizontal="center" vertical="center"/>
    </xf>
    <xf numFmtId="165" fontId="2" fillId="7" borderId="16" xfId="0" applyNumberFormat="1" applyFont="1" applyFill="1" applyBorder="1" applyAlignment="1">
      <alignment horizontal="center" vertical="center"/>
    </xf>
    <xf numFmtId="165" fontId="2" fillId="7" borderId="0" xfId="0" applyNumberFormat="1" applyFont="1" applyFill="1" applyBorder="1" applyAlignment="1">
      <alignment horizontal="center" vertical="center"/>
    </xf>
    <xf numFmtId="164" fontId="2" fillId="8" borderId="33" xfId="0" applyNumberFormat="1" applyFont="1" applyFill="1" applyBorder="1" applyAlignment="1">
      <alignment horizontal="center" vertical="center"/>
    </xf>
    <xf numFmtId="164" fontId="2" fillId="8" borderId="9" xfId="0" applyNumberFormat="1" applyFont="1" applyFill="1" applyBorder="1" applyAlignment="1">
      <alignment horizontal="center" vertical="center"/>
    </xf>
    <xf numFmtId="165" fontId="2" fillId="9" borderId="33" xfId="0" applyNumberFormat="1" applyFont="1" applyFill="1" applyBorder="1" applyAlignment="1">
      <alignment horizontal="center" vertical="center"/>
    </xf>
    <xf numFmtId="165" fontId="2" fillId="9" borderId="9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CCECFF"/>
      <color rgb="FFFFCCFF"/>
      <color rgb="FF99CCFF"/>
      <color rgb="FFFFCCCC"/>
      <color rgb="FFFF99CC"/>
      <color rgb="FFFFFF99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MeBr Test #16</a:t>
            </a:r>
          </a:p>
        </c:rich>
      </c:tx>
      <c:layout>
        <c:manualLayout>
          <c:xMode val="edge"/>
          <c:yMode val="edge"/>
          <c:x val="0.41811131996745643"/>
          <c:y val="2.33918056847000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558911774446245"/>
          <c:y val="0.17810607007457402"/>
          <c:w val="0.6973374655851633"/>
          <c:h val="0.626098404366135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Parameters!$O$17</c:f>
              <c:strCache>
                <c:ptCount val="1"/>
                <c:pt idx="0">
                  <c:v>B. anthracis Ames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Parameters!$O$18:$O$21</c:f>
              <c:numCache>
                <c:formatCode>0.00</c:formatCode>
                <c:ptCount val="4"/>
                <c:pt idx="0">
                  <c:v>3.03</c:v>
                </c:pt>
                <c:pt idx="1">
                  <c:v>4.3600000000000003</c:v>
                </c:pt>
                <c:pt idx="2">
                  <c:v>5.29</c:v>
                </c:pt>
                <c:pt idx="3">
                  <c:v>2.2000000000000002</c:v>
                </c:pt>
              </c:numCache>
            </c:numRef>
          </c:val>
        </c:ser>
        <c:ser>
          <c:idx val="1"/>
          <c:order val="1"/>
          <c:tx>
            <c:strRef>
              <c:f>Parameters!$P$17</c:f>
              <c:strCache>
                <c:ptCount val="1"/>
                <c:pt idx="0">
                  <c:v>B. anthracis NNR1∆1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Parameters!$P$18:$P$21</c:f>
              <c:numCache>
                <c:formatCode>0.00</c:formatCode>
                <c:ptCount val="4"/>
                <c:pt idx="0">
                  <c:v>0.48</c:v>
                </c:pt>
                <c:pt idx="1">
                  <c:v>2.5299999999999998</c:v>
                </c:pt>
                <c:pt idx="2">
                  <c:v>2.14</c:v>
                </c:pt>
                <c:pt idx="3">
                  <c:v>2.2400000000000002</c:v>
                </c:pt>
              </c:numCache>
            </c:numRef>
          </c:val>
        </c:ser>
        <c:ser>
          <c:idx val="2"/>
          <c:order val="2"/>
          <c:tx>
            <c:strRef>
              <c:f>Parameters!$Q$17</c:f>
              <c:strCache>
                <c:ptCount val="1"/>
                <c:pt idx="0">
                  <c:v>B. anthracis Sterne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Parameters!$Q$18:$Q$21</c:f>
              <c:numCache>
                <c:formatCode>General</c:formatCode>
                <c:ptCount val="4"/>
                <c:pt idx="0">
                  <c:v>4.21</c:v>
                </c:pt>
                <c:pt idx="1">
                  <c:v>4.63</c:v>
                </c:pt>
                <c:pt idx="2" formatCode="0.00">
                  <c:v>7.8</c:v>
                </c:pt>
                <c:pt idx="3" formatCode="0.00">
                  <c:v>4.1500000000000004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500672"/>
        <c:axId val="107502592"/>
      </c:barChart>
      <c:catAx>
        <c:axId val="10750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Material Type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107502592"/>
        <c:crosses val="autoZero"/>
        <c:auto val="1"/>
        <c:lblAlgn val="ctr"/>
        <c:lblOffset val="100"/>
        <c:noMultiLvlLbl val="0"/>
      </c:catAx>
      <c:valAx>
        <c:axId val="107502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075006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94855445330505"/>
          <c:y val="0.48901420655751382"/>
          <c:w val="0.15119007296530859"/>
          <c:h val="0.21149599806726171"/>
        </c:manualLayout>
      </c:layout>
      <c:overlay val="0"/>
      <c:txPr>
        <a:bodyPr/>
        <a:lstStyle/>
        <a:p>
          <a:pPr>
            <a:defRPr i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999" l="0.70000000000000062" r="0.70000000000000062" t="0.750000000000009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647700</xdr:colOff>
      <xdr:row>21</xdr:row>
      <xdr:rowOff>104775</xdr:rowOff>
    </xdr:from>
    <xdr:to>
      <xdr:col>20</xdr:col>
      <xdr:colOff>542923</xdr:colOff>
      <xdr:row>41</xdr:row>
      <xdr:rowOff>123826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28</xdr:row>
      <xdr:rowOff>9525</xdr:rowOff>
    </xdr:from>
    <xdr:to>
      <xdr:col>12</xdr:col>
      <xdr:colOff>32823</xdr:colOff>
      <xdr:row>53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4743450"/>
          <a:ext cx="7205148" cy="4038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9525</xdr:colOff>
      <xdr:row>28</xdr:row>
      <xdr:rowOff>5205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7181850" cy="4739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56"/>
  <sheetViews>
    <sheetView topLeftCell="A22" zoomScale="60" zoomScaleNormal="60" workbookViewId="0">
      <selection activeCell="A54" sqref="A54"/>
    </sheetView>
  </sheetViews>
  <sheetFormatPr defaultRowHeight="15" x14ac:dyDescent="0.2"/>
  <cols>
    <col min="1" max="1" width="53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95" t="s">
        <v>0</v>
      </c>
      <c r="B1" s="96" t="s">
        <v>53</v>
      </c>
      <c r="C1" s="96" t="s">
        <v>1</v>
      </c>
      <c r="D1" s="96" t="s">
        <v>9</v>
      </c>
      <c r="E1" s="96" t="s">
        <v>2</v>
      </c>
      <c r="F1" s="96" t="s">
        <v>3</v>
      </c>
      <c r="G1" s="96" t="s">
        <v>4</v>
      </c>
      <c r="H1" s="96" t="s">
        <v>5</v>
      </c>
      <c r="I1" s="96" t="s">
        <v>6</v>
      </c>
      <c r="J1" s="3" t="s">
        <v>7</v>
      </c>
      <c r="K1" s="97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92300000</v>
      </c>
      <c r="C2" s="58">
        <v>4530000</v>
      </c>
      <c r="D2" s="58">
        <f t="shared" ref="D2:D13" si="0">C2*10</f>
        <v>45300000</v>
      </c>
      <c r="E2" s="172">
        <f>AVERAGE(D2:D6)</f>
        <v>72260000</v>
      </c>
      <c r="F2" s="172">
        <f>STDEV(D2:D6)</f>
        <v>23207391.064055435</v>
      </c>
      <c r="G2" s="63">
        <f t="shared" ref="G2:G12" si="1">D2/B2</f>
        <v>0.49079089924160346</v>
      </c>
      <c r="H2" s="175">
        <f>AVERAGE(G2:G6)</f>
        <v>0.7828819068255688</v>
      </c>
      <c r="I2" s="175">
        <f>STDEV(G2:G6)</f>
        <v>0.25143435605693831</v>
      </c>
      <c r="J2" s="178">
        <f>I2/H2</f>
        <v>0.32116511298166905</v>
      </c>
      <c r="K2" s="64">
        <f>LOG(D2)</f>
        <v>7.6560982020128323</v>
      </c>
      <c r="L2" s="181">
        <f>AVERAGE(K2:K6)</f>
        <v>7.8402545803901234</v>
      </c>
      <c r="M2" s="183">
        <f>STDEV(K2:K6)^2</f>
        <v>2.0643225314218864E-2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92300000</v>
      </c>
      <c r="C3" s="60">
        <v>6700000</v>
      </c>
      <c r="D3" s="60">
        <f t="shared" si="0"/>
        <v>67000000</v>
      </c>
      <c r="E3" s="173"/>
      <c r="F3" s="173"/>
      <c r="G3" s="65">
        <f t="shared" si="1"/>
        <v>0.72589382448537376</v>
      </c>
      <c r="H3" s="176"/>
      <c r="I3" s="176"/>
      <c r="J3" s="179"/>
      <c r="K3" s="66">
        <f>LOG(D3)</f>
        <v>7.826074802700826</v>
      </c>
      <c r="L3" s="182"/>
      <c r="M3" s="184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92300000</v>
      </c>
      <c r="C4" s="60">
        <v>5670000</v>
      </c>
      <c r="D4" s="60">
        <f t="shared" si="0"/>
        <v>56700000</v>
      </c>
      <c r="E4" s="173"/>
      <c r="F4" s="173"/>
      <c r="G4" s="65">
        <f t="shared" si="1"/>
        <v>0.61430119176598053</v>
      </c>
      <c r="H4" s="176"/>
      <c r="I4" s="176"/>
      <c r="J4" s="179"/>
      <c r="K4" s="66">
        <f>LOG(D4)</f>
        <v>7.7535830588929064</v>
      </c>
      <c r="L4" s="182"/>
      <c r="M4" s="184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92300000</v>
      </c>
      <c r="C5" s="60">
        <v>9330000</v>
      </c>
      <c r="D5" s="60">
        <f t="shared" si="0"/>
        <v>93300000</v>
      </c>
      <c r="E5" s="173"/>
      <c r="F5" s="173"/>
      <c r="G5" s="65">
        <f t="shared" si="1"/>
        <v>1.0108342361863489</v>
      </c>
      <c r="H5" s="176"/>
      <c r="I5" s="176"/>
      <c r="J5" s="179"/>
      <c r="K5" s="66">
        <f>LOG(D5)</f>
        <v>7.9698816437464997</v>
      </c>
      <c r="L5" s="182"/>
      <c r="M5" s="184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92300000</v>
      </c>
      <c r="C6" s="60">
        <v>9900000</v>
      </c>
      <c r="D6" s="60">
        <f t="shared" si="0"/>
        <v>99000000</v>
      </c>
      <c r="E6" s="174"/>
      <c r="F6" s="174"/>
      <c r="G6" s="65">
        <f t="shared" si="1"/>
        <v>1.0725893824485373</v>
      </c>
      <c r="H6" s="177"/>
      <c r="I6" s="177"/>
      <c r="J6" s="180"/>
      <c r="K6" s="66">
        <f>LOG(D6)</f>
        <v>7.9956351945975497</v>
      </c>
      <c r="L6" s="182"/>
      <c r="M6" s="184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62">
        <v>0</v>
      </c>
      <c r="C7" s="62">
        <v>0</v>
      </c>
      <c r="D7" s="6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92300000</v>
      </c>
      <c r="C8" s="8">
        <v>13400</v>
      </c>
      <c r="D8" s="8">
        <f t="shared" si="0"/>
        <v>134000</v>
      </c>
      <c r="E8" s="127">
        <f>AVERAGE(D8:D12)</f>
        <v>126840</v>
      </c>
      <c r="F8" s="127">
        <f>STDEV(D8:D12)</f>
        <v>144995.25164639013</v>
      </c>
      <c r="G8" s="41">
        <f t="shared" si="1"/>
        <v>1.4517876489707475E-3</v>
      </c>
      <c r="H8" s="133">
        <f>AVERAGE(G8:G12)</f>
        <v>1.3742145178764899E-3</v>
      </c>
      <c r="I8" s="133">
        <f>STDEV(G8:G12)</f>
        <v>1.5709128022360795E-3</v>
      </c>
      <c r="J8" s="133">
        <f>I8/H8</f>
        <v>1.1431350650141132</v>
      </c>
      <c r="K8" s="67">
        <f>LOG(D8)</f>
        <v>5.1271047983648073</v>
      </c>
      <c r="L8" s="136">
        <f>AVERAGE(K8:K12)</f>
        <v>4.8098389339190559</v>
      </c>
      <c r="M8" s="136">
        <f>STDEV(K8:K12)^2</f>
        <v>0.43075274974511396</v>
      </c>
      <c r="N8" s="142">
        <f>L2-L8</f>
        <v>3.0304156464710674</v>
      </c>
      <c r="O8" s="136">
        <f>SQRT((M2/5)+(M8/5))</f>
        <v>0.30046496469949135</v>
      </c>
      <c r="P8" s="170">
        <f>1.96*O8</f>
        <v>0.588911330811003</v>
      </c>
    </row>
    <row r="9" spans="1:16" ht="20.100000000000001" customHeight="1" x14ac:dyDescent="0.2">
      <c r="A9" s="16" t="s">
        <v>33</v>
      </c>
      <c r="B9" s="10">
        <v>92300000</v>
      </c>
      <c r="C9" s="10">
        <v>6730</v>
      </c>
      <c r="D9" s="10">
        <f t="shared" si="0"/>
        <v>67300</v>
      </c>
      <c r="E9" s="128"/>
      <c r="F9" s="128"/>
      <c r="G9" s="120">
        <f t="shared" si="1"/>
        <v>7.2914409534127842E-4</v>
      </c>
      <c r="H9" s="134"/>
      <c r="I9" s="134"/>
      <c r="J9" s="134"/>
      <c r="K9" s="68">
        <f>LOG(D9)</f>
        <v>4.828015064223977</v>
      </c>
      <c r="L9" s="137"/>
      <c r="M9" s="137"/>
      <c r="N9" s="143"/>
      <c r="O9" s="137"/>
      <c r="P9" s="171"/>
    </row>
    <row r="10" spans="1:16" ht="20.100000000000001" customHeight="1" x14ac:dyDescent="0.2">
      <c r="A10" s="16" t="s">
        <v>34</v>
      </c>
      <c r="B10" s="10">
        <v>92300000</v>
      </c>
      <c r="C10" s="10">
        <v>37300</v>
      </c>
      <c r="D10" s="10">
        <f t="shared" si="0"/>
        <v>373000</v>
      </c>
      <c r="E10" s="128"/>
      <c r="F10" s="128"/>
      <c r="G10" s="11">
        <f t="shared" si="1"/>
        <v>4.0411700975081259E-3</v>
      </c>
      <c r="H10" s="134"/>
      <c r="I10" s="134"/>
      <c r="J10" s="134"/>
      <c r="K10" s="68">
        <f>LOG(D10)</f>
        <v>5.5717088318086878</v>
      </c>
      <c r="L10" s="137"/>
      <c r="M10" s="137"/>
      <c r="N10" s="143"/>
      <c r="O10" s="137"/>
      <c r="P10" s="171"/>
    </row>
    <row r="11" spans="1:16" ht="20.100000000000001" customHeight="1" x14ac:dyDescent="0.2">
      <c r="A11" s="16" t="s">
        <v>35</v>
      </c>
      <c r="B11" s="10">
        <v>92300000</v>
      </c>
      <c r="C11" s="10">
        <v>5370</v>
      </c>
      <c r="D11" s="10">
        <f t="shared" si="0"/>
        <v>53700</v>
      </c>
      <c r="E11" s="128"/>
      <c r="F11" s="128"/>
      <c r="G11" s="120">
        <f t="shared" si="1"/>
        <v>5.817984832069339E-4</v>
      </c>
      <c r="H11" s="134"/>
      <c r="I11" s="134"/>
      <c r="J11" s="134"/>
      <c r="K11" s="68">
        <f>LOG(D11)</f>
        <v>4.7299742856995559</v>
      </c>
      <c r="L11" s="137"/>
      <c r="M11" s="137"/>
      <c r="N11" s="143"/>
      <c r="O11" s="137"/>
      <c r="P11" s="171"/>
    </row>
    <row r="12" spans="1:16" ht="20.100000000000001" customHeight="1" x14ac:dyDescent="0.2">
      <c r="A12" s="16" t="s">
        <v>36</v>
      </c>
      <c r="B12" s="10">
        <v>92300000</v>
      </c>
      <c r="C12" s="10">
        <v>620</v>
      </c>
      <c r="D12" s="10">
        <f t="shared" si="0"/>
        <v>6200</v>
      </c>
      <c r="E12" s="129"/>
      <c r="F12" s="129"/>
      <c r="G12" s="123">
        <f t="shared" si="1"/>
        <v>6.7172264355362944E-5</v>
      </c>
      <c r="H12" s="135"/>
      <c r="I12" s="135"/>
      <c r="J12" s="135"/>
      <c r="K12" s="68">
        <f>LOG(D12)</f>
        <v>3.7923916894982539</v>
      </c>
      <c r="L12" s="138"/>
      <c r="M12" s="138"/>
      <c r="N12" s="144"/>
      <c r="O12" s="137"/>
      <c r="P12" s="171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103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96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92300000</v>
      </c>
      <c r="C16" s="45">
        <v>873000</v>
      </c>
      <c r="D16" s="45">
        <f t="shared" ref="D16:D27" si="2">C16*10</f>
        <v>8730000</v>
      </c>
      <c r="E16" s="189">
        <f>AVERAGE(D16:D20)</f>
        <v>10926000</v>
      </c>
      <c r="F16" s="189">
        <f>STDEV(D16:D20)</f>
        <v>1612104.2149935593</v>
      </c>
      <c r="G16" s="49">
        <f t="shared" ref="G16:G26" si="3">D16/B16</f>
        <v>9.4582881906825567E-2</v>
      </c>
      <c r="H16" s="192">
        <f>AVERAGE(G16:G20)</f>
        <v>0.11837486457204767</v>
      </c>
      <c r="I16" s="192">
        <f>STDEV(G16:G20)</f>
        <v>1.7465917822248794E-2</v>
      </c>
      <c r="J16" s="192">
        <f>I16/H16</f>
        <v>0.14754752105011568</v>
      </c>
      <c r="K16" s="50">
        <f>LOG(D16)</f>
        <v>6.9410142437055695</v>
      </c>
      <c r="L16" s="185">
        <f>AVERAGE(K16:K20)</f>
        <v>7.0346014502468091</v>
      </c>
      <c r="M16" s="187">
        <f>STDEV(K16:K20)^2</f>
        <v>4.2414859739758892E-3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92300000</v>
      </c>
      <c r="C17" s="47">
        <v>1310000</v>
      </c>
      <c r="D17" s="47">
        <f t="shared" si="2"/>
        <v>13100000</v>
      </c>
      <c r="E17" s="190"/>
      <c r="F17" s="190"/>
      <c r="G17" s="51">
        <f t="shared" si="3"/>
        <v>0.14192849404117011</v>
      </c>
      <c r="H17" s="193"/>
      <c r="I17" s="193"/>
      <c r="J17" s="193"/>
      <c r="K17" s="52">
        <f>LOG(D17)</f>
        <v>7.1172712956557644</v>
      </c>
      <c r="L17" s="186"/>
      <c r="M17" s="188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92300000</v>
      </c>
      <c r="C18" s="47">
        <v>1090000</v>
      </c>
      <c r="D18" s="47">
        <f t="shared" si="2"/>
        <v>10900000</v>
      </c>
      <c r="E18" s="190"/>
      <c r="F18" s="190"/>
      <c r="G18" s="51">
        <f t="shared" si="3"/>
        <v>0.1180931744312026</v>
      </c>
      <c r="H18" s="193"/>
      <c r="I18" s="193"/>
      <c r="J18" s="193"/>
      <c r="K18" s="52">
        <f>LOG(D18)</f>
        <v>7.0374264979406238</v>
      </c>
      <c r="L18" s="186"/>
      <c r="M18" s="188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92300000</v>
      </c>
      <c r="C19" s="47">
        <v>1160000</v>
      </c>
      <c r="D19" s="47">
        <f t="shared" si="2"/>
        <v>11600000</v>
      </c>
      <c r="E19" s="190"/>
      <c r="F19" s="190"/>
      <c r="G19" s="51">
        <f t="shared" si="3"/>
        <v>0.12567713976164679</v>
      </c>
      <c r="H19" s="193"/>
      <c r="I19" s="193"/>
      <c r="J19" s="193"/>
      <c r="K19" s="52">
        <f>LOG(D19)</f>
        <v>7.0644579892269181</v>
      </c>
      <c r="L19" s="186"/>
      <c r="M19" s="188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92300000</v>
      </c>
      <c r="C20" s="47">
        <v>1030000</v>
      </c>
      <c r="D20" s="47">
        <f t="shared" si="2"/>
        <v>10300000</v>
      </c>
      <c r="E20" s="191"/>
      <c r="F20" s="191"/>
      <c r="G20" s="51">
        <f t="shared" si="3"/>
        <v>0.11159263271939328</v>
      </c>
      <c r="H20" s="194"/>
      <c r="I20" s="194"/>
      <c r="J20" s="194"/>
      <c r="K20" s="52">
        <f>LOG(D20)</f>
        <v>7.012837224705172</v>
      </c>
      <c r="L20" s="186"/>
      <c r="M20" s="188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73">
        <v>0</v>
      </c>
      <c r="C21" s="73">
        <v>0</v>
      </c>
      <c r="D21" s="73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92300000</v>
      </c>
      <c r="C22" s="8">
        <v>190</v>
      </c>
      <c r="D22" s="8">
        <f t="shared" si="2"/>
        <v>1900</v>
      </c>
      <c r="E22" s="127">
        <f>AVERAGE(D22:D26)</f>
        <v>1780.2</v>
      </c>
      <c r="F22" s="127">
        <f>STDEV(D22:D26)</f>
        <v>1024.2363984940196</v>
      </c>
      <c r="G22" s="124">
        <f t="shared" si="3"/>
        <v>2.058504875406284E-5</v>
      </c>
      <c r="H22" s="161">
        <f>AVERAGE(G22:G26)</f>
        <v>1.9287107258938246E-5</v>
      </c>
      <c r="I22" s="161">
        <f>STDEV(G22:G26)</f>
        <v>1.1096819051939539E-5</v>
      </c>
      <c r="J22" s="133">
        <f>I22/H22</f>
        <v>0.57534906105719552</v>
      </c>
      <c r="K22" s="67">
        <f>LOG(D22)</f>
        <v>3.2787536009528289</v>
      </c>
      <c r="L22" s="136">
        <f>AVERAGE(K22:K26)</f>
        <v>2.6757588327480906</v>
      </c>
      <c r="M22" s="136">
        <f>STDEV(K22:K26)^2</f>
        <v>2.2396918135621178</v>
      </c>
      <c r="N22" s="142">
        <f>L16-L22</f>
        <v>4.358842617498718</v>
      </c>
      <c r="O22" s="136">
        <f>SQRT((M16/5)+(M22/5))</f>
        <v>0.66991541250162223</v>
      </c>
      <c r="P22" s="145">
        <f>1.96*O22</f>
        <v>1.3130342085031796</v>
      </c>
    </row>
    <row r="23" spans="1:16" ht="20.100000000000001" customHeight="1" x14ac:dyDescent="0.2">
      <c r="A23" s="16" t="s">
        <v>72</v>
      </c>
      <c r="B23" s="10">
        <v>92300000</v>
      </c>
      <c r="C23" s="10">
        <v>0</v>
      </c>
      <c r="D23" s="10">
        <v>1</v>
      </c>
      <c r="E23" s="128"/>
      <c r="F23" s="128"/>
      <c r="G23" s="11">
        <f t="shared" si="3"/>
        <v>1.0834236186348862E-8</v>
      </c>
      <c r="H23" s="162"/>
      <c r="I23" s="162"/>
      <c r="J23" s="134"/>
      <c r="K23" s="68">
        <f>LOG(D23)</f>
        <v>0</v>
      </c>
      <c r="L23" s="137"/>
      <c r="M23" s="137"/>
      <c r="N23" s="143"/>
      <c r="O23" s="137"/>
      <c r="P23" s="146"/>
    </row>
    <row r="24" spans="1:16" ht="20.100000000000001" customHeight="1" x14ac:dyDescent="0.2">
      <c r="A24" s="16" t="s">
        <v>73</v>
      </c>
      <c r="B24" s="10">
        <v>92300000</v>
      </c>
      <c r="C24" s="10">
        <v>257</v>
      </c>
      <c r="D24" s="10">
        <f t="shared" si="2"/>
        <v>2570</v>
      </c>
      <c r="E24" s="128"/>
      <c r="F24" s="128"/>
      <c r="G24" s="123">
        <f t="shared" si="3"/>
        <v>2.7843986998916578E-5</v>
      </c>
      <c r="H24" s="162"/>
      <c r="I24" s="162"/>
      <c r="J24" s="134"/>
      <c r="K24" s="68">
        <f>LOG(D24)</f>
        <v>3.4099331233312946</v>
      </c>
      <c r="L24" s="137"/>
      <c r="M24" s="137"/>
      <c r="N24" s="143"/>
      <c r="O24" s="137"/>
      <c r="P24" s="146"/>
    </row>
    <row r="25" spans="1:16" ht="20.100000000000001" customHeight="1" x14ac:dyDescent="0.2">
      <c r="A25" s="16" t="s">
        <v>74</v>
      </c>
      <c r="B25" s="10">
        <v>92300000</v>
      </c>
      <c r="C25" s="10">
        <v>230</v>
      </c>
      <c r="D25" s="10">
        <f t="shared" si="2"/>
        <v>2300</v>
      </c>
      <c r="E25" s="128"/>
      <c r="F25" s="128"/>
      <c r="G25" s="123">
        <f t="shared" si="3"/>
        <v>2.4918743228602385E-5</v>
      </c>
      <c r="H25" s="162"/>
      <c r="I25" s="162"/>
      <c r="J25" s="134"/>
      <c r="K25" s="68">
        <f>LOG(D25)</f>
        <v>3.3617278360175931</v>
      </c>
      <c r="L25" s="137"/>
      <c r="M25" s="137"/>
      <c r="N25" s="143"/>
      <c r="O25" s="137"/>
      <c r="P25" s="146"/>
    </row>
    <row r="26" spans="1:16" ht="20.100000000000001" customHeight="1" x14ac:dyDescent="0.2">
      <c r="A26" s="16" t="s">
        <v>75</v>
      </c>
      <c r="B26" s="10">
        <v>92300000</v>
      </c>
      <c r="C26" s="10">
        <v>213</v>
      </c>
      <c r="D26" s="10">
        <f t="shared" si="2"/>
        <v>2130</v>
      </c>
      <c r="E26" s="129"/>
      <c r="F26" s="129"/>
      <c r="G26" s="123">
        <f t="shared" si="3"/>
        <v>2.3076923076923076E-5</v>
      </c>
      <c r="H26" s="163"/>
      <c r="I26" s="163"/>
      <c r="J26" s="135"/>
      <c r="K26" s="68">
        <f>LOG(D26)</f>
        <v>3.3283796034387376</v>
      </c>
      <c r="L26" s="138"/>
      <c r="M26" s="138"/>
      <c r="N26" s="144"/>
      <c r="O26" s="137"/>
      <c r="P26" s="146"/>
    </row>
    <row r="27" spans="1:16" ht="20.100000000000001" customHeight="1" thickBot="1" x14ac:dyDescent="0.25">
      <c r="A27" s="37" t="s">
        <v>76</v>
      </c>
      <c r="B27" s="36">
        <v>0</v>
      </c>
      <c r="C27" s="17">
        <v>0</v>
      </c>
      <c r="D27" s="103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96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92300000</v>
      </c>
      <c r="C30" s="76">
        <v>10100000</v>
      </c>
      <c r="D30" s="76">
        <f t="shared" ref="D30:D41" si="4">C30*10</f>
        <v>101000000</v>
      </c>
      <c r="E30" s="164">
        <f>AVERAGE(D30:D34)</f>
        <v>104460000</v>
      </c>
      <c r="F30" s="164">
        <f>STDEV(D30:D34)</f>
        <v>11203035.302988203</v>
      </c>
      <c r="G30" s="81">
        <f t="shared" ref="G30:G40" si="5">D30/B30</f>
        <v>1.0942578548212352</v>
      </c>
      <c r="H30" s="167">
        <f>AVERAGE(G30:G34)</f>
        <v>1.1317443120260022</v>
      </c>
      <c r="I30" s="167">
        <f>STDEV(G30:G34)</f>
        <v>0.1213763304765786</v>
      </c>
      <c r="J30" s="167">
        <f>I30/H30</f>
        <v>0.10724713098782504</v>
      </c>
      <c r="K30" s="82">
        <f>LOG(D30)</f>
        <v>8.0043213737826431</v>
      </c>
      <c r="L30" s="157">
        <f>AVERAGE(K30:K34)</f>
        <v>8.0169285889224593</v>
      </c>
      <c r="M30" s="159">
        <f>STDEV(K30:K34)^2</f>
        <v>2.2092116215750848E-3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92300000</v>
      </c>
      <c r="C31" s="78">
        <v>8930000</v>
      </c>
      <c r="D31" s="78">
        <f t="shared" si="4"/>
        <v>89300000</v>
      </c>
      <c r="E31" s="165"/>
      <c r="F31" s="165"/>
      <c r="G31" s="84">
        <f t="shared" si="5"/>
        <v>0.96749729144095342</v>
      </c>
      <c r="H31" s="168"/>
      <c r="I31" s="168"/>
      <c r="J31" s="168"/>
      <c r="K31" s="85">
        <f>LOG(D31)</f>
        <v>7.9508514588885468</v>
      </c>
      <c r="L31" s="158"/>
      <c r="M31" s="160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92300000</v>
      </c>
      <c r="C32" s="78">
        <v>10200000</v>
      </c>
      <c r="D32" s="78">
        <f t="shared" si="4"/>
        <v>102000000</v>
      </c>
      <c r="E32" s="165"/>
      <c r="F32" s="165"/>
      <c r="G32" s="84">
        <f t="shared" si="5"/>
        <v>1.1050920910075839</v>
      </c>
      <c r="H32" s="168"/>
      <c r="I32" s="168"/>
      <c r="J32" s="168"/>
      <c r="K32" s="85">
        <f>LOG(D32)</f>
        <v>8.008600171761918</v>
      </c>
      <c r="L32" s="158"/>
      <c r="M32" s="160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92300000</v>
      </c>
      <c r="C33" s="78">
        <v>11100000</v>
      </c>
      <c r="D33" s="78">
        <f t="shared" si="4"/>
        <v>111000000</v>
      </c>
      <c r="E33" s="165"/>
      <c r="F33" s="165"/>
      <c r="G33" s="84">
        <f t="shared" si="5"/>
        <v>1.2026002166847238</v>
      </c>
      <c r="H33" s="168"/>
      <c r="I33" s="168"/>
      <c r="J33" s="168"/>
      <c r="K33" s="85">
        <f>LOG(D33)</f>
        <v>8.0453229787866576</v>
      </c>
      <c r="L33" s="158"/>
      <c r="M33" s="160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92300000</v>
      </c>
      <c r="C34" s="78">
        <v>11900000</v>
      </c>
      <c r="D34" s="78">
        <f t="shared" si="4"/>
        <v>119000000</v>
      </c>
      <c r="E34" s="166"/>
      <c r="F34" s="166"/>
      <c r="G34" s="84">
        <f t="shared" si="5"/>
        <v>1.2892741061755146</v>
      </c>
      <c r="H34" s="169"/>
      <c r="I34" s="169"/>
      <c r="J34" s="169"/>
      <c r="K34" s="85">
        <f>LOG(D34)</f>
        <v>8.075546961392531</v>
      </c>
      <c r="L34" s="158"/>
      <c r="M34" s="160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80">
        <v>0</v>
      </c>
      <c r="C35" s="80">
        <v>0</v>
      </c>
      <c r="D35" s="80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92300000</v>
      </c>
      <c r="C36" s="8">
        <v>317</v>
      </c>
      <c r="D36" s="8">
        <f t="shared" si="4"/>
        <v>3170</v>
      </c>
      <c r="E36" s="127">
        <f>AVERAGE(D36:D40)</f>
        <v>1307.8600000000001</v>
      </c>
      <c r="F36" s="127">
        <f>STDEV(D36:D40)</f>
        <v>1387.9839689275955</v>
      </c>
      <c r="G36" s="124">
        <f t="shared" si="5"/>
        <v>3.4344528710725891E-5</v>
      </c>
      <c r="H36" s="161">
        <f>AVERAGE(G36:G40)</f>
        <v>1.4169664138678225E-5</v>
      </c>
      <c r="I36" s="161">
        <f>STDEV(G36:G40)</f>
        <v>1.503774614222747E-5</v>
      </c>
      <c r="J36" s="133">
        <f>I36/H36</f>
        <v>1.0612634142244546</v>
      </c>
      <c r="K36" s="67">
        <f>LOG(D36)</f>
        <v>3.5010592622177517</v>
      </c>
      <c r="L36" s="136">
        <f>AVERAGE(K36:K40)</f>
        <v>2.7261423474802648</v>
      </c>
      <c r="M36" s="136">
        <f>STDEV(K36:K40)^2</f>
        <v>0.65452828732264479</v>
      </c>
      <c r="N36" s="142">
        <f>L30-L36</f>
        <v>5.2907862414421949</v>
      </c>
      <c r="O36" s="136">
        <f>SQRT((M30/5)+(M36/5))</f>
        <v>0.36241895616653935</v>
      </c>
      <c r="P36" s="145">
        <f>1.96*O36</f>
        <v>0.71034115408641707</v>
      </c>
    </row>
    <row r="37" spans="1:16" ht="20.100000000000001" customHeight="1" x14ac:dyDescent="0.2">
      <c r="A37" s="16" t="s">
        <v>61</v>
      </c>
      <c r="B37" s="10">
        <v>92300000</v>
      </c>
      <c r="C37" s="10">
        <v>23.3</v>
      </c>
      <c r="D37" s="10">
        <f t="shared" si="4"/>
        <v>233</v>
      </c>
      <c r="E37" s="128"/>
      <c r="F37" s="128"/>
      <c r="G37" s="119">
        <f t="shared" si="5"/>
        <v>2.5243770314192848E-6</v>
      </c>
      <c r="H37" s="162"/>
      <c r="I37" s="162"/>
      <c r="J37" s="134"/>
      <c r="K37" s="68">
        <f>LOG(D37)</f>
        <v>2.3673559210260189</v>
      </c>
      <c r="L37" s="137"/>
      <c r="M37" s="137"/>
      <c r="N37" s="143"/>
      <c r="O37" s="137"/>
      <c r="P37" s="146"/>
    </row>
    <row r="38" spans="1:16" ht="20.100000000000001" customHeight="1" x14ac:dyDescent="0.2">
      <c r="A38" s="16" t="s">
        <v>62</v>
      </c>
      <c r="B38" s="10">
        <v>92300000</v>
      </c>
      <c r="C38" s="10">
        <v>3.33</v>
      </c>
      <c r="D38" s="10">
        <f t="shared" si="4"/>
        <v>33.299999999999997</v>
      </c>
      <c r="E38" s="128"/>
      <c r="F38" s="128"/>
      <c r="G38" s="125">
        <f t="shared" si="5"/>
        <v>3.607800650054171E-7</v>
      </c>
      <c r="H38" s="162"/>
      <c r="I38" s="162"/>
      <c r="J38" s="134"/>
      <c r="K38" s="68">
        <f>LOG(D38)</f>
        <v>1.5224442335063197</v>
      </c>
      <c r="L38" s="137"/>
      <c r="M38" s="137"/>
      <c r="N38" s="143"/>
      <c r="O38" s="137"/>
      <c r="P38" s="146"/>
    </row>
    <row r="39" spans="1:16" ht="20.100000000000001" customHeight="1" x14ac:dyDescent="0.2">
      <c r="A39" s="16" t="s">
        <v>63</v>
      </c>
      <c r="B39" s="10">
        <v>92300000</v>
      </c>
      <c r="C39" s="10">
        <v>237</v>
      </c>
      <c r="D39" s="10">
        <f t="shared" si="4"/>
        <v>2370</v>
      </c>
      <c r="E39" s="128"/>
      <c r="F39" s="128"/>
      <c r="G39" s="123">
        <f t="shared" si="5"/>
        <v>2.5677139761646804E-5</v>
      </c>
      <c r="H39" s="162"/>
      <c r="I39" s="162"/>
      <c r="J39" s="134"/>
      <c r="K39" s="68">
        <f>LOG(D39)</f>
        <v>3.374748346010104</v>
      </c>
      <c r="L39" s="137"/>
      <c r="M39" s="137"/>
      <c r="N39" s="143"/>
      <c r="O39" s="137"/>
      <c r="P39" s="146"/>
    </row>
    <row r="40" spans="1:16" ht="20.100000000000001" customHeight="1" x14ac:dyDescent="0.2">
      <c r="A40" s="16" t="s">
        <v>64</v>
      </c>
      <c r="B40" s="10">
        <v>92300000</v>
      </c>
      <c r="C40" s="10">
        <v>73.3</v>
      </c>
      <c r="D40" s="10">
        <f t="shared" si="4"/>
        <v>733</v>
      </c>
      <c r="E40" s="129"/>
      <c r="F40" s="129"/>
      <c r="G40" s="119">
        <f t="shared" si="5"/>
        <v>7.9414951245937165E-6</v>
      </c>
      <c r="H40" s="163"/>
      <c r="I40" s="163"/>
      <c r="J40" s="135"/>
      <c r="K40" s="68">
        <f>LOG(D40)</f>
        <v>2.8651039746411278</v>
      </c>
      <c r="L40" s="138"/>
      <c r="M40" s="138"/>
      <c r="N40" s="144"/>
      <c r="O40" s="137"/>
      <c r="P40" s="146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103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96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92300000</v>
      </c>
      <c r="C44" s="87">
        <v>663000</v>
      </c>
      <c r="D44" s="87">
        <f t="shared" ref="D44:D55" si="6">C44*10</f>
        <v>6630000</v>
      </c>
      <c r="E44" s="147">
        <f>AVERAGE(D44:D48)</f>
        <v>6324000</v>
      </c>
      <c r="F44" s="147">
        <f>STDEV(D44:D48)</f>
        <v>604301.2493781558</v>
      </c>
      <c r="G44" s="91">
        <f t="shared" ref="G44:G48" si="7">D44/B44</f>
        <v>7.1830985915492959E-2</v>
      </c>
      <c r="H44" s="150">
        <f>AVERAGE(G44:G48)</f>
        <v>6.8515709642470196E-2</v>
      </c>
      <c r="I44" s="150">
        <f>STDEV(G44:G48)</f>
        <v>6.5471424634686425E-3</v>
      </c>
      <c r="J44" s="150">
        <f>I44/H44</f>
        <v>9.5556807302048671E-2</v>
      </c>
      <c r="K44" s="92">
        <f>LOG(D44)</f>
        <v>6.8215135284047728</v>
      </c>
      <c r="L44" s="153">
        <f>AVERAGE(K44:K48)</f>
        <v>6.7993050988841919</v>
      </c>
      <c r="M44" s="155">
        <f>STDEV(K44:K48)^2</f>
        <v>1.8890926792451933E-3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92300000</v>
      </c>
      <c r="C45" s="89">
        <v>693000</v>
      </c>
      <c r="D45" s="89">
        <f t="shared" si="6"/>
        <v>6930000</v>
      </c>
      <c r="E45" s="148"/>
      <c r="F45" s="148"/>
      <c r="G45" s="93">
        <f t="shared" si="7"/>
        <v>7.5081256771397611E-2</v>
      </c>
      <c r="H45" s="151"/>
      <c r="I45" s="151"/>
      <c r="J45" s="151"/>
      <c r="K45" s="94">
        <f>LOG(D45)</f>
        <v>6.8407332346118066</v>
      </c>
      <c r="L45" s="154"/>
      <c r="M45" s="156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92300000</v>
      </c>
      <c r="C46" s="89">
        <v>533000</v>
      </c>
      <c r="D46" s="89">
        <f t="shared" si="6"/>
        <v>5330000</v>
      </c>
      <c r="E46" s="148"/>
      <c r="F46" s="148"/>
      <c r="G46" s="93">
        <f t="shared" si="7"/>
        <v>5.7746478873239436E-2</v>
      </c>
      <c r="H46" s="151"/>
      <c r="I46" s="151"/>
      <c r="J46" s="151"/>
      <c r="K46" s="94">
        <f>LOG(D46)</f>
        <v>6.7267272090265724</v>
      </c>
      <c r="L46" s="154"/>
      <c r="M46" s="156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92300000</v>
      </c>
      <c r="C47" s="89">
        <v>643000</v>
      </c>
      <c r="D47" s="89">
        <f t="shared" si="6"/>
        <v>6430000</v>
      </c>
      <c r="E47" s="148"/>
      <c r="F47" s="148"/>
      <c r="G47" s="93">
        <f t="shared" si="7"/>
        <v>6.9664138678223186E-2</v>
      </c>
      <c r="H47" s="151"/>
      <c r="I47" s="151"/>
      <c r="J47" s="151"/>
      <c r="K47" s="94">
        <f>LOG(D47)</f>
        <v>6.8082109729242219</v>
      </c>
      <c r="L47" s="154"/>
      <c r="M47" s="156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92300000</v>
      </c>
      <c r="C48" s="89">
        <v>630000</v>
      </c>
      <c r="D48" s="89">
        <f t="shared" si="6"/>
        <v>6300000</v>
      </c>
      <c r="E48" s="149"/>
      <c r="F48" s="149"/>
      <c r="G48" s="93">
        <f t="shared" si="7"/>
        <v>6.8255687973997836E-2</v>
      </c>
      <c r="H48" s="152"/>
      <c r="I48" s="152"/>
      <c r="J48" s="152"/>
      <c r="K48" s="94">
        <f>LOG(D48)</f>
        <v>6.7993405494535821</v>
      </c>
      <c r="L48" s="154"/>
      <c r="M48" s="156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92300000</v>
      </c>
      <c r="C50" s="8">
        <v>10800</v>
      </c>
      <c r="D50" s="8">
        <f t="shared" si="6"/>
        <v>108000</v>
      </c>
      <c r="E50" s="127">
        <f>AVERAGE(D50:D54)</f>
        <v>65860</v>
      </c>
      <c r="F50" s="127">
        <f>STDEV(D50:D54)</f>
        <v>69751.544785760838</v>
      </c>
      <c r="G50" s="41">
        <f t="shared" ref="G50:G54" si="8">D50/B50</f>
        <v>1.1700975081256771E-3</v>
      </c>
      <c r="H50" s="130">
        <f>AVERAGE(G50:G54)</f>
        <v>7.1354279523293609E-4</v>
      </c>
      <c r="I50" s="130">
        <f>STDEV(G50:G54)</f>
        <v>7.5570471057162341E-4</v>
      </c>
      <c r="J50" s="133">
        <f>I50/H50</f>
        <v>1.0590881382593507</v>
      </c>
      <c r="K50" s="67">
        <f>LOG(D50)</f>
        <v>5.0334237554869494</v>
      </c>
      <c r="L50" s="136">
        <f>AVERAGE(K50:K54)</f>
        <v>4.5953349173177163</v>
      </c>
      <c r="M50" s="139">
        <f>STDEV(K50:K54)^2</f>
        <v>0.24545807190500527</v>
      </c>
      <c r="N50" s="142">
        <f>L44-L50</f>
        <v>2.2039701815664756</v>
      </c>
      <c r="O50" s="136">
        <f>SQRT((M44/5)+(M50/5))</f>
        <v>0.22241724959375361</v>
      </c>
      <c r="P50" s="145">
        <f>1.96*O50</f>
        <v>0.43593780920375708</v>
      </c>
    </row>
    <row r="51" spans="1:16" ht="20.100000000000001" customHeight="1" x14ac:dyDescent="0.2">
      <c r="A51" s="16" t="s">
        <v>46</v>
      </c>
      <c r="B51" s="10">
        <v>92300000</v>
      </c>
      <c r="C51" s="10">
        <v>1490</v>
      </c>
      <c r="D51" s="10">
        <f t="shared" si="6"/>
        <v>14900</v>
      </c>
      <c r="E51" s="128"/>
      <c r="F51" s="128"/>
      <c r="G51" s="120">
        <f t="shared" si="8"/>
        <v>1.6143011917659804E-4</v>
      </c>
      <c r="H51" s="131"/>
      <c r="I51" s="131"/>
      <c r="J51" s="134"/>
      <c r="K51" s="68">
        <f>LOG(D51)</f>
        <v>4.173186268412274</v>
      </c>
      <c r="L51" s="137"/>
      <c r="M51" s="140"/>
      <c r="N51" s="143"/>
      <c r="O51" s="137"/>
      <c r="P51" s="146"/>
    </row>
    <row r="52" spans="1:16" ht="20.100000000000001" customHeight="1" x14ac:dyDescent="0.2">
      <c r="A52" s="16" t="s">
        <v>47</v>
      </c>
      <c r="B52" s="10">
        <v>92300000</v>
      </c>
      <c r="C52" s="10">
        <v>1760</v>
      </c>
      <c r="D52" s="10">
        <f t="shared" si="6"/>
        <v>17600</v>
      </c>
      <c r="E52" s="128"/>
      <c r="F52" s="128"/>
      <c r="G52" s="120">
        <f t="shared" si="8"/>
        <v>1.9068255687973998E-4</v>
      </c>
      <c r="H52" s="131"/>
      <c r="I52" s="131"/>
      <c r="J52" s="134"/>
      <c r="K52" s="68">
        <f>LOG(D52)</f>
        <v>4.2455126678141495</v>
      </c>
      <c r="L52" s="137"/>
      <c r="M52" s="140"/>
      <c r="N52" s="143"/>
      <c r="O52" s="137"/>
      <c r="P52" s="146"/>
    </row>
    <row r="53" spans="1:16" ht="20.100000000000001" customHeight="1" x14ac:dyDescent="0.2">
      <c r="A53" s="16" t="s">
        <v>48</v>
      </c>
      <c r="B53" s="10">
        <v>92300000</v>
      </c>
      <c r="C53" s="10">
        <v>1980</v>
      </c>
      <c r="D53" s="10">
        <f t="shared" si="6"/>
        <v>19800</v>
      </c>
      <c r="E53" s="128"/>
      <c r="F53" s="128"/>
      <c r="G53" s="120">
        <f t="shared" si="8"/>
        <v>2.1451787648970748E-4</v>
      </c>
      <c r="H53" s="131"/>
      <c r="I53" s="131"/>
      <c r="J53" s="134"/>
      <c r="K53" s="68">
        <f>LOG(D53)</f>
        <v>4.2966651902615309</v>
      </c>
      <c r="L53" s="137"/>
      <c r="M53" s="140"/>
      <c r="N53" s="143"/>
      <c r="O53" s="137"/>
      <c r="P53" s="146"/>
    </row>
    <row r="54" spans="1:16" ht="20.100000000000001" customHeight="1" x14ac:dyDescent="0.2">
      <c r="A54" s="16" t="s">
        <v>49</v>
      </c>
      <c r="B54" s="10">
        <v>92300000</v>
      </c>
      <c r="C54" s="10">
        <v>16900</v>
      </c>
      <c r="D54" s="10">
        <f t="shared" si="6"/>
        <v>169000</v>
      </c>
      <c r="E54" s="129"/>
      <c r="F54" s="129"/>
      <c r="G54" s="11">
        <f t="shared" si="8"/>
        <v>1.8309859154929577E-3</v>
      </c>
      <c r="H54" s="132"/>
      <c r="I54" s="132"/>
      <c r="J54" s="135"/>
      <c r="K54" s="68">
        <f>LOG(D54)</f>
        <v>5.2278867046136739</v>
      </c>
      <c r="L54" s="138"/>
      <c r="M54" s="141"/>
      <c r="N54" s="144"/>
      <c r="O54" s="137"/>
      <c r="P54" s="146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103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E16:E20"/>
    <mergeCell ref="F16:F20"/>
    <mergeCell ref="H16:H20"/>
    <mergeCell ref="I16:I20"/>
    <mergeCell ref="J16:J20"/>
    <mergeCell ref="P22:P26"/>
    <mergeCell ref="E22:E26"/>
    <mergeCell ref="F22:F26"/>
    <mergeCell ref="H22:H26"/>
    <mergeCell ref="I22:I26"/>
    <mergeCell ref="J22:J26"/>
    <mergeCell ref="O22:O26"/>
    <mergeCell ref="L16:L20"/>
    <mergeCell ref="M16:M20"/>
    <mergeCell ref="L22:L26"/>
    <mergeCell ref="M22:M26"/>
    <mergeCell ref="N22:N26"/>
    <mergeCell ref="P8:P12"/>
    <mergeCell ref="M8:M12"/>
    <mergeCell ref="N8:N12"/>
    <mergeCell ref="E2:E6"/>
    <mergeCell ref="F2:F6"/>
    <mergeCell ref="H2:H6"/>
    <mergeCell ref="I2:I6"/>
    <mergeCell ref="J2:J6"/>
    <mergeCell ref="E8:E12"/>
    <mergeCell ref="F8:F12"/>
    <mergeCell ref="H8:H12"/>
    <mergeCell ref="I8:I12"/>
    <mergeCell ref="J8:J12"/>
    <mergeCell ref="L2:L6"/>
    <mergeCell ref="M2:M6"/>
    <mergeCell ref="L8:L12"/>
    <mergeCell ref="O8:O12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>&amp;C&amp;"Arial,Bold"&amp;14
2800-100018763
MeBr Test #16 (212 mg/L - 32°C - 45%RH - 60hr CT)
&amp;"Arial,Bold Italic"B. anthracis &amp;"Arial,Bold"Ames</oddHeader>
    <oddFooter>Page &amp;P of &amp;N</oddFooter>
  </headerFooter>
  <rowBreaks count="1" manualBreakCount="1">
    <brk id="42" max="16383" man="1"/>
  </rowBreaks>
  <ignoredErrors>
    <ignoredError sqref="G2:J6 G9:J12 H7:J7 H8:J8 H13:J1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P56"/>
  <sheetViews>
    <sheetView tabSelected="1" topLeftCell="A28" zoomScale="60" zoomScaleNormal="60" zoomScaleSheetLayoutView="65" workbookViewId="0">
      <selection activeCell="D54" sqref="D54"/>
    </sheetView>
  </sheetViews>
  <sheetFormatPr defaultRowHeight="15" x14ac:dyDescent="0.2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123000000</v>
      </c>
      <c r="C2" s="108">
        <v>5930000</v>
      </c>
      <c r="D2" s="58">
        <f t="shared" ref="D2:D13" si="0">C2*10</f>
        <v>59300000</v>
      </c>
      <c r="E2" s="172">
        <f>AVERAGE(D2:D6)</f>
        <v>46840000</v>
      </c>
      <c r="F2" s="172">
        <f>STDEV(D2:D6)</f>
        <v>15791073.427731251</v>
      </c>
      <c r="G2" s="63">
        <f t="shared" ref="G2:G12" si="1">D2/B2</f>
        <v>0.48211382113821138</v>
      </c>
      <c r="H2" s="175">
        <f>AVERAGE(G2:G6)</f>
        <v>0.38081300813008134</v>
      </c>
      <c r="I2" s="175">
        <f>STDEV(G2:G6)</f>
        <v>0.12838271079456287</v>
      </c>
      <c r="J2" s="178">
        <f>I2/H2</f>
        <v>0.33712795533158052</v>
      </c>
      <c r="K2" s="64">
        <f>LOG(D2)</f>
        <v>7.773054693364263</v>
      </c>
      <c r="L2" s="181">
        <f>AVERAGE(K2:K6)</f>
        <v>7.6510253174344545</v>
      </c>
      <c r="M2" s="195">
        <f>STDEV(K2:K6)^2</f>
        <v>2.1124714052684974E-2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123000000</v>
      </c>
      <c r="C3" s="60">
        <v>6730000</v>
      </c>
      <c r="D3" s="60">
        <f t="shared" si="0"/>
        <v>67300000</v>
      </c>
      <c r="E3" s="173"/>
      <c r="F3" s="173"/>
      <c r="G3" s="65">
        <f t="shared" si="1"/>
        <v>0.54715447154471542</v>
      </c>
      <c r="H3" s="176"/>
      <c r="I3" s="176"/>
      <c r="J3" s="179"/>
      <c r="K3" s="66">
        <f>LOG(D3)</f>
        <v>7.828015064223977</v>
      </c>
      <c r="L3" s="182"/>
      <c r="M3" s="196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123000000</v>
      </c>
      <c r="C4" s="60">
        <v>3300000</v>
      </c>
      <c r="D4" s="60">
        <f t="shared" si="0"/>
        <v>33000000</v>
      </c>
      <c r="E4" s="173"/>
      <c r="F4" s="173"/>
      <c r="G4" s="65">
        <f t="shared" si="1"/>
        <v>0.26829268292682928</v>
      </c>
      <c r="H4" s="176"/>
      <c r="I4" s="176"/>
      <c r="J4" s="179"/>
      <c r="K4" s="66">
        <f>LOG(D4)</f>
        <v>7.5185139398778871</v>
      </c>
      <c r="L4" s="182"/>
      <c r="M4" s="196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123000000</v>
      </c>
      <c r="C5" s="60">
        <v>4230000</v>
      </c>
      <c r="D5" s="60">
        <f t="shared" si="0"/>
        <v>42300000</v>
      </c>
      <c r="E5" s="173"/>
      <c r="F5" s="173"/>
      <c r="G5" s="65">
        <f t="shared" si="1"/>
        <v>0.34390243902439022</v>
      </c>
      <c r="H5" s="176"/>
      <c r="I5" s="176"/>
      <c r="J5" s="179"/>
      <c r="K5" s="66">
        <f>LOG(D5)</f>
        <v>7.6263403673750423</v>
      </c>
      <c r="L5" s="182"/>
      <c r="M5" s="196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123000000</v>
      </c>
      <c r="C6" s="60">
        <v>3230000</v>
      </c>
      <c r="D6" s="60">
        <f t="shared" si="0"/>
        <v>32300000</v>
      </c>
      <c r="E6" s="174"/>
      <c r="F6" s="174"/>
      <c r="G6" s="65">
        <f t="shared" si="1"/>
        <v>0.26260162601626014</v>
      </c>
      <c r="H6" s="177"/>
      <c r="I6" s="177"/>
      <c r="J6" s="180"/>
      <c r="K6" s="66">
        <f>LOG(D6)</f>
        <v>7.509202522331103</v>
      </c>
      <c r="L6" s="182"/>
      <c r="M6" s="196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109">
        <v>0</v>
      </c>
      <c r="C7" s="109">
        <v>0</v>
      </c>
      <c r="D7" s="109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123000000</v>
      </c>
      <c r="C8" s="8">
        <v>1020000</v>
      </c>
      <c r="D8" s="8">
        <f t="shared" si="0"/>
        <v>10200000</v>
      </c>
      <c r="E8" s="127">
        <f>AVERAGE(D8:D12)</f>
        <v>16360000</v>
      </c>
      <c r="F8" s="127">
        <f>STDEV(D8:D12)</f>
        <v>8592031.1917497125</v>
      </c>
      <c r="G8" s="41">
        <f t="shared" si="1"/>
        <v>8.2926829268292687E-2</v>
      </c>
      <c r="H8" s="133">
        <f>AVERAGE(G8:G12)</f>
        <v>0.1330081300813008</v>
      </c>
      <c r="I8" s="133">
        <f>STDEV(G8:G12)</f>
        <v>6.9853912128046439E-2</v>
      </c>
      <c r="J8" s="133">
        <f>I8/H8</f>
        <v>0.52518528066929782</v>
      </c>
      <c r="K8" s="67">
        <f>LOG(D8)</f>
        <v>7.008600171761918</v>
      </c>
      <c r="L8" s="136">
        <f>AVERAGE(K8:K12)</f>
        <v>7.1738095572835405</v>
      </c>
      <c r="M8" s="136">
        <f>STDEV(K8:K12)^2</f>
        <v>3.97079058717867E-2</v>
      </c>
      <c r="N8" s="142">
        <f>L2-L8</f>
        <v>0.47721576015091394</v>
      </c>
      <c r="O8" s="136">
        <f>SQRT((M2/5)+(M8/5))</f>
        <v>0.11030196727572149</v>
      </c>
      <c r="P8" s="170">
        <f>1.96*O8</f>
        <v>0.21619185586041412</v>
      </c>
    </row>
    <row r="9" spans="1:16" ht="20.100000000000001" customHeight="1" x14ac:dyDescent="0.2">
      <c r="A9" s="16" t="s">
        <v>33</v>
      </c>
      <c r="B9" s="10">
        <v>123000000</v>
      </c>
      <c r="C9" s="10">
        <v>1000000</v>
      </c>
      <c r="D9" s="10">
        <f t="shared" si="0"/>
        <v>10000000</v>
      </c>
      <c r="E9" s="128"/>
      <c r="F9" s="128"/>
      <c r="G9" s="11">
        <f t="shared" si="1"/>
        <v>8.1300813008130079E-2</v>
      </c>
      <c r="H9" s="134"/>
      <c r="I9" s="134"/>
      <c r="J9" s="134"/>
      <c r="K9" s="68">
        <f>LOG(D9)</f>
        <v>7</v>
      </c>
      <c r="L9" s="137"/>
      <c r="M9" s="137"/>
      <c r="N9" s="143"/>
      <c r="O9" s="137"/>
      <c r="P9" s="171"/>
    </row>
    <row r="10" spans="1:16" ht="20.100000000000001" customHeight="1" x14ac:dyDescent="0.2">
      <c r="A10" s="16" t="s">
        <v>34</v>
      </c>
      <c r="B10" s="10">
        <v>123000000</v>
      </c>
      <c r="C10" s="10">
        <v>1490000</v>
      </c>
      <c r="D10" s="10">
        <f t="shared" si="0"/>
        <v>14900000</v>
      </c>
      <c r="E10" s="128"/>
      <c r="F10" s="128"/>
      <c r="G10" s="11">
        <f t="shared" si="1"/>
        <v>0.12113821138211382</v>
      </c>
      <c r="H10" s="134"/>
      <c r="I10" s="134"/>
      <c r="J10" s="134"/>
      <c r="K10" s="68">
        <f>LOG(D10)</f>
        <v>7.173186268412274</v>
      </c>
      <c r="L10" s="137"/>
      <c r="M10" s="137"/>
      <c r="N10" s="143"/>
      <c r="O10" s="137"/>
      <c r="P10" s="171"/>
    </row>
    <row r="11" spans="1:16" ht="20.100000000000001" customHeight="1" x14ac:dyDescent="0.2">
      <c r="A11" s="16" t="s">
        <v>35</v>
      </c>
      <c r="B11" s="10">
        <v>123000000</v>
      </c>
      <c r="C11" s="10">
        <v>1570000</v>
      </c>
      <c r="D11" s="10">
        <f t="shared" si="0"/>
        <v>15700000</v>
      </c>
      <c r="E11" s="128"/>
      <c r="F11" s="128"/>
      <c r="G11" s="11">
        <f t="shared" si="1"/>
        <v>0.12764227642276424</v>
      </c>
      <c r="H11" s="134"/>
      <c r="I11" s="134"/>
      <c r="J11" s="134"/>
      <c r="K11" s="68">
        <f>LOG(D11)</f>
        <v>7.195899652409234</v>
      </c>
      <c r="L11" s="137"/>
      <c r="M11" s="137"/>
      <c r="N11" s="143"/>
      <c r="O11" s="137"/>
      <c r="P11" s="171"/>
    </row>
    <row r="12" spans="1:16" ht="20.100000000000001" customHeight="1" x14ac:dyDescent="0.2">
      <c r="A12" s="16" t="s">
        <v>36</v>
      </c>
      <c r="B12" s="10">
        <v>123000000</v>
      </c>
      <c r="C12" s="10">
        <v>3100000</v>
      </c>
      <c r="D12" s="10">
        <f t="shared" si="0"/>
        <v>31000000</v>
      </c>
      <c r="E12" s="129"/>
      <c r="F12" s="129"/>
      <c r="G12" s="11">
        <f t="shared" si="1"/>
        <v>0.25203252032520324</v>
      </c>
      <c r="H12" s="135"/>
      <c r="I12" s="135"/>
      <c r="J12" s="135"/>
      <c r="K12" s="68">
        <f>LOG(D12)</f>
        <v>7.4913616938342731</v>
      </c>
      <c r="L12" s="138"/>
      <c r="M12" s="138"/>
      <c r="N12" s="144"/>
      <c r="O12" s="137"/>
      <c r="P12" s="171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123000000</v>
      </c>
      <c r="C16" s="45">
        <v>108000</v>
      </c>
      <c r="D16" s="45">
        <f t="shared" ref="D16:D27" si="2">C16*10</f>
        <v>1080000</v>
      </c>
      <c r="E16" s="189">
        <f>AVERAGE(D16:D20)</f>
        <v>991400</v>
      </c>
      <c r="F16" s="189">
        <f>STDEV(D16:D20)</f>
        <v>532127.61627263809</v>
      </c>
      <c r="G16" s="49">
        <f t="shared" ref="G16:G26" si="3">D16/B16</f>
        <v>8.7804878048780496E-3</v>
      </c>
      <c r="H16" s="192">
        <f>AVERAGE(G16:G20)</f>
        <v>8.0601626016260156E-3</v>
      </c>
      <c r="I16" s="192">
        <f>STDEV(G16:G20)</f>
        <v>4.3262407827043764E-3</v>
      </c>
      <c r="J16" s="192">
        <f>I16/H16</f>
        <v>0.53674361133007698</v>
      </c>
      <c r="K16" s="50">
        <f>LOG(D16)</f>
        <v>6.0334237554869494</v>
      </c>
      <c r="L16" s="185">
        <f>AVERAGE(K16:K20)</f>
        <v>5.9538774421012119</v>
      </c>
      <c r="M16" s="187">
        <f>STDEV(K16:K20)^2</f>
        <v>4.2244823221623928E-2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123000000</v>
      </c>
      <c r="C17" s="47">
        <v>188000</v>
      </c>
      <c r="D17" s="47">
        <f t="shared" si="2"/>
        <v>1880000</v>
      </c>
      <c r="E17" s="190"/>
      <c r="F17" s="190"/>
      <c r="G17" s="51">
        <f t="shared" si="3"/>
        <v>1.5284552845528456E-2</v>
      </c>
      <c r="H17" s="193"/>
      <c r="I17" s="193"/>
      <c r="J17" s="193"/>
      <c r="K17" s="52">
        <f>LOG(D17)</f>
        <v>6.2741578492636796</v>
      </c>
      <c r="L17" s="186"/>
      <c r="M17" s="188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123000000</v>
      </c>
      <c r="C18" s="47">
        <v>77000</v>
      </c>
      <c r="D18" s="47">
        <f t="shared" si="2"/>
        <v>770000</v>
      </c>
      <c r="E18" s="190"/>
      <c r="F18" s="190"/>
      <c r="G18" s="51">
        <f t="shared" si="3"/>
        <v>6.260162601626016E-3</v>
      </c>
      <c r="H18" s="193"/>
      <c r="I18" s="193"/>
      <c r="J18" s="193"/>
      <c r="K18" s="52">
        <f>LOG(D18)</f>
        <v>5.8864907251724823</v>
      </c>
      <c r="L18" s="186"/>
      <c r="M18" s="188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123000000</v>
      </c>
      <c r="C19" s="47">
        <v>59700</v>
      </c>
      <c r="D19" s="47">
        <f t="shared" si="2"/>
        <v>597000</v>
      </c>
      <c r="E19" s="190"/>
      <c r="F19" s="190"/>
      <c r="G19" s="51">
        <f t="shared" si="3"/>
        <v>4.8536585365853658E-3</v>
      </c>
      <c r="H19" s="193"/>
      <c r="I19" s="193"/>
      <c r="J19" s="193"/>
      <c r="K19" s="52">
        <f>LOG(D19)</f>
        <v>5.775974331129369</v>
      </c>
      <c r="L19" s="186"/>
      <c r="M19" s="188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123000000</v>
      </c>
      <c r="C20" s="47">
        <v>63000</v>
      </c>
      <c r="D20" s="47">
        <f t="shared" si="2"/>
        <v>630000</v>
      </c>
      <c r="E20" s="191"/>
      <c r="F20" s="191"/>
      <c r="G20" s="51">
        <f t="shared" si="3"/>
        <v>5.1219512195121953E-3</v>
      </c>
      <c r="H20" s="194"/>
      <c r="I20" s="194"/>
      <c r="J20" s="194"/>
      <c r="K20" s="52">
        <f>LOG(D20)</f>
        <v>5.7993405494535821</v>
      </c>
      <c r="L20" s="186"/>
      <c r="M20" s="188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107">
        <v>0</v>
      </c>
      <c r="C21" s="107">
        <v>0</v>
      </c>
      <c r="D21" s="107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123000000</v>
      </c>
      <c r="C22" s="8">
        <v>86.7</v>
      </c>
      <c r="D22" s="8">
        <f t="shared" si="2"/>
        <v>867</v>
      </c>
      <c r="E22" s="127">
        <f>AVERAGE(D22:D26)</f>
        <v>4013.4</v>
      </c>
      <c r="F22" s="127">
        <f>STDEV(D22:D26)</f>
        <v>4245.5444644945128</v>
      </c>
      <c r="G22" s="126">
        <f t="shared" si="3"/>
        <v>7.048780487804878E-6</v>
      </c>
      <c r="H22" s="161">
        <f>AVERAGE(G22:G26)</f>
        <v>3.2629268292682926E-5</v>
      </c>
      <c r="I22" s="161">
        <f>STDEV(G22:G26)</f>
        <v>3.4516621662557017E-5</v>
      </c>
      <c r="J22" s="133">
        <f>I22/H22</f>
        <v>1.0578423442703226</v>
      </c>
      <c r="K22" s="67">
        <f>LOG(D22)</f>
        <v>2.9380190974762104</v>
      </c>
      <c r="L22" s="136">
        <f>AVERAGE(K22:K26)</f>
        <v>3.4206569604713279</v>
      </c>
      <c r="M22" s="136">
        <f>STDEV(K22:K26)^2</f>
        <v>0.19793373028969796</v>
      </c>
      <c r="N22" s="142">
        <f>L16-L22</f>
        <v>2.533220481629884</v>
      </c>
      <c r="O22" s="136">
        <f>SQRT((M16/5)+(M22/5))</f>
        <v>0.21917050600449042</v>
      </c>
      <c r="P22" s="145">
        <f>1.96*O22</f>
        <v>0.42957419176880124</v>
      </c>
    </row>
    <row r="23" spans="1:16" ht="20.100000000000001" customHeight="1" x14ac:dyDescent="0.2">
      <c r="A23" s="16" t="s">
        <v>72</v>
      </c>
      <c r="B23" s="10">
        <v>123000000</v>
      </c>
      <c r="C23" s="10">
        <v>340</v>
      </c>
      <c r="D23" s="10">
        <f t="shared" si="2"/>
        <v>3400</v>
      </c>
      <c r="E23" s="128"/>
      <c r="F23" s="128"/>
      <c r="G23" s="123">
        <f t="shared" si="3"/>
        <v>2.7642276422764226E-5</v>
      </c>
      <c r="H23" s="162"/>
      <c r="I23" s="162"/>
      <c r="J23" s="134"/>
      <c r="K23" s="68">
        <f>LOG(D23)</f>
        <v>3.5314789170422549</v>
      </c>
      <c r="L23" s="137"/>
      <c r="M23" s="137"/>
      <c r="N23" s="143"/>
      <c r="O23" s="137"/>
      <c r="P23" s="146"/>
    </row>
    <row r="24" spans="1:16" ht="20.100000000000001" customHeight="1" x14ac:dyDescent="0.2">
      <c r="A24" s="16" t="s">
        <v>73</v>
      </c>
      <c r="B24" s="10">
        <v>123000000</v>
      </c>
      <c r="C24" s="10">
        <v>113</v>
      </c>
      <c r="D24" s="10">
        <f t="shared" si="2"/>
        <v>1130</v>
      </c>
      <c r="E24" s="128"/>
      <c r="F24" s="128"/>
      <c r="G24" s="119">
        <f t="shared" si="3"/>
        <v>9.1869918699186991E-6</v>
      </c>
      <c r="H24" s="162"/>
      <c r="I24" s="162"/>
      <c r="J24" s="134"/>
      <c r="K24" s="68">
        <f>LOG(D24)</f>
        <v>3.0530784434834195</v>
      </c>
      <c r="L24" s="137"/>
      <c r="M24" s="137"/>
      <c r="N24" s="143"/>
      <c r="O24" s="137"/>
      <c r="P24" s="146"/>
    </row>
    <row r="25" spans="1:16" ht="20.100000000000001" customHeight="1" x14ac:dyDescent="0.2">
      <c r="A25" s="16" t="s">
        <v>74</v>
      </c>
      <c r="B25" s="10">
        <v>123000000</v>
      </c>
      <c r="C25" s="10">
        <v>337</v>
      </c>
      <c r="D25" s="10">
        <f t="shared" si="2"/>
        <v>3370</v>
      </c>
      <c r="E25" s="128"/>
      <c r="F25" s="128"/>
      <c r="G25" s="123">
        <f t="shared" si="3"/>
        <v>2.7398373983739838E-5</v>
      </c>
      <c r="H25" s="162"/>
      <c r="I25" s="162"/>
      <c r="J25" s="134"/>
      <c r="K25" s="68">
        <f>LOG(D25)</f>
        <v>3.5276299008713385</v>
      </c>
      <c r="L25" s="137"/>
      <c r="M25" s="137"/>
      <c r="N25" s="143"/>
      <c r="O25" s="137"/>
      <c r="P25" s="146"/>
    </row>
    <row r="26" spans="1:16" ht="20.100000000000001" customHeight="1" x14ac:dyDescent="0.2">
      <c r="A26" s="16" t="s">
        <v>75</v>
      </c>
      <c r="B26" s="10">
        <v>123000000</v>
      </c>
      <c r="C26" s="10">
        <v>1130</v>
      </c>
      <c r="D26" s="10">
        <f t="shared" si="2"/>
        <v>11300</v>
      </c>
      <c r="E26" s="129"/>
      <c r="F26" s="129"/>
      <c r="G26" s="123">
        <f t="shared" si="3"/>
        <v>9.1869918699186994E-5</v>
      </c>
      <c r="H26" s="163"/>
      <c r="I26" s="163"/>
      <c r="J26" s="135"/>
      <c r="K26" s="68">
        <f>LOG(D26)</f>
        <v>4.0530784434834199</v>
      </c>
      <c r="L26" s="138"/>
      <c r="M26" s="138"/>
      <c r="N26" s="144"/>
      <c r="O26" s="137"/>
      <c r="P26" s="146"/>
    </row>
    <row r="27" spans="1:16" ht="20.100000000000001" customHeight="1" thickBot="1" x14ac:dyDescent="0.25">
      <c r="A27" s="37" t="s">
        <v>76</v>
      </c>
      <c r="B27" s="36">
        <v>0</v>
      </c>
      <c r="C27" s="103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123000000</v>
      </c>
      <c r="C30" s="76">
        <v>7470000</v>
      </c>
      <c r="D30" s="76">
        <f t="shared" ref="D30:D41" si="4">C30*10</f>
        <v>74700000</v>
      </c>
      <c r="E30" s="164">
        <f>AVERAGE(D30:D34)</f>
        <v>76620000</v>
      </c>
      <c r="F30" s="164">
        <f>STDEV(D30:D34)</f>
        <v>12840833.30629286</v>
      </c>
      <c r="G30" s="81">
        <f t="shared" ref="G30:G40" si="5">D30/B30</f>
        <v>0.60731707317073169</v>
      </c>
      <c r="H30" s="167">
        <f>AVERAGE(G30:G34)</f>
        <v>0.62292682926829257</v>
      </c>
      <c r="I30" s="167">
        <f>STDEV(G30:G34)</f>
        <v>0.10439701875034917</v>
      </c>
      <c r="J30" s="167">
        <f>I30/H30</f>
        <v>0.16759114208160988</v>
      </c>
      <c r="K30" s="82">
        <f>LOG(D30)</f>
        <v>7.8733206018153989</v>
      </c>
      <c r="L30" s="157">
        <f>AVERAGE(K30:K34)</f>
        <v>7.8793080665852218</v>
      </c>
      <c r="M30" s="197">
        <f>STDEV(K30:K34)^2</f>
        <v>5.5676767244524318E-3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123000000</v>
      </c>
      <c r="C31" s="78">
        <v>5870000</v>
      </c>
      <c r="D31" s="78">
        <f t="shared" si="4"/>
        <v>58700000</v>
      </c>
      <c r="E31" s="165"/>
      <c r="F31" s="165"/>
      <c r="G31" s="84">
        <f t="shared" si="5"/>
        <v>0.47723577235772358</v>
      </c>
      <c r="H31" s="168"/>
      <c r="I31" s="168"/>
      <c r="J31" s="168"/>
      <c r="K31" s="85">
        <f>LOG(D31)</f>
        <v>7.7686381012476149</v>
      </c>
      <c r="L31" s="158"/>
      <c r="M31" s="198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123000000</v>
      </c>
      <c r="C32" s="78">
        <v>9400000</v>
      </c>
      <c r="D32" s="78">
        <f t="shared" si="4"/>
        <v>94000000</v>
      </c>
      <c r="E32" s="165"/>
      <c r="F32" s="165"/>
      <c r="G32" s="84">
        <f t="shared" si="5"/>
        <v>0.76422764227642281</v>
      </c>
      <c r="H32" s="168"/>
      <c r="I32" s="168"/>
      <c r="J32" s="168"/>
      <c r="K32" s="85">
        <f>LOG(D32)</f>
        <v>7.9731278535996983</v>
      </c>
      <c r="L32" s="158"/>
      <c r="M32" s="198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123000000</v>
      </c>
      <c r="C33" s="78">
        <v>8170000</v>
      </c>
      <c r="D33" s="78">
        <f t="shared" si="4"/>
        <v>81700000</v>
      </c>
      <c r="E33" s="165"/>
      <c r="F33" s="165"/>
      <c r="G33" s="84">
        <f t="shared" si="5"/>
        <v>0.66422764227642273</v>
      </c>
      <c r="H33" s="168"/>
      <c r="I33" s="168"/>
      <c r="J33" s="168"/>
      <c r="K33" s="85">
        <f>LOG(D33)</f>
        <v>7.9122220565324151</v>
      </c>
      <c r="L33" s="158"/>
      <c r="M33" s="198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123000000</v>
      </c>
      <c r="C34" s="78">
        <v>7400000</v>
      </c>
      <c r="D34" s="78">
        <f t="shared" si="4"/>
        <v>74000000</v>
      </c>
      <c r="E34" s="166"/>
      <c r="F34" s="166"/>
      <c r="G34" s="84">
        <f t="shared" si="5"/>
        <v>0.60162601626016265</v>
      </c>
      <c r="H34" s="169"/>
      <c r="I34" s="169"/>
      <c r="J34" s="169"/>
      <c r="K34" s="85">
        <f>LOG(D34)</f>
        <v>7.8692317197309762</v>
      </c>
      <c r="L34" s="158"/>
      <c r="M34" s="198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110">
        <v>0</v>
      </c>
      <c r="C35" s="110">
        <v>0</v>
      </c>
      <c r="D35" s="110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123000000</v>
      </c>
      <c r="C36" s="8">
        <v>19700</v>
      </c>
      <c r="D36" s="8">
        <f t="shared" si="4"/>
        <v>197000</v>
      </c>
      <c r="E36" s="127">
        <f>AVERAGE(D36:D40)</f>
        <v>936600</v>
      </c>
      <c r="F36" s="127">
        <f>STDEV(D36:D40)</f>
        <v>1225580.3931199291</v>
      </c>
      <c r="G36" s="121">
        <f t="shared" si="5"/>
        <v>1.6016260162601626E-3</v>
      </c>
      <c r="H36" s="133">
        <f>AVERAGE(G36:G40)</f>
        <v>7.6146341463414636E-3</v>
      </c>
      <c r="I36" s="133">
        <f>STDEV(G36:G40)</f>
        <v>9.9640682367473921E-3</v>
      </c>
      <c r="J36" s="133">
        <f>I36/H36</f>
        <v>1.3085419529360764</v>
      </c>
      <c r="K36" s="67">
        <f>LOG(D36)</f>
        <v>5.2944662261615933</v>
      </c>
      <c r="L36" s="136">
        <f>AVERAGE(K36:K40)</f>
        <v>5.7360071123423007</v>
      </c>
      <c r="M36" s="136">
        <f>STDEV(K36:K40)^2</f>
        <v>0.22031872528494637</v>
      </c>
      <c r="N36" s="142">
        <f>L30-L36</f>
        <v>2.1433009542429211</v>
      </c>
      <c r="O36" s="139">
        <f>SQRT((M30/5)+(M36/5))</f>
        <v>0.21254947753847753</v>
      </c>
      <c r="P36" s="145">
        <f>1.96*O36</f>
        <v>0.41659697597541595</v>
      </c>
    </row>
    <row r="37" spans="1:16" ht="20.100000000000001" customHeight="1" x14ac:dyDescent="0.2">
      <c r="A37" s="16" t="s">
        <v>61</v>
      </c>
      <c r="B37" s="10">
        <v>123000000</v>
      </c>
      <c r="C37" s="10">
        <v>37000</v>
      </c>
      <c r="D37" s="10">
        <f t="shared" si="4"/>
        <v>370000</v>
      </c>
      <c r="E37" s="128"/>
      <c r="F37" s="128"/>
      <c r="G37" s="11">
        <f t="shared" si="5"/>
        <v>3.0081300813008132E-3</v>
      </c>
      <c r="H37" s="134"/>
      <c r="I37" s="134"/>
      <c r="J37" s="134"/>
      <c r="K37" s="68">
        <f>LOG(D37)</f>
        <v>5.568201724066995</v>
      </c>
      <c r="L37" s="137"/>
      <c r="M37" s="137"/>
      <c r="N37" s="143"/>
      <c r="O37" s="140"/>
      <c r="P37" s="146"/>
    </row>
    <row r="38" spans="1:16" ht="20.100000000000001" customHeight="1" x14ac:dyDescent="0.2">
      <c r="A38" s="16" t="s">
        <v>62</v>
      </c>
      <c r="B38" s="10">
        <v>123000000</v>
      </c>
      <c r="C38" s="10">
        <v>310000</v>
      </c>
      <c r="D38" s="10">
        <f t="shared" si="4"/>
        <v>3100000</v>
      </c>
      <c r="E38" s="128"/>
      <c r="F38" s="128"/>
      <c r="G38" s="11">
        <f t="shared" si="5"/>
        <v>2.5203252032520326E-2</v>
      </c>
      <c r="H38" s="134"/>
      <c r="I38" s="134"/>
      <c r="J38" s="134"/>
      <c r="K38" s="68">
        <f>LOG(D38)</f>
        <v>6.4913616938342731</v>
      </c>
      <c r="L38" s="137"/>
      <c r="M38" s="137"/>
      <c r="N38" s="143"/>
      <c r="O38" s="140"/>
      <c r="P38" s="146"/>
    </row>
    <row r="39" spans="1:16" ht="20.100000000000001" customHeight="1" x14ac:dyDescent="0.2">
      <c r="A39" s="16" t="s">
        <v>63</v>
      </c>
      <c r="B39" s="10">
        <v>123000000</v>
      </c>
      <c r="C39" s="10">
        <v>29300</v>
      </c>
      <c r="D39" s="10">
        <f t="shared" si="4"/>
        <v>293000</v>
      </c>
      <c r="E39" s="128"/>
      <c r="F39" s="128"/>
      <c r="G39" s="11">
        <f t="shared" si="5"/>
        <v>2.3821138211382112E-3</v>
      </c>
      <c r="H39" s="134"/>
      <c r="I39" s="134"/>
      <c r="J39" s="134"/>
      <c r="K39" s="68">
        <f>LOG(D39)</f>
        <v>5.4668676203541091</v>
      </c>
      <c r="L39" s="137"/>
      <c r="M39" s="137"/>
      <c r="N39" s="143"/>
      <c r="O39" s="140"/>
      <c r="P39" s="146"/>
    </row>
    <row r="40" spans="1:16" ht="20.100000000000001" customHeight="1" x14ac:dyDescent="0.2">
      <c r="A40" s="16" t="s">
        <v>64</v>
      </c>
      <c r="B40" s="10">
        <v>123000000</v>
      </c>
      <c r="C40" s="10">
        <v>72300</v>
      </c>
      <c r="D40" s="10">
        <f t="shared" si="4"/>
        <v>723000</v>
      </c>
      <c r="E40" s="129"/>
      <c r="F40" s="129"/>
      <c r="G40" s="11">
        <f t="shared" si="5"/>
        <v>5.8780487804878049E-3</v>
      </c>
      <c r="H40" s="135"/>
      <c r="I40" s="135"/>
      <c r="J40" s="135"/>
      <c r="K40" s="68">
        <f>LOG(D40)</f>
        <v>5.859138297294531</v>
      </c>
      <c r="L40" s="138"/>
      <c r="M40" s="138"/>
      <c r="N40" s="144"/>
      <c r="O40" s="140"/>
      <c r="P40" s="146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103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123000000</v>
      </c>
      <c r="C44" s="87">
        <v>149000</v>
      </c>
      <c r="D44" s="87">
        <f t="shared" ref="D44:D55" si="6">C44*10</f>
        <v>1490000</v>
      </c>
      <c r="E44" s="147">
        <f>AVERAGE(D44:D48)</f>
        <v>1426000</v>
      </c>
      <c r="F44" s="147">
        <f>STDEV(D44:D48)</f>
        <v>731115.58593699802</v>
      </c>
      <c r="G44" s="91">
        <f t="shared" ref="G44:G48" si="7">D44/B44</f>
        <v>1.2113821138211382E-2</v>
      </c>
      <c r="H44" s="150">
        <f>AVERAGE(G44:G48)</f>
        <v>1.159349593495935E-2</v>
      </c>
      <c r="I44" s="150">
        <f>STDEV(G44:G48)</f>
        <v>5.9440291539593331E-3</v>
      </c>
      <c r="J44" s="150">
        <f>I44/H44</f>
        <v>0.51270377695441649</v>
      </c>
      <c r="K44" s="92">
        <f>LOG(D44)</f>
        <v>6.173186268412274</v>
      </c>
      <c r="L44" s="153">
        <f>AVERAGE(K44:K48)</f>
        <v>6.1088438919328025</v>
      </c>
      <c r="M44" s="199">
        <f>STDEV(K44:K48)^2</f>
        <v>5.0277503703340894E-2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123000000</v>
      </c>
      <c r="C45" s="89">
        <v>113000</v>
      </c>
      <c r="D45" s="89">
        <f t="shared" si="6"/>
        <v>1130000</v>
      </c>
      <c r="E45" s="148"/>
      <c r="F45" s="148"/>
      <c r="G45" s="93">
        <f t="shared" si="7"/>
        <v>9.1869918699186998E-3</v>
      </c>
      <c r="H45" s="151"/>
      <c r="I45" s="151"/>
      <c r="J45" s="151"/>
      <c r="K45" s="94">
        <f>LOG(D45)</f>
        <v>6.0530784434834199</v>
      </c>
      <c r="L45" s="154"/>
      <c r="M45" s="200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123000000</v>
      </c>
      <c r="C46" s="89">
        <v>62000</v>
      </c>
      <c r="D46" s="89">
        <f t="shared" si="6"/>
        <v>620000</v>
      </c>
      <c r="E46" s="148"/>
      <c r="F46" s="148"/>
      <c r="G46" s="93">
        <f t="shared" si="7"/>
        <v>5.0406504065040655E-3</v>
      </c>
      <c r="H46" s="151"/>
      <c r="I46" s="151"/>
      <c r="J46" s="151"/>
      <c r="K46" s="94">
        <f>LOG(D46)</f>
        <v>5.7923916894982534</v>
      </c>
      <c r="L46" s="154"/>
      <c r="M46" s="200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123000000</v>
      </c>
      <c r="C47" s="89">
        <v>129000</v>
      </c>
      <c r="D47" s="89">
        <f t="shared" si="6"/>
        <v>1290000</v>
      </c>
      <c r="E47" s="148"/>
      <c r="F47" s="148"/>
      <c r="G47" s="93">
        <f t="shared" si="7"/>
        <v>1.0487804878048781E-2</v>
      </c>
      <c r="H47" s="151"/>
      <c r="I47" s="151"/>
      <c r="J47" s="151"/>
      <c r="K47" s="94">
        <f>LOG(D47)</f>
        <v>6.1105897102992488</v>
      </c>
      <c r="L47" s="154"/>
      <c r="M47" s="200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123000000</v>
      </c>
      <c r="C48" s="89">
        <v>260000</v>
      </c>
      <c r="D48" s="89">
        <f t="shared" si="6"/>
        <v>2600000</v>
      </c>
      <c r="E48" s="149"/>
      <c r="F48" s="149"/>
      <c r="G48" s="93">
        <f t="shared" si="7"/>
        <v>2.113821138211382E-2</v>
      </c>
      <c r="H48" s="152"/>
      <c r="I48" s="152"/>
      <c r="J48" s="152"/>
      <c r="K48" s="94">
        <f>LOG(D48)</f>
        <v>6.4149733479708182</v>
      </c>
      <c r="L48" s="154"/>
      <c r="M48" s="200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123000000</v>
      </c>
      <c r="C50" s="8">
        <v>1040</v>
      </c>
      <c r="D50" s="8">
        <f t="shared" si="6"/>
        <v>10400</v>
      </c>
      <c r="E50" s="127">
        <f>AVERAGE(D50:D54)</f>
        <v>8306</v>
      </c>
      <c r="F50" s="127">
        <f>STDEV(D50:D54)</f>
        <v>4341.2705513478422</v>
      </c>
      <c r="G50" s="124">
        <f t="shared" ref="G50:G54" si="8">D50/B50</f>
        <v>8.4552845528455288E-5</v>
      </c>
      <c r="H50" s="161">
        <f>AVERAGE(G50:G54)</f>
        <v>6.7528455284552851E-5</v>
      </c>
      <c r="I50" s="161">
        <f>STDEV(G50:G54)</f>
        <v>3.5294882531283273E-5</v>
      </c>
      <c r="J50" s="133">
        <f>I50/H50</f>
        <v>0.52266681330939591</v>
      </c>
      <c r="K50" s="67">
        <f>LOG(D50)</f>
        <v>4.0170333392987807</v>
      </c>
      <c r="L50" s="136">
        <f>AVERAGE(K50:K54)</f>
        <v>3.8639418284515861</v>
      </c>
      <c r="M50" s="139">
        <f>STDEV(K50:K54)^2</f>
        <v>6.5009629011819101E-2</v>
      </c>
      <c r="N50" s="142">
        <f>L44-L50</f>
        <v>2.2449020634812165</v>
      </c>
      <c r="O50" s="136">
        <f>SQRT((M44/5)+(M50/5))</f>
        <v>0.15184672055409035</v>
      </c>
      <c r="P50" s="145">
        <f>1.96*O50</f>
        <v>0.2976195722860171</v>
      </c>
    </row>
    <row r="51" spans="1:16" ht="20.100000000000001" customHeight="1" x14ac:dyDescent="0.2">
      <c r="A51" s="16" t="s">
        <v>46</v>
      </c>
      <c r="B51" s="10">
        <v>123000000</v>
      </c>
      <c r="C51" s="10">
        <v>1400</v>
      </c>
      <c r="D51" s="10">
        <f t="shared" si="6"/>
        <v>14000</v>
      </c>
      <c r="E51" s="128"/>
      <c r="F51" s="128"/>
      <c r="G51" s="120">
        <f t="shared" si="8"/>
        <v>1.1382113821138211E-4</v>
      </c>
      <c r="H51" s="162"/>
      <c r="I51" s="162"/>
      <c r="J51" s="134"/>
      <c r="K51" s="68">
        <f>LOG(D51)</f>
        <v>4.1461280356782382</v>
      </c>
      <c r="L51" s="137"/>
      <c r="M51" s="140"/>
      <c r="N51" s="143"/>
      <c r="O51" s="137"/>
      <c r="P51" s="146"/>
    </row>
    <row r="52" spans="1:16" ht="20.100000000000001" customHeight="1" x14ac:dyDescent="0.2">
      <c r="A52" s="16" t="s">
        <v>47</v>
      </c>
      <c r="B52" s="10">
        <v>123000000</v>
      </c>
      <c r="C52" s="10">
        <v>917</v>
      </c>
      <c r="D52" s="10">
        <f t="shared" si="6"/>
        <v>9170</v>
      </c>
      <c r="E52" s="128"/>
      <c r="F52" s="128"/>
      <c r="G52" s="123">
        <f t="shared" si="8"/>
        <v>7.4552845528455289E-5</v>
      </c>
      <c r="H52" s="162"/>
      <c r="I52" s="162"/>
      <c r="J52" s="134"/>
      <c r="K52" s="68">
        <f>LOG(D52)</f>
        <v>3.9623693356700209</v>
      </c>
      <c r="L52" s="137"/>
      <c r="M52" s="140"/>
      <c r="N52" s="143"/>
      <c r="O52" s="137"/>
      <c r="P52" s="146"/>
    </row>
    <row r="53" spans="1:16" ht="20.100000000000001" customHeight="1" x14ac:dyDescent="0.2">
      <c r="A53" s="16" t="s">
        <v>48</v>
      </c>
      <c r="B53" s="10">
        <v>123000000</v>
      </c>
      <c r="C53" s="10">
        <v>443</v>
      </c>
      <c r="D53" s="10">
        <f t="shared" si="6"/>
        <v>4430</v>
      </c>
      <c r="E53" s="128"/>
      <c r="F53" s="128"/>
      <c r="G53" s="123">
        <f t="shared" si="8"/>
        <v>3.6016260162601628E-5</v>
      </c>
      <c r="H53" s="162"/>
      <c r="I53" s="162"/>
      <c r="J53" s="134"/>
      <c r="K53" s="68">
        <f>LOG(D53)</f>
        <v>3.6464037262230695</v>
      </c>
      <c r="L53" s="137"/>
      <c r="M53" s="140"/>
      <c r="N53" s="143"/>
      <c r="O53" s="137"/>
      <c r="P53" s="146"/>
    </row>
    <row r="54" spans="1:16" ht="20.100000000000001" customHeight="1" x14ac:dyDescent="0.2">
      <c r="A54" s="16" t="s">
        <v>49</v>
      </c>
      <c r="B54" s="10">
        <v>123000000</v>
      </c>
      <c r="C54" s="10">
        <v>353</v>
      </c>
      <c r="D54" s="10">
        <f t="shared" si="6"/>
        <v>3530</v>
      </c>
      <c r="E54" s="129"/>
      <c r="F54" s="129"/>
      <c r="G54" s="123">
        <f t="shared" si="8"/>
        <v>2.8699186991869919E-5</v>
      </c>
      <c r="H54" s="163"/>
      <c r="I54" s="163"/>
      <c r="J54" s="135"/>
      <c r="K54" s="68">
        <f>LOG(D54)</f>
        <v>3.5477747053878224</v>
      </c>
      <c r="L54" s="138"/>
      <c r="M54" s="141"/>
      <c r="N54" s="144"/>
      <c r="O54" s="137"/>
      <c r="P54" s="146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P50:P54"/>
    <mergeCell ref="E50:E54"/>
    <mergeCell ref="F50:F54"/>
    <mergeCell ref="H50:H54"/>
    <mergeCell ref="I50:I54"/>
    <mergeCell ref="J50:J54"/>
    <mergeCell ref="L50:L54"/>
    <mergeCell ref="L44:L48"/>
    <mergeCell ref="M44:M48"/>
    <mergeCell ref="M50:M54"/>
    <mergeCell ref="N50:N54"/>
    <mergeCell ref="O50:O54"/>
    <mergeCell ref="E44:E48"/>
    <mergeCell ref="F44:F48"/>
    <mergeCell ref="H44:H48"/>
    <mergeCell ref="I44:I48"/>
    <mergeCell ref="J44:J48"/>
    <mergeCell ref="L36:L40"/>
    <mergeCell ref="M36:M40"/>
    <mergeCell ref="N36:N40"/>
    <mergeCell ref="O36:O40"/>
    <mergeCell ref="P36:P40"/>
    <mergeCell ref="E36:E40"/>
    <mergeCell ref="F36:F40"/>
    <mergeCell ref="H36:H40"/>
    <mergeCell ref="I36:I40"/>
    <mergeCell ref="J36:J40"/>
    <mergeCell ref="N22:N26"/>
    <mergeCell ref="O22:O26"/>
    <mergeCell ref="P22:P26"/>
    <mergeCell ref="E30:E34"/>
    <mergeCell ref="F30:F34"/>
    <mergeCell ref="H30:H34"/>
    <mergeCell ref="I30:I34"/>
    <mergeCell ref="J30:J34"/>
    <mergeCell ref="L30:L34"/>
    <mergeCell ref="E22:E26"/>
    <mergeCell ref="F22:F26"/>
    <mergeCell ref="H22:H26"/>
    <mergeCell ref="I22:I26"/>
    <mergeCell ref="J22:J26"/>
    <mergeCell ref="L22:L26"/>
    <mergeCell ref="M30:M34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2:M26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 xml:space="preserve">&amp;C&amp;"Arial,Bold"&amp;14 
2800-100018763
MeBr Test #16 (212 mg/L - 32°C - 45%RH - 60hr CT)
&amp;"Arial,Bold Italic"B. anthracis&amp;"Arial,Bold" NNR1Delta1 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56"/>
  <sheetViews>
    <sheetView topLeftCell="A35" zoomScale="60" zoomScaleNormal="60" zoomScaleSheetLayoutView="65" workbookViewId="0">
      <selection activeCell="A57" sqref="A57"/>
    </sheetView>
  </sheetViews>
  <sheetFormatPr defaultRowHeight="15" x14ac:dyDescent="0.2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122000000</v>
      </c>
      <c r="C2" s="105">
        <v>573000</v>
      </c>
      <c r="D2" s="58">
        <f t="shared" ref="D2:D13" si="0">C2*10</f>
        <v>5730000</v>
      </c>
      <c r="E2" s="172">
        <f>AVERAGE(D2:D6)</f>
        <v>10054000</v>
      </c>
      <c r="F2" s="172">
        <f>STDEV(D2:D6)</f>
        <v>10680076.310588796</v>
      </c>
      <c r="G2" s="63">
        <f t="shared" ref="G2:G12" si="1">D2/B2</f>
        <v>4.6967213114754096E-2</v>
      </c>
      <c r="H2" s="175">
        <f>AVERAGE(G2:G6)</f>
        <v>8.2409836065573769E-2</v>
      </c>
      <c r="I2" s="175">
        <f>STDEV(G2:G6)</f>
        <v>8.754160910318684E-2</v>
      </c>
      <c r="J2" s="178">
        <f>I2/H2</f>
        <v>1.0622713656841849</v>
      </c>
      <c r="K2" s="64">
        <f>LOG(D2)</f>
        <v>6.7581546219673898</v>
      </c>
      <c r="L2" s="181">
        <f>AVERAGE(K2:K6)</f>
        <v>6.8579680382034329</v>
      </c>
      <c r="M2" s="195">
        <f>STDEV(K2:K6)^2</f>
        <v>0.13272100969242329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122000000</v>
      </c>
      <c r="C3" s="60">
        <v>637000</v>
      </c>
      <c r="D3" s="60">
        <f t="shared" si="0"/>
        <v>6370000</v>
      </c>
      <c r="E3" s="173"/>
      <c r="F3" s="173"/>
      <c r="G3" s="65">
        <f t="shared" si="1"/>
        <v>5.2213114754098358E-2</v>
      </c>
      <c r="H3" s="176"/>
      <c r="I3" s="176"/>
      <c r="J3" s="179"/>
      <c r="K3" s="66">
        <f>LOG(D3)</f>
        <v>6.8041394323353508</v>
      </c>
      <c r="L3" s="182"/>
      <c r="M3" s="196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122000000</v>
      </c>
      <c r="C4" s="60">
        <v>620000</v>
      </c>
      <c r="D4" s="60">
        <f t="shared" si="0"/>
        <v>6200000</v>
      </c>
      <c r="E4" s="173"/>
      <c r="F4" s="173"/>
      <c r="G4" s="65">
        <f t="shared" si="1"/>
        <v>5.0819672131147541E-2</v>
      </c>
      <c r="H4" s="176"/>
      <c r="I4" s="176"/>
      <c r="J4" s="179"/>
      <c r="K4" s="66">
        <f>LOG(D4)</f>
        <v>6.7923916894982534</v>
      </c>
      <c r="L4" s="182"/>
      <c r="M4" s="196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122000000</v>
      </c>
      <c r="C5" s="60">
        <v>297000</v>
      </c>
      <c r="D5" s="60">
        <f t="shared" si="0"/>
        <v>2970000</v>
      </c>
      <c r="E5" s="173"/>
      <c r="F5" s="173"/>
      <c r="G5" s="65">
        <f t="shared" si="1"/>
        <v>2.4344262295081968E-2</v>
      </c>
      <c r="H5" s="176"/>
      <c r="I5" s="176"/>
      <c r="J5" s="179"/>
      <c r="K5" s="66">
        <f>LOG(D5)</f>
        <v>6.4727564493172123</v>
      </c>
      <c r="L5" s="182"/>
      <c r="M5" s="196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122000000</v>
      </c>
      <c r="C6" s="60">
        <v>2900000</v>
      </c>
      <c r="D6" s="60">
        <f t="shared" si="0"/>
        <v>29000000</v>
      </c>
      <c r="E6" s="174"/>
      <c r="F6" s="174"/>
      <c r="G6" s="65">
        <f t="shared" si="1"/>
        <v>0.23770491803278687</v>
      </c>
      <c r="H6" s="177"/>
      <c r="I6" s="177"/>
      <c r="J6" s="180"/>
      <c r="K6" s="66">
        <f>LOG(D6)</f>
        <v>7.4623979978989565</v>
      </c>
      <c r="L6" s="182"/>
      <c r="M6" s="196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72">
        <v>0</v>
      </c>
      <c r="C7" s="72">
        <v>0</v>
      </c>
      <c r="D7" s="7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122000000</v>
      </c>
      <c r="C8" s="8">
        <v>13100</v>
      </c>
      <c r="D8" s="8">
        <f t="shared" si="0"/>
        <v>131000</v>
      </c>
      <c r="E8" s="127">
        <f>AVERAGE(D8:D12)</f>
        <v>28506.940000000002</v>
      </c>
      <c r="F8" s="127">
        <f>STDEV(D8:D12)</f>
        <v>57501.074333598321</v>
      </c>
      <c r="G8" s="41">
        <f t="shared" si="1"/>
        <v>1.0737704918032786E-3</v>
      </c>
      <c r="H8" s="161">
        <f>AVERAGE(G8:G12)</f>
        <v>2.336634426229508E-4</v>
      </c>
      <c r="I8" s="161">
        <f>STDEV(G8:G12)</f>
        <v>4.7132028142293704E-4</v>
      </c>
      <c r="J8" s="133">
        <f>I8/H8</f>
        <v>2.0170903763644334</v>
      </c>
      <c r="K8" s="67">
        <f>LOG(D8)</f>
        <v>5.1172712956557644</v>
      </c>
      <c r="L8" s="136">
        <f>AVERAGE(K8:K12)</f>
        <v>2.6434384088406633</v>
      </c>
      <c r="M8" s="136">
        <f>STDEV(K8:K12)^2</f>
        <v>3.9857452111936578</v>
      </c>
      <c r="N8" s="142">
        <f>L2-L8</f>
        <v>4.2145296293627696</v>
      </c>
      <c r="O8" s="136">
        <f>SQRT((M2/5)+(M8/5))</f>
        <v>0.90757547574690234</v>
      </c>
      <c r="P8" s="170">
        <f>1.96*O8</f>
        <v>1.7788479324639286</v>
      </c>
    </row>
    <row r="9" spans="1:16" ht="20.100000000000001" customHeight="1" x14ac:dyDescent="0.2">
      <c r="A9" s="16" t="s">
        <v>33</v>
      </c>
      <c r="B9" s="10">
        <v>122000000</v>
      </c>
      <c r="C9" s="10">
        <v>0</v>
      </c>
      <c r="D9" s="10">
        <v>1</v>
      </c>
      <c r="E9" s="128"/>
      <c r="F9" s="128"/>
      <c r="G9" s="120">
        <f t="shared" si="1"/>
        <v>8.1967213114754098E-9</v>
      </c>
      <c r="H9" s="162"/>
      <c r="I9" s="162"/>
      <c r="J9" s="134"/>
      <c r="K9" s="68">
        <f>LOG(D9)</f>
        <v>0</v>
      </c>
      <c r="L9" s="137"/>
      <c r="M9" s="137"/>
      <c r="N9" s="143"/>
      <c r="O9" s="137"/>
      <c r="P9" s="171"/>
    </row>
    <row r="10" spans="1:16" ht="20.100000000000001" customHeight="1" x14ac:dyDescent="0.2">
      <c r="A10" s="16" t="s">
        <v>34</v>
      </c>
      <c r="B10" s="10">
        <v>122000000</v>
      </c>
      <c r="C10" s="10">
        <v>6.67</v>
      </c>
      <c r="D10" s="10">
        <f t="shared" si="0"/>
        <v>66.7</v>
      </c>
      <c r="E10" s="128"/>
      <c r="F10" s="128"/>
      <c r="G10" s="125">
        <f t="shared" si="1"/>
        <v>5.4672131147540985E-7</v>
      </c>
      <c r="H10" s="162"/>
      <c r="I10" s="162"/>
      <c r="J10" s="134"/>
      <c r="K10" s="68">
        <f>LOG(D10)</f>
        <v>1.8241258339165489</v>
      </c>
      <c r="L10" s="137"/>
      <c r="M10" s="137"/>
      <c r="N10" s="143"/>
      <c r="O10" s="137"/>
      <c r="P10" s="171"/>
    </row>
    <row r="11" spans="1:16" ht="20.100000000000001" customHeight="1" x14ac:dyDescent="0.2">
      <c r="A11" s="16" t="s">
        <v>35</v>
      </c>
      <c r="B11" s="10">
        <v>122000000</v>
      </c>
      <c r="C11" s="10">
        <v>1130</v>
      </c>
      <c r="D11" s="10">
        <f t="shared" si="0"/>
        <v>11300</v>
      </c>
      <c r="E11" s="128"/>
      <c r="F11" s="128"/>
      <c r="G11" s="123">
        <f t="shared" si="1"/>
        <v>9.2622950819672137E-5</v>
      </c>
      <c r="H11" s="162"/>
      <c r="I11" s="162"/>
      <c r="J11" s="134"/>
      <c r="K11" s="68">
        <f>LOG(D11)</f>
        <v>4.0530784434834199</v>
      </c>
      <c r="L11" s="137"/>
      <c r="M11" s="137"/>
      <c r="N11" s="143"/>
      <c r="O11" s="137"/>
      <c r="P11" s="171"/>
    </row>
    <row r="12" spans="1:16" ht="20.100000000000001" customHeight="1" x14ac:dyDescent="0.2">
      <c r="A12" s="16" t="s">
        <v>36</v>
      </c>
      <c r="B12" s="10">
        <v>122000000</v>
      </c>
      <c r="C12" s="10">
        <v>16.7</v>
      </c>
      <c r="D12" s="10">
        <f t="shared" si="0"/>
        <v>167</v>
      </c>
      <c r="E12" s="129"/>
      <c r="F12" s="129"/>
      <c r="G12" s="119">
        <f t="shared" si="1"/>
        <v>1.3688524590163934E-6</v>
      </c>
      <c r="H12" s="163"/>
      <c r="I12" s="163"/>
      <c r="J12" s="135"/>
      <c r="K12" s="68">
        <f>LOG(D12)</f>
        <v>2.2227164711475833</v>
      </c>
      <c r="L12" s="138"/>
      <c r="M12" s="138"/>
      <c r="N12" s="144"/>
      <c r="O12" s="137"/>
      <c r="P12" s="171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122000000</v>
      </c>
      <c r="C16" s="45">
        <v>1000000</v>
      </c>
      <c r="D16" s="45">
        <f t="shared" ref="D16:D27" si="2">C16*10</f>
        <v>10000000</v>
      </c>
      <c r="E16" s="189">
        <f>AVERAGE(D16:D20)</f>
        <v>10234000</v>
      </c>
      <c r="F16" s="189">
        <f>STDEV(D16:D20)</f>
        <v>853978.92245652061</v>
      </c>
      <c r="G16" s="49">
        <f t="shared" ref="G16:G26" si="3">D16/B16</f>
        <v>8.1967213114754092E-2</v>
      </c>
      <c r="H16" s="192">
        <f>AVERAGE(G16:G20)</f>
        <v>8.3885245901639344E-2</v>
      </c>
      <c r="I16" s="192">
        <f>STDEV(G16:G20)</f>
        <v>6.9998272332501684E-3</v>
      </c>
      <c r="J16" s="192">
        <f>I16/H16</f>
        <v>8.3445272860711406E-2</v>
      </c>
      <c r="K16" s="50">
        <f>LOG(D16)</f>
        <v>7</v>
      </c>
      <c r="L16" s="185">
        <f>AVERAGE(K16:K20)</f>
        <v>7.0088984818259261</v>
      </c>
      <c r="M16" s="187">
        <f>STDEV(K16:K20)^2</f>
        <v>1.2126115346878007E-3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122000000</v>
      </c>
      <c r="C17" s="47">
        <v>990000</v>
      </c>
      <c r="D17" s="47">
        <f t="shared" si="2"/>
        <v>9900000</v>
      </c>
      <c r="E17" s="190"/>
      <c r="F17" s="190"/>
      <c r="G17" s="51">
        <f t="shared" si="3"/>
        <v>8.1147540983606561E-2</v>
      </c>
      <c r="H17" s="193"/>
      <c r="I17" s="193"/>
      <c r="J17" s="193"/>
      <c r="K17" s="52">
        <f>LOG(D17)</f>
        <v>6.9956351945975497</v>
      </c>
      <c r="L17" s="186"/>
      <c r="M17" s="188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122000000</v>
      </c>
      <c r="C18" s="47">
        <v>947000</v>
      </c>
      <c r="D18" s="47">
        <f t="shared" si="2"/>
        <v>9470000</v>
      </c>
      <c r="E18" s="190"/>
      <c r="F18" s="190"/>
      <c r="G18" s="51">
        <f t="shared" si="3"/>
        <v>7.7622950819672132E-2</v>
      </c>
      <c r="H18" s="193"/>
      <c r="I18" s="193"/>
      <c r="J18" s="193"/>
      <c r="K18" s="52">
        <f>LOG(D18)</f>
        <v>6.976349979003273</v>
      </c>
      <c r="L18" s="186"/>
      <c r="M18" s="188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122000000</v>
      </c>
      <c r="C19" s="47">
        <v>1170000</v>
      </c>
      <c r="D19" s="47">
        <f t="shared" si="2"/>
        <v>11700000</v>
      </c>
      <c r="E19" s="190"/>
      <c r="F19" s="190"/>
      <c r="G19" s="51">
        <f t="shared" si="3"/>
        <v>9.5901639344262296E-2</v>
      </c>
      <c r="H19" s="193"/>
      <c r="I19" s="193"/>
      <c r="J19" s="193"/>
      <c r="K19" s="52">
        <f>LOG(D19)</f>
        <v>7.0681858617461613</v>
      </c>
      <c r="L19" s="186"/>
      <c r="M19" s="188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122000000</v>
      </c>
      <c r="C20" s="47">
        <v>1010000</v>
      </c>
      <c r="D20" s="47">
        <f t="shared" si="2"/>
        <v>10100000</v>
      </c>
      <c r="E20" s="191"/>
      <c r="F20" s="191"/>
      <c r="G20" s="51">
        <f t="shared" si="3"/>
        <v>8.2786885245901637E-2</v>
      </c>
      <c r="H20" s="194"/>
      <c r="I20" s="194"/>
      <c r="J20" s="194"/>
      <c r="K20" s="52">
        <f>LOG(D20)</f>
        <v>7.0043213737826422</v>
      </c>
      <c r="L20" s="186"/>
      <c r="M20" s="188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122">
        <v>0</v>
      </c>
      <c r="C21" s="74">
        <v>0</v>
      </c>
      <c r="D21" s="74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122000000</v>
      </c>
      <c r="C22" s="8">
        <v>0</v>
      </c>
      <c r="D22" s="8">
        <v>1</v>
      </c>
      <c r="E22" s="127">
        <f>AVERAGE(D22:D26)</f>
        <v>1500.2</v>
      </c>
      <c r="F22" s="127">
        <f>STDEV(D22:D26)</f>
        <v>2148.579693658115</v>
      </c>
      <c r="G22" s="41">
        <f t="shared" si="3"/>
        <v>8.1967213114754098E-9</v>
      </c>
      <c r="H22" s="161">
        <f>AVERAGE(G22:G26)</f>
        <v>1.2296721311475409E-5</v>
      </c>
      <c r="I22" s="161">
        <f>STDEV(G22:G26)</f>
        <v>1.7611308964410779E-5</v>
      </c>
      <c r="J22" s="133">
        <f>I22/H22</f>
        <v>1.4321955030383384</v>
      </c>
      <c r="K22" s="67">
        <f>LOG(D22)</f>
        <v>0</v>
      </c>
      <c r="L22" s="136">
        <f>AVERAGE(K22:K26)</f>
        <v>2.3832429567710838</v>
      </c>
      <c r="M22" s="136">
        <f>STDEV(K22:K26)^2</f>
        <v>2.0713332095924466</v>
      </c>
      <c r="N22" s="142">
        <f>L16-L22</f>
        <v>4.6256555250548423</v>
      </c>
      <c r="O22" s="136">
        <f>SQRT((M16/5)+(M22/5))</f>
        <v>0.64382386118054591</v>
      </c>
      <c r="P22" s="145">
        <f>1.96*O22</f>
        <v>1.2618947679138699</v>
      </c>
    </row>
    <row r="23" spans="1:16" ht="20.100000000000001" customHeight="1" x14ac:dyDescent="0.2">
      <c r="A23" s="16" t="s">
        <v>72</v>
      </c>
      <c r="B23" s="10">
        <v>122000000</v>
      </c>
      <c r="C23" s="10">
        <v>16.7</v>
      </c>
      <c r="D23" s="10">
        <f t="shared" si="2"/>
        <v>167</v>
      </c>
      <c r="E23" s="128"/>
      <c r="F23" s="128"/>
      <c r="G23" s="119">
        <f t="shared" si="3"/>
        <v>1.3688524590163934E-6</v>
      </c>
      <c r="H23" s="162"/>
      <c r="I23" s="162"/>
      <c r="J23" s="134"/>
      <c r="K23" s="68">
        <f>LOG(D23)</f>
        <v>2.2227164711475833</v>
      </c>
      <c r="L23" s="137"/>
      <c r="M23" s="137"/>
      <c r="N23" s="143"/>
      <c r="O23" s="137"/>
      <c r="P23" s="146"/>
    </row>
    <row r="24" spans="1:16" ht="20.100000000000001" customHeight="1" x14ac:dyDescent="0.2">
      <c r="A24" s="16" t="s">
        <v>73</v>
      </c>
      <c r="B24" s="10">
        <v>122000000</v>
      </c>
      <c r="C24" s="10">
        <v>520</v>
      </c>
      <c r="D24" s="10">
        <f t="shared" si="2"/>
        <v>5200</v>
      </c>
      <c r="E24" s="128"/>
      <c r="F24" s="128"/>
      <c r="G24" s="123">
        <f t="shared" si="3"/>
        <v>4.2622950819672128E-5</v>
      </c>
      <c r="H24" s="162"/>
      <c r="I24" s="162"/>
      <c r="J24" s="134"/>
      <c r="K24" s="68">
        <f>LOG(D24)</f>
        <v>3.716003343634799</v>
      </c>
      <c r="L24" s="137"/>
      <c r="M24" s="137"/>
      <c r="N24" s="143"/>
      <c r="O24" s="137"/>
      <c r="P24" s="146"/>
    </row>
    <row r="25" spans="1:16" ht="20.100000000000001" customHeight="1" x14ac:dyDescent="0.2">
      <c r="A25" s="16" t="s">
        <v>74</v>
      </c>
      <c r="B25" s="10">
        <v>122000000</v>
      </c>
      <c r="C25" s="10">
        <v>150</v>
      </c>
      <c r="D25" s="10">
        <f t="shared" si="2"/>
        <v>1500</v>
      </c>
      <c r="E25" s="128"/>
      <c r="F25" s="128"/>
      <c r="G25" s="123">
        <f t="shared" si="3"/>
        <v>1.2295081967213114E-5</v>
      </c>
      <c r="H25" s="162"/>
      <c r="I25" s="162"/>
      <c r="J25" s="134"/>
      <c r="K25" s="68">
        <f>LOG(D25)</f>
        <v>3.1760912590556813</v>
      </c>
      <c r="L25" s="137"/>
      <c r="M25" s="137"/>
      <c r="N25" s="143"/>
      <c r="O25" s="137"/>
      <c r="P25" s="146"/>
    </row>
    <row r="26" spans="1:16" ht="20.100000000000001" customHeight="1" x14ac:dyDescent="0.2">
      <c r="A26" s="16" t="s">
        <v>75</v>
      </c>
      <c r="B26" s="10">
        <v>122000000</v>
      </c>
      <c r="C26" s="10">
        <v>63.3</v>
      </c>
      <c r="D26" s="10">
        <f t="shared" si="2"/>
        <v>633</v>
      </c>
      <c r="E26" s="129"/>
      <c r="F26" s="129"/>
      <c r="G26" s="119">
        <f t="shared" si="3"/>
        <v>5.1885245901639348E-6</v>
      </c>
      <c r="H26" s="163"/>
      <c r="I26" s="163"/>
      <c r="J26" s="135"/>
      <c r="K26" s="68">
        <f>LOG(D26)</f>
        <v>2.8014037100173552</v>
      </c>
      <c r="L26" s="138"/>
      <c r="M26" s="138"/>
      <c r="N26" s="144"/>
      <c r="O26" s="137"/>
      <c r="P26" s="146"/>
    </row>
    <row r="27" spans="1:16" ht="20.100000000000001" customHeight="1" thickBot="1" x14ac:dyDescent="0.25">
      <c r="A27" s="37" t="s">
        <v>76</v>
      </c>
      <c r="B27" s="36">
        <v>0</v>
      </c>
      <c r="C27" s="103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122000000</v>
      </c>
      <c r="C30" s="76">
        <v>6730000</v>
      </c>
      <c r="D30" s="76">
        <f t="shared" ref="D30:D41" si="4">C30*10</f>
        <v>67300000</v>
      </c>
      <c r="E30" s="164">
        <f>AVERAGE(D30:D34)</f>
        <v>64040000</v>
      </c>
      <c r="F30" s="164">
        <f>STDEV(D30:D34)</f>
        <v>6624801.8838301878</v>
      </c>
      <c r="G30" s="81">
        <f t="shared" ref="G30:G40" si="5">D30/B30</f>
        <v>0.55163934426229511</v>
      </c>
      <c r="H30" s="167">
        <f>AVERAGE(G30:G34)</f>
        <v>0.5249180327868852</v>
      </c>
      <c r="I30" s="167">
        <f>STDEV(G30:G34)</f>
        <v>5.4301654785493349E-2</v>
      </c>
      <c r="J30" s="167">
        <f>I30/H30</f>
        <v>0.1034478745132759</v>
      </c>
      <c r="K30" s="82">
        <f>LOG(D30)</f>
        <v>7.828015064223977</v>
      </c>
      <c r="L30" s="157">
        <f>AVERAGE(K30:K34)</f>
        <v>7.8043989841438854</v>
      </c>
      <c r="M30" s="197">
        <f>STDEV(K30:K34)^2</f>
        <v>2.3399113490722265E-3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122000000</v>
      </c>
      <c r="C31" s="78">
        <v>6830000</v>
      </c>
      <c r="D31" s="78">
        <f t="shared" si="4"/>
        <v>68300000</v>
      </c>
      <c r="E31" s="165"/>
      <c r="F31" s="165"/>
      <c r="G31" s="84">
        <f t="shared" si="5"/>
        <v>0.55983606557377052</v>
      </c>
      <c r="H31" s="168"/>
      <c r="I31" s="168"/>
      <c r="J31" s="168"/>
      <c r="K31" s="85">
        <f>LOG(D31)</f>
        <v>7.8344207036815323</v>
      </c>
      <c r="L31" s="158"/>
      <c r="M31" s="198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122000000</v>
      </c>
      <c r="C32" s="78">
        <v>5230000</v>
      </c>
      <c r="D32" s="78">
        <f t="shared" si="4"/>
        <v>52300000</v>
      </c>
      <c r="E32" s="165"/>
      <c r="F32" s="165"/>
      <c r="G32" s="84">
        <f t="shared" si="5"/>
        <v>0.42868852459016393</v>
      </c>
      <c r="H32" s="168"/>
      <c r="I32" s="168"/>
      <c r="J32" s="168"/>
      <c r="K32" s="85">
        <f>LOG(D32)</f>
        <v>7.7185016888672742</v>
      </c>
      <c r="L32" s="158"/>
      <c r="M32" s="198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122000000</v>
      </c>
      <c r="C33" s="78">
        <v>6600000</v>
      </c>
      <c r="D33" s="78">
        <f t="shared" si="4"/>
        <v>66000000</v>
      </c>
      <c r="E33" s="165"/>
      <c r="F33" s="165"/>
      <c r="G33" s="84">
        <f t="shared" si="5"/>
        <v>0.54098360655737709</v>
      </c>
      <c r="H33" s="168"/>
      <c r="I33" s="168"/>
      <c r="J33" s="168"/>
      <c r="K33" s="85">
        <f>LOG(D33)</f>
        <v>7.8195439355418683</v>
      </c>
      <c r="L33" s="158"/>
      <c r="M33" s="198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122000000</v>
      </c>
      <c r="C34" s="78">
        <v>6630000</v>
      </c>
      <c r="D34" s="78">
        <f t="shared" si="4"/>
        <v>66300000</v>
      </c>
      <c r="E34" s="166"/>
      <c r="F34" s="166"/>
      <c r="G34" s="84">
        <f t="shared" si="5"/>
        <v>0.54344262295081969</v>
      </c>
      <c r="H34" s="169"/>
      <c r="I34" s="169"/>
      <c r="J34" s="169"/>
      <c r="K34" s="85">
        <f>LOG(D34)</f>
        <v>7.8215135284047728</v>
      </c>
      <c r="L34" s="158"/>
      <c r="M34" s="198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83">
        <v>0</v>
      </c>
      <c r="C35" s="83">
        <v>0</v>
      </c>
      <c r="D35" s="83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122000000</v>
      </c>
      <c r="C36" s="8">
        <v>0</v>
      </c>
      <c r="D36" s="8">
        <v>1</v>
      </c>
      <c r="E36" s="127">
        <f>AVERAGE(D36:D40)</f>
        <v>1</v>
      </c>
      <c r="F36" s="127">
        <f>STDEV(D36:D40)</f>
        <v>0</v>
      </c>
      <c r="G36" s="41">
        <f t="shared" si="5"/>
        <v>8.1967213114754098E-9</v>
      </c>
      <c r="H36" s="133">
        <f>AVERAGE(G36:G40)</f>
        <v>8.1967213114754098E-9</v>
      </c>
      <c r="I36" s="133">
        <f>STDEV(G36:G40)</f>
        <v>0</v>
      </c>
      <c r="J36" s="133">
        <f>I36/H36</f>
        <v>0</v>
      </c>
      <c r="K36" s="67">
        <f>LOG(D36)</f>
        <v>0</v>
      </c>
      <c r="L36" s="136">
        <f>AVERAGE(K36:K40)</f>
        <v>0</v>
      </c>
      <c r="M36" s="136">
        <f>STDEV(K36:K40)^2</f>
        <v>0</v>
      </c>
      <c r="N36" s="142">
        <f>L30-L36</f>
        <v>7.8043989841438854</v>
      </c>
      <c r="O36" s="139">
        <f>SQRT((M30/5)+(M36/5))</f>
        <v>2.1632897859844052E-2</v>
      </c>
      <c r="P36" s="145">
        <f>1.96*O36</f>
        <v>4.2400479805294343E-2</v>
      </c>
    </row>
    <row r="37" spans="1:16" ht="20.100000000000001" customHeight="1" x14ac:dyDescent="0.2">
      <c r="A37" s="16" t="s">
        <v>61</v>
      </c>
      <c r="B37" s="10">
        <v>122000000</v>
      </c>
      <c r="C37" s="10">
        <v>0</v>
      </c>
      <c r="D37" s="10">
        <v>1</v>
      </c>
      <c r="E37" s="128"/>
      <c r="F37" s="128"/>
      <c r="G37" s="11">
        <f t="shared" si="5"/>
        <v>8.1967213114754098E-9</v>
      </c>
      <c r="H37" s="134"/>
      <c r="I37" s="134"/>
      <c r="J37" s="134"/>
      <c r="K37" s="68">
        <f>LOG(D37)</f>
        <v>0</v>
      </c>
      <c r="L37" s="137"/>
      <c r="M37" s="137"/>
      <c r="N37" s="143"/>
      <c r="O37" s="140"/>
      <c r="P37" s="146"/>
    </row>
    <row r="38" spans="1:16" ht="20.100000000000001" customHeight="1" x14ac:dyDescent="0.2">
      <c r="A38" s="16" t="s">
        <v>62</v>
      </c>
      <c r="B38" s="10">
        <v>122000000</v>
      </c>
      <c r="C38" s="10">
        <v>0</v>
      </c>
      <c r="D38" s="10">
        <v>1</v>
      </c>
      <c r="E38" s="128"/>
      <c r="F38" s="128"/>
      <c r="G38" s="11">
        <f t="shared" si="5"/>
        <v>8.1967213114754098E-9</v>
      </c>
      <c r="H38" s="134"/>
      <c r="I38" s="134"/>
      <c r="J38" s="134"/>
      <c r="K38" s="68">
        <f>LOG(D38)</f>
        <v>0</v>
      </c>
      <c r="L38" s="137"/>
      <c r="M38" s="137"/>
      <c r="N38" s="143"/>
      <c r="O38" s="140"/>
      <c r="P38" s="146"/>
    </row>
    <row r="39" spans="1:16" ht="20.100000000000001" customHeight="1" x14ac:dyDescent="0.2">
      <c r="A39" s="16" t="s">
        <v>63</v>
      </c>
      <c r="B39" s="10">
        <v>122000000</v>
      </c>
      <c r="C39" s="10">
        <v>0</v>
      </c>
      <c r="D39" s="10">
        <v>1</v>
      </c>
      <c r="E39" s="128"/>
      <c r="F39" s="128"/>
      <c r="G39" s="11">
        <f t="shared" si="5"/>
        <v>8.1967213114754098E-9</v>
      </c>
      <c r="H39" s="134"/>
      <c r="I39" s="134"/>
      <c r="J39" s="134"/>
      <c r="K39" s="68">
        <f>LOG(D39)</f>
        <v>0</v>
      </c>
      <c r="L39" s="137"/>
      <c r="M39" s="137"/>
      <c r="N39" s="143"/>
      <c r="O39" s="140"/>
      <c r="P39" s="146"/>
    </row>
    <row r="40" spans="1:16" ht="20.100000000000001" customHeight="1" x14ac:dyDescent="0.2">
      <c r="A40" s="16" t="s">
        <v>64</v>
      </c>
      <c r="B40" s="10">
        <v>122000000</v>
      </c>
      <c r="C40" s="10">
        <v>0</v>
      </c>
      <c r="D40" s="10">
        <v>1</v>
      </c>
      <c r="E40" s="129"/>
      <c r="F40" s="129"/>
      <c r="G40" s="11">
        <f t="shared" si="5"/>
        <v>8.1967213114754098E-9</v>
      </c>
      <c r="H40" s="135"/>
      <c r="I40" s="135"/>
      <c r="J40" s="135"/>
      <c r="K40" s="68">
        <f>LOG(D40)</f>
        <v>0</v>
      </c>
      <c r="L40" s="138"/>
      <c r="M40" s="138"/>
      <c r="N40" s="144"/>
      <c r="O40" s="140"/>
      <c r="P40" s="146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36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122000000</v>
      </c>
      <c r="C44" s="87">
        <v>720000</v>
      </c>
      <c r="D44" s="87">
        <f t="shared" ref="D44:D55" si="6">C44*10</f>
        <v>7200000</v>
      </c>
      <c r="E44" s="147">
        <f>AVERAGE(D44:D48)</f>
        <v>9526000</v>
      </c>
      <c r="F44" s="147">
        <f>STDEV(D44:D48)</f>
        <v>2458938.7954969518</v>
      </c>
      <c r="G44" s="91">
        <f t="shared" ref="G44:G48" si="7">D44/B44</f>
        <v>5.9016393442622953E-2</v>
      </c>
      <c r="H44" s="150">
        <f>AVERAGE(G44:G48)</f>
        <v>7.808196721311475E-2</v>
      </c>
      <c r="I44" s="150">
        <f>STDEV(G44:G48)</f>
        <v>2.0155236028663499E-2</v>
      </c>
      <c r="J44" s="150">
        <f>I44/H44</f>
        <v>0.25812920381030308</v>
      </c>
      <c r="K44" s="92">
        <f>LOG(D44)</f>
        <v>6.8573324964312681</v>
      </c>
      <c r="L44" s="153">
        <f>AVERAGE(K44:K48)</f>
        <v>6.9676324392739941</v>
      </c>
      <c r="M44" s="199">
        <f>STDEV(K44:K48)^2</f>
        <v>1.2074538220129846E-2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122000000</v>
      </c>
      <c r="C45" s="89">
        <v>883000</v>
      </c>
      <c r="D45" s="89">
        <f t="shared" si="6"/>
        <v>8830000</v>
      </c>
      <c r="E45" s="148"/>
      <c r="F45" s="148"/>
      <c r="G45" s="93">
        <f t="shared" si="7"/>
        <v>7.2377049180327863E-2</v>
      </c>
      <c r="H45" s="151"/>
      <c r="I45" s="151"/>
      <c r="J45" s="151"/>
      <c r="K45" s="94">
        <f>LOG(D45)</f>
        <v>6.945960703577569</v>
      </c>
      <c r="L45" s="154"/>
      <c r="M45" s="200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122000000</v>
      </c>
      <c r="C46" s="89">
        <v>1120000</v>
      </c>
      <c r="D46" s="89">
        <f t="shared" si="6"/>
        <v>11200000</v>
      </c>
      <c r="E46" s="148"/>
      <c r="F46" s="148"/>
      <c r="G46" s="93">
        <f t="shared" si="7"/>
        <v>9.1803278688524587E-2</v>
      </c>
      <c r="H46" s="151"/>
      <c r="I46" s="151"/>
      <c r="J46" s="151"/>
      <c r="K46" s="94">
        <f>LOG(D46)</f>
        <v>7.0492180226701819</v>
      </c>
      <c r="L46" s="154"/>
      <c r="M46" s="200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122000000</v>
      </c>
      <c r="C47" s="89">
        <v>750000</v>
      </c>
      <c r="D47" s="89">
        <f t="shared" si="6"/>
        <v>7500000</v>
      </c>
      <c r="E47" s="148"/>
      <c r="F47" s="148"/>
      <c r="G47" s="93">
        <f t="shared" si="7"/>
        <v>6.1475409836065573E-2</v>
      </c>
      <c r="H47" s="151"/>
      <c r="I47" s="151"/>
      <c r="J47" s="151"/>
      <c r="K47" s="94">
        <f>LOG(D47)</f>
        <v>6.8750612633917001</v>
      </c>
      <c r="L47" s="154"/>
      <c r="M47" s="200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122000000</v>
      </c>
      <c r="C48" s="89">
        <v>1290000</v>
      </c>
      <c r="D48" s="89">
        <f t="shared" si="6"/>
        <v>12900000</v>
      </c>
      <c r="E48" s="149"/>
      <c r="F48" s="149"/>
      <c r="G48" s="93">
        <f t="shared" si="7"/>
        <v>0.10573770491803279</v>
      </c>
      <c r="H48" s="152"/>
      <c r="I48" s="152"/>
      <c r="J48" s="152"/>
      <c r="K48" s="94">
        <f>LOG(D48)</f>
        <v>7.1105897102992488</v>
      </c>
      <c r="L48" s="154"/>
      <c r="M48" s="200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122000000</v>
      </c>
      <c r="C50" s="8">
        <v>220</v>
      </c>
      <c r="D50" s="8">
        <f t="shared" si="6"/>
        <v>2200</v>
      </c>
      <c r="E50" s="127">
        <f>AVERAGE(D50:D54)</f>
        <v>3954.8</v>
      </c>
      <c r="F50" s="127">
        <f>STDEV(D50:D54)</f>
        <v>4223.9044378394738</v>
      </c>
      <c r="G50" s="124">
        <f t="shared" ref="G50:G54" si="8">D50/B50</f>
        <v>1.8032786885245903E-5</v>
      </c>
      <c r="H50" s="161">
        <f>AVERAGE(G50:G54)</f>
        <v>3.241639344262296E-5</v>
      </c>
      <c r="I50" s="161">
        <f>STDEV(G50:G54)</f>
        <v>3.4622167523274375E-5</v>
      </c>
      <c r="J50" s="133">
        <f>I50/H50</f>
        <v>1.0680450181651342</v>
      </c>
      <c r="K50" s="67">
        <f>LOG(D50)</f>
        <v>3.3424226808222062</v>
      </c>
      <c r="L50" s="136">
        <f>AVERAGE(K50:K54)</f>
        <v>2.8192390048091553</v>
      </c>
      <c r="M50" s="139">
        <f>STDEV(K50:K54)^2</f>
        <v>2.6627776466425357</v>
      </c>
      <c r="N50" s="142">
        <f>L44-L50</f>
        <v>4.1483934344648388</v>
      </c>
      <c r="O50" s="136">
        <f>SQRT((M44/5)+(M50/5))</f>
        <v>0.73141673276766994</v>
      </c>
      <c r="P50" s="145">
        <f>1.96*O50</f>
        <v>1.4335767962246331</v>
      </c>
    </row>
    <row r="51" spans="1:16" ht="20.100000000000001" customHeight="1" x14ac:dyDescent="0.2">
      <c r="A51" s="16" t="s">
        <v>46</v>
      </c>
      <c r="B51" s="10">
        <v>122000000</v>
      </c>
      <c r="C51" s="10">
        <v>977</v>
      </c>
      <c r="D51" s="10">
        <f t="shared" si="6"/>
        <v>9770</v>
      </c>
      <c r="E51" s="128"/>
      <c r="F51" s="128"/>
      <c r="G51" s="123">
        <f t="shared" si="8"/>
        <v>8.0081967213114756E-5</v>
      </c>
      <c r="H51" s="162"/>
      <c r="I51" s="162"/>
      <c r="J51" s="134"/>
      <c r="K51" s="68">
        <f>LOG(D51)</f>
        <v>3.989894563718773</v>
      </c>
      <c r="L51" s="137"/>
      <c r="M51" s="140"/>
      <c r="N51" s="143"/>
      <c r="O51" s="137"/>
      <c r="P51" s="146"/>
    </row>
    <row r="52" spans="1:16" ht="20.100000000000001" customHeight="1" x14ac:dyDescent="0.2">
      <c r="A52" s="16" t="s">
        <v>47</v>
      </c>
      <c r="B52" s="10">
        <v>122000000</v>
      </c>
      <c r="C52" s="10">
        <v>697</v>
      </c>
      <c r="D52" s="10">
        <f t="shared" si="6"/>
        <v>6970</v>
      </c>
      <c r="E52" s="128"/>
      <c r="F52" s="128"/>
      <c r="G52" s="123">
        <f t="shared" si="8"/>
        <v>5.7131147540983607E-5</v>
      </c>
      <c r="H52" s="162"/>
      <c r="I52" s="162"/>
      <c r="J52" s="134"/>
      <c r="K52" s="68">
        <f>LOG(D52)</f>
        <v>3.8432327780980096</v>
      </c>
      <c r="L52" s="137"/>
      <c r="M52" s="140"/>
      <c r="N52" s="143"/>
      <c r="O52" s="137"/>
      <c r="P52" s="146"/>
    </row>
    <row r="53" spans="1:16" ht="20.100000000000001" customHeight="1" x14ac:dyDescent="0.2">
      <c r="A53" s="16" t="s">
        <v>48</v>
      </c>
      <c r="B53" s="10">
        <v>122000000</v>
      </c>
      <c r="C53" s="10">
        <v>83.3</v>
      </c>
      <c r="D53" s="10">
        <f t="shared" si="6"/>
        <v>833</v>
      </c>
      <c r="E53" s="128"/>
      <c r="F53" s="128"/>
      <c r="G53" s="119">
        <f t="shared" si="8"/>
        <v>6.827868852459016E-6</v>
      </c>
      <c r="H53" s="162"/>
      <c r="I53" s="162"/>
      <c r="J53" s="134"/>
      <c r="K53" s="68">
        <f>LOG(D53)</f>
        <v>2.9206450014067875</v>
      </c>
      <c r="L53" s="137"/>
      <c r="M53" s="140"/>
      <c r="N53" s="143"/>
      <c r="O53" s="137"/>
      <c r="P53" s="146"/>
    </row>
    <row r="54" spans="1:16" ht="20.100000000000001" customHeight="1" x14ac:dyDescent="0.2">
      <c r="A54" s="16" t="s">
        <v>49</v>
      </c>
      <c r="B54" s="10">
        <v>122000000</v>
      </c>
      <c r="C54" s="10">
        <v>0</v>
      </c>
      <c r="D54" s="10">
        <v>1</v>
      </c>
      <c r="E54" s="129"/>
      <c r="F54" s="129"/>
      <c r="G54" s="11">
        <f t="shared" si="8"/>
        <v>8.1967213114754098E-9</v>
      </c>
      <c r="H54" s="163"/>
      <c r="I54" s="163"/>
      <c r="J54" s="135"/>
      <c r="K54" s="68">
        <f>LOG(D54)</f>
        <v>0</v>
      </c>
      <c r="L54" s="138"/>
      <c r="M54" s="141"/>
      <c r="N54" s="144"/>
      <c r="O54" s="137"/>
      <c r="P54" s="146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M22:M26"/>
    <mergeCell ref="N22:N26"/>
    <mergeCell ref="O22:O26"/>
    <mergeCell ref="P22:P26"/>
    <mergeCell ref="E22:E26"/>
    <mergeCell ref="F22:F26"/>
    <mergeCell ref="H22:H26"/>
    <mergeCell ref="I22:I26"/>
    <mergeCell ref="J22:J26"/>
    <mergeCell ref="L22:L26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 xml:space="preserve">&amp;C&amp;"Arial,Bold"&amp;14 
2800-100018763
MeBr Test #16 (212 mg/L - 32°C - 45%RH - 60hr CT)
&amp;"Arial,Bold Italic"B. anthracis&amp;"Arial,Bold" Sterne </oddHeader>
    <oddFooter>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D3:S30"/>
  <sheetViews>
    <sheetView topLeftCell="A4" zoomScaleNormal="100" workbookViewId="0">
      <selection activeCell="M20" sqref="M20"/>
    </sheetView>
  </sheetViews>
  <sheetFormatPr defaultRowHeight="12.75" x14ac:dyDescent="0.2"/>
  <cols>
    <col min="12" max="12" width="7" customWidth="1"/>
    <col min="13" max="13" width="20.28515625" bestFit="1" customWidth="1"/>
    <col min="14" max="14" width="17.7109375" bestFit="1" customWidth="1"/>
    <col min="15" max="15" width="17.85546875" bestFit="1" customWidth="1"/>
    <col min="16" max="17" width="20.140625" bestFit="1" customWidth="1"/>
    <col min="18" max="19" width="9.28515625" bestFit="1" customWidth="1"/>
  </cols>
  <sheetData>
    <row r="3" spans="13:19" ht="26.25" thickBot="1" x14ac:dyDescent="0.25">
      <c r="M3" s="55"/>
      <c r="N3" s="56" t="s">
        <v>16</v>
      </c>
      <c r="O3" s="56" t="s">
        <v>17</v>
      </c>
      <c r="P3" s="56" t="s">
        <v>18</v>
      </c>
      <c r="Q3" s="56" t="s">
        <v>19</v>
      </c>
      <c r="R3" s="56" t="s">
        <v>20</v>
      </c>
      <c r="S3" s="56" t="s">
        <v>21</v>
      </c>
    </row>
    <row r="4" spans="13:19" ht="13.5" thickTop="1" x14ac:dyDescent="0.2">
      <c r="M4" s="54" t="s">
        <v>15</v>
      </c>
      <c r="N4" s="114">
        <v>32.299999999999997</v>
      </c>
      <c r="O4" s="114">
        <v>20.059999999999999</v>
      </c>
      <c r="P4" s="115">
        <v>32.19</v>
      </c>
      <c r="Q4" s="114">
        <v>45.38</v>
      </c>
      <c r="R4" s="114">
        <v>35.369999999999997</v>
      </c>
      <c r="S4" s="115">
        <v>44.99</v>
      </c>
    </row>
    <row r="5" spans="13:19" x14ac:dyDescent="0.2">
      <c r="M5" s="54" t="s">
        <v>38</v>
      </c>
      <c r="N5" s="114">
        <v>32.700000000000003</v>
      </c>
      <c r="O5" s="114">
        <v>25</v>
      </c>
      <c r="P5" s="115">
        <v>32.17</v>
      </c>
      <c r="Q5" s="114">
        <v>47.5</v>
      </c>
      <c r="R5" s="114">
        <v>41.5</v>
      </c>
      <c r="S5" s="115">
        <v>45.79</v>
      </c>
    </row>
    <row r="9" spans="13:19" ht="13.5" thickBot="1" x14ac:dyDescent="0.25">
      <c r="N9" s="104" t="s">
        <v>23</v>
      </c>
      <c r="O9" s="104" t="s">
        <v>24</v>
      </c>
      <c r="P9" s="104" t="s">
        <v>25</v>
      </c>
    </row>
    <row r="10" spans="13:19" ht="13.5" thickTop="1" x14ac:dyDescent="0.2">
      <c r="M10" s="69" t="s">
        <v>22</v>
      </c>
      <c r="N10" s="70">
        <v>218</v>
      </c>
      <c r="O10" s="70">
        <v>204</v>
      </c>
      <c r="P10" s="71">
        <v>211.38</v>
      </c>
    </row>
    <row r="13" spans="13:19" x14ac:dyDescent="0.2">
      <c r="Q13" s="106"/>
    </row>
    <row r="14" spans="13:19" x14ac:dyDescent="0.2">
      <c r="N14" s="100"/>
      <c r="O14" s="100"/>
      <c r="P14" s="100"/>
      <c r="Q14" s="100"/>
      <c r="R14" s="100"/>
    </row>
    <row r="15" spans="13:19" x14ac:dyDescent="0.2">
      <c r="N15" s="98"/>
      <c r="O15" s="99"/>
      <c r="P15" s="99"/>
      <c r="Q15" s="98"/>
      <c r="R15" s="99"/>
    </row>
    <row r="16" spans="13:19" x14ac:dyDescent="0.2">
      <c r="N16" s="98"/>
      <c r="O16" s="201" t="s">
        <v>52</v>
      </c>
      <c r="P16" s="201"/>
      <c r="Q16" s="98"/>
      <c r="R16" s="101"/>
    </row>
    <row r="17" spans="4:18" x14ac:dyDescent="0.2">
      <c r="N17" s="100"/>
      <c r="O17" s="112" t="s">
        <v>81</v>
      </c>
      <c r="P17" s="117" t="s">
        <v>82</v>
      </c>
      <c r="Q17" s="113" t="s">
        <v>83</v>
      </c>
      <c r="R17" s="100"/>
    </row>
    <row r="18" spans="4:18" x14ac:dyDescent="0.2">
      <c r="N18" s="98" t="s">
        <v>51</v>
      </c>
      <c r="O18" s="116">
        <v>3.03</v>
      </c>
      <c r="P18" s="116">
        <v>0.48</v>
      </c>
      <c r="Q18" s="118">
        <v>4.21</v>
      </c>
      <c r="R18" s="99"/>
    </row>
    <row r="19" spans="4:18" x14ac:dyDescent="0.2">
      <c r="N19" s="98" t="s">
        <v>78</v>
      </c>
      <c r="O19" s="116">
        <v>4.3600000000000003</v>
      </c>
      <c r="P19" s="116">
        <v>2.5299999999999998</v>
      </c>
      <c r="Q19" s="118">
        <v>4.63</v>
      </c>
      <c r="R19" s="101"/>
    </row>
    <row r="20" spans="4:18" x14ac:dyDescent="0.2">
      <c r="N20" s="98" t="s">
        <v>77</v>
      </c>
      <c r="O20" s="116">
        <v>5.29</v>
      </c>
      <c r="P20" s="116">
        <v>2.14</v>
      </c>
      <c r="Q20" s="116">
        <v>7.8</v>
      </c>
      <c r="R20" s="99"/>
    </row>
    <row r="21" spans="4:18" x14ac:dyDescent="0.2">
      <c r="N21" s="102" t="s">
        <v>79</v>
      </c>
      <c r="O21" s="116">
        <v>2.2000000000000002</v>
      </c>
      <c r="P21" s="116">
        <v>2.2400000000000002</v>
      </c>
      <c r="Q21" s="116">
        <v>4.1500000000000004</v>
      </c>
      <c r="R21" s="99"/>
    </row>
    <row r="24" spans="4:18" x14ac:dyDescent="0.2">
      <c r="N24" s="100"/>
      <c r="O24" s="100"/>
      <c r="P24" s="100"/>
      <c r="Q24" s="100"/>
      <c r="R24" s="100"/>
    </row>
    <row r="25" spans="4:18" x14ac:dyDescent="0.2">
      <c r="N25" s="98"/>
      <c r="O25" s="99"/>
      <c r="P25" s="99"/>
      <c r="Q25" s="98"/>
      <c r="R25" s="99"/>
    </row>
    <row r="26" spans="4:18" x14ac:dyDescent="0.2">
      <c r="N26" s="98"/>
      <c r="O26" s="101"/>
      <c r="P26" s="99"/>
      <c r="Q26" s="98"/>
      <c r="R26" s="101"/>
    </row>
    <row r="27" spans="4:18" x14ac:dyDescent="0.2">
      <c r="E27" s="53"/>
      <c r="F27" s="53"/>
      <c r="G27" s="53"/>
      <c r="H27" s="53"/>
      <c r="I27" s="53"/>
      <c r="J27" s="53"/>
      <c r="N27" s="98"/>
      <c r="O27" s="99"/>
      <c r="P27" s="99"/>
      <c r="Q27" s="98"/>
      <c r="R27" s="99"/>
    </row>
    <row r="28" spans="4:18" x14ac:dyDescent="0.2">
      <c r="D28" s="53"/>
      <c r="N28" s="98"/>
      <c r="O28" s="99"/>
      <c r="P28" s="99"/>
      <c r="Q28" s="98"/>
      <c r="R28" s="99"/>
    </row>
    <row r="29" spans="4:18" x14ac:dyDescent="0.2">
      <c r="N29" s="98"/>
      <c r="O29" s="99"/>
      <c r="P29" s="99"/>
      <c r="Q29" s="98"/>
      <c r="R29" s="99"/>
    </row>
    <row r="30" spans="4:18" x14ac:dyDescent="0.2">
      <c r="N30" s="98"/>
      <c r="O30" s="99"/>
      <c r="P30" s="99"/>
      <c r="Q30" s="98"/>
      <c r="R30" s="99"/>
    </row>
  </sheetData>
  <mergeCells count="1">
    <mergeCell ref="O16:P16"/>
  </mergeCells>
  <printOptions horizontalCentered="1" verticalCentered="1"/>
  <pageMargins left="0.45" right="0.45" top="0.5" bottom="0.5" header="0.3" footer="0.3"/>
  <pageSetup scale="54" orientation="landscape" r:id="rId1"/>
  <headerFooter>
    <oddHeader xml:space="preserve">&amp;C2800-100018763
MeBr Test #16 (212 mg/L - 32°C - 45%RH - 60hr CT)
&amp;"Arial,Italic"B. anthracis &amp;"Arial,Regular"Ames, B. anthracis NNR1Delta1, and &amp;"Arial,Italic"B. anthracis&amp;"Arial,Regular" Sterne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B. anthracis Ames</vt:lpstr>
      <vt:lpstr>B. anthracis NNR1Delta1</vt:lpstr>
      <vt:lpstr>B. anthracis Sterne</vt:lpstr>
      <vt:lpstr>Parameters</vt:lpstr>
      <vt:lpstr>'B. anthracis Ames'!Print_Area</vt:lpstr>
      <vt:lpstr>'B. anthracis NNR1Delta1'!Print_Area</vt:lpstr>
      <vt:lpstr>'B. anthracis Sterne'!Print_Area</vt:lpstr>
    </vt:vector>
  </TitlesOfParts>
  <Company>Battelle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Battelle</dc:creator>
  <cp:lastModifiedBy>lastivkaa</cp:lastModifiedBy>
  <cp:lastPrinted>2014-01-27T13:47:49Z</cp:lastPrinted>
  <dcterms:created xsi:type="dcterms:W3CDTF">2003-06-12T11:20:39Z</dcterms:created>
  <dcterms:modified xsi:type="dcterms:W3CDTF">2014-01-27T14:05:17Z</dcterms:modified>
</cp:coreProperties>
</file>