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50" yWindow="165" windowWidth="11685" windowHeight="9615" activeTab="2"/>
  </bookViews>
  <sheets>
    <sheet name="B. anthracis Ames" sheetId="13" r:id="rId1"/>
    <sheet name="B. anthracis NNR1Delta1" sheetId="14" r:id="rId2"/>
    <sheet name="Parameters" sheetId="15" r:id="rId3"/>
  </sheets>
  <definedNames>
    <definedName name="_xlnm.Print_Area" localSheetId="0">'B. anthracis Ames'!$A$1:$P$41,'B. anthracis Ames'!$A$43:$P$83</definedName>
    <definedName name="_xlnm.Print_Area" localSheetId="1">'B. anthracis NNR1Delta1'!$A$1:$P$41,'B. anthracis NNR1Delta1'!$A$43:$P$83</definedName>
  </definedNames>
  <calcPr calcId="125725"/>
</workbook>
</file>

<file path=xl/calcChain.xml><?xml version="1.0" encoding="utf-8"?>
<calcChain xmlns="http://schemas.openxmlformats.org/spreadsheetml/2006/main">
  <c r="D65" i="13"/>
  <c r="D12"/>
  <c r="D11"/>
  <c r="D9"/>
  <c r="D26"/>
  <c r="D66"/>
  <c r="K66" s="1"/>
  <c r="K64"/>
  <c r="K50"/>
  <c r="D8"/>
  <c r="D10"/>
  <c r="D83" i="14"/>
  <c r="K82"/>
  <c r="G81"/>
  <c r="G80"/>
  <c r="K79"/>
  <c r="D69"/>
  <c r="D68"/>
  <c r="K68" s="1"/>
  <c r="D67"/>
  <c r="K67" s="1"/>
  <c r="D66"/>
  <c r="G66" s="1"/>
  <c r="K65"/>
  <c r="D64"/>
  <c r="D55"/>
  <c r="G54"/>
  <c r="K53"/>
  <c r="G52"/>
  <c r="D41"/>
  <c r="D40"/>
  <c r="K40" s="1"/>
  <c r="D39"/>
  <c r="K39" s="1"/>
  <c r="D38"/>
  <c r="G38" s="1"/>
  <c r="D37"/>
  <c r="K37" s="1"/>
  <c r="D36"/>
  <c r="G36" s="1"/>
  <c r="D27"/>
  <c r="D26"/>
  <c r="G26" s="1"/>
  <c r="K25"/>
  <c r="D24"/>
  <c r="K24" s="1"/>
  <c r="G23"/>
  <c r="D13"/>
  <c r="D12"/>
  <c r="K12" s="1"/>
  <c r="D11"/>
  <c r="K11" s="1"/>
  <c r="D10"/>
  <c r="K10" s="1"/>
  <c r="D9"/>
  <c r="D8"/>
  <c r="G81" i="13"/>
  <c r="G80"/>
  <c r="G79"/>
  <c r="D77" i="14"/>
  <c r="D76"/>
  <c r="G76" s="1"/>
  <c r="D75"/>
  <c r="K75" s="1"/>
  <c r="D74"/>
  <c r="G74" s="1"/>
  <c r="D73"/>
  <c r="G73" s="1"/>
  <c r="D72"/>
  <c r="G72" s="1"/>
  <c r="D63"/>
  <c r="D62"/>
  <c r="G62" s="1"/>
  <c r="D61"/>
  <c r="K61" s="1"/>
  <c r="D60"/>
  <c r="G60" s="1"/>
  <c r="D59"/>
  <c r="K59" s="1"/>
  <c r="D58"/>
  <c r="K58" s="1"/>
  <c r="D49"/>
  <c r="D48"/>
  <c r="G48" s="1"/>
  <c r="D47"/>
  <c r="K47" s="1"/>
  <c r="D46"/>
  <c r="G46" s="1"/>
  <c r="D45"/>
  <c r="K45" s="1"/>
  <c r="D44"/>
  <c r="K44" s="1"/>
  <c r="D35"/>
  <c r="D34"/>
  <c r="G34" s="1"/>
  <c r="D33"/>
  <c r="K33" s="1"/>
  <c r="D32"/>
  <c r="G32" s="1"/>
  <c r="D31"/>
  <c r="K31" s="1"/>
  <c r="D30"/>
  <c r="K30" s="1"/>
  <c r="D21"/>
  <c r="D20"/>
  <c r="K20" s="1"/>
  <c r="D19"/>
  <c r="G19" s="1"/>
  <c r="D18"/>
  <c r="G18" s="1"/>
  <c r="D17"/>
  <c r="K17" s="1"/>
  <c r="D16"/>
  <c r="K9"/>
  <c r="D7"/>
  <c r="D6"/>
  <c r="K6" s="1"/>
  <c r="D5"/>
  <c r="K5" s="1"/>
  <c r="D4"/>
  <c r="K4" s="1"/>
  <c r="D3"/>
  <c r="K3" s="1"/>
  <c r="D2"/>
  <c r="G40" i="13"/>
  <c r="G39"/>
  <c r="K38"/>
  <c r="G37"/>
  <c r="K36"/>
  <c r="G26"/>
  <c r="G25"/>
  <c r="G24"/>
  <c r="G23"/>
  <c r="G22"/>
  <c r="G51" i="14"/>
  <c r="K82" i="13"/>
  <c r="K80"/>
  <c r="K78"/>
  <c r="G68"/>
  <c r="G67"/>
  <c r="G65"/>
  <c r="G54"/>
  <c r="K53"/>
  <c r="K52"/>
  <c r="K51"/>
  <c r="D83"/>
  <c r="D77"/>
  <c r="D76"/>
  <c r="G76" s="1"/>
  <c r="D75"/>
  <c r="K75" s="1"/>
  <c r="D74"/>
  <c r="G74" s="1"/>
  <c r="D73"/>
  <c r="K73" s="1"/>
  <c r="D72"/>
  <c r="D69"/>
  <c r="D63"/>
  <c r="D62"/>
  <c r="K62" s="1"/>
  <c r="D61"/>
  <c r="K61" s="1"/>
  <c r="D60"/>
  <c r="K60" s="1"/>
  <c r="D59"/>
  <c r="K59" s="1"/>
  <c r="D58"/>
  <c r="D55"/>
  <c r="D49"/>
  <c r="D48"/>
  <c r="K48" s="1"/>
  <c r="D47"/>
  <c r="G47" s="1"/>
  <c r="D46"/>
  <c r="K46" s="1"/>
  <c r="D45"/>
  <c r="G45" s="1"/>
  <c r="D44"/>
  <c r="K44" s="1"/>
  <c r="D41"/>
  <c r="D35"/>
  <c r="D34"/>
  <c r="K34" s="1"/>
  <c r="D33"/>
  <c r="G33" s="1"/>
  <c r="D32"/>
  <c r="K32" s="1"/>
  <c r="D31"/>
  <c r="G31" s="1"/>
  <c r="D30"/>
  <c r="K30" s="1"/>
  <c r="G50" l="1"/>
  <c r="F8" i="14"/>
  <c r="K68" i="13"/>
  <c r="E16" i="14"/>
  <c r="K39" i="13"/>
  <c r="G64"/>
  <c r="G38"/>
  <c r="E50" i="14"/>
  <c r="F22"/>
  <c r="G82" i="13"/>
  <c r="G78"/>
  <c r="G66"/>
  <c r="K65"/>
  <c r="G53"/>
  <c r="G52"/>
  <c r="G51"/>
  <c r="G36"/>
  <c r="F72"/>
  <c r="E64" i="14"/>
  <c r="F36" i="13"/>
  <c r="K37"/>
  <c r="E64"/>
  <c r="K79"/>
  <c r="F72" i="14"/>
  <c r="E78"/>
  <c r="G79"/>
  <c r="E78" i="13"/>
  <c r="E72"/>
  <c r="F64"/>
  <c r="F50"/>
  <c r="G82" i="14"/>
  <c r="K78"/>
  <c r="G78"/>
  <c r="G68"/>
  <c r="G67"/>
  <c r="G65"/>
  <c r="K54"/>
  <c r="G53"/>
  <c r="K51"/>
  <c r="G40"/>
  <c r="G39"/>
  <c r="G37"/>
  <c r="K26"/>
  <c r="G25"/>
  <c r="K23"/>
  <c r="G12"/>
  <c r="E8"/>
  <c r="K8"/>
  <c r="M8" s="1"/>
  <c r="G75"/>
  <c r="H72" s="1"/>
  <c r="K74"/>
  <c r="K72"/>
  <c r="G61"/>
  <c r="K60"/>
  <c r="G59"/>
  <c r="G58"/>
  <c r="G47"/>
  <c r="K46"/>
  <c r="G45"/>
  <c r="G44"/>
  <c r="G33"/>
  <c r="K32"/>
  <c r="G31"/>
  <c r="G30"/>
  <c r="K19"/>
  <c r="K18"/>
  <c r="G17"/>
  <c r="G16"/>
  <c r="K16"/>
  <c r="G4"/>
  <c r="G46" i="13"/>
  <c r="G32"/>
  <c r="E72" i="14"/>
  <c r="K76"/>
  <c r="F78"/>
  <c r="K80"/>
  <c r="K73"/>
  <c r="K81"/>
  <c r="F58"/>
  <c r="G64"/>
  <c r="K64"/>
  <c r="E58"/>
  <c r="K62"/>
  <c r="F64"/>
  <c r="K66"/>
  <c r="F44"/>
  <c r="G50"/>
  <c r="K50"/>
  <c r="E44"/>
  <c r="K48"/>
  <c r="F50"/>
  <c r="K52"/>
  <c r="F30"/>
  <c r="K36"/>
  <c r="E30"/>
  <c r="K34"/>
  <c r="F36"/>
  <c r="K38"/>
  <c r="E36"/>
  <c r="F16"/>
  <c r="G22"/>
  <c r="K22"/>
  <c r="G20"/>
  <c r="E22"/>
  <c r="G24"/>
  <c r="F2"/>
  <c r="G6"/>
  <c r="G8"/>
  <c r="G10"/>
  <c r="G60" i="13"/>
  <c r="K72"/>
  <c r="G73"/>
  <c r="G34"/>
  <c r="G48"/>
  <c r="F58"/>
  <c r="G62"/>
  <c r="G72"/>
  <c r="G75"/>
  <c r="E2" i="14"/>
  <c r="G2"/>
  <c r="K2"/>
  <c r="G3"/>
  <c r="G5"/>
  <c r="G9"/>
  <c r="G11"/>
  <c r="K74" i="13"/>
  <c r="K76"/>
  <c r="K81"/>
  <c r="F78"/>
  <c r="E58"/>
  <c r="G58"/>
  <c r="K58"/>
  <c r="G59"/>
  <c r="G61"/>
  <c r="K67"/>
  <c r="F44"/>
  <c r="K45"/>
  <c r="K47"/>
  <c r="K54"/>
  <c r="L50" s="1"/>
  <c r="E44"/>
  <c r="G44"/>
  <c r="E50"/>
  <c r="F30"/>
  <c r="K31"/>
  <c r="K33"/>
  <c r="K40"/>
  <c r="E30"/>
  <c r="G30"/>
  <c r="E36"/>
  <c r="I64" l="1"/>
  <c r="I36"/>
  <c r="H78"/>
  <c r="I78" i="14"/>
  <c r="H50" i="13"/>
  <c r="M58" i="14"/>
  <c r="H64" i="13"/>
  <c r="L36"/>
  <c r="M64"/>
  <c r="H36"/>
  <c r="J36" s="1"/>
  <c r="H36" i="14"/>
  <c r="L30"/>
  <c r="I36"/>
  <c r="I72"/>
  <c r="J72" s="1"/>
  <c r="M44"/>
  <c r="H58"/>
  <c r="I78" i="13"/>
  <c r="I30" i="14"/>
  <c r="L78" i="13"/>
  <c r="I50"/>
  <c r="M36"/>
  <c r="H44" i="14"/>
  <c r="I16"/>
  <c r="H78"/>
  <c r="L8"/>
  <c r="I44"/>
  <c r="I58"/>
  <c r="L16"/>
  <c r="H72" i="13"/>
  <c r="M78" i="14"/>
  <c r="L78"/>
  <c r="H8"/>
  <c r="M72"/>
  <c r="L72"/>
  <c r="L58"/>
  <c r="L44"/>
  <c r="M30"/>
  <c r="H30"/>
  <c r="M16"/>
  <c r="M78" i="13"/>
  <c r="M50"/>
  <c r="L72"/>
  <c r="N78" s="1"/>
  <c r="M72"/>
  <c r="L44"/>
  <c r="N50" s="1"/>
  <c r="M44"/>
  <c r="O50" s="1"/>
  <c r="P50" s="1"/>
  <c r="L30"/>
  <c r="M30"/>
  <c r="H16" i="14"/>
  <c r="I8"/>
  <c r="I72" i="13"/>
  <c r="H64" i="14"/>
  <c r="I64"/>
  <c r="M64"/>
  <c r="L64"/>
  <c r="I50"/>
  <c r="H50"/>
  <c r="M50"/>
  <c r="L50"/>
  <c r="L36"/>
  <c r="M36"/>
  <c r="I22"/>
  <c r="H22"/>
  <c r="M22"/>
  <c r="L22"/>
  <c r="H2"/>
  <c r="I2"/>
  <c r="L2"/>
  <c r="M2"/>
  <c r="O8" s="1"/>
  <c r="P8" s="1"/>
  <c r="H58" i="13"/>
  <c r="I58"/>
  <c r="L64"/>
  <c r="L58"/>
  <c r="M58"/>
  <c r="I44"/>
  <c r="H44"/>
  <c r="I30"/>
  <c r="H30"/>
  <c r="J78" i="14" l="1"/>
  <c r="J78" i="13"/>
  <c r="J64"/>
  <c r="J50"/>
  <c r="O64" i="14"/>
  <c r="P64" s="1"/>
  <c r="J44"/>
  <c r="N36" i="13"/>
  <c r="N50" i="14"/>
  <c r="O64" i="13"/>
  <c r="P64" s="1"/>
  <c r="J30" i="14"/>
  <c r="J58"/>
  <c r="J36"/>
  <c r="N36"/>
  <c r="O36"/>
  <c r="P36" s="1"/>
  <c r="O50"/>
  <c r="P50" s="1"/>
  <c r="J16"/>
  <c r="N22"/>
  <c r="O36" i="13"/>
  <c r="P36" s="1"/>
  <c r="N8" i="14"/>
  <c r="J8"/>
  <c r="O22"/>
  <c r="P22" s="1"/>
  <c r="J30" i="13"/>
  <c r="J72"/>
  <c r="O78" i="14"/>
  <c r="P78" s="1"/>
  <c r="N78"/>
  <c r="N64"/>
  <c r="O78" i="13"/>
  <c r="P78" s="1"/>
  <c r="J64" i="14"/>
  <c r="J50"/>
  <c r="J22"/>
  <c r="J44" i="13"/>
  <c r="J58"/>
  <c r="J2" i="14"/>
  <c r="N64" i="13"/>
  <c r="D27"/>
  <c r="K25" l="1"/>
  <c r="D2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D13"/>
  <c r="K12"/>
  <c r="K11"/>
  <c r="K10"/>
  <c r="G9"/>
  <c r="G11" l="1"/>
  <c r="K9"/>
  <c r="G10"/>
  <c r="G12"/>
  <c r="F16"/>
  <c r="E16" s="1"/>
  <c r="L16"/>
  <c r="N22" s="1"/>
  <c r="M16"/>
  <c r="G16"/>
  <c r="K8"/>
  <c r="D7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I2" l="1"/>
  <c r="H2"/>
  <c r="I8"/>
  <c r="J8" s="1"/>
  <c r="O22"/>
  <c r="P22" s="1"/>
  <c r="J2" l="1"/>
</calcChain>
</file>

<file path=xl/sharedStrings.xml><?xml version="1.0" encoding="utf-8"?>
<sst xmlns="http://schemas.openxmlformats.org/spreadsheetml/2006/main" count="357" uniqueCount="109">
  <si>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</si>
  <si>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</si>
  <si>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</si>
  <si>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</si>
  <si>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</si>
  <si>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</si>
  <si>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</si>
  <si>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</si>
  <si>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</si>
  <si>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</si>
  <si>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</si>
  <si>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</si>
  <si>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</si>
  <si>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</si>
  <si>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</si>
  <si>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</si>
  <si>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</si>
  <si>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</si>
  <si>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</si>
  <si>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</si>
  <si>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</si>
  <si>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</si>
  <si>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</si>
  <si>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</si>
  <si>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</si>
  <si>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</si>
  <si>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</si>
  <si>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</si>
  <si>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</si>
  <si>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</si>
  <si>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</si>
  <si>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</si>
  <si>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</si>
  <si>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</si>
  <si>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</si>
  <si>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</si>
  <si>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</si>
  <si>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</si>
  <si>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</si>
  <si>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</si>
  <si>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</si>
  <si>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</si>
  <si>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</si>
  <si>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</si>
  <si>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</si>
  <si>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</si>
  <si>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</si>
  <si>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</si>
  <si>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</si>
  <si>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</si>
  <si>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</si>
  <si>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</si>
  <si>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</si>
  <si>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</si>
  <si>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</si>
  <si>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</si>
  <si>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</si>
  <si>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</si>
  <si>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</si>
  <si>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</si>
  <si>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</si>
  <si>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</si>
  <si>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</si>
  <si>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</si>
  <si>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</si>
  <si>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</si>
  <si>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</si>
  <si>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</si>
  <si>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</si>
  <si>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</si>
  <si>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</si>
  <si>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</si>
  <si>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</si>
  <si>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</si>
  <si>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</si>
  <si>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</si>
  <si>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</si>
  <si>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Painted Wallboard Paper-CTRL 1</t>
  </si>
  <si>
    <t>Painted Wallboard Paper-CTRL 2</t>
  </si>
  <si>
    <t>Painted Wallboard Paper-CTRL 3</t>
  </si>
  <si>
    <t>Painted Wallboard Paper-CTRL 4</t>
  </si>
  <si>
    <t>Painted Wallboard Paper-CTRL 5</t>
  </si>
  <si>
    <t>Painted Wallboard Paper Control BLK</t>
  </si>
  <si>
    <t>Painted Wallboard Paper-Decon 1</t>
  </si>
  <si>
    <t>Painted Wallboard Paper-Decon 2</t>
  </si>
  <si>
    <t>Painted Wallboard Paper-Decon 3</t>
  </si>
  <si>
    <t>Painted Wallboard Paper-Decon 4</t>
  </si>
  <si>
    <t>Painted Wallboard Paper-Decon 5</t>
  </si>
  <si>
    <t>Painted Wallboard Paper Decon BLK</t>
  </si>
  <si>
    <t>Unpainted Concrete-CTRL 1</t>
  </si>
  <si>
    <t>Unpainted Concrete-CTRL 2</t>
  </si>
  <si>
    <t>Unpainted Concrete-CTRL 3</t>
  </si>
  <si>
    <t>Unpainted Concrete-CTRL 4</t>
  </si>
  <si>
    <t>Unpainted Concrete-CTRL 5</t>
  </si>
  <si>
    <t>Unpainted Concrete Control BLK</t>
  </si>
  <si>
    <t>Unpainted Concrete-Decon 1</t>
  </si>
  <si>
    <t>Unpainted Concrete-Decon 2</t>
  </si>
  <si>
    <t>Unpainted Concrete-Decon 3</t>
  </si>
  <si>
    <t>Unpainted Concrete-Decon 4</t>
  </si>
  <si>
    <t>Unpainted Concrete-Decon 5</t>
  </si>
  <si>
    <t>Unpainted Concrete Decon BLK</t>
  </si>
  <si>
    <t>Carpet</t>
  </si>
  <si>
    <t>Ceiling Tile</t>
  </si>
  <si>
    <t>Pine Wood</t>
  </si>
  <si>
    <t>Unpainted Concrete</t>
  </si>
  <si>
    <t>Wallboard Paper</t>
  </si>
  <si>
    <r>
      <t xml:space="preserve">B. anthracis </t>
    </r>
    <r>
      <rPr>
        <b/>
        <sz val="10"/>
        <rFont val="Arial"/>
        <family val="2"/>
      </rPr>
      <t>NNR1∆1</t>
    </r>
  </si>
  <si>
    <t>B. anthracis Ames</t>
  </si>
  <si>
    <t>Carpet Decon BLK</t>
  </si>
</sst>
</file>

<file path=xl/styles.xml><?xml version="1.0" encoding="utf-8"?>
<styleSheet xmlns="http://schemas.openxmlformats.org/spreadsheetml/2006/main">
  <numFmts count="6">
    <numFmt numFmtId="164" formatCode="0.0000"/>
    <numFmt numFmtId="165" formatCode="0.000"/>
    <numFmt numFmtId="166" formatCode="0.000000%"/>
    <numFmt numFmtId="167" formatCode="0.0000%"/>
    <numFmt numFmtId="168" formatCode="0.00000%"/>
    <numFmt numFmtId="169" formatCode="0.00000"/>
  </numFmts>
  <fonts count="9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1" fontId="2" fillId="10" borderId="5" xfId="0" applyNumberFormat="1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11" fontId="2" fillId="10" borderId="6" xfId="0" applyNumberFormat="1" applyFont="1" applyFill="1" applyBorder="1" applyAlignment="1">
      <alignment horizontal="center" vertical="center"/>
    </xf>
    <xf numFmtId="0" fontId="1" fillId="10" borderId="28" xfId="0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5" xfId="0" applyNumberFormat="1" applyFont="1" applyFill="1" applyBorder="1" applyAlignment="1">
      <alignment horizontal="center" vertical="center"/>
    </xf>
    <xf numFmtId="2" fontId="2" fillId="10" borderId="5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6" xfId="0" applyNumberFormat="1" applyFont="1" applyFill="1" applyBorder="1" applyAlignment="1">
      <alignment horizontal="center" vertical="center"/>
    </xf>
    <xf numFmtId="2" fontId="2" fillId="10" borderId="6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1" fontId="2" fillId="11" borderId="5" xfId="0" applyNumberFormat="1" applyFont="1" applyFill="1" applyBorder="1" applyAlignment="1">
      <alignment horizontal="center" vertical="center"/>
    </xf>
    <xf numFmtId="10" fontId="2" fillId="11" borderId="5" xfId="0" applyNumberFormat="1" applyFont="1" applyFill="1" applyBorder="1" applyAlignment="1">
      <alignment horizontal="center" vertical="center"/>
    </xf>
    <xf numFmtId="2" fontId="2" fillId="11" borderId="5" xfId="0" applyNumberFormat="1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11" fontId="2" fillId="11" borderId="6" xfId="0" applyNumberFormat="1" applyFont="1" applyFill="1" applyBorder="1" applyAlignment="1">
      <alignment horizontal="center" vertical="center"/>
    </xf>
    <xf numFmtId="10" fontId="2" fillId="11" borderId="6" xfId="0" applyNumberFormat="1" applyFont="1" applyFill="1" applyBorder="1" applyAlignment="1">
      <alignment horizontal="center" vertical="center"/>
    </xf>
    <xf numFmtId="2" fontId="2" fillId="11" borderId="6" xfId="0" applyNumberFormat="1" applyFont="1" applyFill="1" applyBorder="1" applyAlignment="1">
      <alignment horizontal="center" vertical="center"/>
    </xf>
    <xf numFmtId="0" fontId="1" fillId="11" borderId="28" xfId="0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/>
    </xf>
    <xf numFmtId="11" fontId="2" fillId="0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0" borderId="30" xfId="0" applyFont="1" applyBorder="1" applyAlignment="1">
      <alignment horizontal="center"/>
    </xf>
    <xf numFmtId="0" fontId="8" fillId="0" borderId="0" xfId="0" applyFont="1" applyAlignment="1"/>
    <xf numFmtId="166" fontId="2" fillId="0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left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9" fontId="2" fillId="8" borderId="33" xfId="0" applyNumberFormat="1" applyFont="1" applyFill="1" applyBorder="1" applyAlignment="1">
      <alignment horizontal="center" vertical="center"/>
    </xf>
    <xf numFmtId="169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2" fontId="2" fillId="10" borderId="2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>
      <alignment horizontal="center" vertical="center"/>
    </xf>
    <xf numFmtId="165" fontId="2" fillId="10" borderId="33" xfId="0" applyNumberFormat="1" applyFont="1" applyFill="1" applyBorder="1" applyAlignment="1">
      <alignment horizontal="center" vertical="center"/>
    </xf>
    <xf numFmtId="165" fontId="2" fillId="10" borderId="9" xfId="0" applyNumberFormat="1" applyFont="1" applyFill="1" applyBorder="1" applyAlignment="1">
      <alignment horizontal="center" vertical="center"/>
    </xf>
    <xf numFmtId="11" fontId="2" fillId="10" borderId="2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1" fontId="2" fillId="10" borderId="8" xfId="0" applyNumberFormat="1" applyFont="1" applyFill="1" applyBorder="1" applyAlignment="1">
      <alignment horizontal="center" vertical="center"/>
    </xf>
    <xf numFmtId="10" fontId="2" fillId="10" borderId="2" xfId="0" applyNumberFormat="1" applyFont="1" applyFill="1" applyBorder="1" applyAlignment="1">
      <alignment horizontal="center" vertical="center"/>
    </xf>
    <xf numFmtId="10" fontId="2" fillId="10" borderId="7" xfId="0" applyNumberFormat="1" applyFont="1" applyFill="1" applyBorder="1" applyAlignment="1">
      <alignment horizontal="center" vertical="center"/>
    </xf>
    <xf numFmtId="10" fontId="2" fillId="10" borderId="8" xfId="0" applyNumberFormat="1" applyFont="1" applyFill="1" applyBorder="1" applyAlignment="1">
      <alignment horizontal="center" vertical="center"/>
    </xf>
    <xf numFmtId="11" fontId="2" fillId="11" borderId="2" xfId="0" applyNumberFormat="1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11" fontId="2" fillId="11" borderId="8" xfId="0" applyNumberFormat="1" applyFont="1" applyFill="1" applyBorder="1" applyAlignment="1">
      <alignment horizontal="center" vertical="center"/>
    </xf>
    <xf numFmtId="10" fontId="2" fillId="11" borderId="2" xfId="0" applyNumberFormat="1" applyFont="1" applyFill="1" applyBorder="1" applyAlignment="1">
      <alignment horizontal="center" vertical="center"/>
    </xf>
    <xf numFmtId="10" fontId="2" fillId="11" borderId="7" xfId="0" applyNumberFormat="1" applyFont="1" applyFill="1" applyBorder="1" applyAlignment="1">
      <alignment horizontal="center" vertical="center"/>
    </xf>
    <xf numFmtId="10" fontId="2" fillId="11" borderId="8" xfId="0" applyNumberFormat="1" applyFont="1" applyFill="1" applyBorder="1" applyAlignment="1">
      <alignment horizontal="center" vertical="center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7" xfId="0" applyNumberFormat="1" applyFont="1" applyFill="1" applyBorder="1" applyAlignment="1">
      <alignment horizontal="center" vertical="center"/>
    </xf>
    <xf numFmtId="165" fontId="2" fillId="11" borderId="33" xfId="0" applyNumberFormat="1" applyFont="1" applyFill="1" applyBorder="1" applyAlignment="1">
      <alignment horizontal="center" vertical="center"/>
    </xf>
    <xf numFmtId="165" fontId="2" fillId="11" borderId="9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6" borderId="33" xfId="0" applyNumberFormat="1" applyFont="1" applyFill="1" applyBorder="1" applyAlignment="1">
      <alignment horizontal="center" vertical="center"/>
    </xf>
    <xf numFmtId="165" fontId="2" fillId="6" borderId="9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#4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2618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Parameters!$O$18:$O$23</c:f>
              <c:numCache>
                <c:formatCode>0.00</c:formatCode>
                <c:ptCount val="6"/>
                <c:pt idx="0">
                  <c:v>4.8600000000000003</c:v>
                </c:pt>
                <c:pt idx="1">
                  <c:v>6.41</c:v>
                </c:pt>
                <c:pt idx="2">
                  <c:v>7.95</c:v>
                </c:pt>
                <c:pt idx="3">
                  <c:v>7.5</c:v>
                </c:pt>
                <c:pt idx="4">
                  <c:v>5.93</c:v>
                </c:pt>
                <c:pt idx="5">
                  <c:v>7.23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Parameters!$P$18:$P$23</c:f>
              <c:numCache>
                <c:formatCode>0.00</c:formatCode>
                <c:ptCount val="6"/>
                <c:pt idx="0">
                  <c:v>1.97</c:v>
                </c:pt>
                <c:pt idx="1">
                  <c:v>5.57</c:v>
                </c:pt>
                <c:pt idx="2">
                  <c:v>4.8899999999999997</c:v>
                </c:pt>
                <c:pt idx="3">
                  <c:v>7.77</c:v>
                </c:pt>
                <c:pt idx="4">
                  <c:v>5.08</c:v>
                </c:pt>
                <c:pt idx="5">
                  <c:v>6.88</c:v>
                </c:pt>
              </c:numCache>
            </c:numRef>
          </c:val>
        </c:ser>
        <c:axId val="113595904"/>
        <c:axId val="113602560"/>
      </c:barChart>
      <c:catAx>
        <c:axId val="113595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</c:title>
        <c:majorTickMark val="none"/>
        <c:tickLblPos val="nextTo"/>
        <c:crossAx val="113602560"/>
        <c:crosses val="autoZero"/>
        <c:auto val="1"/>
        <c:lblAlgn val="ctr"/>
        <c:lblOffset val="100"/>
      </c:catAx>
      <c:valAx>
        <c:axId val="1136025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</c:title>
        <c:numFmt formatCode="0.00" sourceLinked="1"/>
        <c:tickLblPos val="nextTo"/>
        <c:crossAx val="113595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29694"/>
          <c:y val="0.48901420655751382"/>
          <c:w val="0.19205148639473071"/>
          <c:h val="0.14099733204484075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24</xdr:row>
      <xdr:rowOff>0</xdr:rowOff>
    </xdr:from>
    <xdr:to>
      <xdr:col>22</xdr:col>
      <xdr:colOff>400048</xdr:colOff>
      <xdr:row>44</xdr:row>
      <xdr:rowOff>19051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47625</xdr:colOff>
      <xdr:row>0</xdr:row>
      <xdr:rowOff>38099</xdr:rowOff>
    </xdr:from>
    <xdr:to>
      <xdr:col>11</xdr:col>
      <xdr:colOff>429379</xdr:colOff>
      <xdr:row>26</xdr:row>
      <xdr:rowOff>142874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625" y="38099"/>
          <a:ext cx="7087354" cy="4676775"/>
        </a:xfrm>
        <a:prstGeom prst="rect">
          <a:avLst/>
        </a:prstGeom>
      </xdr:spPr>
    </xdr:pic>
    <xdr:clientData/>
  </xdr:twoCellAnchor>
  <xdr:twoCellAnchor editAs="oneCell">
    <xdr:from>
      <xdr:col>0</xdr:col>
      <xdr:colOff>57149</xdr:colOff>
      <xdr:row>27</xdr:row>
      <xdr:rowOff>19050</xdr:rowOff>
    </xdr:from>
    <xdr:to>
      <xdr:col>11</xdr:col>
      <xdr:colOff>447674</xdr:colOff>
      <xdr:row>50</xdr:row>
      <xdr:rowOff>83113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7149" y="4752975"/>
          <a:ext cx="7096125" cy="3788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84"/>
  <sheetViews>
    <sheetView zoomScale="60" zoomScaleNormal="60" workbookViewId="0">
      <selection activeCell="A38" sqref="A38"/>
    </sheetView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20" t="s">
        <v>0</v>
      </c>
      <c r="B1" s="121" t="s">
        <v>53</v>
      </c>
      <c r="C1" s="121" t="s">
        <v>1</v>
      </c>
      <c r="D1" s="121" t="s">
        <v>9</v>
      </c>
      <c r="E1" s="121" t="s">
        <v>2</v>
      </c>
      <c r="F1" s="121" t="s">
        <v>3</v>
      </c>
      <c r="G1" s="121" t="s">
        <v>4</v>
      </c>
      <c r="H1" s="121" t="s">
        <v>5</v>
      </c>
      <c r="I1" s="121" t="s">
        <v>6</v>
      </c>
      <c r="J1" s="3" t="s">
        <v>7</v>
      </c>
      <c r="K1" s="122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88000000</v>
      </c>
      <c r="C2" s="58">
        <v>5570000</v>
      </c>
      <c r="D2" s="58">
        <f t="shared" ref="D2:D13" si="0">C2*10</f>
        <v>55700000</v>
      </c>
      <c r="E2" s="167">
        <f>AVERAGE(D2:D6)</f>
        <v>65660000</v>
      </c>
      <c r="F2" s="167">
        <f>STDEV(D2:D6)</f>
        <v>16388196.972211434</v>
      </c>
      <c r="G2" s="63">
        <f>D2/B2</f>
        <v>0.63295454545454544</v>
      </c>
      <c r="H2" s="170">
        <f>AVERAGE(G2:G6)</f>
        <v>0.7461363636363636</v>
      </c>
      <c r="I2" s="170">
        <f>STDEV(G2:G6)</f>
        <v>0.18622951104785723</v>
      </c>
      <c r="J2" s="173">
        <f>I2/H2</f>
        <v>0.24959179062155706</v>
      </c>
      <c r="K2" s="64">
        <f>LOG(D2)</f>
        <v>7.7458551951737293</v>
      </c>
      <c r="L2" s="179">
        <f>AVERAGE(K2:K6)</f>
        <v>7.8059916952316852</v>
      </c>
      <c r="M2" s="181">
        <f>STDEV(K2:K6)^2</f>
        <v>1.2568958202365367E-2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88000000</v>
      </c>
      <c r="C3" s="60">
        <v>7830000</v>
      </c>
      <c r="D3" s="60">
        <f t="shared" si="0"/>
        <v>78300000</v>
      </c>
      <c r="E3" s="168"/>
      <c r="F3" s="168"/>
      <c r="G3" s="65">
        <f>D3/B3</f>
        <v>0.88977272727272727</v>
      </c>
      <c r="H3" s="171"/>
      <c r="I3" s="171"/>
      <c r="J3" s="174"/>
      <c r="K3" s="66">
        <f>LOG(D3)</f>
        <v>7.8937617620579434</v>
      </c>
      <c r="L3" s="180"/>
      <c r="M3" s="182"/>
      <c r="N3" s="30"/>
      <c r="O3" s="27"/>
      <c r="P3" s="28"/>
    </row>
    <row r="4" spans="1:16" s="9" customFormat="1" ht="20.100000000000001" customHeight="1">
      <c r="A4" s="59" t="s">
        <v>28</v>
      </c>
      <c r="B4" s="60">
        <v>88000000</v>
      </c>
      <c r="C4" s="60">
        <v>6400000</v>
      </c>
      <c r="D4" s="60">
        <f t="shared" si="0"/>
        <v>64000000</v>
      </c>
      <c r="E4" s="168"/>
      <c r="F4" s="168"/>
      <c r="G4" s="65">
        <f>D4/B4</f>
        <v>0.72727272727272729</v>
      </c>
      <c r="H4" s="171"/>
      <c r="I4" s="171"/>
      <c r="J4" s="174"/>
      <c r="K4" s="66">
        <f>LOG(D4)</f>
        <v>7.8061799739838875</v>
      </c>
      <c r="L4" s="180"/>
      <c r="M4" s="182"/>
      <c r="N4" s="30"/>
      <c r="O4" s="27"/>
      <c r="P4" s="28"/>
    </row>
    <row r="5" spans="1:16" s="9" customFormat="1" ht="20.100000000000001" customHeight="1">
      <c r="A5" s="59" t="s">
        <v>29</v>
      </c>
      <c r="B5" s="60">
        <v>88000000</v>
      </c>
      <c r="C5" s="60">
        <v>8530000</v>
      </c>
      <c r="D5" s="60">
        <f t="shared" si="0"/>
        <v>85300000</v>
      </c>
      <c r="E5" s="168"/>
      <c r="F5" s="168"/>
      <c r="G5" s="65">
        <f>D5/B5</f>
        <v>0.96931818181818186</v>
      </c>
      <c r="H5" s="171"/>
      <c r="I5" s="171"/>
      <c r="J5" s="174"/>
      <c r="K5" s="66">
        <f>LOG(D5)</f>
        <v>7.9309490311675228</v>
      </c>
      <c r="L5" s="180"/>
      <c r="M5" s="182"/>
      <c r="N5" s="30"/>
      <c r="O5" s="27"/>
      <c r="P5" s="28"/>
    </row>
    <row r="6" spans="1:16" s="9" customFormat="1" ht="20.100000000000001" customHeight="1">
      <c r="A6" s="59" t="s">
        <v>30</v>
      </c>
      <c r="B6" s="60">
        <v>88000000</v>
      </c>
      <c r="C6" s="60">
        <v>4500000</v>
      </c>
      <c r="D6" s="60">
        <f t="shared" si="0"/>
        <v>45000000</v>
      </c>
      <c r="E6" s="169"/>
      <c r="F6" s="169"/>
      <c r="G6" s="65">
        <f>D6/B6</f>
        <v>0.51136363636363635</v>
      </c>
      <c r="H6" s="172"/>
      <c r="I6" s="172"/>
      <c r="J6" s="175"/>
      <c r="K6" s="66">
        <f>LOG(D6)</f>
        <v>7.653212513775344</v>
      </c>
      <c r="L6" s="180"/>
      <c r="M6" s="182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88000000</v>
      </c>
      <c r="C8" s="8">
        <v>690</v>
      </c>
      <c r="D8" s="8">
        <f t="shared" si="0"/>
        <v>6900</v>
      </c>
      <c r="E8" s="146">
        <f>AVERAGE(D8:D12)</f>
        <v>3066.06</v>
      </c>
      <c r="F8" s="146">
        <f>STDEV(D8:D12)</f>
        <v>3205.0849548802917</v>
      </c>
      <c r="G8" s="135">
        <f>D8/B8</f>
        <v>7.8409090909090911E-5</v>
      </c>
      <c r="H8" s="176">
        <f>AVERAGE(G8:G12)</f>
        <v>3.4841590909090912E-5</v>
      </c>
      <c r="I8" s="176">
        <f>STDEV(G8:G12)</f>
        <v>3.6421419941821493E-5</v>
      </c>
      <c r="J8" s="152">
        <f>I8/H8</f>
        <v>1.0453431944842211</v>
      </c>
      <c r="K8" s="69">
        <f>LOG(D8)</f>
        <v>3.8388490907372552</v>
      </c>
      <c r="L8" s="155">
        <f>AVERAGE(K8:K12)</f>
        <v>2.9437584649546027</v>
      </c>
      <c r="M8" s="155">
        <f>STDEV(K8:K12)^2</f>
        <v>1.0509133898289702</v>
      </c>
      <c r="N8" s="162">
        <f>L2-L8</f>
        <v>4.8622332302770825</v>
      </c>
      <c r="O8" s="155">
        <f>SQRT((M2/5)+(M8/5))</f>
        <v>0.46119027483921116</v>
      </c>
      <c r="P8" s="165">
        <f>1.96*O8</f>
        <v>0.9039329386848538</v>
      </c>
    </row>
    <row r="9" spans="1:16" ht="20.100000000000001" customHeight="1">
      <c r="A9" s="16" t="s">
        <v>33</v>
      </c>
      <c r="B9" s="10">
        <v>88000000</v>
      </c>
      <c r="C9" s="10">
        <v>3.33</v>
      </c>
      <c r="D9" s="10">
        <f t="shared" si="0"/>
        <v>33.299999999999997</v>
      </c>
      <c r="E9" s="147"/>
      <c r="F9" s="147"/>
      <c r="G9" s="133">
        <f>D9/B9</f>
        <v>3.7840909090909086E-7</v>
      </c>
      <c r="H9" s="177"/>
      <c r="I9" s="177"/>
      <c r="J9" s="153"/>
      <c r="K9" s="70">
        <f>LOG(D9)</f>
        <v>1.5224442335063197</v>
      </c>
      <c r="L9" s="156"/>
      <c r="M9" s="156"/>
      <c r="N9" s="163"/>
      <c r="O9" s="156"/>
      <c r="P9" s="166"/>
    </row>
    <row r="10" spans="1:16" ht="20.100000000000001" customHeight="1">
      <c r="A10" s="16" t="s">
        <v>34</v>
      </c>
      <c r="B10" s="10">
        <v>88000000</v>
      </c>
      <c r="C10" s="10">
        <v>593</v>
      </c>
      <c r="D10" s="10">
        <f t="shared" si="0"/>
        <v>5930</v>
      </c>
      <c r="E10" s="147"/>
      <c r="F10" s="147"/>
      <c r="G10" s="134">
        <f>D10/B10</f>
        <v>6.7386363636363637E-5</v>
      </c>
      <c r="H10" s="177"/>
      <c r="I10" s="177"/>
      <c r="J10" s="153"/>
      <c r="K10" s="70">
        <f>LOG(D10)</f>
        <v>3.7730546933642626</v>
      </c>
      <c r="L10" s="156"/>
      <c r="M10" s="156"/>
      <c r="N10" s="163"/>
      <c r="O10" s="156"/>
      <c r="P10" s="166"/>
    </row>
    <row r="11" spans="1:16" ht="20.100000000000001" customHeight="1">
      <c r="A11" s="16" t="s">
        <v>35</v>
      </c>
      <c r="B11" s="10">
        <v>88000000</v>
      </c>
      <c r="C11" s="10">
        <v>16.7</v>
      </c>
      <c r="D11" s="10">
        <f t="shared" si="0"/>
        <v>167</v>
      </c>
      <c r="E11" s="147"/>
      <c r="F11" s="147"/>
      <c r="G11" s="136">
        <f>D11/B11</f>
        <v>1.8977272727272727E-6</v>
      </c>
      <c r="H11" s="177"/>
      <c r="I11" s="177"/>
      <c r="J11" s="153"/>
      <c r="K11" s="70">
        <f>LOG(D11)</f>
        <v>2.2227164711475833</v>
      </c>
      <c r="L11" s="156"/>
      <c r="M11" s="156"/>
      <c r="N11" s="163"/>
      <c r="O11" s="156"/>
      <c r="P11" s="166"/>
    </row>
    <row r="12" spans="1:16" ht="20.100000000000001" customHeight="1">
      <c r="A12" s="16" t="s">
        <v>36</v>
      </c>
      <c r="B12" s="10">
        <v>88000000</v>
      </c>
      <c r="C12" s="10">
        <v>230</v>
      </c>
      <c r="D12" s="10">
        <f t="shared" si="0"/>
        <v>2300</v>
      </c>
      <c r="E12" s="148"/>
      <c r="F12" s="148"/>
      <c r="G12" s="134">
        <f>D12/B12</f>
        <v>2.6136363636363637E-5</v>
      </c>
      <c r="H12" s="178"/>
      <c r="I12" s="178"/>
      <c r="J12" s="154"/>
      <c r="K12" s="70">
        <f>LOG(D12)</f>
        <v>3.3617278360175931</v>
      </c>
      <c r="L12" s="161"/>
      <c r="M12" s="161"/>
      <c r="N12" s="164"/>
      <c r="O12" s="156"/>
      <c r="P12" s="166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121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88000000</v>
      </c>
      <c r="C16" s="45">
        <v>1230000</v>
      </c>
      <c r="D16" s="45">
        <f t="shared" ref="D16:D27" si="1">C16*10</f>
        <v>12300000</v>
      </c>
      <c r="E16" s="138">
        <f>AVERAGE(D16:D20)</f>
        <v>11346000</v>
      </c>
      <c r="F16" s="138">
        <f>STDEV(D16:D20)</f>
        <v>1467678.4388959319</v>
      </c>
      <c r="G16" s="49">
        <f>D16/B16</f>
        <v>0.13977272727272727</v>
      </c>
      <c r="H16" s="141">
        <f>AVERAGE(G16:G20)</f>
        <v>0.12893181818181818</v>
      </c>
      <c r="I16" s="141">
        <f>STDEV(G16:G20)</f>
        <v>1.6678164078362909E-2</v>
      </c>
      <c r="J16" s="141">
        <f>I16/H16</f>
        <v>0.12935646385474495</v>
      </c>
      <c r="K16" s="50">
        <f>LOG(D16)</f>
        <v>7.0899051114393981</v>
      </c>
      <c r="L16" s="157">
        <f>AVERAGE(K16:K20)</f>
        <v>7.0518027669032666</v>
      </c>
      <c r="M16" s="159">
        <f>STDEV(K16:K20)^2</f>
        <v>3.3726998093432476E-3</v>
      </c>
      <c r="N16" s="29"/>
      <c r="O16" s="25"/>
      <c r="P16" s="26"/>
    </row>
    <row r="17" spans="1:16" ht="20.100000000000001" customHeight="1">
      <c r="A17" s="46" t="s">
        <v>66</v>
      </c>
      <c r="B17" s="47">
        <v>88000000</v>
      </c>
      <c r="C17" s="47">
        <v>1260000</v>
      </c>
      <c r="D17" s="47">
        <f t="shared" si="1"/>
        <v>12600000</v>
      </c>
      <c r="E17" s="139"/>
      <c r="F17" s="139"/>
      <c r="G17" s="51">
        <f>D17/B17</f>
        <v>0.14318181818181819</v>
      </c>
      <c r="H17" s="142"/>
      <c r="I17" s="142"/>
      <c r="J17" s="142"/>
      <c r="K17" s="52">
        <f>LOG(D17)</f>
        <v>7.1003705451175625</v>
      </c>
      <c r="L17" s="158"/>
      <c r="M17" s="160"/>
      <c r="N17" s="30"/>
      <c r="O17" s="27"/>
      <c r="P17" s="28"/>
    </row>
    <row r="18" spans="1:16" ht="20.100000000000001" customHeight="1">
      <c r="A18" s="46" t="s">
        <v>67</v>
      </c>
      <c r="B18" s="47">
        <v>88000000</v>
      </c>
      <c r="C18" s="47">
        <v>943000</v>
      </c>
      <c r="D18" s="47">
        <f t="shared" si="1"/>
        <v>9430000</v>
      </c>
      <c r="E18" s="139"/>
      <c r="F18" s="139"/>
      <c r="G18" s="51">
        <f>D18/B18</f>
        <v>0.10715909090909091</v>
      </c>
      <c r="H18" s="142"/>
      <c r="I18" s="142"/>
      <c r="J18" s="142"/>
      <c r="K18" s="52">
        <f>LOG(D18)</f>
        <v>6.9745116927373285</v>
      </c>
      <c r="L18" s="158"/>
      <c r="M18" s="160"/>
      <c r="N18" s="30"/>
      <c r="O18" s="27"/>
      <c r="P18" s="28"/>
    </row>
    <row r="19" spans="1:16" ht="20.100000000000001" customHeight="1">
      <c r="A19" s="46" t="s">
        <v>68</v>
      </c>
      <c r="B19" s="47">
        <v>88000000</v>
      </c>
      <c r="C19" s="47">
        <v>1230000</v>
      </c>
      <c r="D19" s="47">
        <f t="shared" si="1"/>
        <v>12300000</v>
      </c>
      <c r="E19" s="139"/>
      <c r="F19" s="139"/>
      <c r="G19" s="51">
        <f>D19/B19</f>
        <v>0.13977272727272727</v>
      </c>
      <c r="H19" s="142"/>
      <c r="I19" s="142"/>
      <c r="J19" s="142"/>
      <c r="K19" s="52">
        <f>LOG(D19)</f>
        <v>7.0899051114393981</v>
      </c>
      <c r="L19" s="158"/>
      <c r="M19" s="160"/>
      <c r="N19" s="30"/>
      <c r="O19" s="27"/>
      <c r="P19" s="28"/>
    </row>
    <row r="20" spans="1:16" ht="20.100000000000001" customHeight="1">
      <c r="A20" s="46" t="s">
        <v>69</v>
      </c>
      <c r="B20" s="47">
        <v>88000000</v>
      </c>
      <c r="C20" s="47">
        <v>1010000</v>
      </c>
      <c r="D20" s="47">
        <f t="shared" si="1"/>
        <v>10100000</v>
      </c>
      <c r="E20" s="140"/>
      <c r="F20" s="140"/>
      <c r="G20" s="51">
        <f>D20/B20</f>
        <v>0.11477272727272728</v>
      </c>
      <c r="H20" s="143"/>
      <c r="I20" s="143"/>
      <c r="J20" s="143"/>
      <c r="K20" s="52">
        <f>LOG(D20)</f>
        <v>7.0043213737826422</v>
      </c>
      <c r="L20" s="158"/>
      <c r="M20" s="160"/>
      <c r="N20" s="30"/>
      <c r="O20" s="27"/>
      <c r="P20" s="28"/>
    </row>
    <row r="21" spans="1:16" ht="20.100000000000001" customHeight="1" thickBot="1">
      <c r="A21" s="48" t="s">
        <v>70</v>
      </c>
      <c r="B21" s="75">
        <v>0</v>
      </c>
      <c r="C21" s="75">
        <v>0</v>
      </c>
      <c r="D21" s="75">
        <f t="shared" si="1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88000000</v>
      </c>
      <c r="C22" s="8">
        <v>0</v>
      </c>
      <c r="D22" s="8">
        <v>1</v>
      </c>
      <c r="E22" s="146">
        <f>AVERAGE(D22:D26)</f>
        <v>334.8</v>
      </c>
      <c r="F22" s="146">
        <f>STDEV(D22:D26)</f>
        <v>746.39949088942979</v>
      </c>
      <c r="G22" s="41">
        <f>D22/B22</f>
        <v>1.1363636363636364E-8</v>
      </c>
      <c r="H22" s="149">
        <f>AVERAGE(G22:G26)</f>
        <v>3.8045454545454546E-6</v>
      </c>
      <c r="I22" s="149">
        <f>STDEV(G22:G26)</f>
        <v>8.4818123964707931E-6</v>
      </c>
      <c r="J22" s="152">
        <f>I22/H22</f>
        <v>2.2293891603626936</v>
      </c>
      <c r="K22" s="69">
        <f>LOG(D22)</f>
        <v>0</v>
      </c>
      <c r="L22" s="155">
        <f>AVERAGE(K22:K26)</f>
        <v>0.64454329422951662</v>
      </c>
      <c r="M22" s="155">
        <f>STDEV(K22:K26)^2</f>
        <v>2.0771802906811869</v>
      </c>
      <c r="N22" s="162">
        <f>L16-L22</f>
        <v>6.4072594726737497</v>
      </c>
      <c r="O22" s="155">
        <f>SQRT((M16/5)+(M22/5))</f>
        <v>0.64506635170198268</v>
      </c>
      <c r="P22" s="144">
        <f>1.96*O22</f>
        <v>1.264330049335886</v>
      </c>
    </row>
    <row r="23" spans="1:16" ht="20.100000000000001" customHeight="1">
      <c r="A23" s="16" t="s">
        <v>72</v>
      </c>
      <c r="B23" s="10">
        <v>88000000</v>
      </c>
      <c r="C23" s="10">
        <v>0</v>
      </c>
      <c r="D23" s="10">
        <v>1</v>
      </c>
      <c r="E23" s="147"/>
      <c r="F23" s="147"/>
      <c r="G23" s="11">
        <f>D23/B23</f>
        <v>1.1363636363636364E-8</v>
      </c>
      <c r="H23" s="150"/>
      <c r="I23" s="150"/>
      <c r="J23" s="153"/>
      <c r="K23" s="70">
        <f>LOG(D23)</f>
        <v>0</v>
      </c>
      <c r="L23" s="156"/>
      <c r="M23" s="156"/>
      <c r="N23" s="163"/>
      <c r="O23" s="156"/>
      <c r="P23" s="145"/>
    </row>
    <row r="24" spans="1:16" ht="20.100000000000001" customHeight="1">
      <c r="A24" s="16" t="s">
        <v>73</v>
      </c>
      <c r="B24" s="10">
        <v>88000000</v>
      </c>
      <c r="C24" s="10">
        <v>0</v>
      </c>
      <c r="D24" s="10">
        <v>1</v>
      </c>
      <c r="E24" s="147"/>
      <c r="F24" s="147"/>
      <c r="G24" s="11">
        <f>D24/B24</f>
        <v>1.1363636363636364E-8</v>
      </c>
      <c r="H24" s="150"/>
      <c r="I24" s="150"/>
      <c r="J24" s="153"/>
      <c r="K24" s="70">
        <f>LOG(D24)</f>
        <v>0</v>
      </c>
      <c r="L24" s="156"/>
      <c r="M24" s="156"/>
      <c r="N24" s="163"/>
      <c r="O24" s="156"/>
      <c r="P24" s="145"/>
    </row>
    <row r="25" spans="1:16" ht="20.100000000000001" customHeight="1">
      <c r="A25" s="16" t="s">
        <v>74</v>
      </c>
      <c r="B25" s="10">
        <v>88000000</v>
      </c>
      <c r="C25" s="10">
        <v>0</v>
      </c>
      <c r="D25" s="10">
        <v>1</v>
      </c>
      <c r="E25" s="147"/>
      <c r="F25" s="147"/>
      <c r="G25" s="11">
        <f>D25/B25</f>
        <v>1.1363636363636364E-8</v>
      </c>
      <c r="H25" s="150"/>
      <c r="I25" s="150"/>
      <c r="J25" s="153"/>
      <c r="K25" s="70">
        <f>LOG(D25)</f>
        <v>0</v>
      </c>
      <c r="L25" s="156"/>
      <c r="M25" s="156"/>
      <c r="N25" s="163"/>
      <c r="O25" s="156"/>
      <c r="P25" s="145"/>
    </row>
    <row r="26" spans="1:16" ht="20.100000000000001" customHeight="1">
      <c r="A26" s="16" t="s">
        <v>75</v>
      </c>
      <c r="B26" s="10">
        <v>88000000</v>
      </c>
      <c r="C26" s="10">
        <v>167</v>
      </c>
      <c r="D26" s="10">
        <f t="shared" ref="D26" si="2">C26*10</f>
        <v>1670</v>
      </c>
      <c r="E26" s="148"/>
      <c r="F26" s="148"/>
      <c r="G26" s="134">
        <f>D26/B26</f>
        <v>1.8977272727272726E-5</v>
      </c>
      <c r="H26" s="151"/>
      <c r="I26" s="151"/>
      <c r="J26" s="154"/>
      <c r="K26" s="70">
        <f>LOG(D26)</f>
        <v>3.2227164711475833</v>
      </c>
      <c r="L26" s="161"/>
      <c r="M26" s="161"/>
      <c r="N26" s="164"/>
      <c r="O26" s="156"/>
      <c r="P26" s="145"/>
    </row>
    <row r="27" spans="1:16" ht="20.100000000000001" customHeight="1" thickBot="1">
      <c r="A27" s="37" t="s">
        <v>76</v>
      </c>
      <c r="B27" s="36">
        <v>0</v>
      </c>
      <c r="C27" s="17">
        <v>0</v>
      </c>
      <c r="D27" s="36">
        <f t="shared" si="1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121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88000000</v>
      </c>
      <c r="C30" s="78">
        <v>9270000</v>
      </c>
      <c r="D30" s="78">
        <f t="shared" ref="D30:D35" si="3">C30*10</f>
        <v>92700000</v>
      </c>
      <c r="E30" s="187">
        <f>AVERAGE(D30:D34)</f>
        <v>89800000</v>
      </c>
      <c r="F30" s="187">
        <f>STDEV(D30:D34)</f>
        <v>6106553.8563088104</v>
      </c>
      <c r="G30" s="83">
        <f>D30/B30</f>
        <v>1.053409090909091</v>
      </c>
      <c r="H30" s="190">
        <f>AVERAGE(G30:G34)</f>
        <v>1.0204545454545455</v>
      </c>
      <c r="I30" s="190">
        <f>STDEV(G30:G34)</f>
        <v>6.9392657458055104E-2</v>
      </c>
      <c r="J30" s="190">
        <f>I30/H30</f>
        <v>6.8001713321924825E-2</v>
      </c>
      <c r="K30" s="84">
        <f>LOG(D30)</f>
        <v>7.9670797341444972</v>
      </c>
      <c r="L30" s="183">
        <f>AVERAGE(K30:K34)</f>
        <v>7.9524280011594914</v>
      </c>
      <c r="M30" s="185">
        <f>STDEV(K30:K34)^2</f>
        <v>9.4642277536505811E-4</v>
      </c>
      <c r="N30" s="29"/>
      <c r="O30" s="25"/>
      <c r="P30" s="26"/>
    </row>
    <row r="31" spans="1:16" ht="20.100000000000001" customHeight="1">
      <c r="A31" s="79" t="s">
        <v>55</v>
      </c>
      <c r="B31" s="80">
        <v>88000000</v>
      </c>
      <c r="C31" s="80">
        <v>8970000</v>
      </c>
      <c r="D31" s="80">
        <f t="shared" si="3"/>
        <v>89700000</v>
      </c>
      <c r="E31" s="188"/>
      <c r="F31" s="188"/>
      <c r="G31" s="86">
        <f>D31/B31</f>
        <v>1.0193181818181818</v>
      </c>
      <c r="H31" s="191"/>
      <c r="I31" s="191"/>
      <c r="J31" s="191"/>
      <c r="K31" s="87">
        <f>LOG(D31)</f>
        <v>7.9527924430440917</v>
      </c>
      <c r="L31" s="184"/>
      <c r="M31" s="186"/>
      <c r="N31" s="30"/>
      <c r="O31" s="27"/>
      <c r="P31" s="28"/>
    </row>
    <row r="32" spans="1:16" ht="20.100000000000001" customHeight="1">
      <c r="A32" s="79" t="s">
        <v>56</v>
      </c>
      <c r="B32" s="80">
        <v>88000000</v>
      </c>
      <c r="C32" s="80">
        <v>9430000</v>
      </c>
      <c r="D32" s="80">
        <f t="shared" si="3"/>
        <v>94300000</v>
      </c>
      <c r="E32" s="188"/>
      <c r="F32" s="188"/>
      <c r="G32" s="86">
        <f>D32/B32</f>
        <v>1.071590909090909</v>
      </c>
      <c r="H32" s="191"/>
      <c r="I32" s="191"/>
      <c r="J32" s="191"/>
      <c r="K32" s="87">
        <f>LOG(D32)</f>
        <v>7.9745116927373285</v>
      </c>
      <c r="L32" s="184"/>
      <c r="M32" s="186"/>
      <c r="N32" s="30"/>
      <c r="O32" s="27"/>
      <c r="P32" s="28"/>
    </row>
    <row r="33" spans="1:16" ht="20.100000000000001" customHeight="1">
      <c r="A33" s="79" t="s">
        <v>57</v>
      </c>
      <c r="B33" s="80">
        <v>88000000</v>
      </c>
      <c r="C33" s="80">
        <v>7930000</v>
      </c>
      <c r="D33" s="80">
        <f t="shared" si="3"/>
        <v>79300000</v>
      </c>
      <c r="E33" s="188"/>
      <c r="F33" s="188"/>
      <c r="G33" s="86">
        <f>D33/B33</f>
        <v>0.90113636363636362</v>
      </c>
      <c r="H33" s="191"/>
      <c r="I33" s="191"/>
      <c r="J33" s="191"/>
      <c r="K33" s="87">
        <f>LOG(D33)</f>
        <v>7.8992731873176041</v>
      </c>
      <c r="L33" s="184"/>
      <c r="M33" s="186"/>
      <c r="N33" s="30"/>
      <c r="O33" s="27"/>
      <c r="P33" s="28"/>
    </row>
    <row r="34" spans="1:16" ht="20.100000000000001" customHeight="1">
      <c r="A34" s="79" t="s">
        <v>58</v>
      </c>
      <c r="B34" s="80">
        <v>88000000</v>
      </c>
      <c r="C34" s="80">
        <v>9300000</v>
      </c>
      <c r="D34" s="80">
        <f t="shared" si="3"/>
        <v>93000000</v>
      </c>
      <c r="E34" s="189"/>
      <c r="F34" s="189"/>
      <c r="G34" s="86">
        <f>D34/B34</f>
        <v>1.0568181818181819</v>
      </c>
      <c r="H34" s="192"/>
      <c r="I34" s="192"/>
      <c r="J34" s="192"/>
      <c r="K34" s="87">
        <f>LOG(D34)</f>
        <v>7.9684829485539348</v>
      </c>
      <c r="L34" s="184"/>
      <c r="M34" s="186"/>
      <c r="N34" s="30"/>
      <c r="O34" s="27"/>
      <c r="P34" s="28"/>
    </row>
    <row r="35" spans="1:16" ht="20.100000000000001" customHeight="1" thickBot="1">
      <c r="A35" s="81" t="s">
        <v>59</v>
      </c>
      <c r="B35" s="82">
        <v>0</v>
      </c>
      <c r="C35" s="82">
        <v>0</v>
      </c>
      <c r="D35" s="82">
        <f t="shared" si="3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88000000</v>
      </c>
      <c r="C36" s="8">
        <v>0</v>
      </c>
      <c r="D36" s="8">
        <v>1</v>
      </c>
      <c r="E36" s="146">
        <f>AVERAGE(D36:D40)</f>
        <v>1</v>
      </c>
      <c r="F36" s="146">
        <f>STDEV(D36:D40)</f>
        <v>0</v>
      </c>
      <c r="G36" s="41">
        <f>D36/B36</f>
        <v>1.1363636363636364E-8</v>
      </c>
      <c r="H36" s="152">
        <f>AVERAGE(G36:G40)</f>
        <v>1.1363636363636364E-8</v>
      </c>
      <c r="I36" s="152">
        <f>STDEV(G36:G40)</f>
        <v>0</v>
      </c>
      <c r="J36" s="152">
        <f>I36/H36</f>
        <v>0</v>
      </c>
      <c r="K36" s="69">
        <f>LOG(D36)</f>
        <v>0</v>
      </c>
      <c r="L36" s="155">
        <f>AVERAGE(K36:K40)</f>
        <v>0</v>
      </c>
      <c r="M36" s="155">
        <f>STDEV(K36:K40)^2</f>
        <v>0</v>
      </c>
      <c r="N36" s="162">
        <f>L30-L36</f>
        <v>7.9524280011594914</v>
      </c>
      <c r="O36" s="155">
        <f>SQRT((M30/5)+(M36/5))</f>
        <v>1.3758072360363992E-2</v>
      </c>
      <c r="P36" s="144">
        <f>1.96*O36</f>
        <v>2.6965821826313425E-2</v>
      </c>
    </row>
    <row r="37" spans="1:16" ht="20.100000000000001" customHeight="1">
      <c r="A37" s="16" t="s">
        <v>61</v>
      </c>
      <c r="B37" s="10">
        <v>88000000</v>
      </c>
      <c r="C37" s="10">
        <v>0</v>
      </c>
      <c r="D37" s="10">
        <v>1</v>
      </c>
      <c r="E37" s="147"/>
      <c r="F37" s="147"/>
      <c r="G37" s="11">
        <f>D37/B37</f>
        <v>1.1363636363636364E-8</v>
      </c>
      <c r="H37" s="153"/>
      <c r="I37" s="153"/>
      <c r="J37" s="153"/>
      <c r="K37" s="70">
        <f>LOG(D37)</f>
        <v>0</v>
      </c>
      <c r="L37" s="156"/>
      <c r="M37" s="156"/>
      <c r="N37" s="163"/>
      <c r="O37" s="156"/>
      <c r="P37" s="145"/>
    </row>
    <row r="38" spans="1:16" ht="20.100000000000001" customHeight="1">
      <c r="A38" s="16" t="s">
        <v>62</v>
      </c>
      <c r="B38" s="10">
        <v>88000000</v>
      </c>
      <c r="C38" s="10">
        <v>0</v>
      </c>
      <c r="D38" s="10">
        <v>1</v>
      </c>
      <c r="E38" s="147"/>
      <c r="F38" s="147"/>
      <c r="G38" s="11">
        <f>D38/B38</f>
        <v>1.1363636363636364E-8</v>
      </c>
      <c r="H38" s="153"/>
      <c r="I38" s="153"/>
      <c r="J38" s="153"/>
      <c r="K38" s="70">
        <f>LOG(D38)</f>
        <v>0</v>
      </c>
      <c r="L38" s="156"/>
      <c r="M38" s="156"/>
      <c r="N38" s="163"/>
      <c r="O38" s="156"/>
      <c r="P38" s="145"/>
    </row>
    <row r="39" spans="1:16" ht="20.100000000000001" customHeight="1">
      <c r="A39" s="16" t="s">
        <v>63</v>
      </c>
      <c r="B39" s="10">
        <v>88000000</v>
      </c>
      <c r="C39" s="10">
        <v>0</v>
      </c>
      <c r="D39" s="10">
        <v>1</v>
      </c>
      <c r="E39" s="147"/>
      <c r="F39" s="147"/>
      <c r="G39" s="11">
        <f>D39/B39</f>
        <v>1.1363636363636364E-8</v>
      </c>
      <c r="H39" s="153"/>
      <c r="I39" s="153"/>
      <c r="J39" s="153"/>
      <c r="K39" s="70">
        <f>LOG(D39)</f>
        <v>0</v>
      </c>
      <c r="L39" s="156"/>
      <c r="M39" s="156"/>
      <c r="N39" s="163"/>
      <c r="O39" s="156"/>
      <c r="P39" s="145"/>
    </row>
    <row r="40" spans="1:16" ht="20.100000000000001" customHeight="1">
      <c r="A40" s="16" t="s">
        <v>64</v>
      </c>
      <c r="B40" s="10">
        <v>88000000</v>
      </c>
      <c r="C40" s="10">
        <v>0</v>
      </c>
      <c r="D40" s="10">
        <v>1</v>
      </c>
      <c r="E40" s="148"/>
      <c r="F40" s="148"/>
      <c r="G40" s="11">
        <f>D40/B40</f>
        <v>1.1363636363636364E-8</v>
      </c>
      <c r="H40" s="154"/>
      <c r="I40" s="154"/>
      <c r="J40" s="154"/>
      <c r="K40" s="70">
        <f>LOG(D40)</f>
        <v>0</v>
      </c>
      <c r="L40" s="161"/>
      <c r="M40" s="161"/>
      <c r="N40" s="164"/>
      <c r="O40" s="156"/>
      <c r="P40" s="145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36">
        <f t="shared" ref="D41" si="4">C41*10</f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0" t="s">
        <v>0</v>
      </c>
      <c r="B43" s="121" t="s">
        <v>53</v>
      </c>
      <c r="C43" s="121" t="s">
        <v>1</v>
      </c>
      <c r="D43" s="121" t="s">
        <v>9</v>
      </c>
      <c r="E43" s="121" t="s">
        <v>2</v>
      </c>
      <c r="F43" s="121" t="s">
        <v>3</v>
      </c>
      <c r="G43" s="121" t="s">
        <v>4</v>
      </c>
      <c r="H43" s="121" t="s">
        <v>5</v>
      </c>
      <c r="I43" s="121" t="s">
        <v>6</v>
      </c>
      <c r="J43" s="3" t="s">
        <v>7</v>
      </c>
      <c r="K43" s="122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77</v>
      </c>
      <c r="B44" s="89">
        <v>88000000</v>
      </c>
      <c r="C44" s="89">
        <v>3300000</v>
      </c>
      <c r="D44" s="89">
        <f t="shared" ref="D44:D49" si="5">C44*10</f>
        <v>33000000</v>
      </c>
      <c r="E44" s="193">
        <f>AVERAGE(D44:D48)</f>
        <v>31800000</v>
      </c>
      <c r="F44" s="193">
        <f>STDEV(D44:D48)</f>
        <v>4253234.0636273474</v>
      </c>
      <c r="G44" s="94">
        <f>D44/B44</f>
        <v>0.375</v>
      </c>
      <c r="H44" s="196">
        <f>AVERAGE(G44:G48)</f>
        <v>0.36136363636363639</v>
      </c>
      <c r="I44" s="196">
        <f>STDEV(G44:G48)</f>
        <v>4.8332205268492273E-2</v>
      </c>
      <c r="J44" s="196">
        <f>I44/H44</f>
        <v>0.13374949885620502</v>
      </c>
      <c r="K44" s="95">
        <f>LOG(D44)</f>
        <v>7.5185139398778871</v>
      </c>
      <c r="L44" s="199">
        <f>AVERAGE(K44:K48)</f>
        <v>7.4992990177326231</v>
      </c>
      <c r="M44" s="201">
        <f>STDEV(K44:K48)^2</f>
        <v>3.4074154175887648E-3</v>
      </c>
      <c r="N44" s="29"/>
      <c r="O44" s="25"/>
      <c r="P44" s="26"/>
    </row>
    <row r="45" spans="1:16" ht="20.100000000000001" customHeight="1">
      <c r="A45" s="90" t="s">
        <v>78</v>
      </c>
      <c r="B45" s="91">
        <v>88000000</v>
      </c>
      <c r="C45" s="91">
        <v>3370000</v>
      </c>
      <c r="D45" s="91">
        <f t="shared" si="5"/>
        <v>33700000</v>
      </c>
      <c r="E45" s="194"/>
      <c r="F45" s="194"/>
      <c r="G45" s="97">
        <f>D45/B45</f>
        <v>0.38295454545454544</v>
      </c>
      <c r="H45" s="197"/>
      <c r="I45" s="197"/>
      <c r="J45" s="197"/>
      <c r="K45" s="98">
        <f>LOG(D45)</f>
        <v>7.5276299008713385</v>
      </c>
      <c r="L45" s="200"/>
      <c r="M45" s="202"/>
      <c r="N45" s="30"/>
      <c r="O45" s="27"/>
      <c r="P45" s="28"/>
    </row>
    <row r="46" spans="1:16" ht="20.100000000000001" customHeight="1">
      <c r="A46" s="90" t="s">
        <v>79</v>
      </c>
      <c r="B46" s="91">
        <v>88000000</v>
      </c>
      <c r="C46" s="91">
        <v>2770000</v>
      </c>
      <c r="D46" s="91">
        <f t="shared" si="5"/>
        <v>27700000</v>
      </c>
      <c r="E46" s="194"/>
      <c r="F46" s="194"/>
      <c r="G46" s="97">
        <f>D46/B46</f>
        <v>0.31477272727272726</v>
      </c>
      <c r="H46" s="197"/>
      <c r="I46" s="197"/>
      <c r="J46" s="197"/>
      <c r="K46" s="98">
        <f>LOG(D46)</f>
        <v>7.4424797690644482</v>
      </c>
      <c r="L46" s="200"/>
      <c r="M46" s="202"/>
      <c r="N46" s="30"/>
      <c r="O46" s="27"/>
      <c r="P46" s="28"/>
    </row>
    <row r="47" spans="1:16" ht="20.100000000000001" customHeight="1">
      <c r="A47" s="90" t="s">
        <v>80</v>
      </c>
      <c r="B47" s="91">
        <v>88000000</v>
      </c>
      <c r="C47" s="91">
        <v>3730000</v>
      </c>
      <c r="D47" s="91">
        <f t="shared" si="5"/>
        <v>37300000</v>
      </c>
      <c r="E47" s="194"/>
      <c r="F47" s="194"/>
      <c r="G47" s="97">
        <f>D47/B47</f>
        <v>0.42386363636363639</v>
      </c>
      <c r="H47" s="197"/>
      <c r="I47" s="197"/>
      <c r="J47" s="197"/>
      <c r="K47" s="98">
        <f>LOG(D47)</f>
        <v>7.5717088318086878</v>
      </c>
      <c r="L47" s="200"/>
      <c r="M47" s="202"/>
      <c r="N47" s="30"/>
      <c r="O47" s="27"/>
      <c r="P47" s="28"/>
    </row>
    <row r="48" spans="1:16" ht="20.100000000000001" customHeight="1">
      <c r="A48" s="90" t="s">
        <v>81</v>
      </c>
      <c r="B48" s="91">
        <v>88000000</v>
      </c>
      <c r="C48" s="91">
        <v>2730000</v>
      </c>
      <c r="D48" s="91">
        <f t="shared" si="5"/>
        <v>27300000</v>
      </c>
      <c r="E48" s="195"/>
      <c r="F48" s="195"/>
      <c r="G48" s="97">
        <f>D48/B48</f>
        <v>0.31022727272727274</v>
      </c>
      <c r="H48" s="198"/>
      <c r="I48" s="198"/>
      <c r="J48" s="198"/>
      <c r="K48" s="98">
        <f>LOG(D48)</f>
        <v>7.4361626470407565</v>
      </c>
      <c r="L48" s="200"/>
      <c r="M48" s="202"/>
      <c r="N48" s="30"/>
      <c r="O48" s="27"/>
      <c r="P48" s="28"/>
    </row>
    <row r="49" spans="1:16" ht="20.100000000000001" customHeight="1" thickBot="1">
      <c r="A49" s="92" t="s">
        <v>82</v>
      </c>
      <c r="B49" s="93">
        <v>0</v>
      </c>
      <c r="C49" s="93">
        <v>0</v>
      </c>
      <c r="D49" s="93">
        <f t="shared" si="5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83</v>
      </c>
      <c r="B50" s="8">
        <v>88000000</v>
      </c>
      <c r="C50" s="8">
        <v>0</v>
      </c>
      <c r="D50" s="8">
        <v>1</v>
      </c>
      <c r="E50" s="146">
        <f>AVERAGE(D50:D54)</f>
        <v>1</v>
      </c>
      <c r="F50" s="146">
        <f>STDEV(D50:D54)</f>
        <v>0</v>
      </c>
      <c r="G50" s="41">
        <f>D50/B50</f>
        <v>1.1363636363636364E-8</v>
      </c>
      <c r="H50" s="152">
        <f>AVERAGE(G50:G54)</f>
        <v>1.1363636363636364E-8</v>
      </c>
      <c r="I50" s="152">
        <f>STDEV(G50:G54)</f>
        <v>0</v>
      </c>
      <c r="J50" s="152">
        <f>I50/H50</f>
        <v>0</v>
      </c>
      <c r="K50" s="69">
        <f>LOG(D50)</f>
        <v>0</v>
      </c>
      <c r="L50" s="155">
        <f>AVERAGE(K50:K54)</f>
        <v>0</v>
      </c>
      <c r="M50" s="155">
        <f>STDEV(K50:K54)^2</f>
        <v>0</v>
      </c>
      <c r="N50" s="162">
        <f>L44-L50</f>
        <v>7.4992990177326231</v>
      </c>
      <c r="O50" s="155">
        <f>SQRT((M44/5)+(M50/5))</f>
        <v>2.6105230960819958E-2</v>
      </c>
      <c r="P50" s="144">
        <f>1.96*O50</f>
        <v>5.1166252683207118E-2</v>
      </c>
    </row>
    <row r="51" spans="1:16" ht="20.100000000000001" customHeight="1">
      <c r="A51" s="16" t="s">
        <v>84</v>
      </c>
      <c r="B51" s="10">
        <v>88000000</v>
      </c>
      <c r="C51" s="10">
        <v>0</v>
      </c>
      <c r="D51" s="10">
        <v>1</v>
      </c>
      <c r="E51" s="147"/>
      <c r="F51" s="147"/>
      <c r="G51" s="11">
        <f>D51/B51</f>
        <v>1.1363636363636364E-8</v>
      </c>
      <c r="H51" s="153"/>
      <c r="I51" s="153"/>
      <c r="J51" s="153"/>
      <c r="K51" s="70">
        <f>LOG(D51)</f>
        <v>0</v>
      </c>
      <c r="L51" s="156"/>
      <c r="M51" s="156"/>
      <c r="N51" s="163"/>
      <c r="O51" s="156"/>
      <c r="P51" s="145"/>
    </row>
    <row r="52" spans="1:16" ht="20.100000000000001" customHeight="1">
      <c r="A52" s="16" t="s">
        <v>85</v>
      </c>
      <c r="B52" s="10">
        <v>88000000</v>
      </c>
      <c r="C52" s="10">
        <v>0</v>
      </c>
      <c r="D52" s="10">
        <v>1</v>
      </c>
      <c r="E52" s="147"/>
      <c r="F52" s="147"/>
      <c r="G52" s="11">
        <f>D52/B52</f>
        <v>1.1363636363636364E-8</v>
      </c>
      <c r="H52" s="153"/>
      <c r="I52" s="153"/>
      <c r="J52" s="153"/>
      <c r="K52" s="70">
        <f>LOG(D52)</f>
        <v>0</v>
      </c>
      <c r="L52" s="156"/>
      <c r="M52" s="156"/>
      <c r="N52" s="163"/>
      <c r="O52" s="156"/>
      <c r="P52" s="145"/>
    </row>
    <row r="53" spans="1:16" ht="20.100000000000001" customHeight="1">
      <c r="A53" s="16" t="s">
        <v>86</v>
      </c>
      <c r="B53" s="10">
        <v>88000000</v>
      </c>
      <c r="C53" s="10">
        <v>0</v>
      </c>
      <c r="D53" s="10">
        <v>1</v>
      </c>
      <c r="E53" s="147"/>
      <c r="F53" s="147"/>
      <c r="G53" s="11">
        <f>D53/B53</f>
        <v>1.1363636363636364E-8</v>
      </c>
      <c r="H53" s="153"/>
      <c r="I53" s="153"/>
      <c r="J53" s="153"/>
      <c r="K53" s="70">
        <f>LOG(D53)</f>
        <v>0</v>
      </c>
      <c r="L53" s="156"/>
      <c r="M53" s="156"/>
      <c r="N53" s="163"/>
      <c r="O53" s="156"/>
      <c r="P53" s="145"/>
    </row>
    <row r="54" spans="1:16" ht="20.100000000000001" customHeight="1">
      <c r="A54" s="16" t="s">
        <v>87</v>
      </c>
      <c r="B54" s="10">
        <v>88000000</v>
      </c>
      <c r="C54" s="10">
        <v>0</v>
      </c>
      <c r="D54" s="10">
        <v>1</v>
      </c>
      <c r="E54" s="148"/>
      <c r="F54" s="148"/>
      <c r="G54" s="11">
        <f>D54/B54</f>
        <v>1.1363636363636364E-8</v>
      </c>
      <c r="H54" s="154"/>
      <c r="I54" s="154"/>
      <c r="J54" s="154"/>
      <c r="K54" s="70">
        <f>LOG(D54)</f>
        <v>0</v>
      </c>
      <c r="L54" s="161"/>
      <c r="M54" s="161"/>
      <c r="N54" s="164"/>
      <c r="O54" s="156"/>
      <c r="P54" s="145"/>
    </row>
    <row r="55" spans="1:16" ht="20.100000000000001" customHeight="1" thickBot="1">
      <c r="A55" s="37" t="s">
        <v>88</v>
      </c>
      <c r="B55" s="36">
        <v>0</v>
      </c>
      <c r="C55" s="17">
        <v>0</v>
      </c>
      <c r="D55" s="36">
        <f t="shared" ref="D55" si="6">C55*10</f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121" t="s">
        <v>53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99" t="s">
        <v>39</v>
      </c>
      <c r="B58" s="100">
        <v>88000000</v>
      </c>
      <c r="C58" s="100">
        <v>873000</v>
      </c>
      <c r="D58" s="100">
        <f t="shared" ref="D58:D66" si="7">C58*10</f>
        <v>8730000</v>
      </c>
      <c r="E58" s="207">
        <f>AVERAGE(D58:D62)</f>
        <v>9766000</v>
      </c>
      <c r="F58" s="207">
        <f>STDEV(D58:D62)</f>
        <v>3267610.7479318893</v>
      </c>
      <c r="G58" s="105">
        <f>D58/B58</f>
        <v>9.9204545454545448E-2</v>
      </c>
      <c r="H58" s="210">
        <f>AVERAGE(G58:G62)</f>
        <v>0.11097727272727273</v>
      </c>
      <c r="I58" s="210">
        <f>STDEV(G58:G62)</f>
        <v>3.7131940317407831E-2</v>
      </c>
      <c r="J58" s="210">
        <f>I58/H58</f>
        <v>0.33459049231332061</v>
      </c>
      <c r="K58" s="106">
        <f>LOG(D58)</f>
        <v>6.9410142437055695</v>
      </c>
      <c r="L58" s="203">
        <f>AVERAGE(K58:K62)</f>
        <v>6.9709885299965695</v>
      </c>
      <c r="M58" s="205">
        <f>STDEV(K58:K62)^2</f>
        <v>1.9992893438441683E-2</v>
      </c>
      <c r="N58" s="29"/>
      <c r="O58" s="25"/>
      <c r="P58" s="26"/>
    </row>
    <row r="59" spans="1:16" ht="20.100000000000001" customHeight="1">
      <c r="A59" s="101" t="s">
        <v>40</v>
      </c>
      <c r="B59" s="102">
        <v>88000000</v>
      </c>
      <c r="C59" s="102">
        <v>640000</v>
      </c>
      <c r="D59" s="102">
        <f t="shared" si="7"/>
        <v>6400000</v>
      </c>
      <c r="E59" s="208"/>
      <c r="F59" s="208"/>
      <c r="G59" s="108">
        <f>D59/B59</f>
        <v>7.2727272727272724E-2</v>
      </c>
      <c r="H59" s="211"/>
      <c r="I59" s="211"/>
      <c r="J59" s="211"/>
      <c r="K59" s="109">
        <f>LOG(D59)</f>
        <v>6.8061799739838875</v>
      </c>
      <c r="L59" s="204"/>
      <c r="M59" s="206"/>
      <c r="N59" s="30"/>
      <c r="O59" s="27"/>
      <c r="P59" s="28"/>
    </row>
    <row r="60" spans="1:16" ht="20.100000000000001" customHeight="1">
      <c r="A60" s="101" t="s">
        <v>41</v>
      </c>
      <c r="B60" s="102">
        <v>88000000</v>
      </c>
      <c r="C60" s="102">
        <v>1460000</v>
      </c>
      <c r="D60" s="102">
        <f t="shared" si="7"/>
        <v>14600000</v>
      </c>
      <c r="E60" s="208"/>
      <c r="F60" s="208"/>
      <c r="G60" s="108">
        <f>D60/B60</f>
        <v>0.16590909090909092</v>
      </c>
      <c r="H60" s="211"/>
      <c r="I60" s="211"/>
      <c r="J60" s="211"/>
      <c r="K60" s="109">
        <f>LOG(D60)</f>
        <v>7.1643528557844371</v>
      </c>
      <c r="L60" s="204"/>
      <c r="M60" s="206"/>
      <c r="N60" s="30"/>
      <c r="O60" s="27"/>
      <c r="P60" s="28"/>
    </row>
    <row r="61" spans="1:16" ht="20.100000000000001" customHeight="1">
      <c r="A61" s="101" t="s">
        <v>42</v>
      </c>
      <c r="B61" s="102">
        <v>88000000</v>
      </c>
      <c r="C61" s="102">
        <v>1140000</v>
      </c>
      <c r="D61" s="102">
        <f t="shared" si="7"/>
        <v>11400000</v>
      </c>
      <c r="E61" s="208"/>
      <c r="F61" s="208"/>
      <c r="G61" s="108">
        <f>D61/B61</f>
        <v>0.12954545454545455</v>
      </c>
      <c r="H61" s="211"/>
      <c r="I61" s="211"/>
      <c r="J61" s="211"/>
      <c r="K61" s="109">
        <f>LOG(D61)</f>
        <v>7.0569048513364727</v>
      </c>
      <c r="L61" s="204"/>
      <c r="M61" s="206"/>
      <c r="N61" s="30"/>
      <c r="O61" s="27"/>
      <c r="P61" s="28"/>
    </row>
    <row r="62" spans="1:16" ht="20.100000000000001" customHeight="1">
      <c r="A62" s="101" t="s">
        <v>43</v>
      </c>
      <c r="B62" s="102">
        <v>88000000</v>
      </c>
      <c r="C62" s="102">
        <v>770000</v>
      </c>
      <c r="D62" s="102">
        <f t="shared" si="7"/>
        <v>7700000</v>
      </c>
      <c r="E62" s="209"/>
      <c r="F62" s="209"/>
      <c r="G62" s="108">
        <f>D62/B62</f>
        <v>8.7499999999999994E-2</v>
      </c>
      <c r="H62" s="212"/>
      <c r="I62" s="212"/>
      <c r="J62" s="212"/>
      <c r="K62" s="109">
        <f>LOG(D62)</f>
        <v>6.8864907251724823</v>
      </c>
      <c r="L62" s="204"/>
      <c r="M62" s="206"/>
      <c r="N62" s="30"/>
      <c r="O62" s="27"/>
      <c r="P62" s="28"/>
    </row>
    <row r="63" spans="1:16" ht="20.100000000000001" customHeight="1" thickBot="1">
      <c r="A63" s="103" t="s">
        <v>44</v>
      </c>
      <c r="B63" s="104">
        <v>0</v>
      </c>
      <c r="C63" s="104">
        <v>0</v>
      </c>
      <c r="D63" s="104">
        <f t="shared" si="7"/>
        <v>0</v>
      </c>
      <c r="E63" s="38"/>
      <c r="F63" s="38"/>
      <c r="G63" s="12"/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88000000</v>
      </c>
      <c r="C64" s="8">
        <v>0</v>
      </c>
      <c r="D64" s="8">
        <v>1</v>
      </c>
      <c r="E64" s="146">
        <f>AVERAGE(D64:D68)</f>
        <v>473.93999999999994</v>
      </c>
      <c r="F64" s="146">
        <f>STDEV(D64:D68)</f>
        <v>1021.194921648164</v>
      </c>
      <c r="G64" s="41">
        <f>D64/B64</f>
        <v>1.1363636363636364E-8</v>
      </c>
      <c r="H64" s="149">
        <f>AVERAGE(G64:G68)</f>
        <v>5.385681818181818E-6</v>
      </c>
      <c r="I64" s="176">
        <f>STDEV(G64:G68)</f>
        <v>1.1604487746001864E-5</v>
      </c>
      <c r="J64" s="152">
        <f>I64/H64</f>
        <v>2.1546924117993083</v>
      </c>
      <c r="K64" s="69">
        <f>LOG(D64)</f>
        <v>0</v>
      </c>
      <c r="L64" s="155">
        <f>AVERAGE(K64:K68)</f>
        <v>1.0371707339868284</v>
      </c>
      <c r="M64" s="155">
        <f>STDEV(K64:K68)^2</f>
        <v>2.3125083610558481</v>
      </c>
      <c r="N64" s="162">
        <f>L58-L64</f>
        <v>5.9338177960097411</v>
      </c>
      <c r="O64" s="155">
        <f>SQRT((M58/5)+(M64/5))</f>
        <v>0.68300823633310448</v>
      </c>
      <c r="P64" s="144">
        <f>1.96*O64</f>
        <v>1.3386961432128848</v>
      </c>
    </row>
    <row r="65" spans="1:16" ht="20.100000000000001" customHeight="1">
      <c r="A65" s="16" t="s">
        <v>46</v>
      </c>
      <c r="B65" s="10">
        <v>88000000</v>
      </c>
      <c r="C65" s="10">
        <v>6.67</v>
      </c>
      <c r="D65" s="10">
        <f t="shared" si="7"/>
        <v>66.7</v>
      </c>
      <c r="E65" s="147"/>
      <c r="F65" s="147"/>
      <c r="G65" s="133">
        <f>D65/B65</f>
        <v>7.5795454545454546E-7</v>
      </c>
      <c r="H65" s="150"/>
      <c r="I65" s="177"/>
      <c r="J65" s="153"/>
      <c r="K65" s="70">
        <f>LOG(D65)</f>
        <v>1.8241258339165489</v>
      </c>
      <c r="L65" s="156"/>
      <c r="M65" s="156"/>
      <c r="N65" s="163"/>
      <c r="O65" s="156"/>
      <c r="P65" s="145"/>
    </row>
    <row r="66" spans="1:16" ht="20.100000000000001" customHeight="1">
      <c r="A66" s="16" t="s">
        <v>47</v>
      </c>
      <c r="B66" s="10">
        <v>88000000</v>
      </c>
      <c r="C66" s="10">
        <v>230</v>
      </c>
      <c r="D66" s="10">
        <f t="shared" si="7"/>
        <v>2300</v>
      </c>
      <c r="E66" s="147"/>
      <c r="F66" s="147"/>
      <c r="G66" s="134">
        <f>D66/B66</f>
        <v>2.6136363636363637E-5</v>
      </c>
      <c r="H66" s="150"/>
      <c r="I66" s="177"/>
      <c r="J66" s="153"/>
      <c r="K66" s="70">
        <f>LOG(D66)</f>
        <v>3.3617278360175931</v>
      </c>
      <c r="L66" s="156"/>
      <c r="M66" s="156"/>
      <c r="N66" s="163"/>
      <c r="O66" s="156"/>
      <c r="P66" s="145"/>
    </row>
    <row r="67" spans="1:16" ht="20.100000000000001" customHeight="1">
      <c r="A67" s="16" t="s">
        <v>48</v>
      </c>
      <c r="B67" s="10">
        <v>88000000</v>
      </c>
      <c r="C67" s="10">
        <v>0</v>
      </c>
      <c r="D67" s="10">
        <v>1</v>
      </c>
      <c r="E67" s="147"/>
      <c r="F67" s="147"/>
      <c r="G67" s="11">
        <f>D67/B67</f>
        <v>1.1363636363636364E-8</v>
      </c>
      <c r="H67" s="150"/>
      <c r="I67" s="177"/>
      <c r="J67" s="153"/>
      <c r="K67" s="70">
        <f>LOG(D67)</f>
        <v>0</v>
      </c>
      <c r="L67" s="156"/>
      <c r="M67" s="156"/>
      <c r="N67" s="163"/>
      <c r="O67" s="156"/>
      <c r="P67" s="145"/>
    </row>
    <row r="68" spans="1:16" ht="20.100000000000001" customHeight="1">
      <c r="A68" s="16" t="s">
        <v>49</v>
      </c>
      <c r="B68" s="10">
        <v>88000000</v>
      </c>
      <c r="C68" s="10">
        <v>0</v>
      </c>
      <c r="D68" s="10">
        <v>1</v>
      </c>
      <c r="E68" s="148"/>
      <c r="F68" s="148"/>
      <c r="G68" s="11">
        <f>D68/B68</f>
        <v>1.1363636363636364E-8</v>
      </c>
      <c r="H68" s="151"/>
      <c r="I68" s="178"/>
      <c r="J68" s="154"/>
      <c r="K68" s="70">
        <f>LOG(D68)</f>
        <v>0</v>
      </c>
      <c r="L68" s="161"/>
      <c r="M68" s="161"/>
      <c r="N68" s="164"/>
      <c r="O68" s="156"/>
      <c r="P68" s="145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36">
        <f t="shared" ref="D69" si="8">C69*10</f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121" t="s">
        <v>53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0" t="s">
        <v>89</v>
      </c>
      <c r="B72" s="111">
        <v>88000000</v>
      </c>
      <c r="C72" s="111">
        <v>2900000</v>
      </c>
      <c r="D72" s="111">
        <f t="shared" ref="D72:D77" si="9">C72*10</f>
        <v>29000000</v>
      </c>
      <c r="E72" s="213">
        <f>AVERAGE(D72:D76)</f>
        <v>20074000</v>
      </c>
      <c r="F72" s="213">
        <f>STDEV(D72:D76)</f>
        <v>13083037.873521578</v>
      </c>
      <c r="G72" s="112">
        <f>D72/B72</f>
        <v>0.32954545454545453</v>
      </c>
      <c r="H72" s="216">
        <f>AVERAGE(G72:G76)</f>
        <v>0.22811363636363632</v>
      </c>
      <c r="I72" s="216">
        <f>STDEV(G72:G76)</f>
        <v>0.14867088492638159</v>
      </c>
      <c r="J72" s="216">
        <f>I72/H72</f>
        <v>0.65174045399629277</v>
      </c>
      <c r="K72" s="113">
        <f>LOG(D72)</f>
        <v>7.4623979978989565</v>
      </c>
      <c r="L72" s="219">
        <f>AVERAGE(K72:K76)</f>
        <v>7.2304270704606948</v>
      </c>
      <c r="M72" s="221">
        <f>STDEV(K72:K76)^2</f>
        <v>7.6251717374006475E-2</v>
      </c>
      <c r="N72" s="29"/>
      <c r="O72" s="25"/>
      <c r="P72" s="26"/>
    </row>
    <row r="73" spans="1:16" ht="20.100000000000001" customHeight="1">
      <c r="A73" s="114" t="s">
        <v>90</v>
      </c>
      <c r="B73" s="115">
        <v>88000000</v>
      </c>
      <c r="C73" s="115">
        <v>1060000</v>
      </c>
      <c r="D73" s="115">
        <f t="shared" si="9"/>
        <v>10600000</v>
      </c>
      <c r="E73" s="214"/>
      <c r="F73" s="214"/>
      <c r="G73" s="116">
        <f>D73/B73</f>
        <v>0.12045454545454545</v>
      </c>
      <c r="H73" s="217"/>
      <c r="I73" s="217"/>
      <c r="J73" s="217"/>
      <c r="K73" s="117">
        <f>LOG(D73)</f>
        <v>7.0253058652647704</v>
      </c>
      <c r="L73" s="220"/>
      <c r="M73" s="222"/>
      <c r="N73" s="30"/>
      <c r="O73" s="27"/>
      <c r="P73" s="28"/>
    </row>
    <row r="74" spans="1:16" ht="20.100000000000001" customHeight="1">
      <c r="A74" s="114" t="s">
        <v>91</v>
      </c>
      <c r="B74" s="115">
        <v>88000000</v>
      </c>
      <c r="C74" s="115">
        <v>3870000</v>
      </c>
      <c r="D74" s="115">
        <f t="shared" si="9"/>
        <v>38700000</v>
      </c>
      <c r="E74" s="214"/>
      <c r="F74" s="214"/>
      <c r="G74" s="116">
        <f>D74/B74</f>
        <v>0.43977272727272726</v>
      </c>
      <c r="H74" s="217"/>
      <c r="I74" s="217"/>
      <c r="J74" s="217"/>
      <c r="K74" s="117">
        <f>LOG(D74)</f>
        <v>7.5877109650189114</v>
      </c>
      <c r="L74" s="220"/>
      <c r="M74" s="222"/>
      <c r="N74" s="30"/>
      <c r="O74" s="27"/>
      <c r="P74" s="28"/>
    </row>
    <row r="75" spans="1:16" ht="20.100000000000001" customHeight="1">
      <c r="A75" s="114" t="s">
        <v>92</v>
      </c>
      <c r="B75" s="115">
        <v>88000000</v>
      </c>
      <c r="C75" s="115">
        <v>1260000</v>
      </c>
      <c r="D75" s="115">
        <f t="shared" si="9"/>
        <v>12600000</v>
      </c>
      <c r="E75" s="214"/>
      <c r="F75" s="214"/>
      <c r="G75" s="116">
        <f>D75/B75</f>
        <v>0.14318181818181819</v>
      </c>
      <c r="H75" s="217"/>
      <c r="I75" s="217"/>
      <c r="J75" s="217"/>
      <c r="K75" s="117">
        <f>LOG(D75)</f>
        <v>7.1003705451175625</v>
      </c>
      <c r="L75" s="220"/>
      <c r="M75" s="222"/>
      <c r="N75" s="30"/>
      <c r="O75" s="27"/>
      <c r="P75" s="28"/>
    </row>
    <row r="76" spans="1:16" ht="20.100000000000001" customHeight="1">
      <c r="A76" s="114" t="s">
        <v>93</v>
      </c>
      <c r="B76" s="115">
        <v>88000000</v>
      </c>
      <c r="C76" s="115">
        <v>947000</v>
      </c>
      <c r="D76" s="115">
        <f t="shared" si="9"/>
        <v>9470000</v>
      </c>
      <c r="E76" s="215"/>
      <c r="F76" s="215"/>
      <c r="G76" s="116">
        <f>D76/B76</f>
        <v>0.10761363636363637</v>
      </c>
      <c r="H76" s="218"/>
      <c r="I76" s="218"/>
      <c r="J76" s="218"/>
      <c r="K76" s="117">
        <f>LOG(D76)</f>
        <v>6.976349979003273</v>
      </c>
      <c r="L76" s="220"/>
      <c r="M76" s="222"/>
      <c r="N76" s="30"/>
      <c r="O76" s="27"/>
      <c r="P76" s="28"/>
    </row>
    <row r="77" spans="1:16" ht="20.100000000000001" customHeight="1" thickBot="1">
      <c r="A77" s="118" t="s">
        <v>94</v>
      </c>
      <c r="B77" s="119">
        <v>0</v>
      </c>
      <c r="C77" s="119">
        <v>0</v>
      </c>
      <c r="D77" s="119">
        <f t="shared" si="9"/>
        <v>0</v>
      </c>
      <c r="E77" s="38"/>
      <c r="F77" s="38"/>
      <c r="G77" s="12"/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95</v>
      </c>
      <c r="B78" s="8">
        <v>88000000</v>
      </c>
      <c r="C78" s="8">
        <v>0</v>
      </c>
      <c r="D78" s="8">
        <v>1</v>
      </c>
      <c r="E78" s="146">
        <f>AVERAGE(D78:D82)</f>
        <v>1</v>
      </c>
      <c r="F78" s="146">
        <f>STDEV(D78:D82)</f>
        <v>0</v>
      </c>
      <c r="G78" s="41">
        <f>D78/B78</f>
        <v>1.1363636363636364E-8</v>
      </c>
      <c r="H78" s="152">
        <f>AVERAGE(G78:G82)</f>
        <v>1.1363636363636364E-8</v>
      </c>
      <c r="I78" s="152">
        <f>STDEV(G78:G82)</f>
        <v>0</v>
      </c>
      <c r="J78" s="152">
        <f>I78/H78</f>
        <v>0</v>
      </c>
      <c r="K78" s="69">
        <f>LOG(D78)</f>
        <v>0</v>
      </c>
      <c r="L78" s="155">
        <f>AVERAGE(K78:K82)</f>
        <v>0</v>
      </c>
      <c r="M78" s="223">
        <f>STDEV(K78:K82)^2</f>
        <v>0</v>
      </c>
      <c r="N78" s="162">
        <f>L72-L78</f>
        <v>7.2304270704606948</v>
      </c>
      <c r="O78" s="155">
        <f>SQRT((M72/5)+(M78/5))</f>
        <v>0.12349228103327468</v>
      </c>
      <c r="P78" s="144">
        <f>1.96*O78</f>
        <v>0.24204487082521839</v>
      </c>
    </row>
    <row r="79" spans="1:16" ht="20.100000000000001" customHeight="1">
      <c r="A79" s="16" t="s">
        <v>96</v>
      </c>
      <c r="B79" s="10">
        <v>88000000</v>
      </c>
      <c r="C79" s="10">
        <v>0</v>
      </c>
      <c r="D79" s="10">
        <v>1</v>
      </c>
      <c r="E79" s="147"/>
      <c r="F79" s="147"/>
      <c r="G79" s="11">
        <f>D79/B79</f>
        <v>1.1363636363636364E-8</v>
      </c>
      <c r="H79" s="153"/>
      <c r="I79" s="153"/>
      <c r="J79" s="153"/>
      <c r="K79" s="70">
        <f>LOG(D79)</f>
        <v>0</v>
      </c>
      <c r="L79" s="156"/>
      <c r="M79" s="224"/>
      <c r="N79" s="163"/>
      <c r="O79" s="156"/>
      <c r="P79" s="145"/>
    </row>
    <row r="80" spans="1:16" ht="20.100000000000001" customHeight="1">
      <c r="A80" s="16" t="s">
        <v>97</v>
      </c>
      <c r="B80" s="10">
        <v>88000000</v>
      </c>
      <c r="C80" s="10">
        <v>0</v>
      </c>
      <c r="D80" s="10">
        <v>1</v>
      </c>
      <c r="E80" s="147"/>
      <c r="F80" s="147"/>
      <c r="G80" s="11">
        <f>D80/B80</f>
        <v>1.1363636363636364E-8</v>
      </c>
      <c r="H80" s="153"/>
      <c r="I80" s="153"/>
      <c r="J80" s="153"/>
      <c r="K80" s="70">
        <f>LOG(D80)</f>
        <v>0</v>
      </c>
      <c r="L80" s="156"/>
      <c r="M80" s="224"/>
      <c r="N80" s="163"/>
      <c r="O80" s="156"/>
      <c r="P80" s="145"/>
    </row>
    <row r="81" spans="1:16" ht="20.100000000000001" customHeight="1">
      <c r="A81" s="16" t="s">
        <v>98</v>
      </c>
      <c r="B81" s="10">
        <v>88000000</v>
      </c>
      <c r="C81" s="10">
        <v>0</v>
      </c>
      <c r="D81" s="10">
        <v>1</v>
      </c>
      <c r="E81" s="147"/>
      <c r="F81" s="147"/>
      <c r="G81" s="11">
        <f>D81/B81</f>
        <v>1.1363636363636364E-8</v>
      </c>
      <c r="H81" s="153"/>
      <c r="I81" s="153"/>
      <c r="J81" s="153"/>
      <c r="K81" s="70">
        <f>LOG(D81)</f>
        <v>0</v>
      </c>
      <c r="L81" s="156"/>
      <c r="M81" s="224"/>
      <c r="N81" s="163"/>
      <c r="O81" s="156"/>
      <c r="P81" s="145"/>
    </row>
    <row r="82" spans="1:16" ht="20.100000000000001" customHeight="1">
      <c r="A82" s="16" t="s">
        <v>99</v>
      </c>
      <c r="B82" s="10">
        <v>88000000</v>
      </c>
      <c r="C82" s="10">
        <v>0</v>
      </c>
      <c r="D82" s="10">
        <v>1</v>
      </c>
      <c r="E82" s="148"/>
      <c r="F82" s="148"/>
      <c r="G82" s="11">
        <f>D82/B82</f>
        <v>1.1363636363636364E-8</v>
      </c>
      <c r="H82" s="154"/>
      <c r="I82" s="154"/>
      <c r="J82" s="154"/>
      <c r="K82" s="70">
        <f>LOG(D82)</f>
        <v>0</v>
      </c>
      <c r="L82" s="161"/>
      <c r="M82" s="225"/>
      <c r="N82" s="164"/>
      <c r="O82" s="156"/>
      <c r="P82" s="145"/>
    </row>
    <row r="83" spans="1:16" ht="20.100000000000001" customHeight="1" thickBot="1">
      <c r="A83" s="37" t="s">
        <v>100</v>
      </c>
      <c r="B83" s="36">
        <v>0</v>
      </c>
      <c r="C83" s="17">
        <v>0</v>
      </c>
      <c r="D83" s="36">
        <f t="shared" ref="D83" si="10">C83*10</f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
2800-100018763
MeBr Test #4 (212 mg/L - 27°C - 45%RH - 36hr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3 H7:J7 H8:J8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84"/>
  <sheetViews>
    <sheetView zoomScale="60" zoomScaleNormal="60" zoomScaleSheetLayoutView="65" workbookViewId="0">
      <selection activeCell="O36" sqref="O36:O40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101000000</v>
      </c>
      <c r="C2" s="58">
        <v>8730000</v>
      </c>
      <c r="D2" s="58">
        <f t="shared" ref="D2:D13" si="0">C2*10</f>
        <v>87300000</v>
      </c>
      <c r="E2" s="167">
        <f>AVERAGE(D2:D6)</f>
        <v>80520000</v>
      </c>
      <c r="F2" s="167">
        <f>STDEV(D2:D6)</f>
        <v>13643753.149335412</v>
      </c>
      <c r="G2" s="63">
        <f>D2/B2</f>
        <v>0.86435643564356435</v>
      </c>
      <c r="H2" s="170">
        <f>AVERAGE(G2:G6)</f>
        <v>0.79722772277227727</v>
      </c>
      <c r="I2" s="170">
        <f>STDEV(G2:G6)</f>
        <v>0.13508666484490511</v>
      </c>
      <c r="J2" s="173">
        <f>I2/H2</f>
        <v>0.16944551849646566</v>
      </c>
      <c r="K2" s="64">
        <f>LOG(D2)</f>
        <v>7.9410142437055695</v>
      </c>
      <c r="L2" s="179">
        <f>AVERAGE(K2:K6)</f>
        <v>7.9001978524448973</v>
      </c>
      <c r="M2" s="228">
        <f>STDEV(K2:K6)^2</f>
        <v>6.6285457687705234E-3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101000000</v>
      </c>
      <c r="C3" s="60">
        <v>8430000</v>
      </c>
      <c r="D3" s="60">
        <f t="shared" si="0"/>
        <v>84300000</v>
      </c>
      <c r="E3" s="168"/>
      <c r="F3" s="168"/>
      <c r="G3" s="65">
        <f>D3/B3</f>
        <v>0.83465346534653462</v>
      </c>
      <c r="H3" s="171"/>
      <c r="I3" s="171"/>
      <c r="J3" s="174"/>
      <c r="K3" s="66">
        <f>LOG(D3)</f>
        <v>7.9258275746247424</v>
      </c>
      <c r="L3" s="180"/>
      <c r="M3" s="229"/>
      <c r="N3" s="30"/>
      <c r="O3" s="27"/>
      <c r="P3" s="28"/>
    </row>
    <row r="4" spans="1:16" s="9" customFormat="1" ht="20.100000000000001" customHeight="1">
      <c r="A4" s="59" t="s">
        <v>28</v>
      </c>
      <c r="B4" s="60">
        <v>101000000</v>
      </c>
      <c r="C4" s="60">
        <v>9330000</v>
      </c>
      <c r="D4" s="60">
        <f t="shared" si="0"/>
        <v>93300000</v>
      </c>
      <c r="E4" s="168"/>
      <c r="F4" s="168"/>
      <c r="G4" s="65">
        <f>D4/B4</f>
        <v>0.92376237623762381</v>
      </c>
      <c r="H4" s="171"/>
      <c r="I4" s="171"/>
      <c r="J4" s="174"/>
      <c r="K4" s="66">
        <f>LOG(D4)</f>
        <v>7.9698816437464997</v>
      </c>
      <c r="L4" s="180"/>
      <c r="M4" s="229"/>
      <c r="N4" s="30"/>
      <c r="O4" s="27"/>
      <c r="P4" s="28"/>
    </row>
    <row r="5" spans="1:16" s="9" customFormat="1" ht="20.100000000000001" customHeight="1">
      <c r="A5" s="59" t="s">
        <v>29</v>
      </c>
      <c r="B5" s="60">
        <v>101000000</v>
      </c>
      <c r="C5" s="60">
        <v>5770000</v>
      </c>
      <c r="D5" s="60">
        <f t="shared" si="0"/>
        <v>57700000</v>
      </c>
      <c r="E5" s="168"/>
      <c r="F5" s="168"/>
      <c r="G5" s="65">
        <f>D5/B5</f>
        <v>0.57128712871287124</v>
      </c>
      <c r="H5" s="171"/>
      <c r="I5" s="171"/>
      <c r="J5" s="174"/>
      <c r="K5" s="66">
        <f>LOG(D5)</f>
        <v>7.7611758131557318</v>
      </c>
      <c r="L5" s="180"/>
      <c r="M5" s="229"/>
      <c r="N5" s="30"/>
      <c r="O5" s="27"/>
      <c r="P5" s="28"/>
    </row>
    <row r="6" spans="1:16" s="9" customFormat="1" ht="20.100000000000001" customHeight="1">
      <c r="A6" s="59" t="s">
        <v>30</v>
      </c>
      <c r="B6" s="60">
        <v>101000000</v>
      </c>
      <c r="C6" s="60">
        <v>8000000</v>
      </c>
      <c r="D6" s="60">
        <f t="shared" si="0"/>
        <v>80000000</v>
      </c>
      <c r="E6" s="169"/>
      <c r="F6" s="169"/>
      <c r="G6" s="65">
        <f>D6/B6</f>
        <v>0.79207920792079212</v>
      </c>
      <c r="H6" s="172"/>
      <c r="I6" s="172"/>
      <c r="J6" s="175"/>
      <c r="K6" s="66">
        <f>LOG(D6)</f>
        <v>7.9030899869919438</v>
      </c>
      <c r="L6" s="180"/>
      <c r="M6" s="229"/>
      <c r="N6" s="30"/>
      <c r="O6" s="27"/>
      <c r="P6" s="28"/>
    </row>
    <row r="7" spans="1:16" s="9" customFormat="1" ht="20.100000000000001" customHeight="1" thickBot="1">
      <c r="A7" s="61" t="s">
        <v>31</v>
      </c>
      <c r="B7" s="74">
        <v>0</v>
      </c>
      <c r="C7" s="74">
        <v>0</v>
      </c>
      <c r="D7" s="74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101000000</v>
      </c>
      <c r="C8" s="8">
        <v>193000</v>
      </c>
      <c r="D8" s="8">
        <f t="shared" si="0"/>
        <v>1930000</v>
      </c>
      <c r="E8" s="146">
        <f>AVERAGE(D8:D12)</f>
        <v>948800</v>
      </c>
      <c r="F8" s="146">
        <f>STDEV(D8:D12)</f>
        <v>571998.86363523488</v>
      </c>
      <c r="G8" s="41">
        <f>D8/B8</f>
        <v>1.9108910891089109E-2</v>
      </c>
      <c r="H8" s="152">
        <f>AVERAGE(G8:G12)</f>
        <v>9.3940594059405934E-3</v>
      </c>
      <c r="I8" s="152">
        <f>STDEV(G8:G12)</f>
        <v>5.6633550854973749E-3</v>
      </c>
      <c r="J8" s="152">
        <f>I8/H8</f>
        <v>0.60286558140307223</v>
      </c>
      <c r="K8" s="69">
        <f>LOG(D8)</f>
        <v>6.2855573090077739</v>
      </c>
      <c r="L8" s="155">
        <f>AVERAGE(K8:K12)</f>
        <v>5.9264038434913626</v>
      </c>
      <c r="M8" s="155">
        <f>STDEV(K8:K12)^2</f>
        <v>4.9180872508777888E-2</v>
      </c>
      <c r="N8" s="162">
        <f>L2-L8</f>
        <v>1.9737940089535346</v>
      </c>
      <c r="O8" s="155">
        <f>SQRT((M2/5)+(M8/5))</f>
        <v>0.10564981616410736</v>
      </c>
      <c r="P8" s="165">
        <f>1.96*O8</f>
        <v>0.20707363968165043</v>
      </c>
    </row>
    <row r="9" spans="1:16" ht="20.100000000000001" customHeight="1">
      <c r="A9" s="16" t="s">
        <v>33</v>
      </c>
      <c r="B9" s="10">
        <v>101000000</v>
      </c>
      <c r="C9" s="10">
        <v>56000</v>
      </c>
      <c r="D9" s="10">
        <f t="shared" si="0"/>
        <v>560000</v>
      </c>
      <c r="E9" s="147"/>
      <c r="F9" s="147"/>
      <c r="G9" s="11">
        <f>D9/B9</f>
        <v>5.5445544554455443E-3</v>
      </c>
      <c r="H9" s="153"/>
      <c r="I9" s="153"/>
      <c r="J9" s="153"/>
      <c r="K9" s="70">
        <f>LOG(D9)</f>
        <v>5.7481880270062007</v>
      </c>
      <c r="L9" s="156"/>
      <c r="M9" s="156"/>
      <c r="N9" s="163"/>
      <c r="O9" s="156"/>
      <c r="P9" s="166"/>
    </row>
    <row r="10" spans="1:16" ht="20.100000000000001" customHeight="1">
      <c r="A10" s="16" t="s">
        <v>34</v>
      </c>
      <c r="B10" s="10">
        <v>101000000</v>
      </c>
      <c r="C10" s="10">
        <v>96700</v>
      </c>
      <c r="D10" s="10">
        <f t="shared" si="0"/>
        <v>967000</v>
      </c>
      <c r="E10" s="147"/>
      <c r="F10" s="147"/>
      <c r="G10" s="11">
        <f>D10/B10</f>
        <v>9.5742574257425741E-3</v>
      </c>
      <c r="H10" s="153"/>
      <c r="I10" s="153"/>
      <c r="J10" s="153"/>
      <c r="K10" s="70">
        <f>LOG(D10)</f>
        <v>5.9854264740830017</v>
      </c>
      <c r="L10" s="156"/>
      <c r="M10" s="156"/>
      <c r="N10" s="163"/>
      <c r="O10" s="156"/>
      <c r="P10" s="166"/>
    </row>
    <row r="11" spans="1:16" ht="20.100000000000001" customHeight="1">
      <c r="A11" s="16" t="s">
        <v>35</v>
      </c>
      <c r="B11" s="10">
        <v>101000000</v>
      </c>
      <c r="C11" s="10">
        <v>70700</v>
      </c>
      <c r="D11" s="10">
        <f t="shared" si="0"/>
        <v>707000</v>
      </c>
      <c r="E11" s="147"/>
      <c r="F11" s="147"/>
      <c r="G11" s="11">
        <f>D11/B11</f>
        <v>7.0000000000000001E-3</v>
      </c>
      <c r="H11" s="153"/>
      <c r="I11" s="153"/>
      <c r="J11" s="153"/>
      <c r="K11" s="70">
        <f>LOG(D11)</f>
        <v>5.8494194137968991</v>
      </c>
      <c r="L11" s="156"/>
      <c r="M11" s="156"/>
      <c r="N11" s="163"/>
      <c r="O11" s="156"/>
      <c r="P11" s="166"/>
    </row>
    <row r="12" spans="1:16" ht="20.100000000000001" customHeight="1">
      <c r="A12" s="16" t="s">
        <v>36</v>
      </c>
      <c r="B12" s="10">
        <v>101000000</v>
      </c>
      <c r="C12" s="10">
        <v>58000</v>
      </c>
      <c r="D12" s="10">
        <f t="shared" si="0"/>
        <v>580000</v>
      </c>
      <c r="E12" s="148"/>
      <c r="F12" s="148"/>
      <c r="G12" s="11">
        <f>D12/B12</f>
        <v>5.7425742574257425E-3</v>
      </c>
      <c r="H12" s="154"/>
      <c r="I12" s="154"/>
      <c r="J12" s="154"/>
      <c r="K12" s="70">
        <f>LOG(D12)</f>
        <v>5.7634279935629369</v>
      </c>
      <c r="L12" s="161"/>
      <c r="M12" s="161"/>
      <c r="N12" s="164"/>
      <c r="O12" s="156"/>
      <c r="P12" s="166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129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101000000</v>
      </c>
      <c r="C16" s="45">
        <v>587000</v>
      </c>
      <c r="D16" s="45">
        <f t="shared" ref="D16:D27" si="1">C16*10</f>
        <v>5870000</v>
      </c>
      <c r="E16" s="138">
        <f>AVERAGE(D16:D20)</f>
        <v>4302000</v>
      </c>
      <c r="F16" s="138">
        <f>STDEV(D16:D20)</f>
        <v>1429027.6414401508</v>
      </c>
      <c r="G16" s="49">
        <f>D16/B16</f>
        <v>5.8118811881188122E-2</v>
      </c>
      <c r="H16" s="141">
        <f>AVERAGE(G16:G20)</f>
        <v>4.259405940594059E-2</v>
      </c>
      <c r="I16" s="141">
        <f>STDEV(G16:G20)</f>
        <v>1.4148788529110405E-2</v>
      </c>
      <c r="J16" s="141">
        <f>I16/H16</f>
        <v>0.33217750847051397</v>
      </c>
      <c r="K16" s="50">
        <f>LOG(D16)</f>
        <v>6.7686381012476149</v>
      </c>
      <c r="L16" s="157">
        <f>AVERAGE(K16:K20)</f>
        <v>6.6148558148192649</v>
      </c>
      <c r="M16" s="226">
        <f>STDEV(K16:K20)^2</f>
        <v>2.0128677147596367E-2</v>
      </c>
      <c r="N16" s="29"/>
      <c r="O16" s="25"/>
      <c r="P16" s="26"/>
    </row>
    <row r="17" spans="1:16" ht="20.100000000000001" customHeight="1">
      <c r="A17" s="46" t="s">
        <v>66</v>
      </c>
      <c r="B17" s="47">
        <v>101000000</v>
      </c>
      <c r="C17" s="47">
        <v>357000</v>
      </c>
      <c r="D17" s="47">
        <f t="shared" si="1"/>
        <v>3570000</v>
      </c>
      <c r="E17" s="139"/>
      <c r="F17" s="139"/>
      <c r="G17" s="51">
        <f>D17/B17</f>
        <v>3.5346534653465343E-2</v>
      </c>
      <c r="H17" s="142"/>
      <c r="I17" s="142"/>
      <c r="J17" s="142"/>
      <c r="K17" s="52">
        <f>LOG(D17)</f>
        <v>6.5526682161121936</v>
      </c>
      <c r="L17" s="158"/>
      <c r="M17" s="227"/>
      <c r="N17" s="30"/>
      <c r="O17" s="27"/>
      <c r="P17" s="28"/>
    </row>
    <row r="18" spans="1:16" ht="20.100000000000001" customHeight="1">
      <c r="A18" s="46" t="s">
        <v>67</v>
      </c>
      <c r="B18" s="47">
        <v>101000000</v>
      </c>
      <c r="C18" s="47">
        <v>327000</v>
      </c>
      <c r="D18" s="47">
        <f t="shared" si="1"/>
        <v>3270000</v>
      </c>
      <c r="E18" s="139"/>
      <c r="F18" s="139"/>
      <c r="G18" s="51">
        <f>D18/B18</f>
        <v>3.2376237623762377E-2</v>
      </c>
      <c r="H18" s="142"/>
      <c r="I18" s="142"/>
      <c r="J18" s="142"/>
      <c r="K18" s="52">
        <f>LOG(D18)</f>
        <v>6.5145477526602864</v>
      </c>
      <c r="L18" s="158"/>
      <c r="M18" s="227"/>
      <c r="N18" s="30"/>
      <c r="O18" s="27"/>
      <c r="P18" s="28"/>
    </row>
    <row r="19" spans="1:16" ht="20.100000000000001" customHeight="1">
      <c r="A19" s="46" t="s">
        <v>68</v>
      </c>
      <c r="B19" s="47">
        <v>101000000</v>
      </c>
      <c r="C19" s="47">
        <v>583000</v>
      </c>
      <c r="D19" s="47">
        <f t="shared" si="1"/>
        <v>5830000</v>
      </c>
      <c r="E19" s="139"/>
      <c r="F19" s="139"/>
      <c r="G19" s="51">
        <f>D19/B19</f>
        <v>5.7722772277227725E-2</v>
      </c>
      <c r="H19" s="142"/>
      <c r="I19" s="142"/>
      <c r="J19" s="142"/>
      <c r="K19" s="52">
        <f>LOG(D19)</f>
        <v>6.7656685547590145</v>
      </c>
      <c r="L19" s="158"/>
      <c r="M19" s="227"/>
      <c r="N19" s="30"/>
      <c r="O19" s="27"/>
      <c r="P19" s="28"/>
    </row>
    <row r="20" spans="1:16" ht="20.100000000000001" customHeight="1">
      <c r="A20" s="46" t="s">
        <v>69</v>
      </c>
      <c r="B20" s="47">
        <v>101000000</v>
      </c>
      <c r="C20" s="47">
        <v>297000</v>
      </c>
      <c r="D20" s="47">
        <f t="shared" si="1"/>
        <v>2970000</v>
      </c>
      <c r="E20" s="140"/>
      <c r="F20" s="140"/>
      <c r="G20" s="51">
        <f>D20/B20</f>
        <v>2.9405940594059404E-2</v>
      </c>
      <c r="H20" s="143"/>
      <c r="I20" s="143"/>
      <c r="J20" s="143"/>
      <c r="K20" s="52">
        <f>LOG(D20)</f>
        <v>6.4727564493172123</v>
      </c>
      <c r="L20" s="158"/>
      <c r="M20" s="227"/>
      <c r="N20" s="30"/>
      <c r="O20" s="27"/>
      <c r="P20" s="28"/>
    </row>
    <row r="21" spans="1:16" ht="20.100000000000001" customHeight="1" thickBot="1">
      <c r="A21" s="48" t="s">
        <v>70</v>
      </c>
      <c r="B21" s="76">
        <v>0</v>
      </c>
      <c r="C21" s="76">
        <v>0</v>
      </c>
      <c r="D21" s="76">
        <f t="shared" si="1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101000000</v>
      </c>
      <c r="C22" s="8">
        <v>0</v>
      </c>
      <c r="D22" s="8">
        <v>1</v>
      </c>
      <c r="E22" s="146">
        <f>AVERAGE(D22:D26)</f>
        <v>174</v>
      </c>
      <c r="F22" s="146">
        <f>STDEV(D22:D26)</f>
        <v>255.00588228509554</v>
      </c>
      <c r="G22" s="41">
        <f>D22/B22</f>
        <v>9.9009900990099018E-9</v>
      </c>
      <c r="H22" s="149">
        <f>AVERAGE(G22:G26)</f>
        <v>1.7227722772277227E-6</v>
      </c>
      <c r="I22" s="149">
        <f>STDEV(G22:G26)</f>
        <v>2.5248107156940147E-6</v>
      </c>
      <c r="J22" s="152">
        <f>I22/H22</f>
        <v>1.4655510476154914</v>
      </c>
      <c r="K22" s="69">
        <f>LOG(D22)</f>
        <v>0</v>
      </c>
      <c r="L22" s="155">
        <f>AVERAGE(K22:K26)</f>
        <v>1.0461408627225137</v>
      </c>
      <c r="M22" s="155">
        <f>STDEV(K22:K26)^2</f>
        <v>2.0615739623792262</v>
      </c>
      <c r="N22" s="162">
        <f>L16-L22</f>
        <v>5.5687149520967516</v>
      </c>
      <c r="O22" s="155">
        <f>SQRT((M16/5)+(M22/5))</f>
        <v>0.64524454891565297</v>
      </c>
      <c r="P22" s="144">
        <f>1.96*O22</f>
        <v>1.2646793158746799</v>
      </c>
    </row>
    <row r="23" spans="1:16" ht="20.100000000000001" customHeight="1">
      <c r="A23" s="16" t="s">
        <v>72</v>
      </c>
      <c r="B23" s="10">
        <v>101000000</v>
      </c>
      <c r="C23" s="10">
        <v>0</v>
      </c>
      <c r="D23" s="10">
        <v>1</v>
      </c>
      <c r="E23" s="147"/>
      <c r="F23" s="147"/>
      <c r="G23" s="11">
        <f>D23/B23</f>
        <v>9.9009900990099018E-9</v>
      </c>
      <c r="H23" s="150"/>
      <c r="I23" s="150"/>
      <c r="J23" s="153"/>
      <c r="K23" s="70">
        <f>LOG(D23)</f>
        <v>0</v>
      </c>
      <c r="L23" s="156"/>
      <c r="M23" s="156"/>
      <c r="N23" s="163"/>
      <c r="O23" s="156"/>
      <c r="P23" s="145"/>
    </row>
    <row r="24" spans="1:16" ht="20.100000000000001" customHeight="1">
      <c r="A24" s="16" t="s">
        <v>73</v>
      </c>
      <c r="B24" s="10">
        <v>101000000</v>
      </c>
      <c r="C24" s="10">
        <v>30</v>
      </c>
      <c r="D24" s="10">
        <f t="shared" si="1"/>
        <v>300</v>
      </c>
      <c r="E24" s="147"/>
      <c r="F24" s="147"/>
      <c r="G24" s="136">
        <f>D24/B24</f>
        <v>2.9702970297029703E-6</v>
      </c>
      <c r="H24" s="150"/>
      <c r="I24" s="150"/>
      <c r="J24" s="153"/>
      <c r="K24" s="70">
        <f>LOG(D24)</f>
        <v>2.4771212547196626</v>
      </c>
      <c r="L24" s="156"/>
      <c r="M24" s="156"/>
      <c r="N24" s="163"/>
      <c r="O24" s="156"/>
      <c r="P24" s="145"/>
    </row>
    <row r="25" spans="1:16" ht="20.100000000000001" customHeight="1">
      <c r="A25" s="16" t="s">
        <v>74</v>
      </c>
      <c r="B25" s="10">
        <v>101000000</v>
      </c>
      <c r="C25" s="10">
        <v>0</v>
      </c>
      <c r="D25" s="10">
        <v>1</v>
      </c>
      <c r="E25" s="147"/>
      <c r="F25" s="147"/>
      <c r="G25" s="11">
        <f>D25/B25</f>
        <v>9.9009900990099018E-9</v>
      </c>
      <c r="H25" s="150"/>
      <c r="I25" s="150"/>
      <c r="J25" s="153"/>
      <c r="K25" s="70">
        <f>LOG(D25)</f>
        <v>0</v>
      </c>
      <c r="L25" s="156"/>
      <c r="M25" s="156"/>
      <c r="N25" s="163"/>
      <c r="O25" s="156"/>
      <c r="P25" s="145"/>
    </row>
    <row r="26" spans="1:16" ht="20.100000000000001" customHeight="1">
      <c r="A26" s="16" t="s">
        <v>75</v>
      </c>
      <c r="B26" s="10">
        <v>101000000</v>
      </c>
      <c r="C26" s="10">
        <v>56.7</v>
      </c>
      <c r="D26" s="10">
        <f t="shared" si="1"/>
        <v>567</v>
      </c>
      <c r="E26" s="148"/>
      <c r="F26" s="148"/>
      <c r="G26" s="136">
        <f>D26/B26</f>
        <v>5.6138613861386136E-6</v>
      </c>
      <c r="H26" s="151"/>
      <c r="I26" s="151"/>
      <c r="J26" s="154"/>
      <c r="K26" s="70">
        <f>LOG(D26)</f>
        <v>2.7535830588929064</v>
      </c>
      <c r="L26" s="161"/>
      <c r="M26" s="161"/>
      <c r="N26" s="164"/>
      <c r="O26" s="156"/>
      <c r="P26" s="145"/>
    </row>
    <row r="27" spans="1:16" ht="20.100000000000001" customHeight="1" thickBot="1">
      <c r="A27" s="37" t="s">
        <v>76</v>
      </c>
      <c r="B27" s="36">
        <v>0</v>
      </c>
      <c r="C27" s="129">
        <v>0</v>
      </c>
      <c r="D27" s="129">
        <f t="shared" si="1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7" t="s">
        <v>54</v>
      </c>
      <c r="B30" s="78">
        <v>101000000</v>
      </c>
      <c r="C30" s="78">
        <v>9270000</v>
      </c>
      <c r="D30" s="78">
        <f t="shared" ref="D30:D41" si="2">C30*10</f>
        <v>92700000</v>
      </c>
      <c r="E30" s="187">
        <f>AVERAGE(D30:D34)</f>
        <v>84880000</v>
      </c>
      <c r="F30" s="187">
        <f>STDEV(D30:D34)</f>
        <v>8134617.3849788411</v>
      </c>
      <c r="G30" s="83">
        <f>D30/B30</f>
        <v>0.91782178217821786</v>
      </c>
      <c r="H30" s="190">
        <f>AVERAGE(G30:G34)</f>
        <v>0.84039603960396048</v>
      </c>
      <c r="I30" s="190">
        <f>STDEV(G30:G34)</f>
        <v>8.0540766187909632E-2</v>
      </c>
      <c r="J30" s="190">
        <f>I30/H30</f>
        <v>9.5836679841881156E-2</v>
      </c>
      <c r="K30" s="84">
        <f>LOG(D30)</f>
        <v>7.9670797341444972</v>
      </c>
      <c r="L30" s="183">
        <f>AVERAGE(K30:K34)</f>
        <v>7.9271571366878444</v>
      </c>
      <c r="M30" s="231">
        <f>STDEV(K30:K34)^2</f>
        <v>1.8184835705462878E-3</v>
      </c>
      <c r="N30" s="29"/>
      <c r="O30" s="25"/>
      <c r="P30" s="26"/>
    </row>
    <row r="31" spans="1:16" ht="20.100000000000001" customHeight="1">
      <c r="A31" s="79" t="s">
        <v>55</v>
      </c>
      <c r="B31" s="80">
        <v>101000000</v>
      </c>
      <c r="C31" s="80">
        <v>9030000</v>
      </c>
      <c r="D31" s="80">
        <f t="shared" si="2"/>
        <v>90300000</v>
      </c>
      <c r="E31" s="188"/>
      <c r="F31" s="188"/>
      <c r="G31" s="86">
        <f>D31/B31</f>
        <v>0.89405940594059408</v>
      </c>
      <c r="H31" s="191"/>
      <c r="I31" s="191"/>
      <c r="J31" s="191"/>
      <c r="K31" s="87">
        <f>LOG(D31)</f>
        <v>7.9556877503135057</v>
      </c>
      <c r="L31" s="184"/>
      <c r="M31" s="232"/>
      <c r="N31" s="30"/>
      <c r="O31" s="27"/>
      <c r="P31" s="28"/>
    </row>
    <row r="32" spans="1:16" ht="20.100000000000001" customHeight="1">
      <c r="A32" s="79" t="s">
        <v>56</v>
      </c>
      <c r="B32" s="80">
        <v>101000000</v>
      </c>
      <c r="C32" s="80">
        <v>8870000</v>
      </c>
      <c r="D32" s="80">
        <f t="shared" si="2"/>
        <v>88700000</v>
      </c>
      <c r="E32" s="188"/>
      <c r="F32" s="188"/>
      <c r="G32" s="86">
        <f>D32/B32</f>
        <v>0.87821782178217822</v>
      </c>
      <c r="H32" s="191"/>
      <c r="I32" s="191"/>
      <c r="J32" s="191"/>
      <c r="K32" s="87">
        <f>LOG(D32)</f>
        <v>7.9479236198317267</v>
      </c>
      <c r="L32" s="184"/>
      <c r="M32" s="232"/>
      <c r="N32" s="30"/>
      <c r="O32" s="27"/>
      <c r="P32" s="28"/>
    </row>
    <row r="33" spans="1:16" ht="20.100000000000001" customHeight="1">
      <c r="A33" s="79" t="s">
        <v>57</v>
      </c>
      <c r="B33" s="80">
        <v>101000000</v>
      </c>
      <c r="C33" s="80">
        <v>7900000</v>
      </c>
      <c r="D33" s="80">
        <f t="shared" si="2"/>
        <v>79000000</v>
      </c>
      <c r="E33" s="188"/>
      <c r="F33" s="188"/>
      <c r="G33" s="86">
        <f>D33/B33</f>
        <v>0.78217821782178221</v>
      </c>
      <c r="H33" s="191"/>
      <c r="I33" s="191"/>
      <c r="J33" s="191"/>
      <c r="K33" s="87">
        <f>LOG(D33)</f>
        <v>7.8976270912904418</v>
      </c>
      <c r="L33" s="184"/>
      <c r="M33" s="232"/>
      <c r="N33" s="30"/>
      <c r="O33" s="27"/>
      <c r="P33" s="28"/>
    </row>
    <row r="34" spans="1:16" ht="20.100000000000001" customHeight="1">
      <c r="A34" s="79" t="s">
        <v>58</v>
      </c>
      <c r="B34" s="80">
        <v>101000000</v>
      </c>
      <c r="C34" s="80">
        <v>7370000</v>
      </c>
      <c r="D34" s="80">
        <f t="shared" si="2"/>
        <v>73700000</v>
      </c>
      <c r="E34" s="189"/>
      <c r="F34" s="189"/>
      <c r="G34" s="86">
        <f>D34/B34</f>
        <v>0.72970297029702968</v>
      </c>
      <c r="H34" s="192"/>
      <c r="I34" s="192"/>
      <c r="J34" s="192"/>
      <c r="K34" s="87">
        <f>LOG(D34)</f>
        <v>7.8674674878590514</v>
      </c>
      <c r="L34" s="184"/>
      <c r="M34" s="232"/>
      <c r="N34" s="30"/>
      <c r="O34" s="27"/>
      <c r="P34" s="28"/>
    </row>
    <row r="35" spans="1:16" ht="20.100000000000001" customHeight="1" thickBot="1">
      <c r="A35" s="81" t="s">
        <v>59</v>
      </c>
      <c r="B35" s="85">
        <v>0</v>
      </c>
      <c r="C35" s="85">
        <v>0</v>
      </c>
      <c r="D35" s="85">
        <f t="shared" si="2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101000000</v>
      </c>
      <c r="C36" s="8">
        <v>490</v>
      </c>
      <c r="D36" s="8">
        <f t="shared" si="2"/>
        <v>4900</v>
      </c>
      <c r="E36" s="146">
        <f>AVERAGE(D36:D40)</f>
        <v>1846.6</v>
      </c>
      <c r="F36" s="146">
        <f>STDEV(D36:D40)</f>
        <v>1826.5973283676947</v>
      </c>
      <c r="G36" s="135">
        <f>D36/B36</f>
        <v>4.8514851485148513E-5</v>
      </c>
      <c r="H36" s="176">
        <f>AVERAGE(G36:G40)</f>
        <v>1.8283168316831685E-5</v>
      </c>
      <c r="I36" s="176">
        <f>STDEV(G36:G40)</f>
        <v>1.8085122063046483E-5</v>
      </c>
      <c r="J36" s="152">
        <f>I36/H36</f>
        <v>0.98916783730515245</v>
      </c>
      <c r="K36" s="69">
        <f>LOG(D36)</f>
        <v>3.6901960800285138</v>
      </c>
      <c r="L36" s="155">
        <f>AVERAGE(K36:K40)</f>
        <v>3.0405970151597677</v>
      </c>
      <c r="M36" s="223">
        <f>STDEV(K36:K40)^2</f>
        <v>0.33175175540511503</v>
      </c>
      <c r="N36" s="162">
        <f>L30-L36</f>
        <v>4.8865601215280767</v>
      </c>
      <c r="O36" s="155">
        <f>SQRT((M30/5)+(M36/5))</f>
        <v>0.25829062661105662</v>
      </c>
      <c r="P36" s="144">
        <f>1.96*O36</f>
        <v>0.50624962815767094</v>
      </c>
    </row>
    <row r="37" spans="1:16" ht="20.100000000000001" customHeight="1">
      <c r="A37" s="16" t="s">
        <v>61</v>
      </c>
      <c r="B37" s="10">
        <v>101000000</v>
      </c>
      <c r="C37" s="10">
        <v>110</v>
      </c>
      <c r="D37" s="10">
        <f t="shared" si="2"/>
        <v>1100</v>
      </c>
      <c r="E37" s="147"/>
      <c r="F37" s="147"/>
      <c r="G37" s="134">
        <f>D37/B37</f>
        <v>1.0891089108910891E-5</v>
      </c>
      <c r="H37" s="177"/>
      <c r="I37" s="177"/>
      <c r="J37" s="153"/>
      <c r="K37" s="70">
        <f>LOG(D37)</f>
        <v>3.0413926851582249</v>
      </c>
      <c r="L37" s="156"/>
      <c r="M37" s="224"/>
      <c r="N37" s="163"/>
      <c r="O37" s="156"/>
      <c r="P37" s="145"/>
    </row>
    <row r="38" spans="1:16" ht="20.100000000000001" customHeight="1">
      <c r="A38" s="16" t="s">
        <v>62</v>
      </c>
      <c r="B38" s="10">
        <v>101000000</v>
      </c>
      <c r="C38" s="10">
        <v>13.3</v>
      </c>
      <c r="D38" s="10">
        <f t="shared" si="2"/>
        <v>133</v>
      </c>
      <c r="E38" s="147"/>
      <c r="F38" s="147"/>
      <c r="G38" s="136">
        <f>D38/B38</f>
        <v>1.3168316831683168E-6</v>
      </c>
      <c r="H38" s="177"/>
      <c r="I38" s="177"/>
      <c r="J38" s="153"/>
      <c r="K38" s="70">
        <f>LOG(D38)</f>
        <v>2.1238516409670858</v>
      </c>
      <c r="L38" s="156"/>
      <c r="M38" s="224"/>
      <c r="N38" s="163"/>
      <c r="O38" s="156"/>
      <c r="P38" s="145"/>
    </row>
    <row r="39" spans="1:16" ht="20.100000000000001" customHeight="1">
      <c r="A39" s="16" t="s">
        <v>63</v>
      </c>
      <c r="B39" s="10">
        <v>101000000</v>
      </c>
      <c r="C39" s="10">
        <v>113</v>
      </c>
      <c r="D39" s="10">
        <f t="shared" si="2"/>
        <v>1130</v>
      </c>
      <c r="E39" s="147"/>
      <c r="F39" s="147"/>
      <c r="G39" s="134">
        <f>D39/B39</f>
        <v>1.1188118811881188E-5</v>
      </c>
      <c r="H39" s="177"/>
      <c r="I39" s="177"/>
      <c r="J39" s="153"/>
      <c r="K39" s="70">
        <f>LOG(D39)</f>
        <v>3.0530784434834195</v>
      </c>
      <c r="L39" s="156"/>
      <c r="M39" s="224"/>
      <c r="N39" s="163"/>
      <c r="O39" s="156"/>
      <c r="P39" s="145"/>
    </row>
    <row r="40" spans="1:16" ht="20.100000000000001" customHeight="1">
      <c r="A40" s="16" t="s">
        <v>64</v>
      </c>
      <c r="B40" s="10">
        <v>101000000</v>
      </c>
      <c r="C40" s="10">
        <v>197</v>
      </c>
      <c r="D40" s="10">
        <f t="shared" si="2"/>
        <v>1970</v>
      </c>
      <c r="E40" s="148"/>
      <c r="F40" s="148"/>
      <c r="G40" s="134">
        <f>D40/B40</f>
        <v>1.9504950495049504E-5</v>
      </c>
      <c r="H40" s="178"/>
      <c r="I40" s="178"/>
      <c r="J40" s="154"/>
      <c r="K40" s="70">
        <f>LOG(D40)</f>
        <v>3.2944662261615929</v>
      </c>
      <c r="L40" s="161"/>
      <c r="M40" s="225"/>
      <c r="N40" s="164"/>
      <c r="O40" s="156"/>
      <c r="P40" s="145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129">
        <f t="shared" si="2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0" t="s">
        <v>0</v>
      </c>
      <c r="B43" s="121" t="s">
        <v>53</v>
      </c>
      <c r="C43" s="121" t="s">
        <v>1</v>
      </c>
      <c r="D43" s="121" t="s">
        <v>9</v>
      </c>
      <c r="E43" s="121" t="s">
        <v>2</v>
      </c>
      <c r="F43" s="121" t="s">
        <v>3</v>
      </c>
      <c r="G43" s="121" t="s">
        <v>4</v>
      </c>
      <c r="H43" s="121" t="s">
        <v>5</v>
      </c>
      <c r="I43" s="121" t="s">
        <v>6</v>
      </c>
      <c r="J43" s="3" t="s">
        <v>7</v>
      </c>
      <c r="K43" s="122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8" t="s">
        <v>77</v>
      </c>
      <c r="B44" s="89">
        <v>101000000</v>
      </c>
      <c r="C44" s="89">
        <v>5770000</v>
      </c>
      <c r="D44" s="89">
        <f t="shared" ref="D44:D55" si="3">C44*10</f>
        <v>57700000</v>
      </c>
      <c r="E44" s="193">
        <f>AVERAGE(D44:D48)</f>
        <v>59940000</v>
      </c>
      <c r="F44" s="193">
        <f>STDEV(D44:D48)</f>
        <v>12562364.427129155</v>
      </c>
      <c r="G44" s="94">
        <f>D44/B44</f>
        <v>0.57128712871287124</v>
      </c>
      <c r="H44" s="196">
        <f>AVERAGE(G44:G48)</f>
        <v>0.59346534653465355</v>
      </c>
      <c r="I44" s="196">
        <f>STDEV(G44:G48)</f>
        <v>0.1243798458131592</v>
      </c>
      <c r="J44" s="196">
        <f>I44/H44</f>
        <v>0.20958232277492622</v>
      </c>
      <c r="K44" s="95">
        <f>LOG(D44)</f>
        <v>7.7611758131557318</v>
      </c>
      <c r="L44" s="199">
        <f>AVERAGE(K44:K48)</f>
        <v>7.7699486738161188</v>
      </c>
      <c r="M44" s="201">
        <f>STDEV(K44:K48)^2</f>
        <v>8.5380689441478808E-3</v>
      </c>
      <c r="N44" s="29"/>
      <c r="O44" s="25"/>
      <c r="P44" s="26"/>
    </row>
    <row r="45" spans="1:16" ht="20.100000000000001" customHeight="1">
      <c r="A45" s="90" t="s">
        <v>78</v>
      </c>
      <c r="B45" s="91">
        <v>101000000</v>
      </c>
      <c r="C45" s="91">
        <v>5500000</v>
      </c>
      <c r="D45" s="91">
        <f t="shared" si="3"/>
        <v>55000000</v>
      </c>
      <c r="E45" s="194"/>
      <c r="F45" s="194"/>
      <c r="G45" s="97">
        <f>D45/B45</f>
        <v>0.54455445544554459</v>
      </c>
      <c r="H45" s="197"/>
      <c r="I45" s="197"/>
      <c r="J45" s="197"/>
      <c r="K45" s="98">
        <f>LOG(D45)</f>
        <v>7.7403626894942441</v>
      </c>
      <c r="L45" s="200"/>
      <c r="M45" s="202"/>
      <c r="N45" s="30"/>
      <c r="O45" s="27"/>
      <c r="P45" s="28"/>
    </row>
    <row r="46" spans="1:16" ht="20.100000000000001" customHeight="1">
      <c r="A46" s="90" t="s">
        <v>79</v>
      </c>
      <c r="B46" s="91">
        <v>101000000</v>
      </c>
      <c r="C46" s="91">
        <v>6600000</v>
      </c>
      <c r="D46" s="91">
        <f t="shared" si="3"/>
        <v>66000000</v>
      </c>
      <c r="E46" s="194"/>
      <c r="F46" s="194"/>
      <c r="G46" s="97">
        <f>D46/B46</f>
        <v>0.65346534653465349</v>
      </c>
      <c r="H46" s="197"/>
      <c r="I46" s="197"/>
      <c r="J46" s="197"/>
      <c r="K46" s="98">
        <f>LOG(D46)</f>
        <v>7.8195439355418683</v>
      </c>
      <c r="L46" s="200"/>
      <c r="M46" s="202"/>
      <c r="N46" s="30"/>
      <c r="O46" s="27"/>
      <c r="P46" s="28"/>
    </row>
    <row r="47" spans="1:16" ht="20.100000000000001" customHeight="1">
      <c r="A47" s="90" t="s">
        <v>80</v>
      </c>
      <c r="B47" s="91">
        <v>101000000</v>
      </c>
      <c r="C47" s="91">
        <v>7730000</v>
      </c>
      <c r="D47" s="91">
        <f t="shared" si="3"/>
        <v>77300000</v>
      </c>
      <c r="E47" s="194"/>
      <c r="F47" s="194"/>
      <c r="G47" s="97">
        <f>D47/B47</f>
        <v>0.76534653465346536</v>
      </c>
      <c r="H47" s="197"/>
      <c r="I47" s="197"/>
      <c r="J47" s="197"/>
      <c r="K47" s="98">
        <f>LOG(D47)</f>
        <v>7.888179493918325</v>
      </c>
      <c r="L47" s="200"/>
      <c r="M47" s="202"/>
      <c r="N47" s="30"/>
      <c r="O47" s="27"/>
      <c r="P47" s="28"/>
    </row>
    <row r="48" spans="1:16" ht="20.100000000000001" customHeight="1">
      <c r="A48" s="90" t="s">
        <v>81</v>
      </c>
      <c r="B48" s="91">
        <v>101000000</v>
      </c>
      <c r="C48" s="91">
        <v>4370000</v>
      </c>
      <c r="D48" s="91">
        <f t="shared" si="3"/>
        <v>43700000</v>
      </c>
      <c r="E48" s="195"/>
      <c r="F48" s="195"/>
      <c r="G48" s="97">
        <f>D48/B48</f>
        <v>0.43267326732673267</v>
      </c>
      <c r="H48" s="198"/>
      <c r="I48" s="198"/>
      <c r="J48" s="198"/>
      <c r="K48" s="98">
        <f>LOG(D48)</f>
        <v>7.6404814369704219</v>
      </c>
      <c r="L48" s="200"/>
      <c r="M48" s="202"/>
      <c r="N48" s="30"/>
      <c r="O48" s="27"/>
      <c r="P48" s="28"/>
    </row>
    <row r="49" spans="1:16" ht="20.100000000000001" customHeight="1" thickBot="1">
      <c r="A49" s="92" t="s">
        <v>82</v>
      </c>
      <c r="B49" s="96">
        <v>0</v>
      </c>
      <c r="C49" s="96">
        <v>0</v>
      </c>
      <c r="D49" s="96">
        <f t="shared" si="3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83</v>
      </c>
      <c r="B50" s="8">
        <v>101000000</v>
      </c>
      <c r="C50" s="8">
        <v>0</v>
      </c>
      <c r="D50" s="8">
        <v>1</v>
      </c>
      <c r="E50" s="146">
        <f>AVERAGE(D50:D54)</f>
        <v>1</v>
      </c>
      <c r="F50" s="146">
        <f>STDEV(D50:D54)</f>
        <v>0</v>
      </c>
      <c r="G50" s="41">
        <f>D50/B50</f>
        <v>9.9009900990099018E-9</v>
      </c>
      <c r="H50" s="152">
        <f>AVERAGE(G50:G54)</f>
        <v>9.9009900990099018E-9</v>
      </c>
      <c r="I50" s="152">
        <f>STDEV(G50:G54)</f>
        <v>0</v>
      </c>
      <c r="J50" s="152">
        <f>I50/H50</f>
        <v>0</v>
      </c>
      <c r="K50" s="69">
        <f>LOG(D50)</f>
        <v>0</v>
      </c>
      <c r="L50" s="155">
        <f>AVERAGE(K50:K54)</f>
        <v>0</v>
      </c>
      <c r="M50" s="155">
        <f>STDEV(K50:K54)^2</f>
        <v>0</v>
      </c>
      <c r="N50" s="162">
        <f>L44-L50</f>
        <v>7.7699486738161188</v>
      </c>
      <c r="O50" s="155">
        <f>SQRT((M44/5)+(M50/5))</f>
        <v>4.1323283858250862E-2</v>
      </c>
      <c r="P50" s="144">
        <f>1.96*O50</f>
        <v>8.0993636362171689E-2</v>
      </c>
    </row>
    <row r="51" spans="1:16" ht="20.100000000000001" customHeight="1">
      <c r="A51" s="16" t="s">
        <v>84</v>
      </c>
      <c r="B51" s="10">
        <v>101000000</v>
      </c>
      <c r="C51" s="10">
        <v>0</v>
      </c>
      <c r="D51" s="10">
        <v>1</v>
      </c>
      <c r="E51" s="147"/>
      <c r="F51" s="147"/>
      <c r="G51" s="11">
        <f>D51/B51</f>
        <v>9.9009900990099018E-9</v>
      </c>
      <c r="H51" s="153"/>
      <c r="I51" s="153"/>
      <c r="J51" s="153"/>
      <c r="K51" s="70">
        <f>LOG(D51)</f>
        <v>0</v>
      </c>
      <c r="L51" s="156"/>
      <c r="M51" s="156"/>
      <c r="N51" s="163"/>
      <c r="O51" s="156"/>
      <c r="P51" s="145"/>
    </row>
    <row r="52" spans="1:16" ht="20.100000000000001" customHeight="1">
      <c r="A52" s="16" t="s">
        <v>85</v>
      </c>
      <c r="B52" s="10">
        <v>101000000</v>
      </c>
      <c r="C52" s="10">
        <v>0</v>
      </c>
      <c r="D52" s="10">
        <v>1</v>
      </c>
      <c r="E52" s="147"/>
      <c r="F52" s="147"/>
      <c r="G52" s="11">
        <f>D52/B52</f>
        <v>9.9009900990099018E-9</v>
      </c>
      <c r="H52" s="153"/>
      <c r="I52" s="153"/>
      <c r="J52" s="153"/>
      <c r="K52" s="70">
        <f>LOG(D52)</f>
        <v>0</v>
      </c>
      <c r="L52" s="156"/>
      <c r="M52" s="156"/>
      <c r="N52" s="163"/>
      <c r="O52" s="156"/>
      <c r="P52" s="145"/>
    </row>
    <row r="53" spans="1:16" ht="20.100000000000001" customHeight="1">
      <c r="A53" s="16" t="s">
        <v>86</v>
      </c>
      <c r="B53" s="10">
        <v>101000000</v>
      </c>
      <c r="C53" s="10">
        <v>0</v>
      </c>
      <c r="D53" s="10">
        <v>1</v>
      </c>
      <c r="E53" s="147"/>
      <c r="F53" s="147"/>
      <c r="G53" s="11">
        <f>D53/B53</f>
        <v>9.9009900990099018E-9</v>
      </c>
      <c r="H53" s="153"/>
      <c r="I53" s="153"/>
      <c r="J53" s="153"/>
      <c r="K53" s="70">
        <f>LOG(D53)</f>
        <v>0</v>
      </c>
      <c r="L53" s="156"/>
      <c r="M53" s="156"/>
      <c r="N53" s="163"/>
      <c r="O53" s="156"/>
      <c r="P53" s="145"/>
    </row>
    <row r="54" spans="1:16" ht="20.100000000000001" customHeight="1">
      <c r="A54" s="16" t="s">
        <v>87</v>
      </c>
      <c r="B54" s="10">
        <v>101000000</v>
      </c>
      <c r="C54" s="10">
        <v>0</v>
      </c>
      <c r="D54" s="10">
        <v>1</v>
      </c>
      <c r="E54" s="148"/>
      <c r="F54" s="148"/>
      <c r="G54" s="11">
        <f>D54/B54</f>
        <v>9.9009900990099018E-9</v>
      </c>
      <c r="H54" s="154"/>
      <c r="I54" s="154"/>
      <c r="J54" s="154"/>
      <c r="K54" s="70">
        <f>LOG(D54)</f>
        <v>0</v>
      </c>
      <c r="L54" s="161"/>
      <c r="M54" s="161"/>
      <c r="N54" s="164"/>
      <c r="O54" s="156"/>
      <c r="P54" s="145"/>
    </row>
    <row r="55" spans="1:16" ht="20.100000000000001" customHeight="1" thickBot="1">
      <c r="A55" s="37" t="s">
        <v>88</v>
      </c>
      <c r="B55" s="36">
        <v>0</v>
      </c>
      <c r="C55" s="17">
        <v>0</v>
      </c>
      <c r="D55" s="129">
        <f t="shared" si="3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2" t="s">
        <v>53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99" t="s">
        <v>39</v>
      </c>
      <c r="B58" s="100">
        <v>101000000</v>
      </c>
      <c r="C58" s="100">
        <v>1930000</v>
      </c>
      <c r="D58" s="100">
        <f t="shared" ref="D58:D69" si="4">C58*10</f>
        <v>19300000</v>
      </c>
      <c r="E58" s="207">
        <f>AVERAGE(D58:D62)</f>
        <v>24280000</v>
      </c>
      <c r="F58" s="207">
        <f>STDEV(D58:D62)</f>
        <v>13234500.368355429</v>
      </c>
      <c r="G58" s="105">
        <f>D58/B58</f>
        <v>0.19108910891089109</v>
      </c>
      <c r="H58" s="210">
        <f>AVERAGE(G58:G62)</f>
        <v>0.24039603960396039</v>
      </c>
      <c r="I58" s="210">
        <f>STDEV(G58:G62)</f>
        <v>0.13103465711242998</v>
      </c>
      <c r="J58" s="210">
        <f>I58/H58</f>
        <v>0.54507826887790067</v>
      </c>
      <c r="K58" s="106">
        <f>LOG(D58)</f>
        <v>7.2855573090077739</v>
      </c>
      <c r="L58" s="203">
        <f>AVERAGE(K58:K62)</f>
        <v>7.3315285527117409</v>
      </c>
      <c r="M58" s="205">
        <f>STDEV(K58:K62)^2</f>
        <v>5.947767763933598E-2</v>
      </c>
      <c r="N58" s="29"/>
      <c r="O58" s="25"/>
      <c r="P58" s="26"/>
    </row>
    <row r="59" spans="1:16" ht="20.100000000000001" customHeight="1">
      <c r="A59" s="101" t="s">
        <v>40</v>
      </c>
      <c r="B59" s="102">
        <v>101000000</v>
      </c>
      <c r="C59" s="102">
        <v>1530000</v>
      </c>
      <c r="D59" s="102">
        <f t="shared" si="4"/>
        <v>15300000</v>
      </c>
      <c r="E59" s="208"/>
      <c r="F59" s="208"/>
      <c r="G59" s="108">
        <f>D59/B59</f>
        <v>0.15148514851485148</v>
      </c>
      <c r="H59" s="211"/>
      <c r="I59" s="211"/>
      <c r="J59" s="211"/>
      <c r="K59" s="109">
        <f>LOG(D59)</f>
        <v>7.1846914308175984</v>
      </c>
      <c r="L59" s="204"/>
      <c r="M59" s="206"/>
      <c r="N59" s="30"/>
      <c r="O59" s="27"/>
      <c r="P59" s="28"/>
    </row>
    <row r="60" spans="1:16" ht="20.100000000000001" customHeight="1">
      <c r="A60" s="101" t="s">
        <v>41</v>
      </c>
      <c r="B60" s="102">
        <v>101000000</v>
      </c>
      <c r="C60" s="102">
        <v>4230000</v>
      </c>
      <c r="D60" s="102">
        <f t="shared" si="4"/>
        <v>42300000</v>
      </c>
      <c r="E60" s="208"/>
      <c r="F60" s="208"/>
      <c r="G60" s="108">
        <f>D60/B60</f>
        <v>0.4188118811881188</v>
      </c>
      <c r="H60" s="211"/>
      <c r="I60" s="211"/>
      <c r="J60" s="211"/>
      <c r="K60" s="109">
        <f>LOG(D60)</f>
        <v>7.6263403673750423</v>
      </c>
      <c r="L60" s="204"/>
      <c r="M60" s="206"/>
      <c r="N60" s="30"/>
      <c r="O60" s="27"/>
      <c r="P60" s="28"/>
    </row>
    <row r="61" spans="1:16" ht="20.100000000000001" customHeight="1">
      <c r="A61" s="101" t="s">
        <v>42</v>
      </c>
      <c r="B61" s="102">
        <v>101000000</v>
      </c>
      <c r="C61" s="102">
        <v>1080000</v>
      </c>
      <c r="D61" s="102">
        <f t="shared" si="4"/>
        <v>10800000</v>
      </c>
      <c r="E61" s="208"/>
      <c r="F61" s="208"/>
      <c r="G61" s="108">
        <f>D61/B61</f>
        <v>0.10693069306930693</v>
      </c>
      <c r="H61" s="211"/>
      <c r="I61" s="211"/>
      <c r="J61" s="211"/>
      <c r="K61" s="109">
        <f>LOG(D61)</f>
        <v>7.0334237554869494</v>
      </c>
      <c r="L61" s="204"/>
      <c r="M61" s="206"/>
      <c r="N61" s="30"/>
      <c r="O61" s="27"/>
      <c r="P61" s="28"/>
    </row>
    <row r="62" spans="1:16" ht="20.100000000000001" customHeight="1">
      <c r="A62" s="101" t="s">
        <v>43</v>
      </c>
      <c r="B62" s="102">
        <v>101000000</v>
      </c>
      <c r="C62" s="102">
        <v>3370000</v>
      </c>
      <c r="D62" s="102">
        <f t="shared" si="4"/>
        <v>33700000</v>
      </c>
      <c r="E62" s="209"/>
      <c r="F62" s="209"/>
      <c r="G62" s="108">
        <f>D62/B62</f>
        <v>0.33366336633663368</v>
      </c>
      <c r="H62" s="212"/>
      <c r="I62" s="212"/>
      <c r="J62" s="212"/>
      <c r="K62" s="109">
        <f>LOG(D62)</f>
        <v>7.5276299008713385</v>
      </c>
      <c r="L62" s="204"/>
      <c r="M62" s="206"/>
      <c r="N62" s="30"/>
      <c r="O62" s="27"/>
      <c r="P62" s="28"/>
    </row>
    <row r="63" spans="1:16" ht="20.100000000000001" customHeight="1" thickBot="1">
      <c r="A63" s="103" t="s">
        <v>44</v>
      </c>
      <c r="B63" s="107">
        <v>0</v>
      </c>
      <c r="C63" s="107">
        <v>0</v>
      </c>
      <c r="D63" s="107">
        <f t="shared" si="4"/>
        <v>0</v>
      </c>
      <c r="E63" s="38"/>
      <c r="F63" s="38"/>
      <c r="G63" s="12"/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101000000</v>
      </c>
      <c r="C64" s="8">
        <v>133</v>
      </c>
      <c r="D64" s="8">
        <f t="shared" si="4"/>
        <v>1330</v>
      </c>
      <c r="E64" s="146">
        <f>AVERAGE(D64:D68)</f>
        <v>826.2</v>
      </c>
      <c r="F64" s="146">
        <f>STDEV(D64:D68)</f>
        <v>971.01065905581072</v>
      </c>
      <c r="G64" s="135">
        <f>D64/B64</f>
        <v>1.3168316831683168E-5</v>
      </c>
      <c r="H64" s="149">
        <f>AVERAGE(G64:G68)</f>
        <v>8.1801980198019799E-6</v>
      </c>
      <c r="I64" s="149">
        <f>STDEV(G64:G68)</f>
        <v>9.6139669213446606E-6</v>
      </c>
      <c r="J64" s="152">
        <f>I64/H64</f>
        <v>1.1752731288499283</v>
      </c>
      <c r="K64" s="69">
        <f>LOG(D64)</f>
        <v>3.1238516409670858</v>
      </c>
      <c r="L64" s="155">
        <f>AVERAGE(K64:K68)</f>
        <v>2.2558893318750548</v>
      </c>
      <c r="M64" s="155">
        <f>STDEV(K64:K68)^2</f>
        <v>1.7767026720589829</v>
      </c>
      <c r="N64" s="162">
        <f>L58-L64</f>
        <v>5.0756392208366865</v>
      </c>
      <c r="O64" s="155">
        <f>SQRT((M58/5)+(M64/5))</f>
        <v>0.60600005770599052</v>
      </c>
      <c r="P64" s="144">
        <f>1.96*O64</f>
        <v>1.1877601131037414</v>
      </c>
    </row>
    <row r="65" spans="1:16" ht="20.100000000000001" customHeight="1">
      <c r="A65" s="16" t="s">
        <v>46</v>
      </c>
      <c r="B65" s="10">
        <v>101000000</v>
      </c>
      <c r="C65" s="10">
        <v>0</v>
      </c>
      <c r="D65" s="10">
        <v>1</v>
      </c>
      <c r="E65" s="147"/>
      <c r="F65" s="147"/>
      <c r="G65" s="11">
        <f>D65/B65</f>
        <v>9.9009900990099018E-9</v>
      </c>
      <c r="H65" s="150"/>
      <c r="I65" s="150"/>
      <c r="J65" s="153"/>
      <c r="K65" s="70">
        <f>LOG(D65)</f>
        <v>0</v>
      </c>
      <c r="L65" s="156"/>
      <c r="M65" s="156"/>
      <c r="N65" s="163"/>
      <c r="O65" s="156"/>
      <c r="P65" s="145"/>
    </row>
    <row r="66" spans="1:16" ht="20.100000000000001" customHeight="1">
      <c r="A66" s="16" t="s">
        <v>47</v>
      </c>
      <c r="B66" s="10">
        <v>101000000</v>
      </c>
      <c r="C66" s="10">
        <v>230</v>
      </c>
      <c r="D66" s="10">
        <f t="shared" si="4"/>
        <v>2300</v>
      </c>
      <c r="E66" s="147"/>
      <c r="F66" s="147"/>
      <c r="G66" s="134">
        <f>D66/B66</f>
        <v>2.2772277227722771E-5</v>
      </c>
      <c r="H66" s="150"/>
      <c r="I66" s="150"/>
      <c r="J66" s="153"/>
      <c r="K66" s="70">
        <f>LOG(D66)</f>
        <v>3.3617278360175931</v>
      </c>
      <c r="L66" s="156"/>
      <c r="M66" s="156"/>
      <c r="N66" s="163"/>
      <c r="O66" s="156"/>
      <c r="P66" s="145"/>
    </row>
    <row r="67" spans="1:16" ht="20.100000000000001" customHeight="1">
      <c r="A67" s="16" t="s">
        <v>48</v>
      </c>
      <c r="B67" s="10">
        <v>101000000</v>
      </c>
      <c r="C67" s="10">
        <v>26.7</v>
      </c>
      <c r="D67" s="10">
        <f t="shared" si="4"/>
        <v>267</v>
      </c>
      <c r="E67" s="147"/>
      <c r="F67" s="147"/>
      <c r="G67" s="136">
        <f>D67/B67</f>
        <v>2.6435643564356437E-6</v>
      </c>
      <c r="H67" s="150"/>
      <c r="I67" s="150"/>
      <c r="J67" s="153"/>
      <c r="K67" s="70">
        <f>LOG(D67)</f>
        <v>2.4265112613645754</v>
      </c>
      <c r="L67" s="156"/>
      <c r="M67" s="156"/>
      <c r="N67" s="163"/>
      <c r="O67" s="156"/>
      <c r="P67" s="145"/>
    </row>
    <row r="68" spans="1:16" ht="20.100000000000001" customHeight="1">
      <c r="A68" s="16" t="s">
        <v>49</v>
      </c>
      <c r="B68" s="10">
        <v>101000000</v>
      </c>
      <c r="C68" s="10">
        <v>23.3</v>
      </c>
      <c r="D68" s="10">
        <f t="shared" si="4"/>
        <v>233</v>
      </c>
      <c r="E68" s="148"/>
      <c r="F68" s="148"/>
      <c r="G68" s="136">
        <f>D68/B68</f>
        <v>2.3069306930693069E-6</v>
      </c>
      <c r="H68" s="151"/>
      <c r="I68" s="151"/>
      <c r="J68" s="154"/>
      <c r="K68" s="70">
        <f>LOG(D68)</f>
        <v>2.3673559210260189</v>
      </c>
      <c r="L68" s="161"/>
      <c r="M68" s="161"/>
      <c r="N68" s="164"/>
      <c r="O68" s="156"/>
      <c r="P68" s="145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129">
        <f t="shared" si="4"/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2" t="s">
        <v>53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0" t="s">
        <v>89</v>
      </c>
      <c r="B72" s="111">
        <v>101000000</v>
      </c>
      <c r="C72" s="111">
        <v>363000</v>
      </c>
      <c r="D72" s="111">
        <f t="shared" ref="D72:D83" si="5">C72*10</f>
        <v>3630000</v>
      </c>
      <c r="E72" s="213">
        <f>AVERAGE(D72:D76)</f>
        <v>8126000</v>
      </c>
      <c r="F72" s="213">
        <f>STDEV(D72:D76)</f>
        <v>3319236.3579594628</v>
      </c>
      <c r="G72" s="112">
        <f>D72/B72</f>
        <v>3.5940594059405938E-2</v>
      </c>
      <c r="H72" s="216">
        <f>AVERAGE(G72:G76)</f>
        <v>8.0455445544554444E-2</v>
      </c>
      <c r="I72" s="216">
        <f>STDEV(G72:G76)</f>
        <v>3.2863726316430343E-2</v>
      </c>
      <c r="J72" s="216">
        <f>I72/H72</f>
        <v>0.40847112453353002</v>
      </c>
      <c r="K72" s="113">
        <f>LOG(D72)</f>
        <v>6.5599066250361124</v>
      </c>
      <c r="L72" s="219">
        <f>AVERAGE(K72:K76)</f>
        <v>6.8750208344441974</v>
      </c>
      <c r="M72" s="221">
        <f>STDEV(K72:K76)^2</f>
        <v>4.1984162275660708E-2</v>
      </c>
      <c r="N72" s="29"/>
      <c r="O72" s="25"/>
      <c r="P72" s="26"/>
    </row>
    <row r="73" spans="1:16" ht="20.100000000000001" customHeight="1">
      <c r="A73" s="114" t="s">
        <v>90</v>
      </c>
      <c r="B73" s="115">
        <v>101000000</v>
      </c>
      <c r="C73" s="115">
        <v>887000</v>
      </c>
      <c r="D73" s="115">
        <f t="shared" si="5"/>
        <v>8870000</v>
      </c>
      <c r="E73" s="214"/>
      <c r="F73" s="214"/>
      <c r="G73" s="116">
        <f>D73/B73</f>
        <v>8.7821782178217817E-2</v>
      </c>
      <c r="H73" s="217"/>
      <c r="I73" s="217"/>
      <c r="J73" s="217"/>
      <c r="K73" s="117">
        <f>LOG(D73)</f>
        <v>6.9479236198317267</v>
      </c>
      <c r="L73" s="220"/>
      <c r="M73" s="222"/>
      <c r="N73" s="30"/>
      <c r="O73" s="27"/>
      <c r="P73" s="28"/>
    </row>
    <row r="74" spans="1:16" ht="20.100000000000001" customHeight="1">
      <c r="A74" s="114" t="s">
        <v>91</v>
      </c>
      <c r="B74" s="115">
        <v>101000000</v>
      </c>
      <c r="C74" s="115">
        <v>943000</v>
      </c>
      <c r="D74" s="115">
        <f t="shared" si="5"/>
        <v>9430000</v>
      </c>
      <c r="E74" s="214"/>
      <c r="F74" s="214"/>
      <c r="G74" s="116">
        <f>D74/B74</f>
        <v>9.3366336633663366E-2</v>
      </c>
      <c r="H74" s="217"/>
      <c r="I74" s="217"/>
      <c r="J74" s="217"/>
      <c r="K74" s="117">
        <f>LOG(D74)</f>
        <v>6.9745116927373285</v>
      </c>
      <c r="L74" s="220"/>
      <c r="M74" s="222"/>
      <c r="N74" s="30"/>
      <c r="O74" s="27"/>
      <c r="P74" s="28"/>
    </row>
    <row r="75" spans="1:16" ht="20.100000000000001" customHeight="1">
      <c r="A75" s="114" t="s">
        <v>92</v>
      </c>
      <c r="B75" s="115">
        <v>101000000</v>
      </c>
      <c r="C75" s="115">
        <v>1240000</v>
      </c>
      <c r="D75" s="115">
        <f t="shared" si="5"/>
        <v>12400000</v>
      </c>
      <c r="E75" s="214"/>
      <c r="F75" s="214"/>
      <c r="G75" s="116">
        <f>D75/B75</f>
        <v>0.12277227722772277</v>
      </c>
      <c r="H75" s="217"/>
      <c r="I75" s="217"/>
      <c r="J75" s="217"/>
      <c r="K75" s="117">
        <f>LOG(D75)</f>
        <v>7.0934216851622347</v>
      </c>
      <c r="L75" s="220"/>
      <c r="M75" s="222"/>
      <c r="N75" s="30"/>
      <c r="O75" s="27"/>
      <c r="P75" s="28"/>
    </row>
    <row r="76" spans="1:16" ht="20.100000000000001" customHeight="1">
      <c r="A76" s="114" t="s">
        <v>93</v>
      </c>
      <c r="B76" s="115">
        <v>101000000</v>
      </c>
      <c r="C76" s="115">
        <v>630000</v>
      </c>
      <c r="D76" s="115">
        <f t="shared" si="5"/>
        <v>6300000</v>
      </c>
      <c r="E76" s="215"/>
      <c r="F76" s="215"/>
      <c r="G76" s="116">
        <f>D76/B76</f>
        <v>6.2376237623762376E-2</v>
      </c>
      <c r="H76" s="218"/>
      <c r="I76" s="218"/>
      <c r="J76" s="218"/>
      <c r="K76" s="117">
        <f>LOG(D76)</f>
        <v>6.7993405494535821</v>
      </c>
      <c r="L76" s="220"/>
      <c r="M76" s="222"/>
      <c r="N76" s="30"/>
      <c r="O76" s="27"/>
      <c r="P76" s="28"/>
    </row>
    <row r="77" spans="1:16" ht="20.100000000000001" customHeight="1" thickBot="1">
      <c r="A77" s="118" t="s">
        <v>94</v>
      </c>
      <c r="B77" s="119">
        <v>0</v>
      </c>
      <c r="C77" s="119">
        <v>0</v>
      </c>
      <c r="D77" s="119">
        <f t="shared" si="5"/>
        <v>0</v>
      </c>
      <c r="E77" s="38"/>
      <c r="F77" s="38"/>
      <c r="G77" s="12"/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95</v>
      </c>
      <c r="B78" s="8">
        <v>101000000</v>
      </c>
      <c r="C78" s="8">
        <v>0</v>
      </c>
      <c r="D78" s="8">
        <v>1</v>
      </c>
      <c r="E78" s="146">
        <f>AVERAGE(D78:D82)</f>
        <v>1</v>
      </c>
      <c r="F78" s="146">
        <f>STDEV(D78:D82)</f>
        <v>0</v>
      </c>
      <c r="G78" s="41">
        <f>D78/B78</f>
        <v>9.9009900990099018E-9</v>
      </c>
      <c r="H78" s="152">
        <f>AVERAGE(G78:G82)</f>
        <v>9.9009900990099018E-9</v>
      </c>
      <c r="I78" s="152">
        <f>STDEV(G78:G82)</f>
        <v>0</v>
      </c>
      <c r="J78" s="152">
        <f>I78/H78</f>
        <v>0</v>
      </c>
      <c r="K78" s="69">
        <f>LOG(D78)</f>
        <v>0</v>
      </c>
      <c r="L78" s="155">
        <f>AVERAGE(K78:K82)</f>
        <v>0</v>
      </c>
      <c r="M78" s="223">
        <f>STDEV(K78:K82)^2</f>
        <v>0</v>
      </c>
      <c r="N78" s="162">
        <f>L72-L78</f>
        <v>6.8750208344441974</v>
      </c>
      <c r="O78" s="155">
        <f>SQRT((M72/5)+(M78/5))</f>
        <v>9.1634231895793949E-2</v>
      </c>
      <c r="P78" s="144">
        <f>1.96*O78</f>
        <v>0.17960309451575615</v>
      </c>
    </row>
    <row r="79" spans="1:16" ht="20.100000000000001" customHeight="1">
      <c r="A79" s="16" t="s">
        <v>96</v>
      </c>
      <c r="B79" s="10">
        <v>101000000</v>
      </c>
      <c r="C79" s="10">
        <v>0</v>
      </c>
      <c r="D79" s="10">
        <v>1</v>
      </c>
      <c r="E79" s="147"/>
      <c r="F79" s="147"/>
      <c r="G79" s="11">
        <f>D79/B79</f>
        <v>9.9009900990099018E-9</v>
      </c>
      <c r="H79" s="153"/>
      <c r="I79" s="153"/>
      <c r="J79" s="153"/>
      <c r="K79" s="70">
        <f>LOG(D79)</f>
        <v>0</v>
      </c>
      <c r="L79" s="156"/>
      <c r="M79" s="224"/>
      <c r="N79" s="163"/>
      <c r="O79" s="156"/>
      <c r="P79" s="145"/>
    </row>
    <row r="80" spans="1:16" ht="20.100000000000001" customHeight="1">
      <c r="A80" s="16" t="s">
        <v>97</v>
      </c>
      <c r="B80" s="10">
        <v>101000000</v>
      </c>
      <c r="C80" s="10">
        <v>0</v>
      </c>
      <c r="D80" s="10">
        <v>1</v>
      </c>
      <c r="E80" s="147"/>
      <c r="F80" s="147"/>
      <c r="G80" s="11">
        <f>D80/B80</f>
        <v>9.9009900990099018E-9</v>
      </c>
      <c r="H80" s="153"/>
      <c r="I80" s="153"/>
      <c r="J80" s="153"/>
      <c r="K80" s="70">
        <f>LOG(D80)</f>
        <v>0</v>
      </c>
      <c r="L80" s="156"/>
      <c r="M80" s="224"/>
      <c r="N80" s="163"/>
      <c r="O80" s="156"/>
      <c r="P80" s="145"/>
    </row>
    <row r="81" spans="1:16" ht="20.100000000000001" customHeight="1">
      <c r="A81" s="16" t="s">
        <v>98</v>
      </c>
      <c r="B81" s="10">
        <v>101000000</v>
      </c>
      <c r="C81" s="10">
        <v>0</v>
      </c>
      <c r="D81" s="10">
        <v>1</v>
      </c>
      <c r="E81" s="147"/>
      <c r="F81" s="147"/>
      <c r="G81" s="11">
        <f>D81/B81</f>
        <v>9.9009900990099018E-9</v>
      </c>
      <c r="H81" s="153"/>
      <c r="I81" s="153"/>
      <c r="J81" s="153"/>
      <c r="K81" s="70">
        <f>LOG(D81)</f>
        <v>0</v>
      </c>
      <c r="L81" s="156"/>
      <c r="M81" s="224"/>
      <c r="N81" s="163"/>
      <c r="O81" s="156"/>
      <c r="P81" s="145"/>
    </row>
    <row r="82" spans="1:16" ht="20.100000000000001" customHeight="1">
      <c r="A82" s="16" t="s">
        <v>99</v>
      </c>
      <c r="B82" s="10">
        <v>101000000</v>
      </c>
      <c r="C82" s="10">
        <v>0</v>
      </c>
      <c r="D82" s="10">
        <v>1</v>
      </c>
      <c r="E82" s="148"/>
      <c r="F82" s="148"/>
      <c r="G82" s="11">
        <f>D82/B82</f>
        <v>9.9009900990099018E-9</v>
      </c>
      <c r="H82" s="154"/>
      <c r="I82" s="154"/>
      <c r="J82" s="154"/>
      <c r="K82" s="70">
        <f>LOG(D82)</f>
        <v>0</v>
      </c>
      <c r="L82" s="161"/>
      <c r="M82" s="225"/>
      <c r="N82" s="164"/>
      <c r="O82" s="156"/>
      <c r="P82" s="145"/>
    </row>
    <row r="83" spans="1:16" ht="20.100000000000001" customHeight="1" thickBot="1">
      <c r="A83" s="37" t="s">
        <v>100</v>
      </c>
      <c r="B83" s="36">
        <v>0</v>
      </c>
      <c r="C83" s="17">
        <v>0</v>
      </c>
      <c r="D83" s="129">
        <f t="shared" si="5"/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 xml:space="preserve">&amp;C&amp;"Arial,Bold"&amp;14 
2800-100018763
MeBr Test #4 (212 mg/L - 27°C - 45%RH - 36hr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2"/>
  <sheetViews>
    <sheetView tabSelected="1" topLeftCell="B1" zoomScaleNormal="100" workbookViewId="0">
      <selection activeCell="P21" sqref="P21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6" width="19.85546875" bestFit="1" customWidth="1"/>
    <col min="17" max="17" width="11.7109375" customWidth="1"/>
    <col min="18" max="19" width="9.28515625" bestFit="1" customWidth="1"/>
  </cols>
  <sheetData>
    <row r="3" spans="13:19" ht="26.25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67">
        <v>26.89</v>
      </c>
      <c r="O4" s="67">
        <v>24.29</v>
      </c>
      <c r="P4" s="68">
        <v>26.84</v>
      </c>
      <c r="Q4" s="67">
        <v>56.63</v>
      </c>
      <c r="R4" s="67">
        <v>47</v>
      </c>
      <c r="S4" s="68">
        <v>51.6</v>
      </c>
    </row>
    <row r="5" spans="13:19">
      <c r="M5" s="54" t="s">
        <v>38</v>
      </c>
      <c r="N5" s="67">
        <v>28.5</v>
      </c>
      <c r="O5" s="67">
        <v>26.2</v>
      </c>
      <c r="P5" s="68">
        <v>27.58</v>
      </c>
      <c r="Q5" s="67">
        <v>69.099999999999994</v>
      </c>
      <c r="R5" s="67">
        <v>38.799999999999997</v>
      </c>
      <c r="S5" s="68">
        <v>48.66</v>
      </c>
    </row>
    <row r="9" spans="13:19" ht="13.5" thickBot="1">
      <c r="N9" s="131" t="s">
        <v>23</v>
      </c>
      <c r="O9" s="131" t="s">
        <v>24</v>
      </c>
      <c r="P9" s="131" t="s">
        <v>25</v>
      </c>
    </row>
    <row r="10" spans="13:19" ht="13.5" thickTop="1">
      <c r="M10" s="71" t="s">
        <v>22</v>
      </c>
      <c r="N10" s="72">
        <v>236</v>
      </c>
      <c r="O10" s="72">
        <v>205</v>
      </c>
      <c r="P10" s="73">
        <v>213.01</v>
      </c>
    </row>
    <row r="14" spans="13:19">
      <c r="N14" s="125"/>
      <c r="O14" s="125"/>
      <c r="P14" s="125"/>
      <c r="Q14" s="125"/>
      <c r="R14" s="125"/>
    </row>
    <row r="15" spans="13:19">
      <c r="N15" s="123"/>
      <c r="O15" s="124"/>
      <c r="P15" s="124"/>
      <c r="Q15" s="123"/>
      <c r="R15" s="124"/>
    </row>
    <row r="16" spans="13:19">
      <c r="N16" s="123"/>
      <c r="O16" s="230" t="s">
        <v>52</v>
      </c>
      <c r="P16" s="230"/>
      <c r="Q16" s="123"/>
      <c r="R16" s="126"/>
    </row>
    <row r="17" spans="4:18">
      <c r="N17" s="125"/>
      <c r="O17" s="130" t="s">
        <v>107</v>
      </c>
      <c r="P17" s="132" t="s">
        <v>106</v>
      </c>
      <c r="Q17" s="132"/>
      <c r="R17" s="125"/>
    </row>
    <row r="18" spans="4:18">
      <c r="N18" s="123" t="s">
        <v>51</v>
      </c>
      <c r="O18" s="128">
        <v>4.8600000000000003</v>
      </c>
      <c r="P18" s="128">
        <v>1.97</v>
      </c>
      <c r="Q18" s="123"/>
      <c r="R18" s="124"/>
    </row>
    <row r="19" spans="4:18">
      <c r="N19" s="123" t="s">
        <v>102</v>
      </c>
      <c r="O19" s="128">
        <v>6.41</v>
      </c>
      <c r="P19" s="128">
        <v>5.57</v>
      </c>
      <c r="Q19" s="123"/>
      <c r="R19" s="126"/>
    </row>
    <row r="20" spans="4:18">
      <c r="N20" s="123" t="s">
        <v>101</v>
      </c>
      <c r="O20" s="137">
        <v>7.95</v>
      </c>
      <c r="P20" s="128">
        <v>4.8899999999999997</v>
      </c>
      <c r="Q20" s="123"/>
      <c r="R20" s="124"/>
    </row>
    <row r="21" spans="4:18">
      <c r="N21" s="127" t="s">
        <v>105</v>
      </c>
      <c r="O21" s="137">
        <v>7.5</v>
      </c>
      <c r="P21" s="137">
        <v>7.77</v>
      </c>
      <c r="Q21" s="123"/>
      <c r="R21" s="124"/>
    </row>
    <row r="22" spans="4:18">
      <c r="N22" s="127" t="s">
        <v>103</v>
      </c>
      <c r="O22" s="128">
        <v>5.93</v>
      </c>
      <c r="P22" s="128">
        <v>5.08</v>
      </c>
      <c r="Q22" s="123"/>
      <c r="R22" s="124"/>
    </row>
    <row r="23" spans="4:18">
      <c r="N23" s="123" t="s">
        <v>104</v>
      </c>
      <c r="O23" s="137">
        <v>7.23</v>
      </c>
      <c r="P23" s="137">
        <v>6.88</v>
      </c>
      <c r="Q23" s="123"/>
      <c r="R23" s="124"/>
    </row>
    <row r="26" spans="4:18">
      <c r="N26" s="125"/>
      <c r="O26" s="125"/>
      <c r="P26" s="125"/>
      <c r="Q26" s="125"/>
      <c r="R26" s="125"/>
    </row>
    <row r="27" spans="4:18">
      <c r="N27" s="123"/>
      <c r="O27" s="124"/>
      <c r="P27" s="124"/>
      <c r="Q27" s="123"/>
      <c r="R27" s="124"/>
    </row>
    <row r="28" spans="4:18">
      <c r="N28" s="123"/>
      <c r="O28" s="126"/>
      <c r="P28" s="124"/>
      <c r="Q28" s="123"/>
      <c r="R28" s="126"/>
    </row>
    <row r="29" spans="4:18">
      <c r="E29" s="53"/>
      <c r="F29" s="53"/>
      <c r="G29" s="53"/>
      <c r="H29" s="53"/>
      <c r="I29" s="53"/>
      <c r="J29" s="53"/>
      <c r="N29" s="123"/>
      <c r="O29" s="124"/>
      <c r="P29" s="124"/>
      <c r="Q29" s="123"/>
      <c r="R29" s="124"/>
    </row>
    <row r="30" spans="4:18">
      <c r="D30" s="53"/>
      <c r="N30" s="123"/>
      <c r="O30" s="124"/>
      <c r="P30" s="124"/>
      <c r="Q30" s="123"/>
      <c r="R30" s="124"/>
    </row>
    <row r="31" spans="4:18">
      <c r="N31" s="123"/>
      <c r="O31" s="124"/>
      <c r="P31" s="124"/>
      <c r="Q31" s="123"/>
      <c r="R31" s="124"/>
    </row>
    <row r="32" spans="4:18">
      <c r="N32" s="123"/>
      <c r="O32" s="124"/>
      <c r="P32" s="124"/>
      <c r="Q32" s="123"/>
      <c r="R32" s="124"/>
    </row>
  </sheetData>
  <mergeCells count="1">
    <mergeCell ref="O16:P16"/>
  </mergeCells>
  <printOptions horizontalCentered="1" verticalCentered="1"/>
  <pageMargins left="0.45" right="0.45" top="0.5" bottom="0.5" header="0.3" footer="0.3"/>
  <pageSetup scale="52" orientation="landscape" r:id="rId1"/>
  <headerFooter>
    <oddHeader xml:space="preserve">&amp;C2800-100018763
MeBr Test #4 (212 mg/L - 27°C - 45%RH - 36hr CT)
&amp;"Arial,Italic"B. anthracis &amp;"Arial,Regular"Ames and &amp;"Arial,Italic"B. anthracis&amp;"Arial,Regular" NNR1Delta1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B. anthracis Ames</vt:lpstr>
      <vt:lpstr>B. anthracis NNR1Delta1</vt:lpstr>
      <vt:lpstr>Parameters</vt:lpstr>
      <vt:lpstr>'B. anthracis Ames'!Print_Area</vt:lpstr>
      <vt:lpstr>'B. anthracis NNR1Delta1'!Print_Area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Morgan Wendling</cp:lastModifiedBy>
  <cp:lastPrinted>2013-07-30T18:26:36Z</cp:lastPrinted>
  <dcterms:created xsi:type="dcterms:W3CDTF">2003-06-12T11:20:39Z</dcterms:created>
  <dcterms:modified xsi:type="dcterms:W3CDTF">2013-11-18T12:48:00Z</dcterms:modified>
</cp:coreProperties>
</file>