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30" yWindow="645" windowWidth="10320" windowHeight="8535" activeTab="1"/>
  </bookViews>
  <sheets>
    <sheet name="B. anthracis" sheetId="13" r:id="rId1"/>
    <sheet name="G. stearothermophilus" sheetId="14" r:id="rId2"/>
    <sheet name="Parameters" sheetId="15" r:id="rId3"/>
  </sheets>
  <definedNames>
    <definedName name="_xlnm.Print_Area" localSheetId="0">'B. anthracis'!$A$1:$P$41,'B. anthracis'!$A$43:$P$83</definedName>
    <definedName name="_xlnm.Print_Area" localSheetId="1">'G. stearothermophilus'!$A$1:$P$41,'G. stearothermophilus'!$A$43:$P$83</definedName>
  </definedNames>
  <calcPr calcId="125725"/>
</workbook>
</file>

<file path=xl/calcChain.xml><?xml version="1.0" encoding="utf-8"?>
<calcChain xmlns="http://schemas.openxmlformats.org/spreadsheetml/2006/main">
  <c r="G81" i="13"/>
  <c r="G80"/>
  <c r="G79"/>
  <c r="G50"/>
  <c r="G40"/>
  <c r="D83" i="14"/>
  <c r="K82"/>
  <c r="G80"/>
  <c r="K79"/>
  <c r="D77"/>
  <c r="D76"/>
  <c r="G76" s="1"/>
  <c r="D75"/>
  <c r="K75" s="1"/>
  <c r="D74"/>
  <c r="D73"/>
  <c r="G73" s="1"/>
  <c r="D72"/>
  <c r="G72" s="1"/>
  <c r="D69"/>
  <c r="D63"/>
  <c r="D62"/>
  <c r="G62" s="1"/>
  <c r="D61"/>
  <c r="K61" s="1"/>
  <c r="D60"/>
  <c r="D59"/>
  <c r="D58"/>
  <c r="K58" s="1"/>
  <c r="D55"/>
  <c r="G52"/>
  <c r="D49"/>
  <c r="D48"/>
  <c r="G48" s="1"/>
  <c r="D47"/>
  <c r="K47" s="1"/>
  <c r="D46"/>
  <c r="G46" s="1"/>
  <c r="D45"/>
  <c r="D44"/>
  <c r="D41"/>
  <c r="D39"/>
  <c r="K39" s="1"/>
  <c r="G38"/>
  <c r="K37"/>
  <c r="G36"/>
  <c r="D35"/>
  <c r="D34"/>
  <c r="G34" s="1"/>
  <c r="D33"/>
  <c r="K33" s="1"/>
  <c r="D32"/>
  <c r="D31"/>
  <c r="D30"/>
  <c r="K30" s="1"/>
  <c r="D27"/>
  <c r="D26"/>
  <c r="D22"/>
  <c r="D21"/>
  <c r="D20"/>
  <c r="K20" s="1"/>
  <c r="D19"/>
  <c r="G19" s="1"/>
  <c r="D18"/>
  <c r="G18" s="1"/>
  <c r="D17"/>
  <c r="D16"/>
  <c r="D13"/>
  <c r="F8"/>
  <c r="K10"/>
  <c r="K9"/>
  <c r="D7"/>
  <c r="D6"/>
  <c r="K6" s="1"/>
  <c r="D5"/>
  <c r="D4"/>
  <c r="K4" s="1"/>
  <c r="D3"/>
  <c r="D2"/>
  <c r="K31"/>
  <c r="K45"/>
  <c r="K59"/>
  <c r="G60"/>
  <c r="G66"/>
  <c r="G74"/>
  <c r="K25"/>
  <c r="G23"/>
  <c r="K11"/>
  <c r="D40" i="13"/>
  <c r="D39"/>
  <c r="G39" s="1"/>
  <c r="D38"/>
  <c r="K38" s="1"/>
  <c r="D37"/>
  <c r="G37" s="1"/>
  <c r="D36"/>
  <c r="K36" s="1"/>
  <c r="D26"/>
  <c r="G26" s="1"/>
  <c r="D25"/>
  <c r="G25" s="1"/>
  <c r="D24"/>
  <c r="G24" s="1"/>
  <c r="D23"/>
  <c r="G23" s="1"/>
  <c r="D22"/>
  <c r="G22" s="1"/>
  <c r="D12"/>
  <c r="D11"/>
  <c r="D10"/>
  <c r="G81" i="14"/>
  <c r="K68"/>
  <c r="K67"/>
  <c r="K65"/>
  <c r="G54"/>
  <c r="K53"/>
  <c r="G51"/>
  <c r="K44"/>
  <c r="K40"/>
  <c r="G32"/>
  <c r="G26"/>
  <c r="K24"/>
  <c r="K17"/>
  <c r="K12"/>
  <c r="K5"/>
  <c r="K3"/>
  <c r="K82" i="13"/>
  <c r="K80"/>
  <c r="K78"/>
  <c r="D68"/>
  <c r="G68" s="1"/>
  <c r="D67"/>
  <c r="G67" s="1"/>
  <c r="D66"/>
  <c r="K66" s="1"/>
  <c r="D65"/>
  <c r="G65" s="1"/>
  <c r="D64"/>
  <c r="K64" s="1"/>
  <c r="G54"/>
  <c r="K53"/>
  <c r="K52"/>
  <c r="K51"/>
  <c r="K50"/>
  <c r="D83"/>
  <c r="D77"/>
  <c r="D76"/>
  <c r="G76" s="1"/>
  <c r="D75"/>
  <c r="K75" s="1"/>
  <c r="D74"/>
  <c r="G74" s="1"/>
  <c r="D73"/>
  <c r="K73" s="1"/>
  <c r="D72"/>
  <c r="D69"/>
  <c r="K68"/>
  <c r="D63"/>
  <c r="D62"/>
  <c r="K62" s="1"/>
  <c r="D61"/>
  <c r="K61" s="1"/>
  <c r="D60"/>
  <c r="K60" s="1"/>
  <c r="D59"/>
  <c r="K59" s="1"/>
  <c r="D58"/>
  <c r="D55"/>
  <c r="D49"/>
  <c r="D48"/>
  <c r="K48" s="1"/>
  <c r="D47"/>
  <c r="G47" s="1"/>
  <c r="D46"/>
  <c r="K46" s="1"/>
  <c r="D45"/>
  <c r="G45" s="1"/>
  <c r="D44"/>
  <c r="K44" s="1"/>
  <c r="D41"/>
  <c r="D35"/>
  <c r="D34"/>
  <c r="K34" s="1"/>
  <c r="D33"/>
  <c r="G33" s="1"/>
  <c r="D32"/>
  <c r="K32" s="1"/>
  <c r="D31"/>
  <c r="G31" s="1"/>
  <c r="D30"/>
  <c r="K30" s="1"/>
  <c r="E16" i="14" l="1"/>
  <c r="K39" i="13"/>
  <c r="G64"/>
  <c r="H64" s="1"/>
  <c r="G38"/>
  <c r="E50" i="14"/>
  <c r="F22"/>
  <c r="G82" i="13"/>
  <c r="H78" s="1"/>
  <c r="G78"/>
  <c r="G66"/>
  <c r="K65"/>
  <c r="G53"/>
  <c r="G52"/>
  <c r="G51"/>
  <c r="H50" s="1"/>
  <c r="G36"/>
  <c r="F72"/>
  <c r="E64" i="14"/>
  <c r="F36" i="13"/>
  <c r="K37"/>
  <c r="E64"/>
  <c r="K79"/>
  <c r="F72" i="14"/>
  <c r="E78"/>
  <c r="G79"/>
  <c r="E78" i="13"/>
  <c r="E72"/>
  <c r="F64"/>
  <c r="F50"/>
  <c r="G82" i="14"/>
  <c r="K78"/>
  <c r="G78"/>
  <c r="I78" s="1"/>
  <c r="G68"/>
  <c r="G67"/>
  <c r="G65"/>
  <c r="K54"/>
  <c r="G53"/>
  <c r="K51"/>
  <c r="G40"/>
  <c r="G39"/>
  <c r="G37"/>
  <c r="K26"/>
  <c r="G25"/>
  <c r="K23"/>
  <c r="G12"/>
  <c r="E8"/>
  <c r="K8"/>
  <c r="M8" s="1"/>
  <c r="G75"/>
  <c r="H72" s="1"/>
  <c r="K74"/>
  <c r="K72"/>
  <c r="G61"/>
  <c r="K60"/>
  <c r="G59"/>
  <c r="G58"/>
  <c r="G47"/>
  <c r="K46"/>
  <c r="G45"/>
  <c r="G44"/>
  <c r="G33"/>
  <c r="K32"/>
  <c r="G31"/>
  <c r="G30"/>
  <c r="K19"/>
  <c r="K18"/>
  <c r="G17"/>
  <c r="G16"/>
  <c r="K16"/>
  <c r="G4"/>
  <c r="G46" i="13"/>
  <c r="G32"/>
  <c r="I36"/>
  <c r="E72" i="14"/>
  <c r="K76"/>
  <c r="F78"/>
  <c r="K80"/>
  <c r="K73"/>
  <c r="K81"/>
  <c r="F58"/>
  <c r="G64"/>
  <c r="K64"/>
  <c r="E58"/>
  <c r="K62"/>
  <c r="M58" s="1"/>
  <c r="F64"/>
  <c r="K66"/>
  <c r="F44"/>
  <c r="G50"/>
  <c r="K50"/>
  <c r="E44"/>
  <c r="K48"/>
  <c r="F50"/>
  <c r="K52"/>
  <c r="F30"/>
  <c r="K36"/>
  <c r="E30"/>
  <c r="K34"/>
  <c r="F36"/>
  <c r="K38"/>
  <c r="E36"/>
  <c r="F16"/>
  <c r="G22"/>
  <c r="K22"/>
  <c r="G20"/>
  <c r="E22"/>
  <c r="G24"/>
  <c r="F2"/>
  <c r="G6"/>
  <c r="G8"/>
  <c r="G10"/>
  <c r="G60" i="13"/>
  <c r="K72"/>
  <c r="G73"/>
  <c r="G34"/>
  <c r="H36"/>
  <c r="G48"/>
  <c r="F58"/>
  <c r="G62"/>
  <c r="G72"/>
  <c r="G75"/>
  <c r="E2" i="14"/>
  <c r="G2"/>
  <c r="K2"/>
  <c r="G3"/>
  <c r="G5"/>
  <c r="G9"/>
  <c r="G11"/>
  <c r="K74" i="13"/>
  <c r="K76"/>
  <c r="K81"/>
  <c r="F78"/>
  <c r="E58"/>
  <c r="G58"/>
  <c r="K58"/>
  <c r="G59"/>
  <c r="G61"/>
  <c r="I64"/>
  <c r="K67"/>
  <c r="M64" s="1"/>
  <c r="F44"/>
  <c r="K45"/>
  <c r="K47"/>
  <c r="K54"/>
  <c r="L50" s="1"/>
  <c r="E44"/>
  <c r="G44"/>
  <c r="E50"/>
  <c r="F30"/>
  <c r="K31"/>
  <c r="K33"/>
  <c r="K40"/>
  <c r="L36" s="1"/>
  <c r="E30"/>
  <c r="G30"/>
  <c r="E36"/>
  <c r="D8"/>
  <c r="D9"/>
  <c r="H36" i="14" l="1"/>
  <c r="J36" s="1"/>
  <c r="L30"/>
  <c r="I36"/>
  <c r="I72"/>
  <c r="J72" s="1"/>
  <c r="M44"/>
  <c r="H58"/>
  <c r="I78" i="13"/>
  <c r="I30" i="14"/>
  <c r="L78" i="13"/>
  <c r="J78"/>
  <c r="J64"/>
  <c r="I50"/>
  <c r="J50" s="1"/>
  <c r="M36"/>
  <c r="J36"/>
  <c r="H44" i="14"/>
  <c r="I16"/>
  <c r="H78"/>
  <c r="J78" s="1"/>
  <c r="L8"/>
  <c r="I44"/>
  <c r="J44" s="1"/>
  <c r="I58"/>
  <c r="J58" s="1"/>
  <c r="L16"/>
  <c r="H72" i="13"/>
  <c r="M78" i="14"/>
  <c r="L78"/>
  <c r="H8"/>
  <c r="M72"/>
  <c r="L72"/>
  <c r="L58"/>
  <c r="L44"/>
  <c r="M30"/>
  <c r="H30"/>
  <c r="J30" s="1"/>
  <c r="M16"/>
  <c r="M78" i="13"/>
  <c r="M50"/>
  <c r="L72"/>
  <c r="N78" s="1"/>
  <c r="M72"/>
  <c r="L44"/>
  <c r="N50" s="1"/>
  <c r="M44"/>
  <c r="O50" s="1"/>
  <c r="P50" s="1"/>
  <c r="L30"/>
  <c r="N36" s="1"/>
  <c r="M30"/>
  <c r="H16" i="14"/>
  <c r="I8"/>
  <c r="I72" i="13"/>
  <c r="H64" i="14"/>
  <c r="I64"/>
  <c r="M64"/>
  <c r="O64" s="1"/>
  <c r="P64" s="1"/>
  <c r="L64"/>
  <c r="I50"/>
  <c r="H50"/>
  <c r="M50"/>
  <c r="L50"/>
  <c r="N50" s="1"/>
  <c r="L36"/>
  <c r="N36" s="1"/>
  <c r="M36"/>
  <c r="O36" s="1"/>
  <c r="P36" s="1"/>
  <c r="I22"/>
  <c r="H22"/>
  <c r="M22"/>
  <c r="L22"/>
  <c r="H2"/>
  <c r="I2"/>
  <c r="L2"/>
  <c r="M2"/>
  <c r="O8" s="1"/>
  <c r="P8" s="1"/>
  <c r="H58" i="13"/>
  <c r="I58"/>
  <c r="L64"/>
  <c r="L58"/>
  <c r="M58"/>
  <c r="O64" s="1"/>
  <c r="P64" s="1"/>
  <c r="I44"/>
  <c r="H44"/>
  <c r="I30"/>
  <c r="H30"/>
  <c r="O50" i="14" l="1"/>
  <c r="P50" s="1"/>
  <c r="J16"/>
  <c r="N22"/>
  <c r="O36" i="13"/>
  <c r="P36" s="1"/>
  <c r="N8" i="14"/>
  <c r="J8"/>
  <c r="O22"/>
  <c r="P22" s="1"/>
  <c r="J30" i="13"/>
  <c r="J72"/>
  <c r="O78" i="14"/>
  <c r="P78" s="1"/>
  <c r="N78"/>
  <c r="N64"/>
  <c r="O78" i="13"/>
  <c r="P78" s="1"/>
  <c r="J64" i="14"/>
  <c r="J50"/>
  <c r="J22"/>
  <c r="J44" i="13"/>
  <c r="J58"/>
  <c r="J2" i="14"/>
  <c r="N64" i="13"/>
  <c r="D27"/>
  <c r="K25" l="1"/>
  <c r="D21"/>
  <c r="D20"/>
  <c r="K20" s="1"/>
  <c r="F22" l="1"/>
  <c r="G20"/>
  <c r="E22"/>
  <c r="K22"/>
  <c r="K24"/>
  <c r="K26"/>
  <c r="K23"/>
  <c r="D19"/>
  <c r="K19" s="1"/>
  <c r="D18"/>
  <c r="G18" s="1"/>
  <c r="D17"/>
  <c r="K17" s="1"/>
  <c r="I22" l="1"/>
  <c r="H22" s="1"/>
  <c r="G19"/>
  <c r="G17"/>
  <c r="K18"/>
  <c r="M22"/>
  <c r="L22" s="1"/>
  <c r="J22" l="1"/>
  <c r="D16"/>
  <c r="K16" s="1"/>
  <c r="D13"/>
  <c r="K12"/>
  <c r="K11"/>
  <c r="K10"/>
  <c r="G9"/>
  <c r="G11" l="1"/>
  <c r="K9"/>
  <c r="G10"/>
  <c r="G12"/>
  <c r="F16"/>
  <c r="E16" s="1"/>
  <c r="L16"/>
  <c r="N22" s="1"/>
  <c r="M16"/>
  <c r="G16"/>
  <c r="K8"/>
  <c r="D7"/>
  <c r="D6"/>
  <c r="G6" s="1"/>
  <c r="D5"/>
  <c r="K5" s="1"/>
  <c r="D4"/>
  <c r="G4" s="1"/>
  <c r="D3"/>
  <c r="K3" s="1"/>
  <c r="G5" l="1"/>
  <c r="G3"/>
  <c r="M8"/>
  <c r="L8"/>
  <c r="F8"/>
  <c r="I16"/>
  <c r="H16"/>
  <c r="K4"/>
  <c r="K6"/>
  <c r="E8"/>
  <c r="G8"/>
  <c r="H8" s="1"/>
  <c r="D2"/>
  <c r="K2" s="1"/>
  <c r="E2" l="1"/>
  <c r="L2"/>
  <c r="N8" s="1"/>
  <c r="M2"/>
  <c r="O8" s="1"/>
  <c r="P8" s="1"/>
  <c r="F2"/>
  <c r="J16"/>
  <c r="G2"/>
  <c r="I2" l="1"/>
  <c r="H2"/>
  <c r="I8"/>
  <c r="J8" s="1"/>
  <c r="O22"/>
  <c r="P22" s="1"/>
  <c r="J2" l="1"/>
</calcChain>
</file>

<file path=xl/sharedStrings.xml><?xml version="1.0" encoding="utf-8"?>
<sst xmlns="http://schemas.openxmlformats.org/spreadsheetml/2006/main" count="357" uniqueCount="109">
  <si>
    <t>Coupon Type</t>
  </si>
  <si>
    <t>Recovery Conc. (CFU/mL)</t>
  </si>
  <si>
    <t>Avg. Total Spores (CFU)</t>
  </si>
  <si>
    <t>SD Total Spores</t>
  </si>
  <si>
    <t>% Recovery</t>
  </si>
  <si>
    <t>Avg. % Recovery</t>
  </si>
  <si>
    <t>SD % Recovery</t>
  </si>
  <si>
    <t>%CV</t>
  </si>
  <si>
    <t>Mean Log Reduction</t>
  </si>
  <si>
    <t>Total Spores (CFU):  10 mL Total Extract Volume</t>
  </si>
  <si>
    <t>Log Total spres/10 mL Total Extract Volume</t>
  </si>
  <si>
    <t>Mean Log Spores</t>
  </si>
  <si>
    <t>Variance Log Spores</t>
  </si>
  <si>
    <t>SE</t>
  </si>
  <si>
    <t>95% CI</t>
  </si>
  <si>
    <t>Controls</t>
  </si>
  <si>
    <r>
      <t>High Temp (</t>
    </r>
    <r>
      <rPr>
        <b/>
        <sz val="10"/>
        <rFont val="Wide Latin"/>
        <family val="1"/>
      </rPr>
      <t>°</t>
    </r>
    <r>
      <rPr>
        <b/>
        <sz val="10"/>
        <rFont val="Arial"/>
        <family val="2"/>
      </rPr>
      <t>C)</t>
    </r>
  </si>
  <si>
    <t>Low Temp (°C)</t>
  </si>
  <si>
    <t>Avg. Temp (°C)</t>
  </si>
  <si>
    <t>High RH (%)</t>
  </si>
  <si>
    <t>Low RH (%)</t>
  </si>
  <si>
    <t>Avg. RH (%)</t>
  </si>
  <si>
    <t>Concentration (mg/L)</t>
  </si>
  <si>
    <t xml:space="preserve">High </t>
  </si>
  <si>
    <t>Low</t>
  </si>
  <si>
    <t>Avg.</t>
  </si>
  <si>
    <t>Glass-CTRL 1</t>
  </si>
  <si>
    <t>Glass-CTRL 2</t>
  </si>
  <si>
    <t>Glass-CTRL 3</t>
  </si>
  <si>
    <t>Glass-CTRL 4</t>
  </si>
  <si>
    <t>Glass-CTRL 5</t>
  </si>
  <si>
    <t>Glass Control BLK</t>
  </si>
  <si>
    <t>Glass-Decon 1</t>
  </si>
  <si>
    <t>Glass-Decon 2</t>
  </si>
  <si>
    <t>Glass-Decon 3</t>
  </si>
  <si>
    <t>Glass-Decon 4</t>
  </si>
  <si>
    <t>Glass-Decon 5</t>
  </si>
  <si>
    <t>Glass Decon BLK</t>
  </si>
  <si>
    <t xml:space="preserve">Decons </t>
  </si>
  <si>
    <t>Bare Pine Wood-CTRL 1</t>
  </si>
  <si>
    <t>Bare Pine Wood-CTRL 2</t>
  </si>
  <si>
    <t>Bare Pine Wood-CTRL 3</t>
  </si>
  <si>
    <t>Bare Pine Wood-CTRL 4</t>
  </si>
  <si>
    <t>Bare Pine Wood-CTRL 5</t>
  </si>
  <si>
    <t>Bare Pine Wood Control BLK</t>
  </si>
  <si>
    <t>Bare Pine Wood-Decon 1</t>
  </si>
  <si>
    <t>Bare Pine Wood-Decon 2</t>
  </si>
  <si>
    <t>Bare Pine Wood-Decon 3</t>
  </si>
  <si>
    <t>Bare Pine Wood-Decon 4</t>
  </si>
  <si>
    <t>Bare Pine Wood-Decon 5</t>
  </si>
  <si>
    <t>Bare Pine Wood Decon BLK</t>
  </si>
  <si>
    <t>B. anthracis</t>
  </si>
  <si>
    <t>Glass</t>
  </si>
  <si>
    <t>Log Reduction</t>
  </si>
  <si>
    <t>CFU Inoculated/ Coupon</t>
  </si>
  <si>
    <t>Carpet-CTRL 1</t>
  </si>
  <si>
    <t xml:space="preserve"> Carpet-CTRL 2</t>
  </si>
  <si>
    <t xml:space="preserve"> Carpet-CTRL 3</t>
  </si>
  <si>
    <t>Carpet-CTRL 4</t>
  </si>
  <si>
    <t>Carpet-CTRL 5</t>
  </si>
  <si>
    <t>Carpet Control BLK</t>
  </si>
  <si>
    <t>Carpet-Decon 1</t>
  </si>
  <si>
    <t>Carpet-Decon 2</t>
  </si>
  <si>
    <t>Carpet-Decon 3</t>
  </si>
  <si>
    <t>Carpet-Decon 4</t>
  </si>
  <si>
    <t>Carpet-Decon 5</t>
  </si>
  <si>
    <t>Ceiling Tile-CTRL 1</t>
  </si>
  <si>
    <t>Ceiling Tile-CTRL 2</t>
  </si>
  <si>
    <t>Ceiling Tile-CTRL 3</t>
  </si>
  <si>
    <t>Ceiling Tile-CTRL 4</t>
  </si>
  <si>
    <t>Ceiling Tile-CTRL 5</t>
  </si>
  <si>
    <t>Ceiling Tile Control BLK</t>
  </si>
  <si>
    <t>Ceiling Tile-Decon 1</t>
  </si>
  <si>
    <t>Ceiling Tile-Decon 2</t>
  </si>
  <si>
    <t>Ceiling Tile-Decon 3</t>
  </si>
  <si>
    <t>Ceiling Tile-Decon 4</t>
  </si>
  <si>
    <t>Ceiling Tile-Decon 5</t>
  </si>
  <si>
    <t>Ceiling Tile Decon BLK</t>
  </si>
  <si>
    <t>Painted Wallboard Paper-CTRL 1</t>
  </si>
  <si>
    <t>Painted Wallboard Paper-CTRL 2</t>
  </si>
  <si>
    <t>Painted Wallboard Paper-CTRL 3</t>
  </si>
  <si>
    <t>Painted Wallboard Paper-CTRL 4</t>
  </si>
  <si>
    <t>Painted Wallboard Paper-CTRL 5</t>
  </si>
  <si>
    <t>Painted Wallboard Paper Control BLK</t>
  </si>
  <si>
    <t>Painted Wallboard Paper-Decon 1</t>
  </si>
  <si>
    <t>Painted Wallboard Paper-Decon 2</t>
  </si>
  <si>
    <t>Painted Wallboard Paper-Decon 3</t>
  </si>
  <si>
    <t>Painted Wallboard Paper-Decon 4</t>
  </si>
  <si>
    <t>Painted Wallboard Paper-Decon 5</t>
  </si>
  <si>
    <t>Painted Wallboard Paper Decon BLK</t>
  </si>
  <si>
    <t>Unpainted Concrete-CTRL 1</t>
  </si>
  <si>
    <t>Unpainted Concrete-CTRL 2</t>
  </si>
  <si>
    <t>Unpainted Concrete-CTRL 3</t>
  </si>
  <si>
    <t>Unpainted Concrete-CTRL 4</t>
  </si>
  <si>
    <t>Unpainted Concrete-CTRL 5</t>
  </si>
  <si>
    <t>Unpainted Concrete Control BLK</t>
  </si>
  <si>
    <t>Unpainted Concrete-Decon 1</t>
  </si>
  <si>
    <t>Unpainted Concrete-Decon 2</t>
  </si>
  <si>
    <t>Unpainted Concrete-Decon 3</t>
  </si>
  <si>
    <t>Unpainted Concrete-Decon 4</t>
  </si>
  <si>
    <t>Unpainted Concrete-Decon 5</t>
  </si>
  <si>
    <t>Unpainted Concrete Decon BLK</t>
  </si>
  <si>
    <t>Carpet</t>
  </si>
  <si>
    <t>Ceiling Tile</t>
  </si>
  <si>
    <t>G. stearothermophilus</t>
  </si>
  <si>
    <t>Pine Wood</t>
  </si>
  <si>
    <t>Unpainted Concrete</t>
  </si>
  <si>
    <t>Wallboard Paper</t>
  </si>
  <si>
    <t>Carpet Decon BLK</t>
  </si>
</sst>
</file>

<file path=xl/styles.xml><?xml version="1.0" encoding="utf-8"?>
<styleSheet xmlns="http://schemas.openxmlformats.org/spreadsheetml/2006/main">
  <numFmts count="6">
    <numFmt numFmtId="164" formatCode="0.0000"/>
    <numFmt numFmtId="165" formatCode="0.0000%"/>
    <numFmt numFmtId="166" formatCode="0.000%"/>
    <numFmt numFmtId="167" formatCode="0.000000%"/>
    <numFmt numFmtId="168" formatCode="0.00000%"/>
    <numFmt numFmtId="169" formatCode="0.000"/>
  </numFmts>
  <fonts count="9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Wide Latin"/>
      <family val="1"/>
    </font>
    <font>
      <sz val="10"/>
      <color rgb="FFFF0000"/>
      <name val="Arial"/>
      <family val="2"/>
    </font>
    <font>
      <b/>
      <i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lightDown">
        <bgColor indexed="8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 applyProtection="1">
      <alignment horizontal="center" vertical="center" wrapText="1"/>
    </xf>
    <xf numFmtId="1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1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6" xfId="0" applyNumberFormat="1" applyFont="1" applyFill="1" applyBorder="1" applyAlignment="1">
      <alignment horizontal="center" vertical="center"/>
    </xf>
    <xf numFmtId="10" fontId="2" fillId="0" borderId="6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horizontal="center" vertical="center"/>
    </xf>
    <xf numFmtId="11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0" fontId="2" fillId="3" borderId="11" xfId="0" applyNumberFormat="1" applyFont="1" applyFill="1" applyBorder="1" applyAlignment="1">
      <alignment horizontal="center" vertical="center"/>
    </xf>
    <xf numFmtId="2" fontId="2" fillId="4" borderId="18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5" borderId="27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1" fillId="4" borderId="26" xfId="0" applyNumberFormat="1" applyFont="1" applyFill="1" applyBorder="1" applyAlignment="1">
      <alignment horizontal="center" vertical="center"/>
    </xf>
    <xf numFmtId="11" fontId="2" fillId="0" borderId="2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1" fontId="2" fillId="3" borderId="7" xfId="0" applyNumberFormat="1" applyFont="1" applyFill="1" applyBorder="1" applyAlignment="1">
      <alignment horizontal="center" vertical="center"/>
    </xf>
    <xf numFmtId="10" fontId="2" fillId="3" borderId="2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10" fontId="2" fillId="0" borderId="5" xfId="0" applyNumberFormat="1" applyFont="1" applyFill="1" applyBorder="1" applyAlignment="1">
      <alignment horizontal="center" vertical="center"/>
    </xf>
    <xf numFmtId="11" fontId="2" fillId="3" borderId="27" xfId="0" applyNumberFormat="1" applyFont="1" applyFill="1" applyBorder="1" applyAlignment="1">
      <alignment horizontal="center" vertical="center"/>
    </xf>
    <xf numFmtId="10" fontId="2" fillId="3" borderId="2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1" fontId="2" fillId="6" borderId="5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1" fontId="2" fillId="6" borderId="6" xfId="0" applyNumberFormat="1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10" fontId="2" fillId="6" borderId="5" xfId="0" applyNumberFormat="1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10" fontId="2" fillId="6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1" fontId="2" fillId="7" borderId="5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1" fontId="2" fillId="7" borderId="6" xfId="0" applyNumberFormat="1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0" fontId="2" fillId="7" borderId="5" xfId="0" applyNumberFormat="1" applyFont="1" applyFill="1" applyBorder="1" applyAlignment="1">
      <alignment horizontal="center" vertical="center"/>
    </xf>
    <xf numFmtId="2" fontId="2" fillId="7" borderId="5" xfId="0" applyNumberFormat="1" applyFont="1" applyFill="1" applyBorder="1" applyAlignment="1">
      <alignment horizontal="center" vertical="center"/>
    </xf>
    <xf numFmtId="10" fontId="2" fillId="7" borderId="6" xfId="0" applyNumberFormat="1" applyFont="1" applyFill="1" applyBorder="1" applyAlignment="1">
      <alignment horizontal="center" vertical="center"/>
    </xf>
    <xf numFmtId="2" fontId="2" fillId="7" borderId="6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30" xfId="0" applyFont="1" applyBorder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66" fontId="2" fillId="0" borderId="6" xfId="0" applyNumberFormat="1" applyFont="1" applyFill="1" applyBorder="1" applyAlignment="1">
      <alignment horizontal="center" vertical="center"/>
    </xf>
    <xf numFmtId="166" fontId="2" fillId="0" borderId="5" xfId="0" applyNumberFormat="1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1" fontId="2" fillId="8" borderId="5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11" fontId="2" fillId="8" borderId="6" xfId="0" applyNumberFormat="1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5" xfId="0" applyNumberFormat="1" applyFont="1" applyFill="1" applyBorder="1" applyAlignment="1">
      <alignment horizontal="center" vertical="center"/>
    </xf>
    <xf numFmtId="2" fontId="2" fillId="8" borderId="5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0" fontId="2" fillId="8" borderId="6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1" fontId="2" fillId="9" borderId="5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1" fontId="2" fillId="9" borderId="6" xfId="0" applyNumberFormat="1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0" fontId="2" fillId="9" borderId="5" xfId="0" applyNumberFormat="1" applyFont="1" applyFill="1" applyBorder="1" applyAlignment="1">
      <alignment horizontal="center" vertical="center"/>
    </xf>
    <xf numFmtId="2" fontId="2" fillId="9" borderId="5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0" fontId="2" fillId="9" borderId="6" xfId="0" applyNumberFormat="1" applyFont="1" applyFill="1" applyBorder="1" applyAlignment="1">
      <alignment horizontal="center" vertical="center"/>
    </xf>
    <xf numFmtId="2" fontId="2" fillId="9" borderId="6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11" fontId="2" fillId="10" borderId="5" xfId="0" applyNumberFormat="1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11" fontId="2" fillId="10" borderId="6" xfId="0" applyNumberFormat="1" applyFont="1" applyFill="1" applyBorder="1" applyAlignment="1">
      <alignment horizontal="center" vertical="center"/>
    </xf>
    <xf numFmtId="0" fontId="1" fillId="10" borderId="28" xfId="0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0" fontId="2" fillId="10" borderId="5" xfId="0" applyNumberFormat="1" applyFont="1" applyFill="1" applyBorder="1" applyAlignment="1">
      <alignment horizontal="center" vertical="center"/>
    </xf>
    <xf numFmtId="2" fontId="2" fillId="10" borderId="5" xfId="0" applyNumberFormat="1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0" fontId="2" fillId="10" borderId="6" xfId="0" applyNumberFormat="1" applyFont="1" applyFill="1" applyBorder="1" applyAlignment="1">
      <alignment horizontal="center" vertical="center"/>
    </xf>
    <xf numFmtId="2" fontId="2" fillId="10" borderId="6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11" fontId="2" fillId="11" borderId="5" xfId="0" applyNumberFormat="1" applyFont="1" applyFill="1" applyBorder="1" applyAlignment="1">
      <alignment horizontal="center" vertical="center"/>
    </xf>
    <xf numFmtId="10" fontId="2" fillId="11" borderId="5" xfId="0" applyNumberFormat="1" applyFont="1" applyFill="1" applyBorder="1" applyAlignment="1">
      <alignment horizontal="center" vertical="center"/>
    </xf>
    <xf numFmtId="2" fontId="2" fillId="11" borderId="5" xfId="0" applyNumberFormat="1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11" fontId="2" fillId="11" borderId="6" xfId="0" applyNumberFormat="1" applyFont="1" applyFill="1" applyBorder="1" applyAlignment="1">
      <alignment horizontal="center" vertical="center"/>
    </xf>
    <xf numFmtId="10" fontId="2" fillId="11" borderId="6" xfId="0" applyNumberFormat="1" applyFont="1" applyFill="1" applyBorder="1" applyAlignment="1">
      <alignment horizontal="center" vertical="center"/>
    </xf>
    <xf numFmtId="2" fontId="2" fillId="11" borderId="6" xfId="0" applyNumberFormat="1" applyFont="1" applyFill="1" applyBorder="1" applyAlignment="1">
      <alignment horizontal="center" vertical="center"/>
    </xf>
    <xf numFmtId="0" fontId="1" fillId="11" borderId="28" xfId="0" applyFont="1" applyFill="1" applyBorder="1" applyAlignment="1">
      <alignment horizontal="center" vertical="center"/>
    </xf>
    <xf numFmtId="11" fontId="2" fillId="11" borderId="7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68" fontId="2" fillId="0" borderId="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65" fontId="2" fillId="0" borderId="5" xfId="0" applyNumberFormat="1" applyFont="1" applyFill="1" applyBorder="1" applyAlignment="1">
      <alignment horizontal="center" vertical="center"/>
    </xf>
    <xf numFmtId="167" fontId="2" fillId="0" borderId="5" xfId="0" applyNumberFormat="1" applyFont="1" applyFill="1" applyBorder="1" applyAlignment="1">
      <alignment horizontal="center" vertical="center"/>
    </xf>
    <xf numFmtId="11" fontId="2" fillId="6" borderId="2" xfId="0" applyNumberFormat="1" applyFont="1" applyFill="1" applyBorder="1" applyAlignment="1">
      <alignment horizontal="center" vertical="center"/>
    </xf>
    <xf numFmtId="11" fontId="2" fillId="6" borderId="7" xfId="0" applyNumberFormat="1" applyFont="1" applyFill="1" applyBorder="1" applyAlignment="1">
      <alignment horizontal="center" vertical="center"/>
    </xf>
    <xf numFmtId="11" fontId="2" fillId="6" borderId="8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10" fontId="2" fillId="6" borderId="7" xfId="0" applyNumberFormat="1" applyFont="1" applyFill="1" applyBorder="1" applyAlignment="1">
      <alignment horizontal="center" vertical="center"/>
    </xf>
    <xf numFmtId="10" fontId="2" fillId="6" borderId="8" xfId="0" applyNumberFormat="1" applyFont="1" applyFill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32" xfId="0" applyNumberFormat="1" applyFont="1" applyBorder="1" applyAlignment="1">
      <alignment horizontal="center" vertical="center"/>
    </xf>
    <xf numFmtId="11" fontId="2" fillId="0" borderId="2" xfId="0" applyNumberFormat="1" applyFont="1" applyFill="1" applyBorder="1" applyAlignment="1">
      <alignment horizontal="center" vertical="center"/>
    </xf>
    <xf numFmtId="11" fontId="2" fillId="0" borderId="7" xfId="0" applyNumberFormat="1" applyFont="1" applyFill="1" applyBorder="1" applyAlignment="1">
      <alignment horizontal="center" vertical="center"/>
    </xf>
    <xf numFmtId="11" fontId="2" fillId="0" borderId="8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8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6" borderId="2" xfId="0" applyNumberFormat="1" applyFont="1" applyFill="1" applyBorder="1" applyAlignment="1">
      <alignment horizontal="center" vertical="center"/>
    </xf>
    <xf numFmtId="2" fontId="2" fillId="6" borderId="7" xfId="0" applyNumberFormat="1" applyFont="1" applyFill="1" applyBorder="1" applyAlignment="1">
      <alignment horizontal="center" vertical="center"/>
    </xf>
    <xf numFmtId="169" fontId="2" fillId="6" borderId="33" xfId="0" applyNumberFormat="1" applyFont="1" applyFill="1" applyBorder="1" applyAlignment="1">
      <alignment horizontal="center" vertical="center"/>
    </xf>
    <xf numFmtId="169" fontId="2" fillId="6" borderId="9" xfId="0" applyNumberFormat="1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1" fontId="2" fillId="7" borderId="2" xfId="0" applyNumberFormat="1" applyFont="1" applyFill="1" applyBorder="1" applyAlignment="1">
      <alignment horizontal="center" vertical="center"/>
    </xf>
    <xf numFmtId="11" fontId="2" fillId="7" borderId="7" xfId="0" applyNumberFormat="1" applyFont="1" applyFill="1" applyBorder="1" applyAlignment="1">
      <alignment horizontal="center" vertical="center"/>
    </xf>
    <xf numFmtId="11" fontId="2" fillId="7" borderId="8" xfId="0" applyNumberFormat="1" applyFont="1" applyFill="1" applyBorder="1" applyAlignment="1">
      <alignment horizontal="center" vertical="center"/>
    </xf>
    <xf numFmtId="10" fontId="2" fillId="7" borderId="2" xfId="0" applyNumberFormat="1" applyFont="1" applyFill="1" applyBorder="1" applyAlignment="1">
      <alignment horizontal="center" vertical="center"/>
    </xf>
    <xf numFmtId="10" fontId="2" fillId="7" borderId="7" xfId="0" applyNumberFormat="1" applyFont="1" applyFill="1" applyBorder="1" applyAlignment="1">
      <alignment horizontal="center" vertical="center"/>
    </xf>
    <xf numFmtId="10" fontId="2" fillId="7" borderId="8" xfId="0" applyNumberFormat="1" applyFont="1" applyFill="1" applyBorder="1" applyAlignment="1">
      <alignment horizontal="center" vertical="center"/>
    </xf>
    <xf numFmtId="10" fontId="2" fillId="7" borderId="13" xfId="0" applyNumberFormat="1" applyFont="1" applyFill="1" applyBorder="1" applyAlignment="1">
      <alignment horizontal="center" vertical="center"/>
    </xf>
    <xf numFmtId="10" fontId="2" fillId="7" borderId="14" xfId="0" applyNumberFormat="1" applyFont="1" applyFill="1" applyBorder="1" applyAlignment="1">
      <alignment horizontal="center" vertical="center"/>
    </xf>
    <xf numFmtId="10" fontId="2" fillId="7" borderId="15" xfId="0" applyNumberFormat="1" applyFont="1" applyFill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2" fontId="2" fillId="7" borderId="2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 applyBorder="1" applyAlignment="1">
      <alignment horizontal="center" vertical="center"/>
    </xf>
    <xf numFmtId="2" fontId="2" fillId="8" borderId="2" xfId="0" applyNumberFormat="1" applyFont="1" applyFill="1" applyBorder="1" applyAlignment="1">
      <alignment horizontal="center" vertical="center"/>
    </xf>
    <xf numFmtId="2" fontId="2" fillId="8" borderId="7" xfId="0" applyNumberFormat="1" applyFont="1" applyFill="1" applyBorder="1" applyAlignment="1">
      <alignment horizontal="center" vertical="center"/>
    </xf>
    <xf numFmtId="164" fontId="2" fillId="8" borderId="33" xfId="0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1" fontId="2" fillId="8" borderId="2" xfId="0" applyNumberFormat="1" applyFont="1" applyFill="1" applyBorder="1" applyAlignment="1">
      <alignment horizontal="center" vertical="center"/>
    </xf>
    <xf numFmtId="11" fontId="2" fillId="8" borderId="7" xfId="0" applyNumberFormat="1" applyFont="1" applyFill="1" applyBorder="1" applyAlignment="1">
      <alignment horizontal="center" vertical="center"/>
    </xf>
    <xf numFmtId="11" fontId="2" fillId="8" borderId="8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10" fontId="2" fillId="8" borderId="7" xfId="0" applyNumberFormat="1" applyFont="1" applyFill="1" applyBorder="1" applyAlignment="1">
      <alignment horizontal="center" vertical="center"/>
    </xf>
    <xf numFmtId="10" fontId="2" fillId="8" borderId="8" xfId="0" applyNumberFormat="1" applyFont="1" applyFill="1" applyBorder="1" applyAlignment="1">
      <alignment horizontal="center" vertical="center"/>
    </xf>
    <xf numFmtId="11" fontId="2" fillId="9" borderId="2" xfId="0" applyNumberFormat="1" applyFont="1" applyFill="1" applyBorder="1" applyAlignment="1">
      <alignment horizontal="center" vertical="center"/>
    </xf>
    <xf numFmtId="11" fontId="2" fillId="9" borderId="7" xfId="0" applyNumberFormat="1" applyFont="1" applyFill="1" applyBorder="1" applyAlignment="1">
      <alignment horizontal="center" vertical="center"/>
    </xf>
    <xf numFmtId="11" fontId="2" fillId="9" borderId="8" xfId="0" applyNumberFormat="1" applyFont="1" applyFill="1" applyBorder="1" applyAlignment="1">
      <alignment horizontal="center" vertical="center"/>
    </xf>
    <xf numFmtId="10" fontId="2" fillId="9" borderId="2" xfId="0" applyNumberFormat="1" applyFont="1" applyFill="1" applyBorder="1" applyAlignment="1">
      <alignment horizontal="center" vertical="center"/>
    </xf>
    <xf numFmtId="10" fontId="2" fillId="9" borderId="7" xfId="0" applyNumberFormat="1" applyFont="1" applyFill="1" applyBorder="1" applyAlignment="1">
      <alignment horizontal="center" vertical="center"/>
    </xf>
    <xf numFmtId="10" fontId="2" fillId="9" borderId="8" xfId="0" applyNumberFormat="1" applyFont="1" applyFill="1" applyBorder="1" applyAlignment="1">
      <alignment horizontal="center" vertical="center"/>
    </xf>
    <xf numFmtId="2" fontId="2" fillId="9" borderId="2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>
      <alignment horizontal="center" vertical="center"/>
    </xf>
    <xf numFmtId="164" fontId="2" fillId="9" borderId="33" xfId="0" applyNumberFormat="1" applyFont="1" applyFill="1" applyBorder="1" applyAlignment="1">
      <alignment horizontal="center" vertical="center"/>
    </xf>
    <xf numFmtId="164" fontId="2" fillId="9" borderId="9" xfId="0" applyNumberFormat="1" applyFont="1" applyFill="1" applyBorder="1" applyAlignment="1">
      <alignment horizontal="center" vertical="center"/>
    </xf>
    <xf numFmtId="2" fontId="2" fillId="10" borderId="2" xfId="0" applyNumberFormat="1" applyFont="1" applyFill="1" applyBorder="1" applyAlignment="1">
      <alignment horizontal="center" vertical="center"/>
    </xf>
    <xf numFmtId="2" fontId="2" fillId="10" borderId="7" xfId="0" applyNumberFormat="1" applyFont="1" applyFill="1" applyBorder="1" applyAlignment="1">
      <alignment horizontal="center" vertical="center"/>
    </xf>
    <xf numFmtId="169" fontId="2" fillId="10" borderId="33" xfId="0" applyNumberFormat="1" applyFont="1" applyFill="1" applyBorder="1" applyAlignment="1">
      <alignment horizontal="center" vertical="center"/>
    </xf>
    <xf numFmtId="169" fontId="2" fillId="10" borderId="9" xfId="0" applyNumberFormat="1" applyFont="1" applyFill="1" applyBorder="1" applyAlignment="1">
      <alignment horizontal="center" vertical="center"/>
    </xf>
    <xf numFmtId="11" fontId="2" fillId="10" borderId="2" xfId="0" applyNumberFormat="1" applyFont="1" applyFill="1" applyBorder="1" applyAlignment="1">
      <alignment horizontal="center" vertical="center"/>
    </xf>
    <xf numFmtId="11" fontId="2" fillId="10" borderId="7" xfId="0" applyNumberFormat="1" applyFont="1" applyFill="1" applyBorder="1" applyAlignment="1">
      <alignment horizontal="center" vertical="center"/>
    </xf>
    <xf numFmtId="11" fontId="2" fillId="10" borderId="8" xfId="0" applyNumberFormat="1" applyFont="1" applyFill="1" applyBorder="1" applyAlignment="1">
      <alignment horizontal="center" vertical="center"/>
    </xf>
    <xf numFmtId="10" fontId="2" fillId="10" borderId="2" xfId="0" applyNumberFormat="1" applyFont="1" applyFill="1" applyBorder="1" applyAlignment="1">
      <alignment horizontal="center" vertical="center"/>
    </xf>
    <xf numFmtId="10" fontId="2" fillId="10" borderId="7" xfId="0" applyNumberFormat="1" applyFont="1" applyFill="1" applyBorder="1" applyAlignment="1">
      <alignment horizontal="center" vertical="center"/>
    </xf>
    <xf numFmtId="10" fontId="2" fillId="10" borderId="8" xfId="0" applyNumberFormat="1" applyFont="1" applyFill="1" applyBorder="1" applyAlignment="1">
      <alignment horizontal="center" vertical="center"/>
    </xf>
    <xf numFmtId="11" fontId="2" fillId="11" borderId="2" xfId="0" applyNumberFormat="1" applyFont="1" applyFill="1" applyBorder="1" applyAlignment="1">
      <alignment horizontal="center" vertical="center"/>
    </xf>
    <xf numFmtId="11" fontId="2" fillId="11" borderId="7" xfId="0" applyNumberFormat="1" applyFont="1" applyFill="1" applyBorder="1" applyAlignment="1">
      <alignment horizontal="center" vertical="center"/>
    </xf>
    <xf numFmtId="11" fontId="2" fillId="11" borderId="8" xfId="0" applyNumberFormat="1" applyFont="1" applyFill="1" applyBorder="1" applyAlignment="1">
      <alignment horizontal="center" vertical="center"/>
    </xf>
    <xf numFmtId="10" fontId="2" fillId="11" borderId="2" xfId="0" applyNumberFormat="1" applyFont="1" applyFill="1" applyBorder="1" applyAlignment="1">
      <alignment horizontal="center" vertical="center"/>
    </xf>
    <xf numFmtId="10" fontId="2" fillId="11" borderId="7" xfId="0" applyNumberFormat="1" applyFont="1" applyFill="1" applyBorder="1" applyAlignment="1">
      <alignment horizontal="center" vertical="center"/>
    </xf>
    <xf numFmtId="10" fontId="2" fillId="11" borderId="8" xfId="0" applyNumberFormat="1" applyFont="1" applyFill="1" applyBorder="1" applyAlignment="1">
      <alignment horizontal="center" vertical="center"/>
    </xf>
    <xf numFmtId="2" fontId="2" fillId="11" borderId="2" xfId="0" applyNumberFormat="1" applyFont="1" applyFill="1" applyBorder="1" applyAlignment="1">
      <alignment horizontal="center" vertical="center"/>
    </xf>
    <xf numFmtId="2" fontId="2" fillId="11" borderId="7" xfId="0" applyNumberFormat="1" applyFont="1" applyFill="1" applyBorder="1" applyAlignment="1">
      <alignment horizontal="center" vertical="center"/>
    </xf>
    <xf numFmtId="169" fontId="2" fillId="11" borderId="33" xfId="0" applyNumberFormat="1" applyFont="1" applyFill="1" applyBorder="1" applyAlignment="1">
      <alignment horizontal="center" vertical="center"/>
    </xf>
    <xf numFmtId="169" fontId="2" fillId="11" borderId="9" xfId="0" applyNumberFormat="1" applyFont="1" applyFill="1" applyBorder="1" applyAlignment="1">
      <alignment horizontal="center" vertical="center"/>
    </xf>
    <xf numFmtId="169" fontId="2" fillId="0" borderId="2" xfId="0" applyNumberFormat="1" applyFont="1" applyBorder="1" applyAlignment="1">
      <alignment horizontal="center" vertical="center"/>
    </xf>
    <xf numFmtId="169" fontId="2" fillId="0" borderId="7" xfId="0" applyNumberFormat="1" applyFont="1" applyBorder="1" applyAlignment="1">
      <alignment horizontal="center" vertical="center"/>
    </xf>
    <xf numFmtId="169" fontId="2" fillId="0" borderId="8" xfId="0" applyNumberFormat="1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7" fontId="2" fillId="0" borderId="7" xfId="0" applyNumberFormat="1" applyFont="1" applyBorder="1" applyAlignment="1">
      <alignment horizontal="center" vertical="center"/>
    </xf>
    <xf numFmtId="167" fontId="2" fillId="0" borderId="8" xfId="0" applyNumberFormat="1" applyFont="1" applyBorder="1" applyAlignment="1">
      <alignment horizontal="center" vertical="center"/>
    </xf>
    <xf numFmtId="164" fontId="2" fillId="11" borderId="33" xfId="0" applyNumberFormat="1" applyFont="1" applyFill="1" applyBorder="1" applyAlignment="1">
      <alignment horizontal="center" vertical="center"/>
    </xf>
    <xf numFmtId="164" fontId="2" fillId="11" borderId="9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CCECFF"/>
      <color rgb="FFFFCCFF"/>
      <color rgb="FF99CCFF"/>
      <color rgb="FFFFCCCC"/>
      <color rgb="FFFF99CC"/>
      <color rgb="FFFFFF99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MeBr Test #1</a:t>
            </a:r>
          </a:p>
        </c:rich>
      </c:tx>
    </c:title>
    <c:plotArea>
      <c:layout>
        <c:manualLayout>
          <c:layoutTarget val="inner"/>
          <c:xMode val="edge"/>
          <c:yMode val="edge"/>
          <c:x val="0.1055891177444625"/>
          <c:y val="0.17810607007457402"/>
          <c:w val="0.6973374655851633"/>
          <c:h val="0.62609840436612363"/>
        </c:manualLayout>
      </c:layout>
      <c:barChart>
        <c:barDir val="col"/>
        <c:grouping val="clustered"/>
        <c:ser>
          <c:idx val="0"/>
          <c:order val="0"/>
          <c:tx>
            <c:strRef>
              <c:f>Parameters!$O$17</c:f>
              <c:strCache>
                <c:ptCount val="1"/>
                <c:pt idx="0">
                  <c:v>B. anthracis</c:v>
                </c:pt>
              </c:strCache>
            </c:strRef>
          </c:tx>
          <c:cat>
            <c:strRef>
              <c:f>Parameters!$N$18:$N$23</c:f>
              <c:strCache>
                <c:ptCount val="6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Wallboard Paper</c:v>
                </c:pt>
                <c:pt idx="4">
                  <c:v>Pine Wood</c:v>
                </c:pt>
                <c:pt idx="5">
                  <c:v>Unpainted Concrete</c:v>
                </c:pt>
              </c:strCache>
            </c:strRef>
          </c:cat>
          <c:val>
            <c:numRef>
              <c:f>Parameters!$O$18:$O$23</c:f>
              <c:numCache>
                <c:formatCode>General</c:formatCode>
                <c:ptCount val="6"/>
                <c:pt idx="0">
                  <c:v>3.14</c:v>
                </c:pt>
                <c:pt idx="1">
                  <c:v>3.47</c:v>
                </c:pt>
                <c:pt idx="2">
                  <c:v>4.18</c:v>
                </c:pt>
                <c:pt idx="3">
                  <c:v>7.04</c:v>
                </c:pt>
                <c:pt idx="4">
                  <c:v>2.16</c:v>
                </c:pt>
                <c:pt idx="5">
                  <c:v>6.17</c:v>
                </c:pt>
              </c:numCache>
            </c:numRef>
          </c:val>
        </c:ser>
        <c:ser>
          <c:idx val="1"/>
          <c:order val="1"/>
          <c:tx>
            <c:strRef>
              <c:f>Parameters!$P$17</c:f>
              <c:strCache>
                <c:ptCount val="1"/>
                <c:pt idx="0">
                  <c:v>G. stearothermophilus</c:v>
                </c:pt>
              </c:strCache>
            </c:strRef>
          </c:tx>
          <c:cat>
            <c:strRef>
              <c:f>Parameters!$N$18:$N$23</c:f>
              <c:strCache>
                <c:ptCount val="6"/>
                <c:pt idx="0">
                  <c:v>Glass</c:v>
                </c:pt>
                <c:pt idx="1">
                  <c:v>Ceiling Tile</c:v>
                </c:pt>
                <c:pt idx="2">
                  <c:v>Carpet</c:v>
                </c:pt>
                <c:pt idx="3">
                  <c:v>Wallboard Paper</c:v>
                </c:pt>
                <c:pt idx="4">
                  <c:v>Pine Wood</c:v>
                </c:pt>
                <c:pt idx="5">
                  <c:v>Unpainted Concrete</c:v>
                </c:pt>
              </c:strCache>
            </c:strRef>
          </c:cat>
          <c:val>
            <c:numRef>
              <c:f>Parameters!$P$18:$P$23</c:f>
              <c:numCache>
                <c:formatCode>General</c:formatCode>
                <c:ptCount val="6"/>
                <c:pt idx="0">
                  <c:v>7.72</c:v>
                </c:pt>
                <c:pt idx="1">
                  <c:v>4.8899999999999997</c:v>
                </c:pt>
                <c:pt idx="2">
                  <c:v>6.77</c:v>
                </c:pt>
                <c:pt idx="3">
                  <c:v>7.82</c:v>
                </c:pt>
                <c:pt idx="4">
                  <c:v>5.75</c:v>
                </c:pt>
                <c:pt idx="5">
                  <c:v>6.78</c:v>
                </c:pt>
              </c:numCache>
            </c:numRef>
          </c:val>
        </c:ser>
        <c:axId val="57879552"/>
        <c:axId val="57890304"/>
      </c:barChart>
      <c:catAx>
        <c:axId val="57879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Material Type</a:t>
                </a:r>
              </a:p>
            </c:rich>
          </c:tx>
        </c:title>
        <c:majorTickMark val="none"/>
        <c:tickLblPos val="nextTo"/>
        <c:crossAx val="57890304"/>
        <c:crosses val="autoZero"/>
        <c:auto val="1"/>
        <c:lblAlgn val="ctr"/>
        <c:lblOffset val="100"/>
      </c:catAx>
      <c:valAx>
        <c:axId val="578903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Reduction</a:t>
                </a:r>
              </a:p>
            </c:rich>
          </c:tx>
        </c:title>
        <c:numFmt formatCode="General" sourceLinked="1"/>
        <c:tickLblPos val="nextTo"/>
        <c:crossAx val="57879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94855445329472"/>
          <c:y val="0.48901420655751382"/>
          <c:w val="0.18451848886121006"/>
          <c:h val="0.15308286464191975"/>
        </c:manualLayout>
      </c:layout>
      <c:txPr>
        <a:bodyPr/>
        <a:lstStyle/>
        <a:p>
          <a:pPr>
            <a:defRPr i="1"/>
          </a:pPr>
          <a:endParaRPr lang="en-US"/>
        </a:p>
      </c:txPr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9526</xdr:colOff>
      <xdr:row>28</xdr:row>
      <xdr:rowOff>161924</xdr:rowOff>
    </xdr:from>
    <xdr:to>
      <xdr:col>20</xdr:col>
      <xdr:colOff>495301</xdr:colOff>
      <xdr:row>49</xdr:row>
      <xdr:rowOff>19050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</xdr:colOff>
      <xdr:row>1</xdr:row>
      <xdr:rowOff>161924</xdr:rowOff>
    </xdr:from>
    <xdr:to>
      <xdr:col>12</xdr:col>
      <xdr:colOff>0</xdr:colOff>
      <xdr:row>28</xdr:row>
      <xdr:rowOff>66675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" y="323849"/>
          <a:ext cx="7172324" cy="463867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57150</xdr:rowOff>
    </xdr:from>
    <xdr:to>
      <xdr:col>11</xdr:col>
      <xdr:colOff>447675</xdr:colOff>
      <xdr:row>49</xdr:row>
      <xdr:rowOff>38100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4953000"/>
          <a:ext cx="7153275" cy="3381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P84"/>
  <sheetViews>
    <sheetView zoomScale="60" zoomScaleNormal="60" workbookViewId="0">
      <selection activeCell="C77" sqref="C77"/>
    </sheetView>
  </sheetViews>
  <sheetFormatPr defaultRowHeight="15"/>
  <cols>
    <col min="1" max="1" width="53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24" t="s">
        <v>0</v>
      </c>
      <c r="B1" s="125" t="s">
        <v>54</v>
      </c>
      <c r="C1" s="125" t="s">
        <v>1</v>
      </c>
      <c r="D1" s="125" t="s">
        <v>9</v>
      </c>
      <c r="E1" s="125" t="s">
        <v>2</v>
      </c>
      <c r="F1" s="125" t="s">
        <v>3</v>
      </c>
      <c r="G1" s="125" t="s">
        <v>4</v>
      </c>
      <c r="H1" s="125" t="s">
        <v>5</v>
      </c>
      <c r="I1" s="125" t="s">
        <v>6</v>
      </c>
      <c r="J1" s="3" t="s">
        <v>7</v>
      </c>
      <c r="K1" s="126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59700000</v>
      </c>
      <c r="C2" s="58">
        <v>3100000</v>
      </c>
      <c r="D2" s="58">
        <f t="shared" ref="D2:D13" si="0">C2*10</f>
        <v>31000000</v>
      </c>
      <c r="E2" s="168">
        <f>AVERAGE(D2:D6)</f>
        <v>31260000</v>
      </c>
      <c r="F2" s="168">
        <f>STDEV(D2:D6)</f>
        <v>6912524.8643314112</v>
      </c>
      <c r="G2" s="63">
        <f>D2/B2</f>
        <v>0.51926298157453932</v>
      </c>
      <c r="H2" s="171">
        <f>AVERAGE(G2:G6)</f>
        <v>0.52361809045226126</v>
      </c>
      <c r="I2" s="171">
        <f>STDEV(G2:G6)</f>
        <v>0.11578768616970568</v>
      </c>
      <c r="J2" s="174">
        <f>I2/H2</f>
        <v>0.22113003404771048</v>
      </c>
      <c r="K2" s="64">
        <f>LOG(D2)</f>
        <v>7.4913616938342731</v>
      </c>
      <c r="L2" s="180">
        <f>AVERAGE(K2:K6)</f>
        <v>7.4872455064718295</v>
      </c>
      <c r="M2" s="182">
        <f>STDEV(K2:K6)^2</f>
        <v>8.0350003354112669E-3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59700000</v>
      </c>
      <c r="C3" s="60">
        <v>2530000</v>
      </c>
      <c r="D3" s="60">
        <f t="shared" si="0"/>
        <v>25300000</v>
      </c>
      <c r="E3" s="169"/>
      <c r="F3" s="169"/>
      <c r="G3" s="65">
        <f>D3/B3</f>
        <v>0.42378559463986598</v>
      </c>
      <c r="H3" s="172"/>
      <c r="I3" s="172"/>
      <c r="J3" s="175"/>
      <c r="K3" s="66">
        <f>LOG(D3)</f>
        <v>7.4031205211758175</v>
      </c>
      <c r="L3" s="181"/>
      <c r="M3" s="183"/>
      <c r="N3" s="30"/>
      <c r="O3" s="27"/>
      <c r="P3" s="28"/>
    </row>
    <row r="4" spans="1:16" s="9" customFormat="1" ht="20.100000000000001" customHeight="1">
      <c r="A4" s="59" t="s">
        <v>28</v>
      </c>
      <c r="B4" s="60">
        <v>59700000</v>
      </c>
      <c r="C4" s="60">
        <v>2630000</v>
      </c>
      <c r="D4" s="60">
        <f t="shared" si="0"/>
        <v>26300000</v>
      </c>
      <c r="E4" s="169"/>
      <c r="F4" s="169"/>
      <c r="G4" s="65">
        <f>D4/B4</f>
        <v>0.44053601340033499</v>
      </c>
      <c r="H4" s="172"/>
      <c r="I4" s="172"/>
      <c r="J4" s="175"/>
      <c r="K4" s="66">
        <f>LOG(D4)</f>
        <v>7.419955748489758</v>
      </c>
      <c r="L4" s="181"/>
      <c r="M4" s="183"/>
      <c r="N4" s="30"/>
      <c r="O4" s="27"/>
      <c r="P4" s="28"/>
    </row>
    <row r="5" spans="1:16" s="9" customFormat="1" ht="20.100000000000001" customHeight="1">
      <c r="A5" s="59" t="s">
        <v>29</v>
      </c>
      <c r="B5" s="60">
        <v>59700000</v>
      </c>
      <c r="C5" s="60">
        <v>4270000</v>
      </c>
      <c r="D5" s="60">
        <f t="shared" si="0"/>
        <v>42700000</v>
      </c>
      <c r="E5" s="169"/>
      <c r="F5" s="169"/>
      <c r="G5" s="65">
        <f>D5/B5</f>
        <v>0.71524288107202683</v>
      </c>
      <c r="H5" s="172"/>
      <c r="I5" s="172"/>
      <c r="J5" s="175"/>
      <c r="K5" s="66">
        <f>LOG(D5)</f>
        <v>7.6304278750250241</v>
      </c>
      <c r="L5" s="181"/>
      <c r="M5" s="183"/>
      <c r="N5" s="30"/>
      <c r="O5" s="27"/>
      <c r="P5" s="28"/>
    </row>
    <row r="6" spans="1:16" s="9" customFormat="1" ht="20.100000000000001" customHeight="1">
      <c r="A6" s="59" t="s">
        <v>30</v>
      </c>
      <c r="B6" s="60">
        <v>59700000</v>
      </c>
      <c r="C6" s="60">
        <v>3100000</v>
      </c>
      <c r="D6" s="60">
        <f t="shared" si="0"/>
        <v>31000000</v>
      </c>
      <c r="E6" s="170"/>
      <c r="F6" s="170"/>
      <c r="G6" s="65">
        <f>D6/B6</f>
        <v>0.51926298157453932</v>
      </c>
      <c r="H6" s="173"/>
      <c r="I6" s="173"/>
      <c r="J6" s="176"/>
      <c r="K6" s="66">
        <f>LOG(D6)</f>
        <v>7.4913616938342731</v>
      </c>
      <c r="L6" s="181"/>
      <c r="M6" s="183"/>
      <c r="N6" s="30"/>
      <c r="O6" s="27"/>
      <c r="P6" s="28"/>
    </row>
    <row r="7" spans="1:16" s="9" customFormat="1" ht="20.100000000000001" customHeight="1" thickBot="1">
      <c r="A7" s="61" t="s">
        <v>31</v>
      </c>
      <c r="B7" s="62">
        <v>0</v>
      </c>
      <c r="C7" s="62">
        <v>0</v>
      </c>
      <c r="D7" s="62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59700000</v>
      </c>
      <c r="C8" s="8">
        <v>1280</v>
      </c>
      <c r="D8" s="8">
        <f>C8*10</f>
        <v>12800</v>
      </c>
      <c r="E8" s="144">
        <f>AVERAGE(D8:D12)</f>
        <v>28400</v>
      </c>
      <c r="F8" s="144">
        <f>STDEV(D8:D12)</f>
        <v>22429.66785309136</v>
      </c>
      <c r="G8" s="76">
        <f>D8/B8</f>
        <v>2.1440536013400335E-4</v>
      </c>
      <c r="H8" s="177">
        <f>AVERAGE(G8:G12)</f>
        <v>4.7571189279731993E-4</v>
      </c>
      <c r="I8" s="177">
        <f>STDEV(G8:G12)</f>
        <v>3.7570632919751019E-4</v>
      </c>
      <c r="J8" s="153">
        <f>I8/H8</f>
        <v>0.78977703708068159</v>
      </c>
      <c r="K8" s="69">
        <f>LOG(D8)</f>
        <v>4.1072099696478688</v>
      </c>
      <c r="L8" s="156">
        <f>AVERAGE(K8:K12)</f>
        <v>4.3490859829966446</v>
      </c>
      <c r="M8" s="156">
        <f>STDEV(K8:K12)^2</f>
        <v>0.10819189092639549</v>
      </c>
      <c r="N8" s="163">
        <f>L2-L8</f>
        <v>3.1381595234751849</v>
      </c>
      <c r="O8" s="156">
        <f>SQRT((M2/5)+(M8/5))</f>
        <v>0.15246435075899334</v>
      </c>
      <c r="P8" s="166">
        <f>1.96*O8</f>
        <v>0.29883012748762694</v>
      </c>
    </row>
    <row r="9" spans="1:16" ht="20.100000000000001" customHeight="1">
      <c r="A9" s="16" t="s">
        <v>33</v>
      </c>
      <c r="B9" s="10">
        <v>59700000</v>
      </c>
      <c r="C9" s="10">
        <v>1350</v>
      </c>
      <c r="D9" s="10">
        <f>C9*10</f>
        <v>13500</v>
      </c>
      <c r="E9" s="145"/>
      <c r="F9" s="145"/>
      <c r="G9" s="75">
        <f>D9/B9</f>
        <v>2.2613065326633166E-4</v>
      </c>
      <c r="H9" s="178"/>
      <c r="I9" s="178"/>
      <c r="J9" s="154"/>
      <c r="K9" s="70">
        <f>LOG(D9)</f>
        <v>4.1303337684950066</v>
      </c>
      <c r="L9" s="157"/>
      <c r="M9" s="157"/>
      <c r="N9" s="164"/>
      <c r="O9" s="157"/>
      <c r="P9" s="167"/>
    </row>
    <row r="10" spans="1:16" ht="20.100000000000001" customHeight="1">
      <c r="A10" s="16" t="s">
        <v>34</v>
      </c>
      <c r="B10" s="10">
        <v>59700000</v>
      </c>
      <c r="C10" s="10">
        <v>6230</v>
      </c>
      <c r="D10" s="10">
        <f t="shared" ref="D10:D12" si="1">C10*10</f>
        <v>62300</v>
      </c>
      <c r="E10" s="145"/>
      <c r="F10" s="145"/>
      <c r="G10" s="11">
        <f>D10/B10</f>
        <v>1.0435510887772195E-3</v>
      </c>
      <c r="H10" s="178"/>
      <c r="I10" s="178"/>
      <c r="J10" s="154"/>
      <c r="K10" s="70">
        <f>LOG(D10)</f>
        <v>4.7944880466591693</v>
      </c>
      <c r="L10" s="157"/>
      <c r="M10" s="157"/>
      <c r="N10" s="164"/>
      <c r="O10" s="157"/>
      <c r="P10" s="167"/>
    </row>
    <row r="11" spans="1:16" ht="20.100000000000001" customHeight="1">
      <c r="A11" s="16" t="s">
        <v>35</v>
      </c>
      <c r="B11" s="10">
        <v>59700000</v>
      </c>
      <c r="C11" s="10">
        <v>1270</v>
      </c>
      <c r="D11" s="10">
        <f t="shared" si="1"/>
        <v>12700</v>
      </c>
      <c r="E11" s="145"/>
      <c r="F11" s="145"/>
      <c r="G11" s="75">
        <f>D11/B11</f>
        <v>2.1273031825795645E-4</v>
      </c>
      <c r="H11" s="178"/>
      <c r="I11" s="178"/>
      <c r="J11" s="154"/>
      <c r="K11" s="70">
        <f>LOG(D11)</f>
        <v>4.1038037209559572</v>
      </c>
      <c r="L11" s="157"/>
      <c r="M11" s="157"/>
      <c r="N11" s="164"/>
      <c r="O11" s="157"/>
      <c r="P11" s="167"/>
    </row>
    <row r="12" spans="1:16" ht="20.100000000000001" customHeight="1">
      <c r="A12" s="16" t="s">
        <v>36</v>
      </c>
      <c r="B12" s="10">
        <v>59700000</v>
      </c>
      <c r="C12" s="10">
        <v>4070</v>
      </c>
      <c r="D12" s="10">
        <f t="shared" si="1"/>
        <v>40700</v>
      </c>
      <c r="E12" s="146"/>
      <c r="F12" s="146"/>
      <c r="G12" s="75">
        <f>D12/B12</f>
        <v>6.8174204355108878E-4</v>
      </c>
      <c r="H12" s="179"/>
      <c r="I12" s="179"/>
      <c r="J12" s="155"/>
      <c r="K12" s="70">
        <f>LOG(D12)</f>
        <v>4.6095944092252203</v>
      </c>
      <c r="L12" s="162"/>
      <c r="M12" s="162"/>
      <c r="N12" s="165"/>
      <c r="O12" s="157"/>
      <c r="P12" s="167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125" t="s">
        <v>54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66</v>
      </c>
      <c r="B16" s="45">
        <v>59700000</v>
      </c>
      <c r="C16" s="45">
        <v>900000</v>
      </c>
      <c r="D16" s="45">
        <f t="shared" ref="D16:D27" si="2">C16*10</f>
        <v>9000000</v>
      </c>
      <c r="E16" s="136">
        <f>AVERAGE(D16:D20)</f>
        <v>7672000</v>
      </c>
      <c r="F16" s="136">
        <f>STDEV(D16:D20)</f>
        <v>1663871.9902684821</v>
      </c>
      <c r="G16" s="49">
        <f>D16/B16</f>
        <v>0.15075376884422109</v>
      </c>
      <c r="H16" s="139">
        <f>AVERAGE(G16:G20)</f>
        <v>0.12850921273031826</v>
      </c>
      <c r="I16" s="139">
        <f>STDEV(G16:G20)</f>
        <v>2.7870552600812122E-2</v>
      </c>
      <c r="J16" s="139">
        <f>I16/H16</f>
        <v>0.21687591114031329</v>
      </c>
      <c r="K16" s="50">
        <f>LOG(D16)</f>
        <v>6.9542425094393252</v>
      </c>
      <c r="L16" s="158">
        <f>AVERAGE(K16:K20)</f>
        <v>6.8750659108622347</v>
      </c>
      <c r="M16" s="160">
        <f>STDEV(K16:K20)^2</f>
        <v>1.1726615500137426E-2</v>
      </c>
      <c r="N16" s="29"/>
      <c r="O16" s="25"/>
      <c r="P16" s="26"/>
    </row>
    <row r="17" spans="1:16" ht="20.100000000000001" customHeight="1">
      <c r="A17" s="46" t="s">
        <v>67</v>
      </c>
      <c r="B17" s="47">
        <v>59700000</v>
      </c>
      <c r="C17" s="47">
        <v>740000</v>
      </c>
      <c r="D17" s="47">
        <f t="shared" si="2"/>
        <v>7400000</v>
      </c>
      <c r="E17" s="137"/>
      <c r="F17" s="137"/>
      <c r="G17" s="51">
        <f>D17/B17</f>
        <v>0.12395309882747069</v>
      </c>
      <c r="H17" s="140"/>
      <c r="I17" s="140"/>
      <c r="J17" s="140"/>
      <c r="K17" s="52">
        <f>LOG(D17)</f>
        <v>6.8692317197309762</v>
      </c>
      <c r="L17" s="159"/>
      <c r="M17" s="161"/>
      <c r="N17" s="30"/>
      <c r="O17" s="27"/>
      <c r="P17" s="28"/>
    </row>
    <row r="18" spans="1:16" ht="20.100000000000001" customHeight="1">
      <c r="A18" s="46" t="s">
        <v>68</v>
      </c>
      <c r="B18" s="47">
        <v>59700000</v>
      </c>
      <c r="C18" s="47">
        <v>833000</v>
      </c>
      <c r="D18" s="47">
        <f t="shared" si="2"/>
        <v>8330000</v>
      </c>
      <c r="E18" s="137"/>
      <c r="F18" s="137"/>
      <c r="G18" s="51">
        <f>D18/B18</f>
        <v>0.13953098827470686</v>
      </c>
      <c r="H18" s="140"/>
      <c r="I18" s="140"/>
      <c r="J18" s="140"/>
      <c r="K18" s="52">
        <f>LOG(D18)</f>
        <v>6.920645001406788</v>
      </c>
      <c r="L18" s="159"/>
      <c r="M18" s="161"/>
      <c r="N18" s="30"/>
      <c r="O18" s="27"/>
      <c r="P18" s="28"/>
    </row>
    <row r="19" spans="1:16" ht="20.100000000000001" customHeight="1">
      <c r="A19" s="46" t="s">
        <v>69</v>
      </c>
      <c r="B19" s="47">
        <v>59700000</v>
      </c>
      <c r="C19" s="47">
        <v>490000</v>
      </c>
      <c r="D19" s="47">
        <f t="shared" si="2"/>
        <v>4900000</v>
      </c>
      <c r="E19" s="137"/>
      <c r="F19" s="137"/>
      <c r="G19" s="51">
        <f>D19/B19</f>
        <v>8.2077051926298161E-2</v>
      </c>
      <c r="H19" s="140"/>
      <c r="I19" s="140"/>
      <c r="J19" s="140"/>
      <c r="K19" s="52">
        <f>LOG(D19)</f>
        <v>6.6901960800285138</v>
      </c>
      <c r="L19" s="159"/>
      <c r="M19" s="161"/>
      <c r="N19" s="30"/>
      <c r="O19" s="27"/>
      <c r="P19" s="28"/>
    </row>
    <row r="20" spans="1:16" ht="20.100000000000001" customHeight="1">
      <c r="A20" s="46" t="s">
        <v>70</v>
      </c>
      <c r="B20" s="47">
        <v>59700000</v>
      </c>
      <c r="C20" s="47">
        <v>873000</v>
      </c>
      <c r="D20" s="47">
        <f t="shared" si="2"/>
        <v>8730000</v>
      </c>
      <c r="E20" s="138"/>
      <c r="F20" s="138"/>
      <c r="G20" s="51">
        <f>D20/B20</f>
        <v>0.14623115577889448</v>
      </c>
      <c r="H20" s="141"/>
      <c r="I20" s="141"/>
      <c r="J20" s="141"/>
      <c r="K20" s="52">
        <f>LOG(D20)</f>
        <v>6.9410142437055695</v>
      </c>
      <c r="L20" s="159"/>
      <c r="M20" s="161"/>
      <c r="N20" s="30"/>
      <c r="O20" s="27"/>
      <c r="P20" s="28"/>
    </row>
    <row r="21" spans="1:16" ht="20.100000000000001" customHeight="1" thickBot="1">
      <c r="A21" s="48" t="s">
        <v>71</v>
      </c>
      <c r="B21" s="79">
        <v>0</v>
      </c>
      <c r="C21" s="79">
        <v>0</v>
      </c>
      <c r="D21" s="79">
        <f t="shared" si="2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72</v>
      </c>
      <c r="B22" s="8">
        <v>59700000</v>
      </c>
      <c r="C22" s="8">
        <v>313</v>
      </c>
      <c r="D22" s="8">
        <f>C22*10</f>
        <v>3130</v>
      </c>
      <c r="E22" s="144">
        <f>AVERAGE(D22:D26)</f>
        <v>2552</v>
      </c>
      <c r="F22" s="144">
        <f>STDEV(D22:D26)</f>
        <v>391.81628347989829</v>
      </c>
      <c r="G22" s="134">
        <f>D22/B22</f>
        <v>5.2428810720268005E-5</v>
      </c>
      <c r="H22" s="147">
        <f>AVERAGE(G22:G26)</f>
        <v>4.2747068676716911E-5</v>
      </c>
      <c r="I22" s="150">
        <f>STDEV(G22:G26)</f>
        <v>6.5630868254589316E-6</v>
      </c>
      <c r="J22" s="153">
        <f>I22/H22</f>
        <v>0.15353302644196642</v>
      </c>
      <c r="K22" s="69">
        <f>LOG(D22)</f>
        <v>3.4955443375464483</v>
      </c>
      <c r="L22" s="156">
        <f>AVERAGE(K22:K26)</f>
        <v>3.4029022754606402</v>
      </c>
      <c r="M22" s="156">
        <f>STDEV(K22:K26)^2</f>
        <v>4.2604789237774545E-3</v>
      </c>
      <c r="N22" s="163">
        <f>L16-L22</f>
        <v>3.4721636354015946</v>
      </c>
      <c r="O22" s="156">
        <f>SQRT((M16/5)+(M22/5))</f>
        <v>5.6545723841710402E-2</v>
      </c>
      <c r="P22" s="142">
        <f>1.96*O22</f>
        <v>0.11082961872975239</v>
      </c>
    </row>
    <row r="23" spans="1:16" ht="20.100000000000001" customHeight="1">
      <c r="A23" s="16" t="s">
        <v>73</v>
      </c>
      <c r="B23" s="10">
        <v>59700000</v>
      </c>
      <c r="C23" s="10">
        <v>247</v>
      </c>
      <c r="D23" s="10">
        <f>C23*10</f>
        <v>2470</v>
      </c>
      <c r="E23" s="145"/>
      <c r="F23" s="145"/>
      <c r="G23" s="77">
        <f>D23/B23</f>
        <v>4.1373534338358457E-5</v>
      </c>
      <c r="H23" s="148"/>
      <c r="I23" s="151"/>
      <c r="J23" s="154"/>
      <c r="K23" s="70">
        <f>LOG(D23)</f>
        <v>3.3926969532596658</v>
      </c>
      <c r="L23" s="157"/>
      <c r="M23" s="157"/>
      <c r="N23" s="164"/>
      <c r="O23" s="157"/>
      <c r="P23" s="143"/>
    </row>
    <row r="24" spans="1:16" ht="20.100000000000001" customHeight="1">
      <c r="A24" s="16" t="s">
        <v>74</v>
      </c>
      <c r="B24" s="10">
        <v>59700000</v>
      </c>
      <c r="C24" s="10">
        <v>273</v>
      </c>
      <c r="D24" s="10">
        <f t="shared" ref="D24:D26" si="3">C24*10</f>
        <v>2730</v>
      </c>
      <c r="E24" s="145"/>
      <c r="F24" s="145"/>
      <c r="G24" s="77">
        <f>D24/B24</f>
        <v>4.5728643216080401E-5</v>
      </c>
      <c r="H24" s="148"/>
      <c r="I24" s="151"/>
      <c r="J24" s="154"/>
      <c r="K24" s="70">
        <f>LOG(D24)</f>
        <v>3.436162647040756</v>
      </c>
      <c r="L24" s="157"/>
      <c r="M24" s="157"/>
      <c r="N24" s="164"/>
      <c r="O24" s="157"/>
      <c r="P24" s="143"/>
    </row>
    <row r="25" spans="1:16" ht="20.100000000000001" customHeight="1">
      <c r="A25" s="16" t="s">
        <v>75</v>
      </c>
      <c r="B25" s="10">
        <v>59700000</v>
      </c>
      <c r="C25" s="10">
        <v>230</v>
      </c>
      <c r="D25" s="10">
        <f t="shared" si="3"/>
        <v>2300</v>
      </c>
      <c r="E25" s="145"/>
      <c r="F25" s="145"/>
      <c r="G25" s="77">
        <f>D25/B25</f>
        <v>3.8525963149078729E-5</v>
      </c>
      <c r="H25" s="148"/>
      <c r="I25" s="151"/>
      <c r="J25" s="154"/>
      <c r="K25" s="70">
        <f>LOG(D25)</f>
        <v>3.3617278360175931</v>
      </c>
      <c r="L25" s="157"/>
      <c r="M25" s="157"/>
      <c r="N25" s="164"/>
      <c r="O25" s="157"/>
      <c r="P25" s="143"/>
    </row>
    <row r="26" spans="1:16" ht="20.100000000000001" customHeight="1">
      <c r="A26" s="16" t="s">
        <v>76</v>
      </c>
      <c r="B26" s="10">
        <v>59700000</v>
      </c>
      <c r="C26" s="10">
        <v>213</v>
      </c>
      <c r="D26" s="10">
        <f t="shared" si="3"/>
        <v>2130</v>
      </c>
      <c r="E26" s="146"/>
      <c r="F26" s="146"/>
      <c r="G26" s="77">
        <f>D26/B26</f>
        <v>3.5678391959798995E-5</v>
      </c>
      <c r="H26" s="149"/>
      <c r="I26" s="152"/>
      <c r="J26" s="155"/>
      <c r="K26" s="70">
        <f>LOG(D26)</f>
        <v>3.3283796034387376</v>
      </c>
      <c r="L26" s="162"/>
      <c r="M26" s="162"/>
      <c r="N26" s="165"/>
      <c r="O26" s="157"/>
      <c r="P26" s="143"/>
    </row>
    <row r="27" spans="1:16" ht="20.100000000000001" customHeight="1" thickBot="1">
      <c r="A27" s="37" t="s">
        <v>77</v>
      </c>
      <c r="B27" s="36">
        <v>0</v>
      </c>
      <c r="C27" s="17">
        <v>0</v>
      </c>
      <c r="D27" s="36">
        <f t="shared" si="2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125" t="s">
        <v>54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81" t="s">
        <v>55</v>
      </c>
      <c r="B30" s="82">
        <v>59700000</v>
      </c>
      <c r="C30" s="82">
        <v>4030000</v>
      </c>
      <c r="D30" s="82">
        <f t="shared" ref="D30:D35" si="4">C30*10</f>
        <v>40300000</v>
      </c>
      <c r="E30" s="188">
        <f>AVERAGE(D30:D34)</f>
        <v>43040000</v>
      </c>
      <c r="F30" s="188">
        <f>STDEV(D30:D34)</f>
        <v>9366856.463083012</v>
      </c>
      <c r="G30" s="87">
        <f>D30/B30</f>
        <v>0.67504187604690113</v>
      </c>
      <c r="H30" s="191">
        <f>AVERAGE(G30:G34)</f>
        <v>0.72093802345058622</v>
      </c>
      <c r="I30" s="191">
        <f>STDEV(G30:G34)</f>
        <v>0.15689876822584642</v>
      </c>
      <c r="J30" s="191">
        <f>I30/H30</f>
        <v>0.21763142339876931</v>
      </c>
      <c r="K30" s="88">
        <f>LOG(D30)</f>
        <v>7.6053050461411091</v>
      </c>
      <c r="L30" s="184">
        <f>AVERAGE(K30:K34)</f>
        <v>7.6258817635710274</v>
      </c>
      <c r="M30" s="186">
        <f>STDEV(K30:K34)^2</f>
        <v>8.5433472880964683E-3</v>
      </c>
      <c r="N30" s="29"/>
      <c r="O30" s="25"/>
      <c r="P30" s="26"/>
    </row>
    <row r="31" spans="1:16" ht="20.100000000000001" customHeight="1">
      <c r="A31" s="83" t="s">
        <v>56</v>
      </c>
      <c r="B31" s="84">
        <v>59700000</v>
      </c>
      <c r="C31" s="84">
        <v>3530000</v>
      </c>
      <c r="D31" s="84">
        <f t="shared" si="4"/>
        <v>35300000</v>
      </c>
      <c r="E31" s="189"/>
      <c r="F31" s="189"/>
      <c r="G31" s="90">
        <f>D31/B31</f>
        <v>0.59128978224455608</v>
      </c>
      <c r="H31" s="192"/>
      <c r="I31" s="192"/>
      <c r="J31" s="192"/>
      <c r="K31" s="91">
        <f>LOG(D31)</f>
        <v>7.5477747053878224</v>
      </c>
      <c r="L31" s="185"/>
      <c r="M31" s="187"/>
      <c r="N31" s="30"/>
      <c r="O31" s="27"/>
      <c r="P31" s="28"/>
    </row>
    <row r="32" spans="1:16" ht="20.100000000000001" customHeight="1">
      <c r="A32" s="83" t="s">
        <v>57</v>
      </c>
      <c r="B32" s="84">
        <v>59700000</v>
      </c>
      <c r="C32" s="84">
        <v>3430000</v>
      </c>
      <c r="D32" s="84">
        <f t="shared" si="4"/>
        <v>34300000</v>
      </c>
      <c r="E32" s="189"/>
      <c r="F32" s="189"/>
      <c r="G32" s="90">
        <f>D32/B32</f>
        <v>0.57453936348408707</v>
      </c>
      <c r="H32" s="192"/>
      <c r="I32" s="192"/>
      <c r="J32" s="192"/>
      <c r="K32" s="91">
        <f>LOG(D32)</f>
        <v>7.5352941200427708</v>
      </c>
      <c r="L32" s="185"/>
      <c r="M32" s="187"/>
      <c r="N32" s="30"/>
      <c r="O32" s="27"/>
      <c r="P32" s="28"/>
    </row>
    <row r="33" spans="1:16" ht="20.100000000000001" customHeight="1">
      <c r="A33" s="83" t="s">
        <v>58</v>
      </c>
      <c r="B33" s="84">
        <v>59700000</v>
      </c>
      <c r="C33" s="84">
        <v>5600000</v>
      </c>
      <c r="D33" s="84">
        <f t="shared" si="4"/>
        <v>56000000</v>
      </c>
      <c r="E33" s="189"/>
      <c r="F33" s="189"/>
      <c r="G33" s="90">
        <f>D33/B33</f>
        <v>0.93802345058626468</v>
      </c>
      <c r="H33" s="192"/>
      <c r="I33" s="192"/>
      <c r="J33" s="192"/>
      <c r="K33" s="91">
        <f>LOG(D33)</f>
        <v>7.7481880270062007</v>
      </c>
      <c r="L33" s="185"/>
      <c r="M33" s="187"/>
      <c r="N33" s="30"/>
      <c r="O33" s="27"/>
      <c r="P33" s="28"/>
    </row>
    <row r="34" spans="1:16" ht="20.100000000000001" customHeight="1">
      <c r="A34" s="83" t="s">
        <v>59</v>
      </c>
      <c r="B34" s="84">
        <v>59700000</v>
      </c>
      <c r="C34" s="84">
        <v>4930000</v>
      </c>
      <c r="D34" s="84">
        <f t="shared" si="4"/>
        <v>49300000</v>
      </c>
      <c r="E34" s="190"/>
      <c r="F34" s="190"/>
      <c r="G34" s="90">
        <f>D34/B34</f>
        <v>0.82579564489112223</v>
      </c>
      <c r="H34" s="193"/>
      <c r="I34" s="193"/>
      <c r="J34" s="193"/>
      <c r="K34" s="91">
        <f>LOG(D34)</f>
        <v>7.6928469192772297</v>
      </c>
      <c r="L34" s="185"/>
      <c r="M34" s="187"/>
      <c r="N34" s="30"/>
      <c r="O34" s="27"/>
      <c r="P34" s="28"/>
    </row>
    <row r="35" spans="1:16" ht="20.100000000000001" customHeight="1" thickBot="1">
      <c r="A35" s="85" t="s">
        <v>60</v>
      </c>
      <c r="B35" s="86">
        <v>0</v>
      </c>
      <c r="C35" s="86">
        <v>0</v>
      </c>
      <c r="D35" s="86">
        <f t="shared" si="4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61</v>
      </c>
      <c r="B36" s="8">
        <v>59700000</v>
      </c>
      <c r="C36" s="8">
        <v>317</v>
      </c>
      <c r="D36" s="8">
        <f>C36*10</f>
        <v>3170</v>
      </c>
      <c r="E36" s="144">
        <f>AVERAGE(D36:D40)</f>
        <v>7040.6</v>
      </c>
      <c r="F36" s="144">
        <f>STDEV(D36:D40)</f>
        <v>11048.318279267663</v>
      </c>
      <c r="G36" s="134">
        <f>D36/B36</f>
        <v>5.3098827470686764E-5</v>
      </c>
      <c r="H36" s="177">
        <f>AVERAGE(G36:G40)</f>
        <v>1.1793299832495814E-4</v>
      </c>
      <c r="I36" s="177">
        <f>STDEV(G36:G40)</f>
        <v>1.8506395777667778E-4</v>
      </c>
      <c r="J36" s="153">
        <f>I36/H36</f>
        <v>1.5692296507780108</v>
      </c>
      <c r="K36" s="69">
        <f>LOG(D36)</f>
        <v>3.5010592622177517</v>
      </c>
      <c r="L36" s="156">
        <f>AVERAGE(K36:K40)</f>
        <v>3.445184722350509</v>
      </c>
      <c r="M36" s="156">
        <f>STDEV(K36:K40)^2</f>
        <v>0.46040111274576745</v>
      </c>
      <c r="N36" s="163">
        <f>L30-L36</f>
        <v>4.1806970412205189</v>
      </c>
      <c r="O36" s="156">
        <f>SQRT((M30/5)+(M36/5))</f>
        <v>0.30624972164358416</v>
      </c>
      <c r="P36" s="142">
        <f>1.96*O36</f>
        <v>0.60024945442142497</v>
      </c>
    </row>
    <row r="37" spans="1:16" ht="20.100000000000001" customHeight="1">
      <c r="A37" s="16" t="s">
        <v>62</v>
      </c>
      <c r="B37" s="10">
        <v>59700000</v>
      </c>
      <c r="C37" s="10">
        <v>2670</v>
      </c>
      <c r="D37" s="10">
        <f>C37*10</f>
        <v>26700</v>
      </c>
      <c r="E37" s="145"/>
      <c r="F37" s="145"/>
      <c r="G37" s="75">
        <f>D37/B37</f>
        <v>4.4723618090452259E-4</v>
      </c>
      <c r="H37" s="178"/>
      <c r="I37" s="178"/>
      <c r="J37" s="154"/>
      <c r="K37" s="70">
        <f>LOG(D37)</f>
        <v>4.426511261364575</v>
      </c>
      <c r="L37" s="157"/>
      <c r="M37" s="157"/>
      <c r="N37" s="164"/>
      <c r="O37" s="157"/>
      <c r="P37" s="143"/>
    </row>
    <row r="38" spans="1:16" ht="20.100000000000001" customHeight="1">
      <c r="A38" s="16" t="s">
        <v>63</v>
      </c>
      <c r="B38" s="10">
        <v>59700000</v>
      </c>
      <c r="C38" s="10">
        <v>303</v>
      </c>
      <c r="D38" s="10">
        <f t="shared" ref="D38:D40" si="5">C38*10</f>
        <v>3030</v>
      </c>
      <c r="E38" s="145"/>
      <c r="F38" s="145"/>
      <c r="G38" s="77">
        <f>D38/B38</f>
        <v>5.0753768844221104E-5</v>
      </c>
      <c r="H38" s="178"/>
      <c r="I38" s="178"/>
      <c r="J38" s="154"/>
      <c r="K38" s="70">
        <f>LOG(D38)</f>
        <v>3.4814426285023048</v>
      </c>
      <c r="L38" s="157"/>
      <c r="M38" s="157"/>
      <c r="N38" s="164"/>
      <c r="O38" s="157"/>
      <c r="P38" s="143"/>
    </row>
    <row r="39" spans="1:16" ht="20.100000000000001" customHeight="1">
      <c r="A39" s="16" t="s">
        <v>64</v>
      </c>
      <c r="B39" s="10">
        <v>59700000</v>
      </c>
      <c r="C39" s="10">
        <v>197</v>
      </c>
      <c r="D39" s="10">
        <f t="shared" si="5"/>
        <v>1970</v>
      </c>
      <c r="E39" s="145"/>
      <c r="F39" s="145"/>
      <c r="G39" s="77">
        <f>D39/B39</f>
        <v>3.2998324958123952E-5</v>
      </c>
      <c r="H39" s="178"/>
      <c r="I39" s="178"/>
      <c r="J39" s="154"/>
      <c r="K39" s="70">
        <f>LOG(D39)</f>
        <v>3.2944662261615929</v>
      </c>
      <c r="L39" s="157"/>
      <c r="M39" s="157"/>
      <c r="N39" s="164"/>
      <c r="O39" s="157"/>
      <c r="P39" s="143"/>
    </row>
    <row r="40" spans="1:16" ht="20.100000000000001" customHeight="1">
      <c r="A40" s="16" t="s">
        <v>65</v>
      </c>
      <c r="B40" s="10">
        <v>59700000</v>
      </c>
      <c r="C40" s="10">
        <v>33.299999999999997</v>
      </c>
      <c r="D40" s="10">
        <f t="shared" si="5"/>
        <v>333</v>
      </c>
      <c r="E40" s="146"/>
      <c r="F40" s="146"/>
      <c r="G40" s="127">
        <f>D40/B40</f>
        <v>5.5778894472361807E-6</v>
      </c>
      <c r="H40" s="179"/>
      <c r="I40" s="179"/>
      <c r="J40" s="155"/>
      <c r="K40" s="70">
        <f>LOG(D40)</f>
        <v>2.5224442335063197</v>
      </c>
      <c r="L40" s="162"/>
      <c r="M40" s="162"/>
      <c r="N40" s="165"/>
      <c r="O40" s="157"/>
      <c r="P40" s="143"/>
    </row>
    <row r="41" spans="1:16" ht="20.100000000000001" customHeight="1" thickBot="1">
      <c r="A41" s="37" t="s">
        <v>108</v>
      </c>
      <c r="B41" s="36">
        <v>0</v>
      </c>
      <c r="C41" s="17">
        <v>0</v>
      </c>
      <c r="D41" s="36">
        <f t="shared" ref="D41" si="6">C41*10</f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24" t="s">
        <v>0</v>
      </c>
      <c r="B43" s="125" t="s">
        <v>54</v>
      </c>
      <c r="C43" s="125" t="s">
        <v>1</v>
      </c>
      <c r="D43" s="125" t="s">
        <v>9</v>
      </c>
      <c r="E43" s="125" t="s">
        <v>2</v>
      </c>
      <c r="F43" s="125" t="s">
        <v>3</v>
      </c>
      <c r="G43" s="125" t="s">
        <v>4</v>
      </c>
      <c r="H43" s="125" t="s">
        <v>5</v>
      </c>
      <c r="I43" s="125" t="s">
        <v>6</v>
      </c>
      <c r="J43" s="3" t="s">
        <v>7</v>
      </c>
      <c r="K43" s="126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92" t="s">
        <v>78</v>
      </c>
      <c r="B44" s="93">
        <v>59700000</v>
      </c>
      <c r="C44" s="93">
        <v>1080000</v>
      </c>
      <c r="D44" s="93">
        <f t="shared" ref="D44:D49" si="7">C44*10</f>
        <v>10800000</v>
      </c>
      <c r="E44" s="194">
        <f>AVERAGE(D44:D48)</f>
        <v>11134000</v>
      </c>
      <c r="F44" s="194">
        <f>STDEV(D44:D48)</f>
        <v>2365434.420989092</v>
      </c>
      <c r="G44" s="98">
        <f>D44/B44</f>
        <v>0.18090452261306533</v>
      </c>
      <c r="H44" s="197">
        <f>AVERAGE(G44:G48)</f>
        <v>0.18649916247906198</v>
      </c>
      <c r="I44" s="197">
        <f>STDEV(G44:G48)</f>
        <v>3.9622017101994832E-2</v>
      </c>
      <c r="J44" s="197">
        <f>I44/H44</f>
        <v>0.21245144790633119</v>
      </c>
      <c r="K44" s="99">
        <f>LOG(D44)</f>
        <v>7.0334237554869494</v>
      </c>
      <c r="L44" s="200">
        <f>AVERAGE(K44:K48)</f>
        <v>7.0386713057016124</v>
      </c>
      <c r="M44" s="202">
        <f>STDEV(K44:K48)^2</f>
        <v>8.7908742221358676E-3</v>
      </c>
      <c r="N44" s="29"/>
      <c r="O44" s="25"/>
      <c r="P44" s="26"/>
    </row>
    <row r="45" spans="1:16" ht="20.100000000000001" customHeight="1">
      <c r="A45" s="94" t="s">
        <v>79</v>
      </c>
      <c r="B45" s="95">
        <v>59700000</v>
      </c>
      <c r="C45" s="95">
        <v>797000</v>
      </c>
      <c r="D45" s="95">
        <f t="shared" si="7"/>
        <v>7970000</v>
      </c>
      <c r="E45" s="195"/>
      <c r="F45" s="195"/>
      <c r="G45" s="101">
        <f>D45/B45</f>
        <v>0.13350083752093803</v>
      </c>
      <c r="H45" s="198"/>
      <c r="I45" s="198"/>
      <c r="J45" s="198"/>
      <c r="K45" s="102">
        <f>LOG(D45)</f>
        <v>6.9014583213961123</v>
      </c>
      <c r="L45" s="201"/>
      <c r="M45" s="203"/>
      <c r="N45" s="30"/>
      <c r="O45" s="27"/>
      <c r="P45" s="28"/>
    </row>
    <row r="46" spans="1:16" ht="20.100000000000001" customHeight="1">
      <c r="A46" s="94" t="s">
        <v>80</v>
      </c>
      <c r="B46" s="95">
        <v>59700000</v>
      </c>
      <c r="C46" s="95">
        <v>1460000</v>
      </c>
      <c r="D46" s="95">
        <f t="shared" si="7"/>
        <v>14600000</v>
      </c>
      <c r="E46" s="195"/>
      <c r="F46" s="195"/>
      <c r="G46" s="101">
        <f>D46/B46</f>
        <v>0.24455611390284757</v>
      </c>
      <c r="H46" s="198"/>
      <c r="I46" s="198"/>
      <c r="J46" s="198"/>
      <c r="K46" s="102">
        <f>LOG(D46)</f>
        <v>7.1643528557844371</v>
      </c>
      <c r="L46" s="201"/>
      <c r="M46" s="203"/>
      <c r="N46" s="30"/>
      <c r="O46" s="27"/>
      <c r="P46" s="28"/>
    </row>
    <row r="47" spans="1:16" ht="20.100000000000001" customHeight="1">
      <c r="A47" s="94" t="s">
        <v>81</v>
      </c>
      <c r="B47" s="95">
        <v>59700000</v>
      </c>
      <c r="C47" s="95">
        <v>1150000</v>
      </c>
      <c r="D47" s="95">
        <f t="shared" si="7"/>
        <v>11500000</v>
      </c>
      <c r="E47" s="195"/>
      <c r="F47" s="195"/>
      <c r="G47" s="101">
        <f>D47/B47</f>
        <v>0.19262981574539365</v>
      </c>
      <c r="H47" s="198"/>
      <c r="I47" s="198"/>
      <c r="J47" s="198"/>
      <c r="K47" s="102">
        <f>LOG(D47)</f>
        <v>7.0606978403536118</v>
      </c>
      <c r="L47" s="201"/>
      <c r="M47" s="203"/>
      <c r="N47" s="30"/>
      <c r="O47" s="27"/>
      <c r="P47" s="28"/>
    </row>
    <row r="48" spans="1:16" ht="20.100000000000001" customHeight="1">
      <c r="A48" s="94" t="s">
        <v>82</v>
      </c>
      <c r="B48" s="95">
        <v>59700000</v>
      </c>
      <c r="C48" s="95">
        <v>1080000</v>
      </c>
      <c r="D48" s="95">
        <f t="shared" si="7"/>
        <v>10800000</v>
      </c>
      <c r="E48" s="196"/>
      <c r="F48" s="196"/>
      <c r="G48" s="101">
        <f>D48/B48</f>
        <v>0.18090452261306533</v>
      </c>
      <c r="H48" s="199"/>
      <c r="I48" s="199"/>
      <c r="J48" s="199"/>
      <c r="K48" s="102">
        <f>LOG(D48)</f>
        <v>7.0334237554869494</v>
      </c>
      <c r="L48" s="201"/>
      <c r="M48" s="203"/>
      <c r="N48" s="30"/>
      <c r="O48" s="27"/>
      <c r="P48" s="28"/>
    </row>
    <row r="49" spans="1:16" ht="20.100000000000001" customHeight="1" thickBot="1">
      <c r="A49" s="96" t="s">
        <v>83</v>
      </c>
      <c r="B49" s="97">
        <v>0</v>
      </c>
      <c r="C49" s="97">
        <v>0</v>
      </c>
      <c r="D49" s="97">
        <f t="shared" si="7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84</v>
      </c>
      <c r="B50" s="8">
        <v>59700000</v>
      </c>
      <c r="C50" s="8">
        <v>0</v>
      </c>
      <c r="D50" s="8">
        <v>1</v>
      </c>
      <c r="E50" s="144">
        <f>AVERAGE(D50:D54)</f>
        <v>1</v>
      </c>
      <c r="F50" s="144">
        <f>STDEV(D50:D54)</f>
        <v>0</v>
      </c>
      <c r="G50" s="41">
        <f>D50/B50</f>
        <v>1.6750418760469011E-8</v>
      </c>
      <c r="H50" s="153">
        <f>AVERAGE(G50:G54)</f>
        <v>1.6750418760469011E-8</v>
      </c>
      <c r="I50" s="153">
        <f>STDEV(G50:G54)</f>
        <v>0</v>
      </c>
      <c r="J50" s="153">
        <f>I50/H50</f>
        <v>0</v>
      </c>
      <c r="K50" s="69">
        <f>LOG(D50)</f>
        <v>0</v>
      </c>
      <c r="L50" s="156">
        <f>AVERAGE(K50:K54)</f>
        <v>0</v>
      </c>
      <c r="M50" s="156">
        <f>STDEV(K50:K54)^2</f>
        <v>0</v>
      </c>
      <c r="N50" s="163">
        <f>L44-L50</f>
        <v>7.0386713057016124</v>
      </c>
      <c r="O50" s="156">
        <f>SQRT((M44/5)+(M50/5))</f>
        <v>4.1930595564899545E-2</v>
      </c>
      <c r="P50" s="142">
        <f>1.96*O50</f>
        <v>8.2183967307203107E-2</v>
      </c>
    </row>
    <row r="51" spans="1:16" ht="20.100000000000001" customHeight="1">
      <c r="A51" s="16" t="s">
        <v>85</v>
      </c>
      <c r="B51" s="10">
        <v>59700000</v>
      </c>
      <c r="C51" s="10">
        <v>0</v>
      </c>
      <c r="D51" s="10">
        <v>1</v>
      </c>
      <c r="E51" s="145"/>
      <c r="F51" s="145"/>
      <c r="G51" s="11">
        <f>D51/B51</f>
        <v>1.6750418760469011E-8</v>
      </c>
      <c r="H51" s="154"/>
      <c r="I51" s="154"/>
      <c r="J51" s="154"/>
      <c r="K51" s="70">
        <f>LOG(D51)</f>
        <v>0</v>
      </c>
      <c r="L51" s="157"/>
      <c r="M51" s="157"/>
      <c r="N51" s="164"/>
      <c r="O51" s="157"/>
      <c r="P51" s="143"/>
    </row>
    <row r="52" spans="1:16" ht="20.100000000000001" customHeight="1">
      <c r="A52" s="16" t="s">
        <v>86</v>
      </c>
      <c r="B52" s="10">
        <v>59700000</v>
      </c>
      <c r="C52" s="10">
        <v>0</v>
      </c>
      <c r="D52" s="10">
        <v>1</v>
      </c>
      <c r="E52" s="145"/>
      <c r="F52" s="145"/>
      <c r="G52" s="11">
        <f>D52/B52</f>
        <v>1.6750418760469011E-8</v>
      </c>
      <c r="H52" s="154"/>
      <c r="I52" s="154"/>
      <c r="J52" s="154"/>
      <c r="K52" s="70">
        <f>LOG(D52)</f>
        <v>0</v>
      </c>
      <c r="L52" s="157"/>
      <c r="M52" s="157"/>
      <c r="N52" s="164"/>
      <c r="O52" s="157"/>
      <c r="P52" s="143"/>
    </row>
    <row r="53" spans="1:16" ht="20.100000000000001" customHeight="1">
      <c r="A53" s="16" t="s">
        <v>87</v>
      </c>
      <c r="B53" s="10">
        <v>59700000</v>
      </c>
      <c r="C53" s="10">
        <v>0</v>
      </c>
      <c r="D53" s="10">
        <v>1</v>
      </c>
      <c r="E53" s="145"/>
      <c r="F53" s="145"/>
      <c r="G53" s="11">
        <f>D53/B53</f>
        <v>1.6750418760469011E-8</v>
      </c>
      <c r="H53" s="154"/>
      <c r="I53" s="154"/>
      <c r="J53" s="154"/>
      <c r="K53" s="70">
        <f>LOG(D53)</f>
        <v>0</v>
      </c>
      <c r="L53" s="157"/>
      <c r="M53" s="157"/>
      <c r="N53" s="164"/>
      <c r="O53" s="157"/>
      <c r="P53" s="143"/>
    </row>
    <row r="54" spans="1:16" ht="20.100000000000001" customHeight="1">
      <c r="A54" s="16" t="s">
        <v>88</v>
      </c>
      <c r="B54" s="10">
        <v>59700000</v>
      </c>
      <c r="C54" s="10">
        <v>0</v>
      </c>
      <c r="D54" s="10">
        <v>1</v>
      </c>
      <c r="E54" s="146"/>
      <c r="F54" s="146"/>
      <c r="G54" s="11">
        <f>D54/B54</f>
        <v>1.6750418760469011E-8</v>
      </c>
      <c r="H54" s="155"/>
      <c r="I54" s="155"/>
      <c r="J54" s="155"/>
      <c r="K54" s="70">
        <f>LOG(D54)</f>
        <v>0</v>
      </c>
      <c r="L54" s="162"/>
      <c r="M54" s="162"/>
      <c r="N54" s="165"/>
      <c r="O54" s="157"/>
      <c r="P54" s="143"/>
    </row>
    <row r="55" spans="1:16" ht="20.100000000000001" customHeight="1" thickBot="1">
      <c r="A55" s="37" t="s">
        <v>89</v>
      </c>
      <c r="B55" s="36">
        <v>0</v>
      </c>
      <c r="C55" s="17">
        <v>0</v>
      </c>
      <c r="D55" s="36">
        <f t="shared" ref="D55" si="8">C55*10</f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6.5" thickTop="1" thickBot="1"/>
    <row r="57" spans="1:16" ht="57.95" customHeight="1" thickTop="1" thickBot="1">
      <c r="A57" s="1" t="s">
        <v>0</v>
      </c>
      <c r="B57" s="125" t="s">
        <v>54</v>
      </c>
      <c r="C57" s="2" t="s">
        <v>1</v>
      </c>
      <c r="D57" s="2" t="s">
        <v>9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3" t="s">
        <v>7</v>
      </c>
      <c r="K57" s="23" t="s">
        <v>10</v>
      </c>
      <c r="L57" s="4" t="s">
        <v>11</v>
      </c>
      <c r="M57" s="5" t="s">
        <v>12</v>
      </c>
      <c r="N57" s="24" t="s">
        <v>8</v>
      </c>
      <c r="O57" s="5" t="s">
        <v>13</v>
      </c>
      <c r="P57" s="6" t="s">
        <v>14</v>
      </c>
    </row>
    <row r="58" spans="1:16" ht="20.100000000000001" customHeight="1" thickTop="1">
      <c r="A58" s="103" t="s">
        <v>39</v>
      </c>
      <c r="B58" s="104">
        <v>59700000</v>
      </c>
      <c r="C58" s="104">
        <v>297000</v>
      </c>
      <c r="D58" s="104">
        <f t="shared" ref="D58:D63" si="9">C58*10</f>
        <v>2970000</v>
      </c>
      <c r="E58" s="208">
        <f>AVERAGE(D58:D62)</f>
        <v>3226000</v>
      </c>
      <c r="F58" s="208">
        <f>STDEV(D58:D62)</f>
        <v>439124.12823710794</v>
      </c>
      <c r="G58" s="109">
        <f>D58/B58</f>
        <v>4.9748743718592968E-2</v>
      </c>
      <c r="H58" s="211">
        <f>AVERAGE(G58:G62)</f>
        <v>5.4036850921273041E-2</v>
      </c>
      <c r="I58" s="211">
        <f>STDEV(G58:G62)</f>
        <v>7.3555130357974303E-3</v>
      </c>
      <c r="J58" s="211">
        <f>I58/H58</f>
        <v>0.13612031253475093</v>
      </c>
      <c r="K58" s="110">
        <f>LOG(D58)</f>
        <v>6.4727564493172123</v>
      </c>
      <c r="L58" s="204">
        <f>AVERAGE(K58:K62)</f>
        <v>6.5055400331186917</v>
      </c>
      <c r="M58" s="206">
        <f>STDEV(K58:K62)^2</f>
        <v>3.3460434729537291E-3</v>
      </c>
      <c r="N58" s="29"/>
      <c r="O58" s="25"/>
      <c r="P58" s="26"/>
    </row>
    <row r="59" spans="1:16" ht="20.100000000000001" customHeight="1">
      <c r="A59" s="105" t="s">
        <v>40</v>
      </c>
      <c r="B59" s="106">
        <v>59700000</v>
      </c>
      <c r="C59" s="106">
        <v>273000</v>
      </c>
      <c r="D59" s="106">
        <f t="shared" si="9"/>
        <v>2730000</v>
      </c>
      <c r="E59" s="209"/>
      <c r="F59" s="209"/>
      <c r="G59" s="112">
        <f>D59/B59</f>
        <v>4.5728643216080403E-2</v>
      </c>
      <c r="H59" s="212"/>
      <c r="I59" s="212"/>
      <c r="J59" s="212"/>
      <c r="K59" s="113">
        <f>LOG(D59)</f>
        <v>6.4361626470407565</v>
      </c>
      <c r="L59" s="205"/>
      <c r="M59" s="207"/>
      <c r="N59" s="30"/>
      <c r="O59" s="27"/>
      <c r="P59" s="28"/>
    </row>
    <row r="60" spans="1:16" ht="20.100000000000001" customHeight="1">
      <c r="A60" s="105" t="s">
        <v>41</v>
      </c>
      <c r="B60" s="106">
        <v>59700000</v>
      </c>
      <c r="C60" s="106">
        <v>323000</v>
      </c>
      <c r="D60" s="106">
        <f t="shared" si="9"/>
        <v>3230000</v>
      </c>
      <c r="E60" s="209"/>
      <c r="F60" s="209"/>
      <c r="G60" s="112">
        <f>D60/B60</f>
        <v>5.4103852596314908E-2</v>
      </c>
      <c r="H60" s="212"/>
      <c r="I60" s="212"/>
      <c r="J60" s="212"/>
      <c r="K60" s="113">
        <f>LOG(D60)</f>
        <v>6.509202522331103</v>
      </c>
      <c r="L60" s="205"/>
      <c r="M60" s="207"/>
      <c r="N60" s="30"/>
      <c r="O60" s="27"/>
      <c r="P60" s="28"/>
    </row>
    <row r="61" spans="1:16" ht="20.100000000000001" customHeight="1">
      <c r="A61" s="105" t="s">
        <v>42</v>
      </c>
      <c r="B61" s="106">
        <v>59700000</v>
      </c>
      <c r="C61" s="106">
        <v>330000</v>
      </c>
      <c r="D61" s="106">
        <f t="shared" si="9"/>
        <v>3300000</v>
      </c>
      <c r="E61" s="209"/>
      <c r="F61" s="209"/>
      <c r="G61" s="112">
        <f>D61/B61</f>
        <v>5.5276381909547742E-2</v>
      </c>
      <c r="H61" s="212"/>
      <c r="I61" s="212"/>
      <c r="J61" s="212"/>
      <c r="K61" s="113">
        <f>LOG(D61)</f>
        <v>6.5185139398778871</v>
      </c>
      <c r="L61" s="205"/>
      <c r="M61" s="207"/>
      <c r="N61" s="30"/>
      <c r="O61" s="27"/>
      <c r="P61" s="28"/>
    </row>
    <row r="62" spans="1:16" ht="20.100000000000001" customHeight="1">
      <c r="A62" s="105" t="s">
        <v>43</v>
      </c>
      <c r="B62" s="106">
        <v>59700000</v>
      </c>
      <c r="C62" s="106">
        <v>390000</v>
      </c>
      <c r="D62" s="106">
        <f t="shared" si="9"/>
        <v>3900000</v>
      </c>
      <c r="E62" s="210"/>
      <c r="F62" s="210"/>
      <c r="G62" s="112">
        <f>D62/B62</f>
        <v>6.5326633165829151E-2</v>
      </c>
      <c r="H62" s="213"/>
      <c r="I62" s="213"/>
      <c r="J62" s="213"/>
      <c r="K62" s="113">
        <f>LOG(D62)</f>
        <v>6.5910646070264995</v>
      </c>
      <c r="L62" s="205"/>
      <c r="M62" s="207"/>
      <c r="N62" s="30"/>
      <c r="O62" s="27"/>
      <c r="P62" s="28"/>
    </row>
    <row r="63" spans="1:16" ht="20.100000000000001" customHeight="1" thickBot="1">
      <c r="A63" s="107" t="s">
        <v>44</v>
      </c>
      <c r="B63" s="108">
        <v>0</v>
      </c>
      <c r="C63" s="108">
        <v>0</v>
      </c>
      <c r="D63" s="108">
        <f t="shared" si="9"/>
        <v>0</v>
      </c>
      <c r="E63" s="38"/>
      <c r="F63" s="38"/>
      <c r="G63" s="12"/>
      <c r="H63" s="12"/>
      <c r="I63" s="13"/>
      <c r="J63" s="39"/>
      <c r="K63" s="22"/>
      <c r="L63" s="30"/>
      <c r="M63" s="40"/>
      <c r="N63" s="30"/>
      <c r="O63" s="27"/>
      <c r="P63" s="28"/>
    </row>
    <row r="64" spans="1:16" ht="20.100000000000001" customHeight="1" thickTop="1">
      <c r="A64" s="14" t="s">
        <v>45</v>
      </c>
      <c r="B64" s="8">
        <v>59700000</v>
      </c>
      <c r="C64" s="8">
        <v>2030</v>
      </c>
      <c r="D64" s="8">
        <f>C64*10</f>
        <v>20300</v>
      </c>
      <c r="E64" s="144">
        <f>AVERAGE(D64:D68)</f>
        <v>29920</v>
      </c>
      <c r="F64" s="144">
        <f>STDEV(D64:D68)</f>
        <v>23863.821990620028</v>
      </c>
      <c r="G64" s="76">
        <f>D64/B64</f>
        <v>3.4003350083752093E-4</v>
      </c>
      <c r="H64" s="177">
        <f>AVERAGE(G64:G68)</f>
        <v>5.0117252931323282E-4</v>
      </c>
      <c r="I64" s="177">
        <f>STDEV(G64:G68)</f>
        <v>3.9972901156817468E-4</v>
      </c>
      <c r="J64" s="153">
        <f>I64/H64</f>
        <v>0.79758763337633787</v>
      </c>
      <c r="K64" s="69">
        <f>LOG(D64)</f>
        <v>4.3074960379132126</v>
      </c>
      <c r="L64" s="156">
        <f>AVERAGE(K64:K68)</f>
        <v>4.3457801175455817</v>
      </c>
      <c r="M64" s="156">
        <f>STDEV(K64:K68)^2</f>
        <v>0.15037125774200888</v>
      </c>
      <c r="N64" s="163">
        <f>L58-L64</f>
        <v>2.15975991557311</v>
      </c>
      <c r="O64" s="156">
        <f>SQRT((M58/5)+(M64/5))</f>
        <v>0.17533813117229385</v>
      </c>
      <c r="P64" s="142">
        <f>1.96*O64</f>
        <v>0.34366273709769596</v>
      </c>
    </row>
    <row r="65" spans="1:16" ht="20.100000000000001" customHeight="1">
      <c r="A65" s="16" t="s">
        <v>46</v>
      </c>
      <c r="B65" s="10">
        <v>59700000</v>
      </c>
      <c r="C65" s="10">
        <v>5030</v>
      </c>
      <c r="D65" s="10">
        <f>C65*10</f>
        <v>50300</v>
      </c>
      <c r="E65" s="145"/>
      <c r="F65" s="145"/>
      <c r="G65" s="75">
        <f>D65/B65</f>
        <v>8.4254606365159127E-4</v>
      </c>
      <c r="H65" s="178"/>
      <c r="I65" s="178"/>
      <c r="J65" s="154"/>
      <c r="K65" s="70">
        <f>LOG(D65)</f>
        <v>4.7015679850559273</v>
      </c>
      <c r="L65" s="157"/>
      <c r="M65" s="157"/>
      <c r="N65" s="164"/>
      <c r="O65" s="157"/>
      <c r="P65" s="143"/>
    </row>
    <row r="66" spans="1:16" ht="20.100000000000001" customHeight="1">
      <c r="A66" s="16" t="s">
        <v>47</v>
      </c>
      <c r="B66" s="10">
        <v>59700000</v>
      </c>
      <c r="C66" s="10">
        <v>870</v>
      </c>
      <c r="D66" s="10">
        <f>C66*10</f>
        <v>8700</v>
      </c>
      <c r="E66" s="145"/>
      <c r="F66" s="145"/>
      <c r="G66" s="75">
        <f>D66/B66</f>
        <v>1.4572864321608041E-4</v>
      </c>
      <c r="H66" s="178"/>
      <c r="I66" s="178"/>
      <c r="J66" s="154"/>
      <c r="K66" s="70">
        <f>LOG(D66)</f>
        <v>3.9395192526186187</v>
      </c>
      <c r="L66" s="157"/>
      <c r="M66" s="157"/>
      <c r="N66" s="164"/>
      <c r="O66" s="157"/>
      <c r="P66" s="143"/>
    </row>
    <row r="67" spans="1:16" ht="20.100000000000001" customHeight="1">
      <c r="A67" s="16" t="s">
        <v>48</v>
      </c>
      <c r="B67" s="10">
        <v>59700000</v>
      </c>
      <c r="C67" s="10">
        <v>6030</v>
      </c>
      <c r="D67" s="10">
        <f>C67*10</f>
        <v>60300</v>
      </c>
      <c r="E67" s="145"/>
      <c r="F67" s="145"/>
      <c r="G67" s="11">
        <f>D67/B67</f>
        <v>1.0100502512562814E-3</v>
      </c>
      <c r="H67" s="178"/>
      <c r="I67" s="178"/>
      <c r="J67" s="154"/>
      <c r="K67" s="70">
        <f>LOG(D67)</f>
        <v>4.7803173121401512</v>
      </c>
      <c r="L67" s="157"/>
      <c r="M67" s="157"/>
      <c r="N67" s="164"/>
      <c r="O67" s="157"/>
      <c r="P67" s="143"/>
    </row>
    <row r="68" spans="1:16" ht="20.100000000000001" customHeight="1">
      <c r="A68" s="16" t="s">
        <v>49</v>
      </c>
      <c r="B68" s="10">
        <v>59700000</v>
      </c>
      <c r="C68" s="10">
        <v>1000</v>
      </c>
      <c r="D68" s="10">
        <f>C68*10</f>
        <v>10000</v>
      </c>
      <c r="E68" s="146"/>
      <c r="F68" s="146"/>
      <c r="G68" s="75">
        <f>D68/B68</f>
        <v>1.6750418760469013E-4</v>
      </c>
      <c r="H68" s="179"/>
      <c r="I68" s="179"/>
      <c r="J68" s="155"/>
      <c r="K68" s="70">
        <f>LOG(D68)</f>
        <v>4</v>
      </c>
      <c r="L68" s="162"/>
      <c r="M68" s="162"/>
      <c r="N68" s="165"/>
      <c r="O68" s="157"/>
      <c r="P68" s="143"/>
    </row>
    <row r="69" spans="1:16" ht="20.100000000000001" customHeight="1" thickBot="1">
      <c r="A69" s="37" t="s">
        <v>50</v>
      </c>
      <c r="B69" s="36">
        <v>0</v>
      </c>
      <c r="C69" s="17">
        <v>0</v>
      </c>
      <c r="D69" s="36">
        <f t="shared" ref="D69" si="10">C69*10</f>
        <v>0</v>
      </c>
      <c r="E69" s="42"/>
      <c r="F69" s="42"/>
      <c r="G69" s="21"/>
      <c r="H69" s="43"/>
      <c r="I69" s="43"/>
      <c r="J69" s="21"/>
      <c r="K69" s="32"/>
      <c r="L69" s="31"/>
      <c r="M69" s="31"/>
      <c r="N69" s="35"/>
      <c r="O69" s="33"/>
      <c r="P69" s="34"/>
    </row>
    <row r="70" spans="1:16" ht="16.5" thickTop="1" thickBot="1"/>
    <row r="71" spans="1:16" ht="57.95" customHeight="1" thickTop="1" thickBot="1">
      <c r="A71" s="1" t="s">
        <v>0</v>
      </c>
      <c r="B71" s="125" t="s">
        <v>54</v>
      </c>
      <c r="C71" s="2" t="s">
        <v>1</v>
      </c>
      <c r="D71" s="2" t="s">
        <v>9</v>
      </c>
      <c r="E71" s="2" t="s">
        <v>2</v>
      </c>
      <c r="F71" s="2" t="s">
        <v>3</v>
      </c>
      <c r="G71" s="2" t="s">
        <v>4</v>
      </c>
      <c r="H71" s="2" t="s">
        <v>5</v>
      </c>
      <c r="I71" s="2" t="s">
        <v>6</v>
      </c>
      <c r="J71" s="3" t="s">
        <v>7</v>
      </c>
      <c r="K71" s="23" t="s">
        <v>10</v>
      </c>
      <c r="L71" s="4" t="s">
        <v>11</v>
      </c>
      <c r="M71" s="5" t="s">
        <v>12</v>
      </c>
      <c r="N71" s="24" t="s">
        <v>8</v>
      </c>
      <c r="O71" s="5" t="s">
        <v>13</v>
      </c>
      <c r="P71" s="6" t="s">
        <v>14</v>
      </c>
    </row>
    <row r="72" spans="1:16" ht="20.100000000000001" customHeight="1" thickTop="1">
      <c r="A72" s="114" t="s">
        <v>90</v>
      </c>
      <c r="B72" s="115">
        <v>59700000</v>
      </c>
      <c r="C72" s="115">
        <v>120000</v>
      </c>
      <c r="D72" s="115">
        <f t="shared" ref="D72:D77" si="11">C72*10</f>
        <v>1200000</v>
      </c>
      <c r="E72" s="214">
        <f>AVERAGE(D72:D76)</f>
        <v>1757400</v>
      </c>
      <c r="F72" s="214">
        <f>STDEV(D72:D76)</f>
        <v>1108809.6319927962</v>
      </c>
      <c r="G72" s="116">
        <f>D72/B72</f>
        <v>2.0100502512562814E-2</v>
      </c>
      <c r="H72" s="217">
        <f>AVERAGE(G72:G76)</f>
        <v>2.9437185929648241E-2</v>
      </c>
      <c r="I72" s="217">
        <f>STDEV(G72:G76)</f>
        <v>1.8573025661520869E-2</v>
      </c>
      <c r="J72" s="217">
        <f>I72/H72</f>
        <v>0.63093753954295884</v>
      </c>
      <c r="K72" s="117">
        <f>LOG(D72)</f>
        <v>6.0791812460476251</v>
      </c>
      <c r="L72" s="220">
        <f>AVERAGE(K72:K76)</f>
        <v>6.1710490440546053</v>
      </c>
      <c r="M72" s="222">
        <f>STDEV(K72:K76)^2</f>
        <v>8.183468242381764E-2</v>
      </c>
      <c r="N72" s="29"/>
      <c r="O72" s="25"/>
      <c r="P72" s="26"/>
    </row>
    <row r="73" spans="1:16" ht="20.100000000000001" customHeight="1">
      <c r="A73" s="118" t="s">
        <v>91</v>
      </c>
      <c r="B73" s="119">
        <v>59700000</v>
      </c>
      <c r="C73" s="119">
        <v>99700</v>
      </c>
      <c r="D73" s="119">
        <f t="shared" si="11"/>
        <v>997000</v>
      </c>
      <c r="E73" s="215"/>
      <c r="F73" s="215"/>
      <c r="G73" s="120">
        <f>D73/B73</f>
        <v>1.6700167504187603E-2</v>
      </c>
      <c r="H73" s="218"/>
      <c r="I73" s="218"/>
      <c r="J73" s="218"/>
      <c r="K73" s="121">
        <f>LOG(D73)</f>
        <v>5.9986951583116559</v>
      </c>
      <c r="L73" s="221"/>
      <c r="M73" s="223"/>
      <c r="N73" s="30"/>
      <c r="O73" s="27"/>
      <c r="P73" s="28"/>
    </row>
    <row r="74" spans="1:16" ht="20.100000000000001" customHeight="1">
      <c r="A74" s="118" t="s">
        <v>92</v>
      </c>
      <c r="B74" s="119">
        <v>59700000</v>
      </c>
      <c r="C74" s="119">
        <v>280000</v>
      </c>
      <c r="D74" s="119">
        <f t="shared" si="11"/>
        <v>2800000</v>
      </c>
      <c r="E74" s="215"/>
      <c r="F74" s="215"/>
      <c r="G74" s="120">
        <f>D74/B74</f>
        <v>4.690117252931323E-2</v>
      </c>
      <c r="H74" s="218"/>
      <c r="I74" s="218"/>
      <c r="J74" s="218"/>
      <c r="K74" s="121">
        <f>LOG(D74)</f>
        <v>6.4471580313422194</v>
      </c>
      <c r="L74" s="221"/>
      <c r="M74" s="223"/>
      <c r="N74" s="30"/>
      <c r="O74" s="27"/>
      <c r="P74" s="28"/>
    </row>
    <row r="75" spans="1:16" ht="20.100000000000001" customHeight="1">
      <c r="A75" s="118" t="s">
        <v>93</v>
      </c>
      <c r="B75" s="119">
        <v>59700000</v>
      </c>
      <c r="C75" s="119">
        <v>310000</v>
      </c>
      <c r="D75" s="119">
        <f t="shared" si="11"/>
        <v>3100000</v>
      </c>
      <c r="E75" s="215"/>
      <c r="F75" s="215"/>
      <c r="G75" s="120">
        <f>D75/B75</f>
        <v>5.1926298157453935E-2</v>
      </c>
      <c r="H75" s="218"/>
      <c r="I75" s="218"/>
      <c r="J75" s="218"/>
      <c r="K75" s="121">
        <f>LOG(D75)</f>
        <v>6.4913616938342731</v>
      </c>
      <c r="L75" s="221"/>
      <c r="M75" s="223"/>
      <c r="N75" s="30"/>
      <c r="O75" s="27"/>
      <c r="P75" s="28"/>
    </row>
    <row r="76" spans="1:16" ht="20.100000000000001" customHeight="1">
      <c r="A76" s="118" t="s">
        <v>94</v>
      </c>
      <c r="B76" s="119">
        <v>59700000</v>
      </c>
      <c r="C76" s="119">
        <v>69000</v>
      </c>
      <c r="D76" s="119">
        <f t="shared" si="11"/>
        <v>690000</v>
      </c>
      <c r="E76" s="216"/>
      <c r="F76" s="216"/>
      <c r="G76" s="120">
        <f>D76/B76</f>
        <v>1.1557788944723618E-2</v>
      </c>
      <c r="H76" s="219"/>
      <c r="I76" s="219"/>
      <c r="J76" s="219"/>
      <c r="K76" s="121">
        <f>LOG(D76)</f>
        <v>5.8388490907372557</v>
      </c>
      <c r="L76" s="221"/>
      <c r="M76" s="223"/>
      <c r="N76" s="30"/>
      <c r="O76" s="27"/>
      <c r="P76" s="28"/>
    </row>
    <row r="77" spans="1:16" ht="20.100000000000001" customHeight="1" thickBot="1">
      <c r="A77" s="122" t="s">
        <v>95</v>
      </c>
      <c r="B77" s="123">
        <v>0</v>
      </c>
      <c r="C77" s="123">
        <v>0</v>
      </c>
      <c r="D77" s="123">
        <f t="shared" si="11"/>
        <v>0</v>
      </c>
      <c r="E77" s="38"/>
      <c r="F77" s="38"/>
      <c r="G77" s="12"/>
      <c r="H77" s="12"/>
      <c r="I77" s="13"/>
      <c r="J77" s="39"/>
      <c r="K77" s="22"/>
      <c r="L77" s="30"/>
      <c r="M77" s="40"/>
      <c r="N77" s="30"/>
      <c r="O77" s="27"/>
      <c r="P77" s="28"/>
    </row>
    <row r="78" spans="1:16" ht="20.100000000000001" customHeight="1" thickTop="1">
      <c r="A78" s="14" t="s">
        <v>96</v>
      </c>
      <c r="B78" s="8">
        <v>59700000</v>
      </c>
      <c r="C78" s="8">
        <v>0</v>
      </c>
      <c r="D78" s="8">
        <v>1</v>
      </c>
      <c r="E78" s="144">
        <f>AVERAGE(D78:D82)</f>
        <v>1</v>
      </c>
      <c r="F78" s="144">
        <f>STDEV(D78:D82)</f>
        <v>0</v>
      </c>
      <c r="G78" s="41">
        <f>D78/B78</f>
        <v>1.6750418760469011E-8</v>
      </c>
      <c r="H78" s="153">
        <f>AVERAGE(G78:G82)</f>
        <v>1.6750418760469011E-8</v>
      </c>
      <c r="I78" s="153">
        <f>STDEV(G78:G82)</f>
        <v>0</v>
      </c>
      <c r="J78" s="153">
        <f>I78/H78</f>
        <v>0</v>
      </c>
      <c r="K78" s="69">
        <f>LOG(D78)</f>
        <v>0</v>
      </c>
      <c r="L78" s="156">
        <f>AVERAGE(K78:K82)</f>
        <v>0</v>
      </c>
      <c r="M78" s="224">
        <f>STDEV(K78:K82)^2</f>
        <v>0</v>
      </c>
      <c r="N78" s="163">
        <f>L72-L78</f>
        <v>6.1710490440546053</v>
      </c>
      <c r="O78" s="156">
        <f>SQRT((M72/5)+(M78/5))</f>
        <v>0.12793332827986431</v>
      </c>
      <c r="P78" s="142">
        <f>1.96*O78</f>
        <v>0.25074932342853407</v>
      </c>
    </row>
    <row r="79" spans="1:16" ht="20.100000000000001" customHeight="1">
      <c r="A79" s="16" t="s">
        <v>97</v>
      </c>
      <c r="B79" s="10">
        <v>59700000</v>
      </c>
      <c r="C79" s="10">
        <v>0</v>
      </c>
      <c r="D79" s="10">
        <v>1</v>
      </c>
      <c r="E79" s="145"/>
      <c r="F79" s="145"/>
      <c r="G79" s="11">
        <f>D79/B79</f>
        <v>1.6750418760469011E-8</v>
      </c>
      <c r="H79" s="154"/>
      <c r="I79" s="154"/>
      <c r="J79" s="154"/>
      <c r="K79" s="70">
        <f>LOG(D79)</f>
        <v>0</v>
      </c>
      <c r="L79" s="157"/>
      <c r="M79" s="225"/>
      <c r="N79" s="164"/>
      <c r="O79" s="157"/>
      <c r="P79" s="143"/>
    </row>
    <row r="80" spans="1:16" ht="20.100000000000001" customHeight="1">
      <c r="A80" s="16" t="s">
        <v>98</v>
      </c>
      <c r="B80" s="10">
        <v>59700000</v>
      </c>
      <c r="C80" s="10">
        <v>0</v>
      </c>
      <c r="D80" s="10">
        <v>1</v>
      </c>
      <c r="E80" s="145"/>
      <c r="F80" s="145"/>
      <c r="G80" s="11">
        <f>D80/B80</f>
        <v>1.6750418760469011E-8</v>
      </c>
      <c r="H80" s="154"/>
      <c r="I80" s="154"/>
      <c r="J80" s="154"/>
      <c r="K80" s="70">
        <f>LOG(D80)</f>
        <v>0</v>
      </c>
      <c r="L80" s="157"/>
      <c r="M80" s="225"/>
      <c r="N80" s="164"/>
      <c r="O80" s="157"/>
      <c r="P80" s="143"/>
    </row>
    <row r="81" spans="1:16" ht="20.100000000000001" customHeight="1">
      <c r="A81" s="16" t="s">
        <v>99</v>
      </c>
      <c r="B81" s="10">
        <v>59700000</v>
      </c>
      <c r="C81" s="10">
        <v>0</v>
      </c>
      <c r="D81" s="10">
        <v>1</v>
      </c>
      <c r="E81" s="145"/>
      <c r="F81" s="145"/>
      <c r="G81" s="11">
        <f>D81/B81</f>
        <v>1.6750418760469011E-8</v>
      </c>
      <c r="H81" s="154"/>
      <c r="I81" s="154"/>
      <c r="J81" s="154"/>
      <c r="K81" s="70">
        <f>LOG(D81)</f>
        <v>0</v>
      </c>
      <c r="L81" s="157"/>
      <c r="M81" s="225"/>
      <c r="N81" s="164"/>
      <c r="O81" s="157"/>
      <c r="P81" s="143"/>
    </row>
    <row r="82" spans="1:16" ht="20.100000000000001" customHeight="1">
      <c r="A82" s="16" t="s">
        <v>100</v>
      </c>
      <c r="B82" s="10">
        <v>59700000</v>
      </c>
      <c r="C82" s="10">
        <v>0</v>
      </c>
      <c r="D82" s="10">
        <v>1</v>
      </c>
      <c r="E82" s="146"/>
      <c r="F82" s="146"/>
      <c r="G82" s="11">
        <f>D82/B82</f>
        <v>1.6750418760469011E-8</v>
      </c>
      <c r="H82" s="155"/>
      <c r="I82" s="155"/>
      <c r="J82" s="155"/>
      <c r="K82" s="70">
        <f>LOG(D82)</f>
        <v>0</v>
      </c>
      <c r="L82" s="162"/>
      <c r="M82" s="226"/>
      <c r="N82" s="165"/>
      <c r="O82" s="157"/>
      <c r="P82" s="143"/>
    </row>
    <row r="83" spans="1:16" ht="20.100000000000001" customHeight="1" thickBot="1">
      <c r="A83" s="37" t="s">
        <v>101</v>
      </c>
      <c r="B83" s="36">
        <v>0</v>
      </c>
      <c r="C83" s="17">
        <v>0</v>
      </c>
      <c r="D83" s="36">
        <f t="shared" ref="D83" si="12">C83*10</f>
        <v>0</v>
      </c>
      <c r="E83" s="42"/>
      <c r="F83" s="42"/>
      <c r="G83" s="21"/>
      <c r="H83" s="43"/>
      <c r="I83" s="43"/>
      <c r="J83" s="21"/>
      <c r="K83" s="32"/>
      <c r="L83" s="31"/>
      <c r="M83" s="31"/>
      <c r="N83" s="35"/>
      <c r="O83" s="33"/>
      <c r="P83" s="34"/>
    </row>
    <row r="84" spans="1:16" ht="15.75" thickTop="1"/>
  </sheetData>
  <mergeCells count="102">
    <mergeCell ref="L78:L82"/>
    <mergeCell ref="M78:M82"/>
    <mergeCell ref="N78:N82"/>
    <mergeCell ref="O78:O82"/>
    <mergeCell ref="P78:P82"/>
    <mergeCell ref="E78:E82"/>
    <mergeCell ref="F78:F82"/>
    <mergeCell ref="H78:H82"/>
    <mergeCell ref="I78:I82"/>
    <mergeCell ref="J78:J82"/>
    <mergeCell ref="N64:N68"/>
    <mergeCell ref="O64:O68"/>
    <mergeCell ref="P64:P68"/>
    <mergeCell ref="E72:E76"/>
    <mergeCell ref="F72:F76"/>
    <mergeCell ref="H72:H76"/>
    <mergeCell ref="I72:I76"/>
    <mergeCell ref="J72:J76"/>
    <mergeCell ref="L72:L76"/>
    <mergeCell ref="M72:M76"/>
    <mergeCell ref="L58:L62"/>
    <mergeCell ref="M58:M62"/>
    <mergeCell ref="E64:E68"/>
    <mergeCell ref="F64:F68"/>
    <mergeCell ref="H64:H68"/>
    <mergeCell ref="I64:I68"/>
    <mergeCell ref="J64:J68"/>
    <mergeCell ref="L64:L68"/>
    <mergeCell ref="M64:M68"/>
    <mergeCell ref="E58:E62"/>
    <mergeCell ref="F58:F62"/>
    <mergeCell ref="H58:H62"/>
    <mergeCell ref="I58:I62"/>
    <mergeCell ref="J58:J62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P8:P12"/>
    <mergeCell ref="M8:M12"/>
    <mergeCell ref="N8:N12"/>
    <mergeCell ref="E2:E6"/>
    <mergeCell ref="F2:F6"/>
    <mergeCell ref="H2:H6"/>
    <mergeCell ref="I2:I6"/>
    <mergeCell ref="J2:J6"/>
    <mergeCell ref="E8:E12"/>
    <mergeCell ref="F8:F12"/>
    <mergeCell ref="H8:H12"/>
    <mergeCell ref="I8:I12"/>
    <mergeCell ref="J8:J12"/>
    <mergeCell ref="L2:L6"/>
    <mergeCell ref="M2:M6"/>
    <mergeCell ref="L8:L12"/>
    <mergeCell ref="O8:O12"/>
    <mergeCell ref="E16:E20"/>
    <mergeCell ref="F16:F20"/>
    <mergeCell ref="H16:H20"/>
    <mergeCell ref="I16:I20"/>
    <mergeCell ref="J16:J20"/>
    <mergeCell ref="P22:P26"/>
    <mergeCell ref="E22:E26"/>
    <mergeCell ref="F22:F26"/>
    <mergeCell ref="H22:H26"/>
    <mergeCell ref="I22:I26"/>
    <mergeCell ref="J22:J26"/>
    <mergeCell ref="O22:O26"/>
    <mergeCell ref="L16:L20"/>
    <mergeCell ref="M16:M20"/>
    <mergeCell ref="L22:L26"/>
    <mergeCell ref="M22:M26"/>
    <mergeCell ref="N22:N26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>&amp;C&amp;"Arial,Bold"&amp;14
2800-100018763
MeBr Test #1 (212 mg/L - 22°C - 45%RH - 36hr CT)
&amp;"Arial,Bold Italic"B. anthracis</oddHeader>
    <oddFooter>Page &amp;P of &amp;N</oddFooter>
  </headerFooter>
  <rowBreaks count="1" manualBreakCount="1">
    <brk id="42" max="16383" man="1"/>
  </rowBreaks>
  <ignoredErrors>
    <ignoredError sqref="G2:J6 G9:J13 H7:J7 H8:J8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84"/>
  <sheetViews>
    <sheetView tabSelected="1" topLeftCell="A46" zoomScale="60" zoomScaleNormal="60" zoomScaleSheetLayoutView="65" workbookViewId="0">
      <selection activeCell="F91" sqref="F91"/>
    </sheetView>
  </sheetViews>
  <sheetFormatPr defaultRowHeight="15"/>
  <cols>
    <col min="1" max="1" width="53.140625" style="18" customWidth="1"/>
    <col min="2" max="3" width="18.7109375" style="18" customWidth="1"/>
    <col min="4" max="4" width="27" style="18" customWidth="1"/>
    <col min="5" max="6" width="17" style="18" customWidth="1"/>
    <col min="7" max="9" width="15.7109375" style="18" customWidth="1"/>
    <col min="10" max="10" width="15.7109375" style="19" customWidth="1"/>
    <col min="11" max="11" width="23.42578125" style="9" customWidth="1"/>
    <col min="12" max="12" width="14.7109375" style="19" customWidth="1"/>
    <col min="13" max="13" width="14.7109375" style="20" customWidth="1"/>
    <col min="14" max="14" width="15.5703125" style="9" bestFit="1" customWidth="1"/>
    <col min="15" max="16" width="14.7109375" style="9" customWidth="1"/>
    <col min="17" max="16384" width="9.140625" style="15"/>
  </cols>
  <sheetData>
    <row r="1" spans="1:16" s="7" customFormat="1" ht="57.95" customHeight="1" thickTop="1" thickBot="1">
      <c r="A1" s="1" t="s">
        <v>0</v>
      </c>
      <c r="B1" s="2" t="s">
        <v>54</v>
      </c>
      <c r="C1" s="2" t="s">
        <v>1</v>
      </c>
      <c r="D1" s="2" t="s">
        <v>9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3" t="s">
        <v>7</v>
      </c>
      <c r="K1" s="23" t="s">
        <v>10</v>
      </c>
      <c r="L1" s="4" t="s">
        <v>11</v>
      </c>
      <c r="M1" s="5" t="s">
        <v>12</v>
      </c>
      <c r="N1" s="24" t="s">
        <v>8</v>
      </c>
      <c r="O1" s="5" t="s">
        <v>13</v>
      </c>
      <c r="P1" s="6" t="s">
        <v>14</v>
      </c>
    </row>
    <row r="2" spans="1:16" s="9" customFormat="1" ht="20.100000000000001" customHeight="1" thickTop="1">
      <c r="A2" s="57" t="s">
        <v>26</v>
      </c>
      <c r="B2" s="58">
        <v>68000000</v>
      </c>
      <c r="C2" s="58">
        <v>5430000</v>
      </c>
      <c r="D2" s="58">
        <f t="shared" ref="D2:D13" si="0">C2*10</f>
        <v>54300000</v>
      </c>
      <c r="E2" s="168">
        <f>AVERAGE(D2:D6)</f>
        <v>53740000</v>
      </c>
      <c r="F2" s="168">
        <f>STDEV(D2:D6)</f>
        <v>9089994.4994482808</v>
      </c>
      <c r="G2" s="63">
        <f>D2/B2</f>
        <v>0.79852941176470593</v>
      </c>
      <c r="H2" s="171">
        <f>AVERAGE(G2:G6)</f>
        <v>0.79029411764705892</v>
      </c>
      <c r="I2" s="171">
        <f>STDEV(G2:G6)</f>
        <v>0.13367638969776782</v>
      </c>
      <c r="J2" s="174">
        <f>I2/H2</f>
        <v>0.16914764606342036</v>
      </c>
      <c r="K2" s="64">
        <f>LOG(D2)</f>
        <v>7.7347998295888472</v>
      </c>
      <c r="L2" s="180">
        <f>AVERAGE(K2:K6)</f>
        <v>7.7246705517383489</v>
      </c>
      <c r="M2" s="182">
        <f>STDEV(K2:K6)^2</f>
        <v>6.5083076077623071E-3</v>
      </c>
      <c r="N2" s="29"/>
      <c r="O2" s="25"/>
      <c r="P2" s="26"/>
    </row>
    <row r="3" spans="1:16" s="9" customFormat="1" ht="20.100000000000001" customHeight="1">
      <c r="A3" s="59" t="s">
        <v>27</v>
      </c>
      <c r="B3" s="60">
        <v>68000000</v>
      </c>
      <c r="C3" s="60">
        <v>6330000</v>
      </c>
      <c r="D3" s="60">
        <f t="shared" si="0"/>
        <v>63300000</v>
      </c>
      <c r="E3" s="169"/>
      <c r="F3" s="169"/>
      <c r="G3" s="65">
        <f>D3/B3</f>
        <v>0.93088235294117649</v>
      </c>
      <c r="H3" s="172"/>
      <c r="I3" s="172"/>
      <c r="J3" s="175"/>
      <c r="K3" s="66">
        <f>LOG(D3)</f>
        <v>7.8014037100173548</v>
      </c>
      <c r="L3" s="181"/>
      <c r="M3" s="183"/>
      <c r="N3" s="30"/>
      <c r="O3" s="27"/>
      <c r="P3" s="28"/>
    </row>
    <row r="4" spans="1:16" s="9" customFormat="1" ht="20.100000000000001" customHeight="1">
      <c r="A4" s="59" t="s">
        <v>28</v>
      </c>
      <c r="B4" s="60">
        <v>68000000</v>
      </c>
      <c r="C4" s="60">
        <v>3870000</v>
      </c>
      <c r="D4" s="60">
        <f t="shared" si="0"/>
        <v>38700000</v>
      </c>
      <c r="E4" s="169"/>
      <c r="F4" s="169"/>
      <c r="G4" s="65">
        <f>D4/B4</f>
        <v>0.56911764705882351</v>
      </c>
      <c r="H4" s="172"/>
      <c r="I4" s="172"/>
      <c r="J4" s="175"/>
      <c r="K4" s="66">
        <f>LOG(D4)</f>
        <v>7.5877109650189114</v>
      </c>
      <c r="L4" s="181"/>
      <c r="M4" s="183"/>
      <c r="N4" s="30"/>
      <c r="O4" s="27"/>
      <c r="P4" s="28"/>
    </row>
    <row r="5" spans="1:16" s="9" customFormat="1" ht="20.100000000000001" customHeight="1">
      <c r="A5" s="59" t="s">
        <v>29</v>
      </c>
      <c r="B5" s="60">
        <v>68000000</v>
      </c>
      <c r="C5" s="60">
        <v>5570000</v>
      </c>
      <c r="D5" s="60">
        <f t="shared" si="0"/>
        <v>55700000</v>
      </c>
      <c r="E5" s="169"/>
      <c r="F5" s="169"/>
      <c r="G5" s="65">
        <f>D5/B5</f>
        <v>0.81911764705882351</v>
      </c>
      <c r="H5" s="172"/>
      <c r="I5" s="172"/>
      <c r="J5" s="175"/>
      <c r="K5" s="66">
        <f>LOG(D5)</f>
        <v>7.7458551951737293</v>
      </c>
      <c r="L5" s="181"/>
      <c r="M5" s="183"/>
      <c r="N5" s="30"/>
      <c r="O5" s="27"/>
      <c r="P5" s="28"/>
    </row>
    <row r="6" spans="1:16" s="9" customFormat="1" ht="20.100000000000001" customHeight="1">
      <c r="A6" s="59" t="s">
        <v>30</v>
      </c>
      <c r="B6" s="60">
        <v>68000000</v>
      </c>
      <c r="C6" s="60">
        <v>5670000</v>
      </c>
      <c r="D6" s="60">
        <f t="shared" si="0"/>
        <v>56700000</v>
      </c>
      <c r="E6" s="170"/>
      <c r="F6" s="170"/>
      <c r="G6" s="65">
        <f>D6/B6</f>
        <v>0.83382352941176474</v>
      </c>
      <c r="H6" s="173"/>
      <c r="I6" s="173"/>
      <c r="J6" s="176"/>
      <c r="K6" s="66">
        <f>LOG(D6)</f>
        <v>7.7535830588929064</v>
      </c>
      <c r="L6" s="181"/>
      <c r="M6" s="183"/>
      <c r="N6" s="30"/>
      <c r="O6" s="27"/>
      <c r="P6" s="28"/>
    </row>
    <row r="7" spans="1:16" s="9" customFormat="1" ht="20.100000000000001" customHeight="1" thickBot="1">
      <c r="A7" s="61" t="s">
        <v>31</v>
      </c>
      <c r="B7" s="78">
        <v>0</v>
      </c>
      <c r="C7" s="78">
        <v>0</v>
      </c>
      <c r="D7" s="78">
        <f t="shared" si="0"/>
        <v>0</v>
      </c>
      <c r="E7" s="38"/>
      <c r="F7" s="38"/>
      <c r="G7" s="12"/>
      <c r="H7" s="12"/>
      <c r="I7" s="13"/>
      <c r="J7" s="39"/>
      <c r="K7" s="22"/>
      <c r="L7" s="30"/>
      <c r="M7" s="40"/>
      <c r="N7" s="30"/>
      <c r="O7" s="27"/>
      <c r="P7" s="28"/>
    </row>
    <row r="8" spans="1:16" ht="20.100000000000001" customHeight="1" thickTop="1">
      <c r="A8" s="14" t="s">
        <v>32</v>
      </c>
      <c r="B8" s="8">
        <v>68000000</v>
      </c>
      <c r="C8" s="8">
        <v>0</v>
      </c>
      <c r="D8" s="8">
        <v>1</v>
      </c>
      <c r="E8" s="144">
        <f>AVERAGE(D8:D12)</f>
        <v>1</v>
      </c>
      <c r="F8" s="144">
        <f>STDEV(D8:D12)</f>
        <v>0</v>
      </c>
      <c r="G8" s="41">
        <f>D8/B8</f>
        <v>1.4705882352941177E-8</v>
      </c>
      <c r="H8" s="153">
        <f>AVERAGE(G8:G12)</f>
        <v>1.4705882352941177E-8</v>
      </c>
      <c r="I8" s="153">
        <f>STDEV(G8:G12)</f>
        <v>0</v>
      </c>
      <c r="J8" s="153">
        <f>I8/H8</f>
        <v>0</v>
      </c>
      <c r="K8" s="69">
        <f>LOG(D8)</f>
        <v>0</v>
      </c>
      <c r="L8" s="156">
        <f>AVERAGE(K8:K12)</f>
        <v>0</v>
      </c>
      <c r="M8" s="156">
        <f>STDEV(K8:K12)^2</f>
        <v>0</v>
      </c>
      <c r="N8" s="163">
        <f>L2-L8</f>
        <v>7.7246705517383489</v>
      </c>
      <c r="O8" s="156">
        <f>SQRT((M2/5)+(M8/5))</f>
        <v>3.6078546555431822E-2</v>
      </c>
      <c r="P8" s="166">
        <f>1.96*O8</f>
        <v>7.0713951248646365E-2</v>
      </c>
    </row>
    <row r="9" spans="1:16" ht="20.100000000000001" customHeight="1">
      <c r="A9" s="16" t="s">
        <v>33</v>
      </c>
      <c r="B9" s="10">
        <v>68000000</v>
      </c>
      <c r="C9" s="10">
        <v>0</v>
      </c>
      <c r="D9" s="10">
        <v>1</v>
      </c>
      <c r="E9" s="145"/>
      <c r="F9" s="145"/>
      <c r="G9" s="11">
        <f>D9/B9</f>
        <v>1.4705882352941177E-8</v>
      </c>
      <c r="H9" s="154"/>
      <c r="I9" s="154"/>
      <c r="J9" s="154"/>
      <c r="K9" s="70">
        <f>LOG(D9)</f>
        <v>0</v>
      </c>
      <c r="L9" s="157"/>
      <c r="M9" s="157"/>
      <c r="N9" s="164"/>
      <c r="O9" s="157"/>
      <c r="P9" s="167"/>
    </row>
    <row r="10" spans="1:16" ht="20.100000000000001" customHeight="1">
      <c r="A10" s="16" t="s">
        <v>34</v>
      </c>
      <c r="B10" s="10">
        <v>68000000</v>
      </c>
      <c r="C10" s="10">
        <v>0</v>
      </c>
      <c r="D10" s="10">
        <v>1</v>
      </c>
      <c r="E10" s="145"/>
      <c r="F10" s="145"/>
      <c r="G10" s="11">
        <f>D10/B10</f>
        <v>1.4705882352941177E-8</v>
      </c>
      <c r="H10" s="154"/>
      <c r="I10" s="154"/>
      <c r="J10" s="154"/>
      <c r="K10" s="70">
        <f>LOG(D10)</f>
        <v>0</v>
      </c>
      <c r="L10" s="157"/>
      <c r="M10" s="157"/>
      <c r="N10" s="164"/>
      <c r="O10" s="157"/>
      <c r="P10" s="167"/>
    </row>
    <row r="11" spans="1:16" ht="20.100000000000001" customHeight="1">
      <c r="A11" s="16" t="s">
        <v>35</v>
      </c>
      <c r="B11" s="10">
        <v>68000000</v>
      </c>
      <c r="C11" s="10">
        <v>0</v>
      </c>
      <c r="D11" s="10">
        <v>1</v>
      </c>
      <c r="E11" s="145"/>
      <c r="F11" s="145"/>
      <c r="G11" s="11">
        <f>D11/B11</f>
        <v>1.4705882352941177E-8</v>
      </c>
      <c r="H11" s="154"/>
      <c r="I11" s="154"/>
      <c r="J11" s="154"/>
      <c r="K11" s="70">
        <f>LOG(D11)</f>
        <v>0</v>
      </c>
      <c r="L11" s="157"/>
      <c r="M11" s="157"/>
      <c r="N11" s="164"/>
      <c r="O11" s="157"/>
      <c r="P11" s="167"/>
    </row>
    <row r="12" spans="1:16" ht="20.100000000000001" customHeight="1">
      <c r="A12" s="16" t="s">
        <v>36</v>
      </c>
      <c r="B12" s="10">
        <v>68000000</v>
      </c>
      <c r="C12" s="10">
        <v>0</v>
      </c>
      <c r="D12" s="10">
        <v>1</v>
      </c>
      <c r="E12" s="146"/>
      <c r="F12" s="146"/>
      <c r="G12" s="11">
        <f>D12/B12</f>
        <v>1.4705882352941177E-8</v>
      </c>
      <c r="H12" s="155"/>
      <c r="I12" s="155"/>
      <c r="J12" s="155"/>
      <c r="K12" s="70">
        <f>LOG(D12)</f>
        <v>0</v>
      </c>
      <c r="L12" s="162"/>
      <c r="M12" s="162"/>
      <c r="N12" s="165"/>
      <c r="O12" s="157"/>
      <c r="P12" s="167"/>
    </row>
    <row r="13" spans="1:16" ht="20.100000000000001" customHeight="1" thickBot="1">
      <c r="A13" s="37" t="s">
        <v>37</v>
      </c>
      <c r="B13" s="36">
        <v>0</v>
      </c>
      <c r="C13" s="17">
        <v>0</v>
      </c>
      <c r="D13" s="36">
        <f t="shared" si="0"/>
        <v>0</v>
      </c>
      <c r="E13" s="42"/>
      <c r="F13" s="42"/>
      <c r="G13" s="21"/>
      <c r="H13" s="43"/>
      <c r="I13" s="43"/>
      <c r="J13" s="21"/>
      <c r="K13" s="32"/>
      <c r="L13" s="31"/>
      <c r="M13" s="31"/>
      <c r="N13" s="35"/>
      <c r="O13" s="33"/>
      <c r="P13" s="34"/>
    </row>
    <row r="14" spans="1:16" ht="15" customHeight="1" thickTop="1" thickBot="1"/>
    <row r="15" spans="1:16" ht="57.95" customHeight="1" thickTop="1" thickBot="1">
      <c r="A15" s="1" t="s">
        <v>0</v>
      </c>
      <c r="B15" s="2" t="s">
        <v>54</v>
      </c>
      <c r="C15" s="2" t="s">
        <v>1</v>
      </c>
      <c r="D15" s="2" t="s">
        <v>9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3" t="s">
        <v>7</v>
      </c>
      <c r="K15" s="23" t="s">
        <v>10</v>
      </c>
      <c r="L15" s="4" t="s">
        <v>11</v>
      </c>
      <c r="M15" s="5" t="s">
        <v>12</v>
      </c>
      <c r="N15" s="24" t="s">
        <v>8</v>
      </c>
      <c r="O15" s="5" t="s">
        <v>13</v>
      </c>
      <c r="P15" s="6" t="s">
        <v>14</v>
      </c>
    </row>
    <row r="16" spans="1:16" ht="20.100000000000001" customHeight="1" thickTop="1">
      <c r="A16" s="44" t="s">
        <v>66</v>
      </c>
      <c r="B16" s="45">
        <v>68000000</v>
      </c>
      <c r="C16" s="45">
        <v>51700</v>
      </c>
      <c r="D16" s="45">
        <f t="shared" ref="D16:D27" si="1">C16*10</f>
        <v>517000</v>
      </c>
      <c r="E16" s="136">
        <f>AVERAGE(D16:D20)</f>
        <v>422000</v>
      </c>
      <c r="F16" s="136">
        <f>STDEV(D16:D20)</f>
        <v>93989.361100073453</v>
      </c>
      <c r="G16" s="49">
        <f>D16/B16</f>
        <v>7.6029411764705884E-3</v>
      </c>
      <c r="H16" s="139">
        <f>AVERAGE(G16:G20)</f>
        <v>6.2058823529411765E-3</v>
      </c>
      <c r="I16" s="139">
        <f>STDEV(G16:G20)</f>
        <v>1.3821964867657861E-3</v>
      </c>
      <c r="J16" s="139">
        <f>I16/H16</f>
        <v>0.22272360450254375</v>
      </c>
      <c r="K16" s="50">
        <f>LOG(D16)</f>
        <v>5.7134905430939424</v>
      </c>
      <c r="L16" s="158">
        <f>AVERAGE(K16:K20)</f>
        <v>5.6161272753892417</v>
      </c>
      <c r="M16" s="160">
        <f>STDEV(K16:K20)^2</f>
        <v>1.0286111948801134E-2</v>
      </c>
      <c r="N16" s="29"/>
      <c r="O16" s="25"/>
      <c r="P16" s="26"/>
    </row>
    <row r="17" spans="1:16" ht="20.100000000000001" customHeight="1">
      <c r="A17" s="46" t="s">
        <v>67</v>
      </c>
      <c r="B17" s="47">
        <v>68000000</v>
      </c>
      <c r="C17" s="47">
        <v>44300</v>
      </c>
      <c r="D17" s="47">
        <f t="shared" si="1"/>
        <v>443000</v>
      </c>
      <c r="E17" s="137"/>
      <c r="F17" s="137"/>
      <c r="G17" s="51">
        <f>D17/B17</f>
        <v>6.5147058823529416E-3</v>
      </c>
      <c r="H17" s="140"/>
      <c r="I17" s="140"/>
      <c r="J17" s="140"/>
      <c r="K17" s="52">
        <f>LOG(D17)</f>
        <v>5.6464037262230695</v>
      </c>
      <c r="L17" s="159"/>
      <c r="M17" s="161"/>
      <c r="N17" s="30"/>
      <c r="O17" s="27"/>
      <c r="P17" s="28"/>
    </row>
    <row r="18" spans="1:16" ht="20.100000000000001" customHeight="1">
      <c r="A18" s="46" t="s">
        <v>68</v>
      </c>
      <c r="B18" s="47">
        <v>68000000</v>
      </c>
      <c r="C18" s="47">
        <v>34700</v>
      </c>
      <c r="D18" s="47">
        <f t="shared" si="1"/>
        <v>347000</v>
      </c>
      <c r="E18" s="137"/>
      <c r="F18" s="137"/>
      <c r="G18" s="51">
        <f>D18/B18</f>
        <v>5.1029411764705879E-3</v>
      </c>
      <c r="H18" s="140"/>
      <c r="I18" s="140"/>
      <c r="J18" s="140"/>
      <c r="K18" s="52">
        <f>LOG(D18)</f>
        <v>5.540329474790874</v>
      </c>
      <c r="L18" s="159"/>
      <c r="M18" s="161"/>
      <c r="N18" s="30"/>
      <c r="O18" s="27"/>
      <c r="P18" s="28"/>
    </row>
    <row r="19" spans="1:16" ht="20.100000000000001" customHeight="1">
      <c r="A19" s="46" t="s">
        <v>69</v>
      </c>
      <c r="B19" s="47">
        <v>68000000</v>
      </c>
      <c r="C19" s="47">
        <v>30300</v>
      </c>
      <c r="D19" s="47">
        <f t="shared" si="1"/>
        <v>303000</v>
      </c>
      <c r="E19" s="137"/>
      <c r="F19" s="137"/>
      <c r="G19" s="51">
        <f>D19/B19</f>
        <v>4.4558823529411767E-3</v>
      </c>
      <c r="H19" s="140"/>
      <c r="I19" s="140"/>
      <c r="J19" s="140"/>
      <c r="K19" s="52">
        <f>LOG(D19)</f>
        <v>5.4814426285023048</v>
      </c>
      <c r="L19" s="159"/>
      <c r="M19" s="161"/>
      <c r="N19" s="30"/>
      <c r="O19" s="27"/>
      <c r="P19" s="28"/>
    </row>
    <row r="20" spans="1:16" ht="20.100000000000001" customHeight="1">
      <c r="A20" s="46" t="s">
        <v>70</v>
      </c>
      <c r="B20" s="47">
        <v>68000000</v>
      </c>
      <c r="C20" s="47">
        <v>50000</v>
      </c>
      <c r="D20" s="47">
        <f t="shared" si="1"/>
        <v>500000</v>
      </c>
      <c r="E20" s="138"/>
      <c r="F20" s="138"/>
      <c r="G20" s="51">
        <f>D20/B20</f>
        <v>7.3529411764705881E-3</v>
      </c>
      <c r="H20" s="141"/>
      <c r="I20" s="141"/>
      <c r="J20" s="141"/>
      <c r="K20" s="52">
        <f>LOG(D20)</f>
        <v>5.6989700043360187</v>
      </c>
      <c r="L20" s="159"/>
      <c r="M20" s="161"/>
      <c r="N20" s="30"/>
      <c r="O20" s="27"/>
      <c r="P20" s="28"/>
    </row>
    <row r="21" spans="1:16" ht="20.100000000000001" customHeight="1" thickBot="1">
      <c r="A21" s="48" t="s">
        <v>71</v>
      </c>
      <c r="B21" s="80">
        <v>0</v>
      </c>
      <c r="C21" s="80">
        <v>0</v>
      </c>
      <c r="D21" s="80">
        <f t="shared" si="1"/>
        <v>0</v>
      </c>
      <c r="E21" s="38"/>
      <c r="F21" s="38"/>
      <c r="G21" s="12"/>
      <c r="H21" s="12"/>
      <c r="I21" s="13"/>
      <c r="J21" s="39"/>
      <c r="K21" s="22"/>
      <c r="L21" s="30"/>
      <c r="M21" s="40"/>
      <c r="N21" s="30"/>
      <c r="O21" s="27"/>
      <c r="P21" s="28"/>
    </row>
    <row r="22" spans="1:16" ht="20.100000000000001" customHeight="1" thickTop="1">
      <c r="A22" s="14" t="s">
        <v>72</v>
      </c>
      <c r="B22" s="8">
        <v>68000000</v>
      </c>
      <c r="C22" s="8">
        <v>3.33</v>
      </c>
      <c r="D22" s="8">
        <f>C22*10</f>
        <v>33.299999999999997</v>
      </c>
      <c r="E22" s="144">
        <f>AVERAGE(D22:D26)</f>
        <v>33.86</v>
      </c>
      <c r="F22" s="144">
        <f>STDEV(D22:D26)</f>
        <v>57.158533921016549</v>
      </c>
      <c r="G22" s="135">
        <f>D22/B22</f>
        <v>4.8970588235294116E-7</v>
      </c>
      <c r="H22" s="227">
        <f>AVERAGE(G22:G26)</f>
        <v>4.9794117647058821E-7</v>
      </c>
      <c r="I22" s="227">
        <f>STDEV(G22:G26)</f>
        <v>8.4056667530906705E-7</v>
      </c>
      <c r="J22" s="153">
        <f>I22/H22</f>
        <v>1.6880842859130702</v>
      </c>
      <c r="K22" s="69">
        <f>LOG(D22)</f>
        <v>1.5224442335063197</v>
      </c>
      <c r="L22" s="156">
        <f>AVERAGE(K22:K26)</f>
        <v>0.72925917489468106</v>
      </c>
      <c r="M22" s="156">
        <f>STDEV(K22:K26)^2</f>
        <v>1.0423718790337186</v>
      </c>
      <c r="N22" s="163">
        <f>L16-L22</f>
        <v>4.8868681004945609</v>
      </c>
      <c r="O22" s="156">
        <f>SQRT((M16/5)+(M22/5))</f>
        <v>0.45883722407462096</v>
      </c>
      <c r="P22" s="142">
        <f>1.96*O22</f>
        <v>0.8993209591862571</v>
      </c>
    </row>
    <row r="23" spans="1:16" ht="20.100000000000001" customHeight="1">
      <c r="A23" s="16" t="s">
        <v>73</v>
      </c>
      <c r="B23" s="10">
        <v>68000000</v>
      </c>
      <c r="C23" s="10">
        <v>0</v>
      </c>
      <c r="D23" s="10">
        <v>1</v>
      </c>
      <c r="E23" s="145"/>
      <c r="F23" s="145"/>
      <c r="G23" s="11">
        <f>D23/B23</f>
        <v>1.4705882352941177E-8</v>
      </c>
      <c r="H23" s="228"/>
      <c r="I23" s="228"/>
      <c r="J23" s="154"/>
      <c r="K23" s="70">
        <f>LOG(D23)</f>
        <v>0</v>
      </c>
      <c r="L23" s="157"/>
      <c r="M23" s="157"/>
      <c r="N23" s="164"/>
      <c r="O23" s="157"/>
      <c r="P23" s="143"/>
    </row>
    <row r="24" spans="1:16" ht="20.100000000000001" customHeight="1">
      <c r="A24" s="16" t="s">
        <v>74</v>
      </c>
      <c r="B24" s="10">
        <v>68000000</v>
      </c>
      <c r="C24" s="10">
        <v>0</v>
      </c>
      <c r="D24" s="10">
        <v>1</v>
      </c>
      <c r="E24" s="145"/>
      <c r="F24" s="145"/>
      <c r="G24" s="11">
        <f>D24/B24</f>
        <v>1.4705882352941177E-8</v>
      </c>
      <c r="H24" s="228"/>
      <c r="I24" s="228"/>
      <c r="J24" s="154"/>
      <c r="K24" s="70">
        <f>LOG(D24)</f>
        <v>0</v>
      </c>
      <c r="L24" s="157"/>
      <c r="M24" s="157"/>
      <c r="N24" s="164"/>
      <c r="O24" s="157"/>
      <c r="P24" s="143"/>
    </row>
    <row r="25" spans="1:16" ht="20.100000000000001" customHeight="1">
      <c r="A25" s="16" t="s">
        <v>75</v>
      </c>
      <c r="B25" s="10">
        <v>68000000</v>
      </c>
      <c r="C25" s="10">
        <v>0</v>
      </c>
      <c r="D25" s="10">
        <v>1</v>
      </c>
      <c r="E25" s="145"/>
      <c r="F25" s="145"/>
      <c r="G25" s="11">
        <f>D25/B25</f>
        <v>1.4705882352941177E-8</v>
      </c>
      <c r="H25" s="228"/>
      <c r="I25" s="228"/>
      <c r="J25" s="154"/>
      <c r="K25" s="70">
        <f>LOG(D25)</f>
        <v>0</v>
      </c>
      <c r="L25" s="157"/>
      <c r="M25" s="157"/>
      <c r="N25" s="164"/>
      <c r="O25" s="157"/>
      <c r="P25" s="143"/>
    </row>
    <row r="26" spans="1:16" ht="20.100000000000001" customHeight="1">
      <c r="A26" s="16" t="s">
        <v>76</v>
      </c>
      <c r="B26" s="10">
        <v>68000000</v>
      </c>
      <c r="C26" s="10">
        <v>13.3</v>
      </c>
      <c r="D26" s="10">
        <f t="shared" ref="D26" si="2">C26*10</f>
        <v>133</v>
      </c>
      <c r="E26" s="146"/>
      <c r="F26" s="146"/>
      <c r="G26" s="127">
        <f>D26/B26</f>
        <v>1.9558823529411766E-6</v>
      </c>
      <c r="H26" s="229"/>
      <c r="I26" s="229"/>
      <c r="J26" s="155"/>
      <c r="K26" s="70">
        <f>LOG(D26)</f>
        <v>2.1238516409670858</v>
      </c>
      <c r="L26" s="162"/>
      <c r="M26" s="162"/>
      <c r="N26" s="165"/>
      <c r="O26" s="157"/>
      <c r="P26" s="143"/>
    </row>
    <row r="27" spans="1:16" ht="20.100000000000001" customHeight="1" thickBot="1">
      <c r="A27" s="37" t="s">
        <v>77</v>
      </c>
      <c r="B27" s="36">
        <v>0</v>
      </c>
      <c r="C27" s="17">
        <v>0</v>
      </c>
      <c r="D27" s="36">
        <f t="shared" si="1"/>
        <v>0</v>
      </c>
      <c r="E27" s="42"/>
      <c r="F27" s="42"/>
      <c r="G27" s="21"/>
      <c r="H27" s="43"/>
      <c r="I27" s="43"/>
      <c r="J27" s="21"/>
      <c r="K27" s="32"/>
      <c r="L27" s="31"/>
      <c r="M27" s="31"/>
      <c r="N27" s="35"/>
      <c r="O27" s="33"/>
      <c r="P27" s="34"/>
    </row>
    <row r="28" spans="1:16" ht="16.5" thickTop="1" thickBot="1"/>
    <row r="29" spans="1:16" ht="57.95" customHeight="1" thickTop="1" thickBot="1">
      <c r="A29" s="1" t="s">
        <v>0</v>
      </c>
      <c r="B29" s="2" t="s">
        <v>54</v>
      </c>
      <c r="C29" s="2" t="s">
        <v>1</v>
      </c>
      <c r="D29" s="2" t="s">
        <v>9</v>
      </c>
      <c r="E29" s="2" t="s">
        <v>2</v>
      </c>
      <c r="F29" s="2" t="s">
        <v>3</v>
      </c>
      <c r="G29" s="2" t="s">
        <v>4</v>
      </c>
      <c r="H29" s="2" t="s">
        <v>5</v>
      </c>
      <c r="I29" s="2" t="s">
        <v>6</v>
      </c>
      <c r="J29" s="3" t="s">
        <v>7</v>
      </c>
      <c r="K29" s="23" t="s">
        <v>10</v>
      </c>
      <c r="L29" s="4" t="s">
        <v>11</v>
      </c>
      <c r="M29" s="5" t="s">
        <v>12</v>
      </c>
      <c r="N29" s="24" t="s">
        <v>8</v>
      </c>
      <c r="O29" s="5" t="s">
        <v>13</v>
      </c>
      <c r="P29" s="6" t="s">
        <v>14</v>
      </c>
    </row>
    <row r="30" spans="1:16" ht="20.100000000000001" customHeight="1" thickTop="1">
      <c r="A30" s="81" t="s">
        <v>55</v>
      </c>
      <c r="B30" s="82">
        <v>68000000</v>
      </c>
      <c r="C30" s="82">
        <v>900000</v>
      </c>
      <c r="D30" s="82">
        <f t="shared" ref="D30:D35" si="3">C30*10</f>
        <v>9000000</v>
      </c>
      <c r="E30" s="188">
        <f>AVERAGE(D30:D34)</f>
        <v>15994000</v>
      </c>
      <c r="F30" s="188">
        <f>STDEV(D30:D34)</f>
        <v>10982152.794420591</v>
      </c>
      <c r="G30" s="87">
        <f>D30/B30</f>
        <v>0.13235294117647059</v>
      </c>
      <c r="H30" s="191">
        <f>AVERAGE(G30:G34)</f>
        <v>0.23520588235294118</v>
      </c>
      <c r="I30" s="191">
        <f>STDEV(G30:G34)</f>
        <v>0.16150224697677343</v>
      </c>
      <c r="J30" s="191">
        <f>I30/H30</f>
        <v>0.68664204041644317</v>
      </c>
      <c r="K30" s="88">
        <f>LOG(D30)</f>
        <v>6.9542425094393252</v>
      </c>
      <c r="L30" s="184">
        <f>AVERAGE(K30:K34)</f>
        <v>7.1321327040684448</v>
      </c>
      <c r="M30" s="186">
        <f>STDEV(K30:K34)^2</f>
        <v>7.2124147093646243E-2</v>
      </c>
      <c r="N30" s="29"/>
      <c r="O30" s="25"/>
      <c r="P30" s="26"/>
    </row>
    <row r="31" spans="1:16" ht="20.100000000000001" customHeight="1">
      <c r="A31" s="83" t="s">
        <v>56</v>
      </c>
      <c r="B31" s="84">
        <v>68000000</v>
      </c>
      <c r="C31" s="84">
        <v>1980000</v>
      </c>
      <c r="D31" s="84">
        <f t="shared" si="3"/>
        <v>19800000</v>
      </c>
      <c r="E31" s="189"/>
      <c r="F31" s="189"/>
      <c r="G31" s="90">
        <f>D31/B31</f>
        <v>0.29117647058823531</v>
      </c>
      <c r="H31" s="192"/>
      <c r="I31" s="192"/>
      <c r="J31" s="192"/>
      <c r="K31" s="91">
        <f>LOG(D31)</f>
        <v>7.2966651902615309</v>
      </c>
      <c r="L31" s="185"/>
      <c r="M31" s="187"/>
      <c r="N31" s="30"/>
      <c r="O31" s="27"/>
      <c r="P31" s="28"/>
    </row>
    <row r="32" spans="1:16" ht="20.100000000000001" customHeight="1">
      <c r="A32" s="83" t="s">
        <v>57</v>
      </c>
      <c r="B32" s="84">
        <v>68000000</v>
      </c>
      <c r="C32" s="84">
        <v>3370000</v>
      </c>
      <c r="D32" s="84">
        <f t="shared" si="3"/>
        <v>33700000</v>
      </c>
      <c r="E32" s="189"/>
      <c r="F32" s="189"/>
      <c r="G32" s="90">
        <f>D32/B32</f>
        <v>0.49558823529411766</v>
      </c>
      <c r="H32" s="192"/>
      <c r="I32" s="192"/>
      <c r="J32" s="192"/>
      <c r="K32" s="91">
        <f>LOG(D32)</f>
        <v>7.5276299008713385</v>
      </c>
      <c r="L32" s="185"/>
      <c r="M32" s="187"/>
      <c r="N32" s="30"/>
      <c r="O32" s="27"/>
      <c r="P32" s="28"/>
    </row>
    <row r="33" spans="1:16" ht="20.100000000000001" customHeight="1">
      <c r="A33" s="83" t="s">
        <v>58</v>
      </c>
      <c r="B33" s="84">
        <v>68000000</v>
      </c>
      <c r="C33" s="84">
        <v>900000</v>
      </c>
      <c r="D33" s="84">
        <f t="shared" si="3"/>
        <v>9000000</v>
      </c>
      <c r="E33" s="189"/>
      <c r="F33" s="189"/>
      <c r="G33" s="90">
        <f>D33/B33</f>
        <v>0.13235294117647059</v>
      </c>
      <c r="H33" s="192"/>
      <c r="I33" s="192"/>
      <c r="J33" s="192"/>
      <c r="K33" s="91">
        <f>LOG(D33)</f>
        <v>6.9542425094393252</v>
      </c>
      <c r="L33" s="185"/>
      <c r="M33" s="187"/>
      <c r="N33" s="30"/>
      <c r="O33" s="27"/>
      <c r="P33" s="28"/>
    </row>
    <row r="34" spans="1:16" ht="20.100000000000001" customHeight="1">
      <c r="A34" s="83" t="s">
        <v>59</v>
      </c>
      <c r="B34" s="84">
        <v>68000000</v>
      </c>
      <c r="C34" s="84">
        <v>847000</v>
      </c>
      <c r="D34" s="84">
        <f t="shared" si="3"/>
        <v>8470000</v>
      </c>
      <c r="E34" s="190"/>
      <c r="F34" s="190"/>
      <c r="G34" s="90">
        <f>D34/B34</f>
        <v>0.12455882352941176</v>
      </c>
      <c r="H34" s="193"/>
      <c r="I34" s="193"/>
      <c r="J34" s="193"/>
      <c r="K34" s="91">
        <f>LOG(D34)</f>
        <v>6.9278834103307068</v>
      </c>
      <c r="L34" s="185"/>
      <c r="M34" s="187"/>
      <c r="N34" s="30"/>
      <c r="O34" s="27"/>
      <c r="P34" s="28"/>
    </row>
    <row r="35" spans="1:16" ht="20.100000000000001" customHeight="1" thickBot="1">
      <c r="A35" s="85" t="s">
        <v>60</v>
      </c>
      <c r="B35" s="89">
        <v>0</v>
      </c>
      <c r="C35" s="89">
        <v>0</v>
      </c>
      <c r="D35" s="89">
        <f t="shared" si="3"/>
        <v>0</v>
      </c>
      <c r="E35" s="38"/>
      <c r="F35" s="38"/>
      <c r="G35" s="12"/>
      <c r="H35" s="12"/>
      <c r="I35" s="13"/>
      <c r="J35" s="39"/>
      <c r="K35" s="22"/>
      <c r="L35" s="30"/>
      <c r="M35" s="40"/>
      <c r="N35" s="30"/>
      <c r="O35" s="27"/>
      <c r="P35" s="28"/>
    </row>
    <row r="36" spans="1:16" ht="20.100000000000001" customHeight="1" thickTop="1">
      <c r="A36" s="14" t="s">
        <v>61</v>
      </c>
      <c r="B36" s="8">
        <v>68000000</v>
      </c>
      <c r="C36" s="8">
        <v>0</v>
      </c>
      <c r="D36" s="8">
        <v>1</v>
      </c>
      <c r="E36" s="144">
        <f>AVERAGE(D36:D40)</f>
        <v>14.14</v>
      </c>
      <c r="F36" s="144">
        <f>STDEV(D36:D40)</f>
        <v>29.381933224347236</v>
      </c>
      <c r="G36" s="41">
        <f>D36/B36</f>
        <v>1.4705882352941177E-8</v>
      </c>
      <c r="H36" s="227">
        <f>AVERAGE(G36:G40)</f>
        <v>2.0794117647058829E-7</v>
      </c>
      <c r="I36" s="227">
        <f>STDEV(G36:G40)</f>
        <v>4.3208725329922417E-7</v>
      </c>
      <c r="J36" s="153">
        <f>I36/H36</f>
        <v>2.077930213885943</v>
      </c>
      <c r="K36" s="69">
        <f>LOG(D36)</f>
        <v>0</v>
      </c>
      <c r="L36" s="156">
        <f>AVERAGE(K36:K40)</f>
        <v>0.36482516678330978</v>
      </c>
      <c r="M36" s="224">
        <f>STDEV(K36:K40)^2</f>
        <v>0.66548701159234902</v>
      </c>
      <c r="N36" s="163">
        <f>L30-L36</f>
        <v>6.7673075372851352</v>
      </c>
      <c r="O36" s="224">
        <f>SQRT((M30/5)+(M36/5))</f>
        <v>0.38408622955945593</v>
      </c>
      <c r="P36" s="142">
        <f>1.96*O36</f>
        <v>0.75280900993653366</v>
      </c>
    </row>
    <row r="37" spans="1:16" ht="20.100000000000001" customHeight="1">
      <c r="A37" s="16" t="s">
        <v>62</v>
      </c>
      <c r="B37" s="10">
        <v>68000000</v>
      </c>
      <c r="C37" s="10">
        <v>0</v>
      </c>
      <c r="D37" s="10">
        <v>1</v>
      </c>
      <c r="E37" s="145"/>
      <c r="F37" s="145"/>
      <c r="G37" s="11">
        <f>D37/B37</f>
        <v>1.4705882352941177E-8</v>
      </c>
      <c r="H37" s="228"/>
      <c r="I37" s="228"/>
      <c r="J37" s="154"/>
      <c r="K37" s="70">
        <f>LOG(D37)</f>
        <v>0</v>
      </c>
      <c r="L37" s="157"/>
      <c r="M37" s="225"/>
      <c r="N37" s="164"/>
      <c r="O37" s="225"/>
      <c r="P37" s="143"/>
    </row>
    <row r="38" spans="1:16" ht="20.100000000000001" customHeight="1">
      <c r="A38" s="16" t="s">
        <v>63</v>
      </c>
      <c r="B38" s="10">
        <v>68000000</v>
      </c>
      <c r="C38" s="10">
        <v>0</v>
      </c>
      <c r="D38" s="10">
        <v>1</v>
      </c>
      <c r="E38" s="145"/>
      <c r="F38" s="145"/>
      <c r="G38" s="11">
        <f>D38/B38</f>
        <v>1.4705882352941177E-8</v>
      </c>
      <c r="H38" s="228"/>
      <c r="I38" s="228"/>
      <c r="J38" s="154"/>
      <c r="K38" s="70">
        <f>LOG(D38)</f>
        <v>0</v>
      </c>
      <c r="L38" s="157"/>
      <c r="M38" s="225"/>
      <c r="N38" s="164"/>
      <c r="O38" s="225"/>
      <c r="P38" s="143"/>
    </row>
    <row r="39" spans="1:16" ht="20.100000000000001" customHeight="1">
      <c r="A39" s="16" t="s">
        <v>64</v>
      </c>
      <c r="B39" s="10">
        <v>68000000</v>
      </c>
      <c r="C39" s="10">
        <v>6.67</v>
      </c>
      <c r="D39" s="10">
        <f t="shared" ref="D39:D41" si="4">C39*10</f>
        <v>66.7</v>
      </c>
      <c r="E39" s="145"/>
      <c r="F39" s="145"/>
      <c r="G39" s="127">
        <f>D39/B39</f>
        <v>9.8088235294117657E-7</v>
      </c>
      <c r="H39" s="228"/>
      <c r="I39" s="228"/>
      <c r="J39" s="154"/>
      <c r="K39" s="70">
        <f>LOG(D39)</f>
        <v>1.8241258339165489</v>
      </c>
      <c r="L39" s="157"/>
      <c r="M39" s="225"/>
      <c r="N39" s="164"/>
      <c r="O39" s="225"/>
      <c r="P39" s="143"/>
    </row>
    <row r="40" spans="1:16" ht="20.100000000000001" customHeight="1">
      <c r="A40" s="16" t="s">
        <v>65</v>
      </c>
      <c r="B40" s="10">
        <v>68000000</v>
      </c>
      <c r="C40" s="10">
        <v>0</v>
      </c>
      <c r="D40" s="10">
        <v>1</v>
      </c>
      <c r="E40" s="146"/>
      <c r="F40" s="146"/>
      <c r="G40" s="11">
        <f>D40/B40</f>
        <v>1.4705882352941177E-8</v>
      </c>
      <c r="H40" s="229"/>
      <c r="I40" s="229"/>
      <c r="J40" s="155"/>
      <c r="K40" s="70">
        <f>LOG(D40)</f>
        <v>0</v>
      </c>
      <c r="L40" s="162"/>
      <c r="M40" s="226"/>
      <c r="N40" s="165"/>
      <c r="O40" s="225"/>
      <c r="P40" s="143"/>
    </row>
    <row r="41" spans="1:16" ht="20.100000000000001" customHeight="1" thickBot="1">
      <c r="A41" s="37" t="s">
        <v>108</v>
      </c>
      <c r="B41" s="36">
        <v>0</v>
      </c>
      <c r="C41" s="17">
        <v>0</v>
      </c>
      <c r="D41" s="36">
        <f t="shared" si="4"/>
        <v>0</v>
      </c>
      <c r="E41" s="42"/>
      <c r="F41" s="42"/>
      <c r="G41" s="21"/>
      <c r="H41" s="43"/>
      <c r="I41" s="43"/>
      <c r="J41" s="21"/>
      <c r="K41" s="32"/>
      <c r="L41" s="31"/>
      <c r="M41" s="31"/>
      <c r="N41" s="35"/>
      <c r="O41" s="33"/>
      <c r="P41" s="34"/>
    </row>
    <row r="42" spans="1:16" ht="16.5" thickTop="1" thickBot="1"/>
    <row r="43" spans="1:16" ht="57.95" customHeight="1" thickTop="1" thickBot="1">
      <c r="A43" s="124" t="s">
        <v>0</v>
      </c>
      <c r="B43" s="125" t="s">
        <v>54</v>
      </c>
      <c r="C43" s="125" t="s">
        <v>1</v>
      </c>
      <c r="D43" s="125" t="s">
        <v>9</v>
      </c>
      <c r="E43" s="125" t="s">
        <v>2</v>
      </c>
      <c r="F43" s="125" t="s">
        <v>3</v>
      </c>
      <c r="G43" s="125" t="s">
        <v>4</v>
      </c>
      <c r="H43" s="125" t="s">
        <v>5</v>
      </c>
      <c r="I43" s="125" t="s">
        <v>6</v>
      </c>
      <c r="J43" s="3" t="s">
        <v>7</v>
      </c>
      <c r="K43" s="126" t="s">
        <v>10</v>
      </c>
      <c r="L43" s="4" t="s">
        <v>11</v>
      </c>
      <c r="M43" s="5" t="s">
        <v>12</v>
      </c>
      <c r="N43" s="24" t="s">
        <v>8</v>
      </c>
      <c r="O43" s="5" t="s">
        <v>13</v>
      </c>
      <c r="P43" s="6" t="s">
        <v>14</v>
      </c>
    </row>
    <row r="44" spans="1:16" ht="20.100000000000001" customHeight="1" thickTop="1">
      <c r="A44" s="92" t="s">
        <v>78</v>
      </c>
      <c r="B44" s="93">
        <v>68000000</v>
      </c>
      <c r="C44" s="93">
        <v>7270000</v>
      </c>
      <c r="D44" s="93">
        <f t="shared" ref="D44:D49" si="5">C44*10</f>
        <v>72700000</v>
      </c>
      <c r="E44" s="194">
        <f>AVERAGE(D44:D48)</f>
        <v>66920000</v>
      </c>
      <c r="F44" s="194">
        <f>STDEV(D44:D48)</f>
        <v>4281588.4902685359</v>
      </c>
      <c r="G44" s="98">
        <f>D44/B44</f>
        <v>1.0691176470588235</v>
      </c>
      <c r="H44" s="197">
        <f>AVERAGE(G44:G48)</f>
        <v>0.98411764705882354</v>
      </c>
      <c r="I44" s="197">
        <f>STDEV(G44:G48)</f>
        <v>6.2964536621595027E-2</v>
      </c>
      <c r="J44" s="197">
        <f>I44/H44</f>
        <v>6.3980700691399606E-2</v>
      </c>
      <c r="K44" s="99">
        <f>LOG(D44)</f>
        <v>7.8615344108590381</v>
      </c>
      <c r="L44" s="200">
        <f>AVERAGE(K44:K48)</f>
        <v>7.8248568785608654</v>
      </c>
      <c r="M44" s="202">
        <f>STDEV(K44:K48)^2</f>
        <v>7.5238669128871254E-4</v>
      </c>
      <c r="N44" s="29"/>
      <c r="O44" s="25"/>
      <c r="P44" s="26"/>
    </row>
    <row r="45" spans="1:16" ht="20.100000000000001" customHeight="1">
      <c r="A45" s="94" t="s">
        <v>79</v>
      </c>
      <c r="B45" s="95">
        <v>68000000</v>
      </c>
      <c r="C45" s="95">
        <v>6400000</v>
      </c>
      <c r="D45" s="95">
        <f t="shared" si="5"/>
        <v>64000000</v>
      </c>
      <c r="E45" s="195"/>
      <c r="F45" s="195"/>
      <c r="G45" s="101">
        <f>D45/B45</f>
        <v>0.94117647058823528</v>
      </c>
      <c r="H45" s="198"/>
      <c r="I45" s="198"/>
      <c r="J45" s="198"/>
      <c r="K45" s="102">
        <f>LOG(D45)</f>
        <v>7.8061799739838875</v>
      </c>
      <c r="L45" s="201"/>
      <c r="M45" s="203"/>
      <c r="N45" s="30"/>
      <c r="O45" s="27"/>
      <c r="P45" s="28"/>
    </row>
    <row r="46" spans="1:16" ht="20.100000000000001" customHeight="1">
      <c r="A46" s="94" t="s">
        <v>80</v>
      </c>
      <c r="B46" s="95">
        <v>68000000</v>
      </c>
      <c r="C46" s="95">
        <v>6330000</v>
      </c>
      <c r="D46" s="95">
        <f t="shared" si="5"/>
        <v>63300000</v>
      </c>
      <c r="E46" s="195"/>
      <c r="F46" s="195"/>
      <c r="G46" s="101">
        <f>D46/B46</f>
        <v>0.93088235294117649</v>
      </c>
      <c r="H46" s="198"/>
      <c r="I46" s="198"/>
      <c r="J46" s="198"/>
      <c r="K46" s="102">
        <f>LOG(D46)</f>
        <v>7.8014037100173548</v>
      </c>
      <c r="L46" s="201"/>
      <c r="M46" s="203"/>
      <c r="N46" s="30"/>
      <c r="O46" s="27"/>
      <c r="P46" s="28"/>
    </row>
    <row r="47" spans="1:16" ht="20.100000000000001" customHeight="1">
      <c r="A47" s="94" t="s">
        <v>81</v>
      </c>
      <c r="B47" s="95">
        <v>68000000</v>
      </c>
      <c r="C47" s="95">
        <v>6430000</v>
      </c>
      <c r="D47" s="95">
        <f t="shared" si="5"/>
        <v>64300000</v>
      </c>
      <c r="E47" s="195"/>
      <c r="F47" s="195"/>
      <c r="G47" s="101">
        <f>D47/B47</f>
        <v>0.94558823529411762</v>
      </c>
      <c r="H47" s="198"/>
      <c r="I47" s="198"/>
      <c r="J47" s="198"/>
      <c r="K47" s="102">
        <f>LOG(D47)</f>
        <v>7.8082109729242219</v>
      </c>
      <c r="L47" s="201"/>
      <c r="M47" s="203"/>
      <c r="N47" s="30"/>
      <c r="O47" s="27"/>
      <c r="P47" s="28"/>
    </row>
    <row r="48" spans="1:16" ht="20.100000000000001" customHeight="1">
      <c r="A48" s="94" t="s">
        <v>82</v>
      </c>
      <c r="B48" s="95">
        <v>68000000</v>
      </c>
      <c r="C48" s="95">
        <v>7030000</v>
      </c>
      <c r="D48" s="95">
        <f t="shared" si="5"/>
        <v>70300000</v>
      </c>
      <c r="E48" s="196"/>
      <c r="F48" s="196"/>
      <c r="G48" s="101">
        <f>D48/B48</f>
        <v>1.0338235294117648</v>
      </c>
      <c r="H48" s="199"/>
      <c r="I48" s="199"/>
      <c r="J48" s="199"/>
      <c r="K48" s="102">
        <f>LOG(D48)</f>
        <v>7.8469553250198238</v>
      </c>
      <c r="L48" s="201"/>
      <c r="M48" s="203"/>
      <c r="N48" s="30"/>
      <c r="O48" s="27"/>
      <c r="P48" s="28"/>
    </row>
    <row r="49" spans="1:16" ht="20.100000000000001" customHeight="1" thickBot="1">
      <c r="A49" s="96" t="s">
        <v>83</v>
      </c>
      <c r="B49" s="100">
        <v>0</v>
      </c>
      <c r="C49" s="100">
        <v>0</v>
      </c>
      <c r="D49" s="100">
        <f t="shared" si="5"/>
        <v>0</v>
      </c>
      <c r="E49" s="38"/>
      <c r="F49" s="38"/>
      <c r="G49" s="12"/>
      <c r="H49" s="12"/>
      <c r="I49" s="13"/>
      <c r="J49" s="39"/>
      <c r="K49" s="22"/>
      <c r="L49" s="30"/>
      <c r="M49" s="40"/>
      <c r="N49" s="30"/>
      <c r="O49" s="27"/>
      <c r="P49" s="28"/>
    </row>
    <row r="50" spans="1:16" ht="20.100000000000001" customHeight="1" thickTop="1">
      <c r="A50" s="14" t="s">
        <v>84</v>
      </c>
      <c r="B50" s="8">
        <v>68000000</v>
      </c>
      <c r="C50" s="8">
        <v>0</v>
      </c>
      <c r="D50" s="8">
        <v>1</v>
      </c>
      <c r="E50" s="144">
        <f>AVERAGE(D50:D54)</f>
        <v>1</v>
      </c>
      <c r="F50" s="144">
        <f>STDEV(D50:D54)</f>
        <v>0</v>
      </c>
      <c r="G50" s="41">
        <f>D50/B50</f>
        <v>1.4705882352941177E-8</v>
      </c>
      <c r="H50" s="153">
        <f>AVERAGE(G50:G54)</f>
        <v>1.4705882352941177E-8</v>
      </c>
      <c r="I50" s="153">
        <f>STDEV(G50:G54)</f>
        <v>0</v>
      </c>
      <c r="J50" s="153">
        <f>I50/H50</f>
        <v>0</v>
      </c>
      <c r="K50" s="69">
        <f>LOG(D50)</f>
        <v>0</v>
      </c>
      <c r="L50" s="156">
        <f>AVERAGE(K50:K54)</f>
        <v>0</v>
      </c>
      <c r="M50" s="156">
        <f>STDEV(K50:K54)^2</f>
        <v>0</v>
      </c>
      <c r="N50" s="163">
        <f>L44-L50</f>
        <v>7.8248568785608654</v>
      </c>
      <c r="O50" s="156">
        <f>SQRT((M44/5)+(M50/5))</f>
        <v>1.2266920487952243E-2</v>
      </c>
      <c r="P50" s="142">
        <f>1.96*O50</f>
        <v>2.4043164156386396E-2</v>
      </c>
    </row>
    <row r="51" spans="1:16" ht="20.100000000000001" customHeight="1">
      <c r="A51" s="16" t="s">
        <v>85</v>
      </c>
      <c r="B51" s="10">
        <v>68000000</v>
      </c>
      <c r="C51" s="10">
        <v>0</v>
      </c>
      <c r="D51" s="10">
        <v>1</v>
      </c>
      <c r="E51" s="145"/>
      <c r="F51" s="145"/>
      <c r="G51" s="11">
        <f>D51/B51</f>
        <v>1.4705882352941177E-8</v>
      </c>
      <c r="H51" s="154"/>
      <c r="I51" s="154"/>
      <c r="J51" s="154"/>
      <c r="K51" s="70">
        <f>LOG(D51)</f>
        <v>0</v>
      </c>
      <c r="L51" s="157"/>
      <c r="M51" s="157"/>
      <c r="N51" s="164"/>
      <c r="O51" s="157"/>
      <c r="P51" s="143"/>
    </row>
    <row r="52" spans="1:16" ht="20.100000000000001" customHeight="1">
      <c r="A52" s="16" t="s">
        <v>86</v>
      </c>
      <c r="B52" s="10">
        <v>68000000</v>
      </c>
      <c r="C52" s="10">
        <v>0</v>
      </c>
      <c r="D52" s="10">
        <v>1</v>
      </c>
      <c r="E52" s="145"/>
      <c r="F52" s="145"/>
      <c r="G52" s="11">
        <f>D52/B52</f>
        <v>1.4705882352941177E-8</v>
      </c>
      <c r="H52" s="154"/>
      <c r="I52" s="154"/>
      <c r="J52" s="154"/>
      <c r="K52" s="70">
        <f>LOG(D52)</f>
        <v>0</v>
      </c>
      <c r="L52" s="157"/>
      <c r="M52" s="157"/>
      <c r="N52" s="164"/>
      <c r="O52" s="157"/>
      <c r="P52" s="143"/>
    </row>
    <row r="53" spans="1:16" ht="20.100000000000001" customHeight="1">
      <c r="A53" s="16" t="s">
        <v>87</v>
      </c>
      <c r="B53" s="10">
        <v>68000000</v>
      </c>
      <c r="C53" s="10">
        <v>0</v>
      </c>
      <c r="D53" s="10">
        <v>1</v>
      </c>
      <c r="E53" s="145"/>
      <c r="F53" s="145"/>
      <c r="G53" s="11">
        <f>D53/B53</f>
        <v>1.4705882352941177E-8</v>
      </c>
      <c r="H53" s="154"/>
      <c r="I53" s="154"/>
      <c r="J53" s="154"/>
      <c r="K53" s="70">
        <f>LOG(D53)</f>
        <v>0</v>
      </c>
      <c r="L53" s="157"/>
      <c r="M53" s="157"/>
      <c r="N53" s="164"/>
      <c r="O53" s="157"/>
      <c r="P53" s="143"/>
    </row>
    <row r="54" spans="1:16" ht="20.100000000000001" customHeight="1">
      <c r="A54" s="16" t="s">
        <v>88</v>
      </c>
      <c r="B54" s="10">
        <v>68000000</v>
      </c>
      <c r="C54" s="10">
        <v>0</v>
      </c>
      <c r="D54" s="10">
        <v>1</v>
      </c>
      <c r="E54" s="146"/>
      <c r="F54" s="146"/>
      <c r="G54" s="11">
        <f>D54/B54</f>
        <v>1.4705882352941177E-8</v>
      </c>
      <c r="H54" s="155"/>
      <c r="I54" s="155"/>
      <c r="J54" s="155"/>
      <c r="K54" s="70">
        <f>LOG(D54)</f>
        <v>0</v>
      </c>
      <c r="L54" s="162"/>
      <c r="M54" s="162"/>
      <c r="N54" s="165"/>
      <c r="O54" s="157"/>
      <c r="P54" s="143"/>
    </row>
    <row r="55" spans="1:16" ht="20.100000000000001" customHeight="1" thickBot="1">
      <c r="A55" s="37" t="s">
        <v>89</v>
      </c>
      <c r="B55" s="36">
        <v>0</v>
      </c>
      <c r="C55" s="17">
        <v>0</v>
      </c>
      <c r="D55" s="36">
        <f t="shared" ref="D55" si="6">C55*10</f>
        <v>0</v>
      </c>
      <c r="E55" s="42"/>
      <c r="F55" s="42"/>
      <c r="G55" s="21"/>
      <c r="H55" s="43"/>
      <c r="I55" s="43"/>
      <c r="J55" s="21"/>
      <c r="K55" s="32"/>
      <c r="L55" s="31"/>
      <c r="M55" s="31"/>
      <c r="N55" s="35"/>
      <c r="O55" s="33"/>
      <c r="P55" s="34"/>
    </row>
    <row r="56" spans="1:16" ht="16.5" thickTop="1" thickBot="1"/>
    <row r="57" spans="1:16" ht="57.95" customHeight="1" thickTop="1" thickBot="1">
      <c r="A57" s="1" t="s">
        <v>0</v>
      </c>
      <c r="B57" s="2" t="s">
        <v>54</v>
      </c>
      <c r="C57" s="2" t="s">
        <v>1</v>
      </c>
      <c r="D57" s="2" t="s">
        <v>9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3" t="s">
        <v>7</v>
      </c>
      <c r="K57" s="23" t="s">
        <v>10</v>
      </c>
      <c r="L57" s="4" t="s">
        <v>11</v>
      </c>
      <c r="M57" s="5" t="s">
        <v>12</v>
      </c>
      <c r="N57" s="24" t="s">
        <v>8</v>
      </c>
      <c r="O57" s="5" t="s">
        <v>13</v>
      </c>
      <c r="P57" s="6" t="s">
        <v>14</v>
      </c>
    </row>
    <row r="58" spans="1:16" ht="20.100000000000001" customHeight="1" thickTop="1">
      <c r="A58" s="103" t="s">
        <v>39</v>
      </c>
      <c r="B58" s="104">
        <v>68000000</v>
      </c>
      <c r="C58" s="104">
        <v>53300</v>
      </c>
      <c r="D58" s="104">
        <f t="shared" ref="D58:D63" si="7">C58*10</f>
        <v>533000</v>
      </c>
      <c r="E58" s="208">
        <f>AVERAGE(D58:D62)</f>
        <v>786600</v>
      </c>
      <c r="F58" s="208">
        <f>STDEV(D58:D62)</f>
        <v>667099.91755358502</v>
      </c>
      <c r="G58" s="109">
        <f>D58/B58</f>
        <v>7.8382352941176476E-3</v>
      </c>
      <c r="H58" s="211">
        <f>AVERAGE(G58:G62)</f>
        <v>1.156764705882353E-2</v>
      </c>
      <c r="I58" s="211">
        <f>STDEV(G58:G62)</f>
        <v>9.8102929051997814E-3</v>
      </c>
      <c r="J58" s="211">
        <f>I58/H58</f>
        <v>0.84808024097836909</v>
      </c>
      <c r="K58" s="110">
        <f>LOG(D58)</f>
        <v>5.7267272090265724</v>
      </c>
      <c r="L58" s="204">
        <f>AVERAGE(K58:K62)</f>
        <v>5.7538519203439158</v>
      </c>
      <c r="M58" s="206">
        <f>STDEV(K58:K62)^2</f>
        <v>0.16491153228324154</v>
      </c>
      <c r="N58" s="29"/>
      <c r="O58" s="25"/>
      <c r="P58" s="26"/>
    </row>
    <row r="59" spans="1:16" ht="20.100000000000001" customHeight="1">
      <c r="A59" s="105" t="s">
        <v>40</v>
      </c>
      <c r="B59" s="106">
        <v>68000000</v>
      </c>
      <c r="C59" s="106">
        <v>114000</v>
      </c>
      <c r="D59" s="106">
        <f t="shared" si="7"/>
        <v>1140000</v>
      </c>
      <c r="E59" s="209"/>
      <c r="F59" s="209"/>
      <c r="G59" s="112">
        <f>D59/B59</f>
        <v>1.6764705882352942E-2</v>
      </c>
      <c r="H59" s="212"/>
      <c r="I59" s="212"/>
      <c r="J59" s="212"/>
      <c r="K59" s="113">
        <f>LOG(D59)</f>
        <v>6.0569048513364727</v>
      </c>
      <c r="L59" s="205"/>
      <c r="M59" s="207"/>
      <c r="N59" s="30"/>
      <c r="O59" s="27"/>
      <c r="P59" s="28"/>
    </row>
    <row r="60" spans="1:16" ht="20.100000000000001" customHeight="1">
      <c r="A60" s="105" t="s">
        <v>41</v>
      </c>
      <c r="B60" s="106">
        <v>68000000</v>
      </c>
      <c r="C60" s="106">
        <v>18300</v>
      </c>
      <c r="D60" s="106">
        <f t="shared" si="7"/>
        <v>183000</v>
      </c>
      <c r="E60" s="209"/>
      <c r="F60" s="209"/>
      <c r="G60" s="112">
        <f>D60/B60</f>
        <v>2.6911764705882355E-3</v>
      </c>
      <c r="H60" s="212"/>
      <c r="I60" s="212"/>
      <c r="J60" s="212"/>
      <c r="K60" s="113">
        <f>LOG(D60)</f>
        <v>5.2624510897304297</v>
      </c>
      <c r="L60" s="205"/>
      <c r="M60" s="207"/>
      <c r="N60" s="30"/>
      <c r="O60" s="27"/>
      <c r="P60" s="28"/>
    </row>
    <row r="61" spans="1:16" ht="20.100000000000001" customHeight="1">
      <c r="A61" s="105" t="s">
        <v>42</v>
      </c>
      <c r="B61" s="106">
        <v>68000000</v>
      </c>
      <c r="C61" s="106">
        <v>29700</v>
      </c>
      <c r="D61" s="106">
        <f t="shared" si="7"/>
        <v>297000</v>
      </c>
      <c r="E61" s="209"/>
      <c r="F61" s="209"/>
      <c r="G61" s="112">
        <f>D61/B61</f>
        <v>4.3676470588235291E-3</v>
      </c>
      <c r="H61" s="212"/>
      <c r="I61" s="212"/>
      <c r="J61" s="212"/>
      <c r="K61" s="113">
        <f>LOG(D61)</f>
        <v>5.4727564493172123</v>
      </c>
      <c r="L61" s="205"/>
      <c r="M61" s="207"/>
      <c r="N61" s="30"/>
      <c r="O61" s="27"/>
      <c r="P61" s="28"/>
    </row>
    <row r="62" spans="1:16" ht="20.100000000000001" customHeight="1">
      <c r="A62" s="105" t="s">
        <v>43</v>
      </c>
      <c r="B62" s="106">
        <v>68000000</v>
      </c>
      <c r="C62" s="106">
        <v>178000</v>
      </c>
      <c r="D62" s="106">
        <f t="shared" si="7"/>
        <v>1780000</v>
      </c>
      <c r="E62" s="210"/>
      <c r="F62" s="210"/>
      <c r="G62" s="112">
        <f>D62/B62</f>
        <v>2.6176470588235294E-2</v>
      </c>
      <c r="H62" s="213"/>
      <c r="I62" s="213"/>
      <c r="J62" s="213"/>
      <c r="K62" s="113">
        <f>LOG(D62)</f>
        <v>6.2504200023088936</v>
      </c>
      <c r="L62" s="205"/>
      <c r="M62" s="207"/>
      <c r="N62" s="30"/>
      <c r="O62" s="27"/>
      <c r="P62" s="28"/>
    </row>
    <row r="63" spans="1:16" ht="20.100000000000001" customHeight="1" thickBot="1">
      <c r="A63" s="107" t="s">
        <v>44</v>
      </c>
      <c r="B63" s="111">
        <v>0</v>
      </c>
      <c r="C63" s="111">
        <v>0</v>
      </c>
      <c r="D63" s="111">
        <f t="shared" si="7"/>
        <v>0</v>
      </c>
      <c r="E63" s="38"/>
      <c r="F63" s="38"/>
      <c r="G63" s="12"/>
      <c r="H63" s="12"/>
      <c r="I63" s="13"/>
      <c r="J63" s="39"/>
      <c r="K63" s="22"/>
      <c r="L63" s="30"/>
      <c r="M63" s="40"/>
      <c r="N63" s="30"/>
      <c r="O63" s="27"/>
      <c r="P63" s="28"/>
    </row>
    <row r="64" spans="1:16" ht="20.100000000000001" customHeight="1" thickTop="1">
      <c r="A64" s="14" t="s">
        <v>45</v>
      </c>
      <c r="B64" s="8">
        <v>68000000</v>
      </c>
      <c r="C64" s="8">
        <v>0</v>
      </c>
      <c r="D64" s="8">
        <v>1</v>
      </c>
      <c r="E64" s="144">
        <f>AVERAGE(D64:D68)</f>
        <v>1</v>
      </c>
      <c r="F64" s="144">
        <f>STDEV(D64:D68)</f>
        <v>0</v>
      </c>
      <c r="G64" s="41">
        <f>D64/B64</f>
        <v>1.4705882352941177E-8</v>
      </c>
      <c r="H64" s="153">
        <f>AVERAGE(G64:G68)</f>
        <v>1.4705882352941177E-8</v>
      </c>
      <c r="I64" s="153">
        <f>STDEV(G64:G68)</f>
        <v>0</v>
      </c>
      <c r="J64" s="153">
        <f>I64/H64</f>
        <v>0</v>
      </c>
      <c r="K64" s="69">
        <f>LOG(D64)</f>
        <v>0</v>
      </c>
      <c r="L64" s="156">
        <f>AVERAGE(K64:K68)</f>
        <v>0</v>
      </c>
      <c r="M64" s="156">
        <f>STDEV(K64:K68)^2</f>
        <v>0</v>
      </c>
      <c r="N64" s="163">
        <f>L58-L64</f>
        <v>5.7538519203439158</v>
      </c>
      <c r="O64" s="156">
        <f>SQRT((M58/5)+(M64/5))</f>
        <v>0.18161031484100321</v>
      </c>
      <c r="P64" s="142">
        <f>1.96*O64</f>
        <v>0.35595621708836628</v>
      </c>
    </row>
    <row r="65" spans="1:16" ht="20.100000000000001" customHeight="1">
      <c r="A65" s="16" t="s">
        <v>46</v>
      </c>
      <c r="B65" s="10">
        <v>68000000</v>
      </c>
      <c r="C65" s="10">
        <v>0</v>
      </c>
      <c r="D65" s="10">
        <v>1</v>
      </c>
      <c r="E65" s="145"/>
      <c r="F65" s="145"/>
      <c r="G65" s="11">
        <f>D65/B65</f>
        <v>1.4705882352941177E-8</v>
      </c>
      <c r="H65" s="154"/>
      <c r="I65" s="154"/>
      <c r="J65" s="154"/>
      <c r="K65" s="70">
        <f>LOG(D65)</f>
        <v>0</v>
      </c>
      <c r="L65" s="157"/>
      <c r="M65" s="157"/>
      <c r="N65" s="164"/>
      <c r="O65" s="157"/>
      <c r="P65" s="143"/>
    </row>
    <row r="66" spans="1:16" ht="20.100000000000001" customHeight="1">
      <c r="A66" s="16" t="s">
        <v>47</v>
      </c>
      <c r="B66" s="10">
        <v>68000000</v>
      </c>
      <c r="C66" s="10">
        <v>0</v>
      </c>
      <c r="D66" s="10">
        <v>1</v>
      </c>
      <c r="E66" s="145"/>
      <c r="F66" s="145"/>
      <c r="G66" s="11">
        <f>D66/B66</f>
        <v>1.4705882352941177E-8</v>
      </c>
      <c r="H66" s="154"/>
      <c r="I66" s="154"/>
      <c r="J66" s="154"/>
      <c r="K66" s="70">
        <f>LOG(D66)</f>
        <v>0</v>
      </c>
      <c r="L66" s="157"/>
      <c r="M66" s="157"/>
      <c r="N66" s="164"/>
      <c r="O66" s="157"/>
      <c r="P66" s="143"/>
    </row>
    <row r="67" spans="1:16" ht="20.100000000000001" customHeight="1">
      <c r="A67" s="16" t="s">
        <v>48</v>
      </c>
      <c r="B67" s="10">
        <v>68000000</v>
      </c>
      <c r="C67" s="10">
        <v>0</v>
      </c>
      <c r="D67" s="10">
        <v>1</v>
      </c>
      <c r="E67" s="145"/>
      <c r="F67" s="145"/>
      <c r="G67" s="11">
        <f>D67/B67</f>
        <v>1.4705882352941177E-8</v>
      </c>
      <c r="H67" s="154"/>
      <c r="I67" s="154"/>
      <c r="J67" s="154"/>
      <c r="K67" s="70">
        <f>LOG(D67)</f>
        <v>0</v>
      </c>
      <c r="L67" s="157"/>
      <c r="M67" s="157"/>
      <c r="N67" s="164"/>
      <c r="O67" s="157"/>
      <c r="P67" s="143"/>
    </row>
    <row r="68" spans="1:16" ht="20.100000000000001" customHeight="1">
      <c r="A68" s="16" t="s">
        <v>49</v>
      </c>
      <c r="B68" s="10">
        <v>68000000</v>
      </c>
      <c r="C68" s="10">
        <v>0</v>
      </c>
      <c r="D68" s="10">
        <v>1</v>
      </c>
      <c r="E68" s="146"/>
      <c r="F68" s="146"/>
      <c r="G68" s="11">
        <f>D68/B68</f>
        <v>1.4705882352941177E-8</v>
      </c>
      <c r="H68" s="155"/>
      <c r="I68" s="155"/>
      <c r="J68" s="155"/>
      <c r="K68" s="70">
        <f>LOG(D68)</f>
        <v>0</v>
      </c>
      <c r="L68" s="162"/>
      <c r="M68" s="162"/>
      <c r="N68" s="165"/>
      <c r="O68" s="157"/>
      <c r="P68" s="143"/>
    </row>
    <row r="69" spans="1:16" ht="20.100000000000001" customHeight="1" thickBot="1">
      <c r="A69" s="37" t="s">
        <v>50</v>
      </c>
      <c r="B69" s="36">
        <v>0</v>
      </c>
      <c r="C69" s="17">
        <v>0</v>
      </c>
      <c r="D69" s="36">
        <f t="shared" ref="D69" si="8">C69*10</f>
        <v>0</v>
      </c>
      <c r="E69" s="42"/>
      <c r="F69" s="42"/>
      <c r="G69" s="21"/>
      <c r="H69" s="43"/>
      <c r="I69" s="43"/>
      <c r="J69" s="21"/>
      <c r="K69" s="32"/>
      <c r="L69" s="31"/>
      <c r="M69" s="31"/>
      <c r="N69" s="35"/>
      <c r="O69" s="33"/>
      <c r="P69" s="34"/>
    </row>
    <row r="70" spans="1:16" ht="16.5" thickTop="1" thickBot="1"/>
    <row r="71" spans="1:16" ht="57.95" customHeight="1" thickTop="1" thickBot="1">
      <c r="A71" s="1" t="s">
        <v>0</v>
      </c>
      <c r="B71" s="2" t="s">
        <v>54</v>
      </c>
      <c r="C71" s="2" t="s">
        <v>1</v>
      </c>
      <c r="D71" s="2" t="s">
        <v>9</v>
      </c>
      <c r="E71" s="2" t="s">
        <v>2</v>
      </c>
      <c r="F71" s="2" t="s">
        <v>3</v>
      </c>
      <c r="G71" s="2" t="s">
        <v>4</v>
      </c>
      <c r="H71" s="2" t="s">
        <v>5</v>
      </c>
      <c r="I71" s="2" t="s">
        <v>6</v>
      </c>
      <c r="J71" s="3" t="s">
        <v>7</v>
      </c>
      <c r="K71" s="23" t="s">
        <v>10</v>
      </c>
      <c r="L71" s="4" t="s">
        <v>11</v>
      </c>
      <c r="M71" s="5" t="s">
        <v>12</v>
      </c>
      <c r="N71" s="24" t="s">
        <v>8</v>
      </c>
      <c r="O71" s="5" t="s">
        <v>13</v>
      </c>
      <c r="P71" s="6" t="s">
        <v>14</v>
      </c>
    </row>
    <row r="72" spans="1:16" ht="20.100000000000001" customHeight="1" thickTop="1">
      <c r="A72" s="114" t="s">
        <v>90</v>
      </c>
      <c r="B72" s="115">
        <v>68000000</v>
      </c>
      <c r="C72" s="115">
        <v>803000</v>
      </c>
      <c r="D72" s="115">
        <f t="shared" ref="D72:D77" si="9">C72*10</f>
        <v>8030000</v>
      </c>
      <c r="E72" s="214">
        <f>AVERAGE(D72:D76)</f>
        <v>10294000</v>
      </c>
      <c r="F72" s="214">
        <f>STDEV(D72:D76)</f>
        <v>6340629.3063070644</v>
      </c>
      <c r="G72" s="116">
        <f>D72/B72</f>
        <v>0.11808823529411765</v>
      </c>
      <c r="H72" s="217">
        <f>AVERAGE(G72:G76)</f>
        <v>0.15138235294117647</v>
      </c>
      <c r="I72" s="217">
        <f>STDEV(G72:G76)</f>
        <v>9.3244548622162721E-2</v>
      </c>
      <c r="J72" s="217">
        <f>I72/H72</f>
        <v>0.6159538863713877</v>
      </c>
      <c r="K72" s="117">
        <f>LOG(D72)</f>
        <v>6.9047155452786813</v>
      </c>
      <c r="L72" s="220">
        <f>AVERAGE(K72:K76)</f>
        <v>6.7802714272211002</v>
      </c>
      <c r="M72" s="230">
        <f>STDEV(K72:K76)^2</f>
        <v>0.50055575964257326</v>
      </c>
      <c r="N72" s="29"/>
      <c r="O72" s="25"/>
      <c r="P72" s="26"/>
    </row>
    <row r="73" spans="1:16" ht="20.100000000000001" customHeight="1">
      <c r="A73" s="118" t="s">
        <v>91</v>
      </c>
      <c r="B73" s="119">
        <v>68000000</v>
      </c>
      <c r="C73" s="119">
        <v>1320000</v>
      </c>
      <c r="D73" s="119">
        <f t="shared" si="9"/>
        <v>13200000</v>
      </c>
      <c r="E73" s="215"/>
      <c r="F73" s="215"/>
      <c r="G73" s="120">
        <f>D73/B73</f>
        <v>0.19411764705882353</v>
      </c>
      <c r="H73" s="218"/>
      <c r="I73" s="218"/>
      <c r="J73" s="218"/>
      <c r="K73" s="121">
        <f>LOG(D73)</f>
        <v>7.1205739312058496</v>
      </c>
      <c r="L73" s="221"/>
      <c r="M73" s="231"/>
      <c r="N73" s="30"/>
      <c r="O73" s="27"/>
      <c r="P73" s="28"/>
    </row>
    <row r="74" spans="1:16" ht="20.100000000000001" customHeight="1">
      <c r="A74" s="118" t="s">
        <v>92</v>
      </c>
      <c r="B74" s="119">
        <v>68000000</v>
      </c>
      <c r="C74" s="119">
        <v>1650000</v>
      </c>
      <c r="D74" s="119">
        <f t="shared" si="9"/>
        <v>16500000</v>
      </c>
      <c r="E74" s="215"/>
      <c r="F74" s="215"/>
      <c r="G74" s="120">
        <f>D74/B74</f>
        <v>0.24264705882352941</v>
      </c>
      <c r="H74" s="218"/>
      <c r="I74" s="218"/>
      <c r="J74" s="218"/>
      <c r="K74" s="121">
        <f>LOG(D74)</f>
        <v>7.2174839442139067</v>
      </c>
      <c r="L74" s="221"/>
      <c r="M74" s="231"/>
      <c r="N74" s="30"/>
      <c r="O74" s="27"/>
      <c r="P74" s="28"/>
    </row>
    <row r="75" spans="1:16" ht="20.100000000000001" customHeight="1">
      <c r="A75" s="118" t="s">
        <v>93</v>
      </c>
      <c r="B75" s="119">
        <v>68000000</v>
      </c>
      <c r="C75" s="119">
        <v>1340000</v>
      </c>
      <c r="D75" s="119">
        <f t="shared" si="9"/>
        <v>13400000</v>
      </c>
      <c r="E75" s="215"/>
      <c r="F75" s="215"/>
      <c r="G75" s="120">
        <f>D75/B75</f>
        <v>0.19705882352941176</v>
      </c>
      <c r="H75" s="218"/>
      <c r="I75" s="218"/>
      <c r="J75" s="218"/>
      <c r="K75" s="121">
        <f>LOG(D75)</f>
        <v>7.1271047983648073</v>
      </c>
      <c r="L75" s="221"/>
      <c r="M75" s="231"/>
      <c r="N75" s="30"/>
      <c r="O75" s="27"/>
      <c r="P75" s="28"/>
    </row>
    <row r="76" spans="1:16" ht="20.100000000000001" customHeight="1">
      <c r="A76" s="118" t="s">
        <v>94</v>
      </c>
      <c r="B76" s="119">
        <v>68000000</v>
      </c>
      <c r="C76" s="119">
        <v>34000</v>
      </c>
      <c r="D76" s="119">
        <f t="shared" si="9"/>
        <v>340000</v>
      </c>
      <c r="E76" s="216"/>
      <c r="F76" s="216"/>
      <c r="G76" s="120">
        <f>D76/B76</f>
        <v>5.0000000000000001E-3</v>
      </c>
      <c r="H76" s="219"/>
      <c r="I76" s="219"/>
      <c r="J76" s="219"/>
      <c r="K76" s="121">
        <f>LOG(D76)</f>
        <v>5.5314789170422554</v>
      </c>
      <c r="L76" s="221"/>
      <c r="M76" s="231"/>
      <c r="N76" s="30"/>
      <c r="O76" s="27"/>
      <c r="P76" s="28"/>
    </row>
    <row r="77" spans="1:16" ht="20.100000000000001" customHeight="1" thickBot="1">
      <c r="A77" s="122" t="s">
        <v>95</v>
      </c>
      <c r="B77" s="123">
        <v>0</v>
      </c>
      <c r="C77" s="123">
        <v>0</v>
      </c>
      <c r="D77" s="123">
        <f t="shared" si="9"/>
        <v>0</v>
      </c>
      <c r="E77" s="38"/>
      <c r="F77" s="38"/>
      <c r="G77" s="12"/>
      <c r="H77" s="12"/>
      <c r="I77" s="13"/>
      <c r="J77" s="39"/>
      <c r="K77" s="22"/>
      <c r="L77" s="30"/>
      <c r="M77" s="40"/>
      <c r="N77" s="30"/>
      <c r="O77" s="27"/>
      <c r="P77" s="28"/>
    </row>
    <row r="78" spans="1:16" ht="20.100000000000001" customHeight="1" thickTop="1">
      <c r="A78" s="14" t="s">
        <v>96</v>
      </c>
      <c r="B78" s="8">
        <v>68000000</v>
      </c>
      <c r="C78" s="8">
        <v>0</v>
      </c>
      <c r="D78" s="8">
        <v>1</v>
      </c>
      <c r="E78" s="144">
        <f>AVERAGE(D78:D82)</f>
        <v>1</v>
      </c>
      <c r="F78" s="144">
        <f>STDEV(D78:D82)</f>
        <v>0</v>
      </c>
      <c r="G78" s="41">
        <f>D78/B78</f>
        <v>1.4705882352941177E-8</v>
      </c>
      <c r="H78" s="153">
        <f>AVERAGE(G78:G82)</f>
        <v>1.4705882352941177E-8</v>
      </c>
      <c r="I78" s="153">
        <f>STDEV(G78:G82)</f>
        <v>0</v>
      </c>
      <c r="J78" s="153">
        <f>I78/H78</f>
        <v>0</v>
      </c>
      <c r="K78" s="69">
        <f>LOG(D78)</f>
        <v>0</v>
      </c>
      <c r="L78" s="156">
        <f>AVERAGE(K78:K82)</f>
        <v>0</v>
      </c>
      <c r="M78" s="224">
        <f>STDEV(K78:K82)^2</f>
        <v>0</v>
      </c>
      <c r="N78" s="163">
        <f>L72-L78</f>
        <v>6.7802714272211002</v>
      </c>
      <c r="O78" s="156">
        <f>SQRT((M72/5)+(M78/5))</f>
        <v>0.31640346383773149</v>
      </c>
      <c r="P78" s="142">
        <f>1.96*O78</f>
        <v>0.62015078912195376</v>
      </c>
    </row>
    <row r="79" spans="1:16" ht="20.100000000000001" customHeight="1">
      <c r="A79" s="16" t="s">
        <v>97</v>
      </c>
      <c r="B79" s="10">
        <v>68000000</v>
      </c>
      <c r="C79" s="10">
        <v>0</v>
      </c>
      <c r="D79" s="10">
        <v>1</v>
      </c>
      <c r="E79" s="145"/>
      <c r="F79" s="145"/>
      <c r="G79" s="11">
        <f>D79/B79</f>
        <v>1.4705882352941177E-8</v>
      </c>
      <c r="H79" s="154"/>
      <c r="I79" s="154"/>
      <c r="J79" s="154"/>
      <c r="K79" s="70">
        <f>LOG(D79)</f>
        <v>0</v>
      </c>
      <c r="L79" s="157"/>
      <c r="M79" s="225"/>
      <c r="N79" s="164"/>
      <c r="O79" s="157"/>
      <c r="P79" s="143"/>
    </row>
    <row r="80" spans="1:16" ht="20.100000000000001" customHeight="1">
      <c r="A80" s="16" t="s">
        <v>98</v>
      </c>
      <c r="B80" s="10">
        <v>68000000</v>
      </c>
      <c r="C80" s="10">
        <v>0</v>
      </c>
      <c r="D80" s="10">
        <v>1</v>
      </c>
      <c r="E80" s="145"/>
      <c r="F80" s="145"/>
      <c r="G80" s="11">
        <f>D80/B80</f>
        <v>1.4705882352941177E-8</v>
      </c>
      <c r="H80" s="154"/>
      <c r="I80" s="154"/>
      <c r="J80" s="154"/>
      <c r="K80" s="70">
        <f>LOG(D80)</f>
        <v>0</v>
      </c>
      <c r="L80" s="157"/>
      <c r="M80" s="225"/>
      <c r="N80" s="164"/>
      <c r="O80" s="157"/>
      <c r="P80" s="143"/>
    </row>
    <row r="81" spans="1:16" ht="20.100000000000001" customHeight="1">
      <c r="A81" s="16" t="s">
        <v>99</v>
      </c>
      <c r="B81" s="10">
        <v>68000000</v>
      </c>
      <c r="C81" s="10">
        <v>0</v>
      </c>
      <c r="D81" s="10">
        <v>1</v>
      </c>
      <c r="E81" s="145"/>
      <c r="F81" s="145"/>
      <c r="G81" s="11">
        <f>D81/B81</f>
        <v>1.4705882352941177E-8</v>
      </c>
      <c r="H81" s="154"/>
      <c r="I81" s="154"/>
      <c r="J81" s="154"/>
      <c r="K81" s="70">
        <f>LOG(D81)</f>
        <v>0</v>
      </c>
      <c r="L81" s="157"/>
      <c r="M81" s="225"/>
      <c r="N81" s="164"/>
      <c r="O81" s="157"/>
      <c r="P81" s="143"/>
    </row>
    <row r="82" spans="1:16" ht="20.100000000000001" customHeight="1">
      <c r="A82" s="16" t="s">
        <v>100</v>
      </c>
      <c r="B82" s="10">
        <v>68000000</v>
      </c>
      <c r="C82" s="10">
        <v>0</v>
      </c>
      <c r="D82" s="10">
        <v>1</v>
      </c>
      <c r="E82" s="146"/>
      <c r="F82" s="146"/>
      <c r="G82" s="11">
        <f>D82/B82</f>
        <v>1.4705882352941177E-8</v>
      </c>
      <c r="H82" s="155"/>
      <c r="I82" s="155"/>
      <c r="J82" s="155"/>
      <c r="K82" s="70">
        <f>LOG(D82)</f>
        <v>0</v>
      </c>
      <c r="L82" s="162"/>
      <c r="M82" s="226"/>
      <c r="N82" s="165"/>
      <c r="O82" s="157"/>
      <c r="P82" s="143"/>
    </row>
    <row r="83" spans="1:16" ht="20.100000000000001" customHeight="1" thickBot="1">
      <c r="A83" s="37" t="s">
        <v>101</v>
      </c>
      <c r="B83" s="36">
        <v>0</v>
      </c>
      <c r="C83" s="17">
        <v>0</v>
      </c>
      <c r="D83" s="36">
        <f t="shared" ref="D83" si="10">C83*10</f>
        <v>0</v>
      </c>
      <c r="E83" s="42"/>
      <c r="F83" s="42"/>
      <c r="G83" s="21"/>
      <c r="H83" s="43"/>
      <c r="I83" s="43"/>
      <c r="J83" s="21"/>
      <c r="K83" s="32"/>
      <c r="L83" s="31"/>
      <c r="M83" s="31"/>
      <c r="N83" s="35"/>
      <c r="O83" s="33"/>
      <c r="P83" s="34"/>
    </row>
    <row r="84" spans="1:16" ht="15.75" thickTop="1"/>
  </sheetData>
  <mergeCells count="102">
    <mergeCell ref="L78:L82"/>
    <mergeCell ref="M78:M82"/>
    <mergeCell ref="N78:N82"/>
    <mergeCell ref="O78:O82"/>
    <mergeCell ref="P78:P82"/>
    <mergeCell ref="E78:E82"/>
    <mergeCell ref="F78:F82"/>
    <mergeCell ref="H78:H82"/>
    <mergeCell ref="I78:I82"/>
    <mergeCell ref="J78:J82"/>
    <mergeCell ref="N64:N68"/>
    <mergeCell ref="O64:O68"/>
    <mergeCell ref="P64:P68"/>
    <mergeCell ref="E72:E76"/>
    <mergeCell ref="F72:F76"/>
    <mergeCell ref="H72:H76"/>
    <mergeCell ref="I72:I76"/>
    <mergeCell ref="J72:J76"/>
    <mergeCell ref="L72:L76"/>
    <mergeCell ref="M72:M76"/>
    <mergeCell ref="L58:L62"/>
    <mergeCell ref="M58:M62"/>
    <mergeCell ref="E64:E68"/>
    <mergeCell ref="F64:F68"/>
    <mergeCell ref="H64:H68"/>
    <mergeCell ref="I64:I68"/>
    <mergeCell ref="J64:J68"/>
    <mergeCell ref="L64:L68"/>
    <mergeCell ref="M64:M68"/>
    <mergeCell ref="E58:E62"/>
    <mergeCell ref="F58:F62"/>
    <mergeCell ref="H58:H62"/>
    <mergeCell ref="I58:I62"/>
    <mergeCell ref="J58:J62"/>
    <mergeCell ref="L50:L54"/>
    <mergeCell ref="M50:M54"/>
    <mergeCell ref="N50:N54"/>
    <mergeCell ref="O50:O54"/>
    <mergeCell ref="P50:P54"/>
    <mergeCell ref="E50:E54"/>
    <mergeCell ref="F50:F54"/>
    <mergeCell ref="H50:H54"/>
    <mergeCell ref="I50:I54"/>
    <mergeCell ref="J50:J54"/>
    <mergeCell ref="N36:N40"/>
    <mergeCell ref="O36:O40"/>
    <mergeCell ref="P36:P40"/>
    <mergeCell ref="E44:E48"/>
    <mergeCell ref="F44:F48"/>
    <mergeCell ref="H44:H48"/>
    <mergeCell ref="I44:I48"/>
    <mergeCell ref="J44:J48"/>
    <mergeCell ref="L44:L48"/>
    <mergeCell ref="M44:M48"/>
    <mergeCell ref="L30:L34"/>
    <mergeCell ref="M30:M34"/>
    <mergeCell ref="E36:E40"/>
    <mergeCell ref="F36:F40"/>
    <mergeCell ref="H36:H40"/>
    <mergeCell ref="I36:I40"/>
    <mergeCell ref="J36:J40"/>
    <mergeCell ref="L36:L40"/>
    <mergeCell ref="M36:M40"/>
    <mergeCell ref="E30:E34"/>
    <mergeCell ref="F30:F34"/>
    <mergeCell ref="H30:H34"/>
    <mergeCell ref="I30:I34"/>
    <mergeCell ref="J30:J34"/>
    <mergeCell ref="M2:M6"/>
    <mergeCell ref="E8:E12"/>
    <mergeCell ref="F8:F12"/>
    <mergeCell ref="H8:H12"/>
    <mergeCell ref="I8:I12"/>
    <mergeCell ref="J8:J12"/>
    <mergeCell ref="L8:L12"/>
    <mergeCell ref="M8:M12"/>
    <mergeCell ref="E2:E6"/>
    <mergeCell ref="F2:F6"/>
    <mergeCell ref="H2:H6"/>
    <mergeCell ref="I2:I6"/>
    <mergeCell ref="J2:J6"/>
    <mergeCell ref="L2:L6"/>
    <mergeCell ref="N8:N12"/>
    <mergeCell ref="O8:O12"/>
    <mergeCell ref="P8:P12"/>
    <mergeCell ref="E16:E20"/>
    <mergeCell ref="F16:F20"/>
    <mergeCell ref="H16:H20"/>
    <mergeCell ref="I16:I20"/>
    <mergeCell ref="J16:J20"/>
    <mergeCell ref="L16:L20"/>
    <mergeCell ref="M16:M20"/>
    <mergeCell ref="M22:M26"/>
    <mergeCell ref="N22:N26"/>
    <mergeCell ref="O22:O26"/>
    <mergeCell ref="P22:P26"/>
    <mergeCell ref="E22:E26"/>
    <mergeCell ref="F22:F26"/>
    <mergeCell ref="H22:H26"/>
    <mergeCell ref="I22:I26"/>
    <mergeCell ref="J22:J26"/>
    <mergeCell ref="L22:L26"/>
  </mergeCells>
  <printOptions horizontalCentered="1"/>
  <pageMargins left="0.7" right="0.7" top="1.25" bottom="0.75" header="0.3" footer="0.3"/>
  <pageSetup scale="40" orientation="landscape" horizontalDpi="300" verticalDpi="300" r:id="rId1"/>
  <headerFooter>
    <oddHeader>&amp;C&amp;"Arial,Bold"&amp;14 
2800-100018763
MeBr Test #1 (212 mg/L - 22°C - 45%RH - 36hr CT)
G. stearothermophilus</oddHead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D3:S32"/>
  <sheetViews>
    <sheetView zoomScaleNormal="100" workbookViewId="0">
      <selection activeCell="P19" sqref="P19"/>
    </sheetView>
  </sheetViews>
  <sheetFormatPr defaultRowHeight="12.75"/>
  <cols>
    <col min="12" max="12" width="7" customWidth="1"/>
    <col min="13" max="13" width="20.28515625" bestFit="1" customWidth="1"/>
    <col min="14" max="14" width="17.7109375" bestFit="1" customWidth="1"/>
    <col min="15" max="15" width="12.140625" bestFit="1" customWidth="1"/>
    <col min="16" max="16" width="9.42578125" bestFit="1" customWidth="1"/>
    <col min="17" max="17" width="11.7109375" customWidth="1"/>
    <col min="18" max="19" width="9.28515625" bestFit="1" customWidth="1"/>
  </cols>
  <sheetData>
    <row r="3" spans="13:19" ht="39" thickBot="1">
      <c r="M3" s="55"/>
      <c r="N3" s="56" t="s">
        <v>16</v>
      </c>
      <c r="O3" s="56" t="s">
        <v>17</v>
      </c>
      <c r="P3" s="56" t="s">
        <v>18</v>
      </c>
      <c r="Q3" s="56" t="s">
        <v>19</v>
      </c>
      <c r="R3" s="56" t="s">
        <v>20</v>
      </c>
      <c r="S3" s="56" t="s">
        <v>21</v>
      </c>
    </row>
    <row r="4" spans="13:19" ht="13.5" thickTop="1">
      <c r="M4" s="54" t="s">
        <v>15</v>
      </c>
      <c r="N4" s="67">
        <v>21.49</v>
      </c>
      <c r="O4" s="67">
        <v>19.600000000000001</v>
      </c>
      <c r="P4" s="68">
        <v>20.12</v>
      </c>
      <c r="Q4" s="67">
        <v>59.28</v>
      </c>
      <c r="R4" s="67">
        <v>44.31</v>
      </c>
      <c r="S4" s="68">
        <v>48.18</v>
      </c>
    </row>
    <row r="5" spans="13:19">
      <c r="M5" s="54" t="s">
        <v>38</v>
      </c>
      <c r="N5" s="67">
        <v>23.2</v>
      </c>
      <c r="O5" s="67">
        <v>21.3</v>
      </c>
      <c r="P5" s="68">
        <v>22.47</v>
      </c>
      <c r="Q5" s="67">
        <v>48.3</v>
      </c>
      <c r="R5" s="67">
        <v>44</v>
      </c>
      <c r="S5" s="68">
        <v>45.03</v>
      </c>
    </row>
    <row r="9" spans="13:19" ht="13.5" thickBot="1">
      <c r="N9" s="72" t="s">
        <v>23</v>
      </c>
      <c r="O9" s="72" t="s">
        <v>24</v>
      </c>
      <c r="P9" s="72" t="s">
        <v>25</v>
      </c>
    </row>
    <row r="10" spans="13:19" ht="13.5" thickTop="1">
      <c r="M10" s="71" t="s">
        <v>22</v>
      </c>
      <c r="N10" s="73">
        <v>241</v>
      </c>
      <c r="O10" s="73">
        <v>200</v>
      </c>
      <c r="P10" s="74">
        <v>213.39</v>
      </c>
    </row>
    <row r="14" spans="13:19">
      <c r="N14" s="130"/>
      <c r="O14" s="130"/>
      <c r="P14" s="130"/>
      <c r="Q14" s="130"/>
      <c r="R14" s="130"/>
    </row>
    <row r="15" spans="13:19">
      <c r="N15" s="128"/>
      <c r="O15" s="129"/>
      <c r="P15" s="129"/>
      <c r="Q15" s="128"/>
      <c r="R15" s="129"/>
    </row>
    <row r="16" spans="13:19">
      <c r="N16" s="128"/>
      <c r="O16" s="232" t="s">
        <v>53</v>
      </c>
      <c r="P16" s="232"/>
      <c r="Q16" s="128"/>
      <c r="R16" s="131"/>
    </row>
    <row r="17" spans="4:18">
      <c r="N17" s="130"/>
      <c r="O17" s="132" t="s">
        <v>51</v>
      </c>
      <c r="P17" s="233" t="s">
        <v>104</v>
      </c>
      <c r="Q17" s="233"/>
      <c r="R17" s="130"/>
    </row>
    <row r="18" spans="4:18">
      <c r="N18" s="128" t="s">
        <v>52</v>
      </c>
      <c r="O18" s="128">
        <v>3.14</v>
      </c>
      <c r="P18" s="131">
        <v>7.72</v>
      </c>
      <c r="Q18" s="128"/>
      <c r="R18" s="129"/>
    </row>
    <row r="19" spans="4:18">
      <c r="N19" s="128" t="s">
        <v>103</v>
      </c>
      <c r="O19" s="128">
        <v>3.47</v>
      </c>
      <c r="P19" s="128">
        <v>4.8899999999999997</v>
      </c>
      <c r="Q19" s="128"/>
      <c r="R19" s="131"/>
    </row>
    <row r="20" spans="4:18">
      <c r="N20" s="128" t="s">
        <v>102</v>
      </c>
      <c r="O20" s="128">
        <v>4.18</v>
      </c>
      <c r="P20" s="128">
        <v>6.77</v>
      </c>
      <c r="Q20" s="128"/>
      <c r="R20" s="129"/>
    </row>
    <row r="21" spans="4:18">
      <c r="N21" s="133" t="s">
        <v>107</v>
      </c>
      <c r="O21" s="131">
        <v>7.04</v>
      </c>
      <c r="P21" s="131">
        <v>7.82</v>
      </c>
      <c r="Q21" s="128"/>
      <c r="R21" s="129"/>
    </row>
    <row r="22" spans="4:18">
      <c r="N22" s="133" t="s">
        <v>105</v>
      </c>
      <c r="O22" s="128">
        <v>2.16</v>
      </c>
      <c r="P22" s="131">
        <v>5.75</v>
      </c>
      <c r="Q22" s="128"/>
      <c r="R22" s="129"/>
    </row>
    <row r="23" spans="4:18">
      <c r="N23" s="128" t="s">
        <v>106</v>
      </c>
      <c r="O23" s="131">
        <v>6.17</v>
      </c>
      <c r="P23" s="131">
        <v>6.78</v>
      </c>
      <c r="Q23" s="128"/>
      <c r="R23" s="129"/>
    </row>
    <row r="26" spans="4:18">
      <c r="N26" s="130"/>
      <c r="O26" s="130"/>
      <c r="P26" s="130"/>
      <c r="Q26" s="130"/>
      <c r="R26" s="130"/>
    </row>
    <row r="27" spans="4:18">
      <c r="N27" s="128"/>
      <c r="O27" s="129"/>
      <c r="P27" s="129"/>
      <c r="Q27" s="128"/>
      <c r="R27" s="129"/>
    </row>
    <row r="28" spans="4:18">
      <c r="N28" s="128"/>
      <c r="O28" s="131"/>
      <c r="P28" s="129"/>
      <c r="Q28" s="128"/>
      <c r="R28" s="131"/>
    </row>
    <row r="29" spans="4:18">
      <c r="E29" s="53"/>
      <c r="F29" s="53"/>
      <c r="G29" s="53"/>
      <c r="H29" s="53"/>
      <c r="I29" s="53"/>
      <c r="J29" s="53"/>
      <c r="N29" s="128"/>
      <c r="O29" s="129"/>
      <c r="P29" s="129"/>
      <c r="Q29" s="128"/>
      <c r="R29" s="129"/>
    </row>
    <row r="30" spans="4:18">
      <c r="D30" s="53"/>
      <c r="N30" s="128"/>
      <c r="O30" s="129"/>
      <c r="P30" s="129"/>
      <c r="Q30" s="128"/>
      <c r="R30" s="129"/>
    </row>
    <row r="31" spans="4:18">
      <c r="N31" s="128"/>
      <c r="O31" s="129"/>
      <c r="P31" s="129"/>
      <c r="Q31" s="128"/>
      <c r="R31" s="129"/>
    </row>
    <row r="32" spans="4:18">
      <c r="N32" s="128"/>
      <c r="O32" s="129"/>
      <c r="P32" s="129"/>
      <c r="Q32" s="128"/>
      <c r="R32" s="129"/>
    </row>
  </sheetData>
  <mergeCells count="2">
    <mergeCell ref="O16:P16"/>
    <mergeCell ref="P17:Q17"/>
  </mergeCells>
  <printOptions horizontalCentered="1" verticalCentered="1"/>
  <pageMargins left="0.45" right="0.45" top="0.5" bottom="0.5" header="0.3" footer="0.3"/>
  <pageSetup scale="60" orientation="landscape" r:id="rId1"/>
  <headerFooter>
    <oddHeader xml:space="preserve">&amp;C2800-100018763
MeBr Test #1 (212 mg/L - 22°C - 45%RH - 36hr CT)
B. anthracis and G. stearothermophilus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7FF48415EDB6469A045539374F98F0" ma:contentTypeVersion="0" ma:contentTypeDescription="Create a new document." ma:contentTypeScope="" ma:versionID="bdd102789c3ff5cf34cc939dcebb8df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7427AE-8B5A-4E9D-BD50-86E522E13B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7560C3-806E-4108-B832-E6A31231E60F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2578DC8-EC30-4469-B95F-9D349BC0BC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B. anthracis</vt:lpstr>
      <vt:lpstr>G. stearothermophilus</vt:lpstr>
      <vt:lpstr>Parameters</vt:lpstr>
      <vt:lpstr>'B. anthracis'!Print_Area</vt:lpstr>
      <vt:lpstr>'G. stearothermophilus'!Print_Area</vt:lpstr>
    </vt:vector>
  </TitlesOfParts>
  <Company>Battelle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Battelle</dc:creator>
  <cp:lastModifiedBy>Morgan Wendling</cp:lastModifiedBy>
  <cp:lastPrinted>2013-11-18T12:15:29Z</cp:lastPrinted>
  <dcterms:created xsi:type="dcterms:W3CDTF">2003-06-12T11:20:39Z</dcterms:created>
  <dcterms:modified xsi:type="dcterms:W3CDTF">2014-02-03T17:59:59Z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0x010100EC7FF48415EDB6469A045539374F98F0</vt:lpwstr>
  </property>
</Properties>
</file>