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955" yWindow="60" windowWidth="11415" windowHeight="9615" activeTab="1"/>
  </bookViews>
  <sheets>
    <sheet name="B. anthracis Ames" sheetId="13" r:id="rId1"/>
    <sheet name="B. anthracis Sterne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Sterne'!$A$1:$P$41,'B. anthracis Sterne'!$A$43:$P$83</definedName>
  </definedNames>
  <calcPr calcId="125725"/>
</workbook>
</file>

<file path=xl/calcChain.xml><?xml version="1.0" encoding="utf-8"?>
<calcChain xmlns="http://schemas.openxmlformats.org/spreadsheetml/2006/main">
  <c r="D22" i="14"/>
  <c r="D11"/>
  <c r="D83" i="13"/>
  <c r="D69"/>
  <c r="D68"/>
  <c r="D67"/>
  <c r="G67" s="1"/>
  <c r="D66"/>
  <c r="K66" s="1"/>
  <c r="D65"/>
  <c r="G65" s="1"/>
  <c r="D64"/>
  <c r="D55"/>
  <c r="K53"/>
  <c r="D41"/>
  <c r="D40"/>
  <c r="D39"/>
  <c r="G39" s="1"/>
  <c r="D38"/>
  <c r="D37"/>
  <c r="G37" s="1"/>
  <c r="D36"/>
  <c r="D27"/>
  <c r="D26"/>
  <c r="G26" s="1"/>
  <c r="D25"/>
  <c r="D24"/>
  <c r="D23"/>
  <c r="D22"/>
  <c r="G22" s="1"/>
  <c r="D83" i="14"/>
  <c r="K82"/>
  <c r="G80"/>
  <c r="D69"/>
  <c r="D68"/>
  <c r="K68" s="1"/>
  <c r="D67"/>
  <c r="K67" s="1"/>
  <c r="D66"/>
  <c r="G66" s="1"/>
  <c r="D65"/>
  <c r="K65" s="1"/>
  <c r="D64"/>
  <c r="D55"/>
  <c r="G54"/>
  <c r="K53"/>
  <c r="G52"/>
  <c r="G51"/>
  <c r="D41"/>
  <c r="K40"/>
  <c r="G38"/>
  <c r="K37"/>
  <c r="G36"/>
  <c r="D27"/>
  <c r="D26"/>
  <c r="G26" s="1"/>
  <c r="D25"/>
  <c r="D24"/>
  <c r="K24" s="1"/>
  <c r="D23"/>
  <c r="G23" s="1"/>
  <c r="D13"/>
  <c r="D12"/>
  <c r="K12" s="1"/>
  <c r="K10"/>
  <c r="K9"/>
  <c r="G80" i="13"/>
  <c r="K51"/>
  <c r="K38"/>
  <c r="G23"/>
  <c r="G81" i="14"/>
  <c r="K25"/>
  <c r="K82" i="13"/>
  <c r="G81"/>
  <c r="K80"/>
  <c r="G79"/>
  <c r="K78"/>
  <c r="G68"/>
  <c r="K64"/>
  <c r="K52"/>
  <c r="G40"/>
  <c r="K36"/>
  <c r="G25"/>
  <c r="G24"/>
  <c r="D12"/>
  <c r="D11"/>
  <c r="D9"/>
  <c r="K50"/>
  <c r="D8"/>
  <c r="D10"/>
  <c r="K79" i="14"/>
  <c r="K39"/>
  <c r="K11"/>
  <c r="D77"/>
  <c r="D76"/>
  <c r="G76" s="1"/>
  <c r="D75"/>
  <c r="K75" s="1"/>
  <c r="D74"/>
  <c r="G74" s="1"/>
  <c r="D73"/>
  <c r="G73" s="1"/>
  <c r="D72"/>
  <c r="G72" s="1"/>
  <c r="D63"/>
  <c r="D62"/>
  <c r="G62" s="1"/>
  <c r="D61"/>
  <c r="K61" s="1"/>
  <c r="D60"/>
  <c r="G60" s="1"/>
  <c r="D59"/>
  <c r="K59" s="1"/>
  <c r="D58"/>
  <c r="K58" s="1"/>
  <c r="D49"/>
  <c r="D48"/>
  <c r="G48" s="1"/>
  <c r="D47"/>
  <c r="K47" s="1"/>
  <c r="D46"/>
  <c r="G46" s="1"/>
  <c r="D45"/>
  <c r="K45" s="1"/>
  <c r="D44"/>
  <c r="K44" s="1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G54" i="13"/>
  <c r="D77"/>
  <c r="D76"/>
  <c r="G76" s="1"/>
  <c r="D75"/>
  <c r="K75" s="1"/>
  <c r="D74"/>
  <c r="G74" s="1"/>
  <c r="D73"/>
  <c r="K73" s="1"/>
  <c r="D72"/>
  <c r="D63"/>
  <c r="D62"/>
  <c r="K62" s="1"/>
  <c r="D61"/>
  <c r="K61" s="1"/>
  <c r="D60"/>
  <c r="K60" s="1"/>
  <c r="D59"/>
  <c r="K59" s="1"/>
  <c r="D58"/>
  <c r="D49"/>
  <c r="D48"/>
  <c r="K48" s="1"/>
  <c r="D47"/>
  <c r="G47" s="1"/>
  <c r="D46"/>
  <c r="K46" s="1"/>
  <c r="D45"/>
  <c r="G45" s="1"/>
  <c r="D44"/>
  <c r="K44" s="1"/>
  <c r="D35"/>
  <c r="D34"/>
  <c r="K34" s="1"/>
  <c r="D33"/>
  <c r="G33" s="1"/>
  <c r="D32"/>
  <c r="K32" s="1"/>
  <c r="D31"/>
  <c r="G31" s="1"/>
  <c r="D30"/>
  <c r="K30" s="1"/>
  <c r="G50" l="1"/>
  <c r="F8" i="14"/>
  <c r="K68" i="13"/>
  <c r="E16" i="14"/>
  <c r="K39" i="13"/>
  <c r="G64"/>
  <c r="G38"/>
  <c r="E50" i="14"/>
  <c r="F22"/>
  <c r="G82" i="13"/>
  <c r="G78"/>
  <c r="G66"/>
  <c r="K65"/>
  <c r="G53"/>
  <c r="G52"/>
  <c r="G5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64" l="1"/>
  <c r="I36"/>
  <c r="H78"/>
  <c r="I78" i="14"/>
  <c r="H50" i="13"/>
  <c r="M58" i="14"/>
  <c r="H64" i="13"/>
  <c r="L36"/>
  <c r="M64"/>
  <c r="H36"/>
  <c r="H36" i="14"/>
  <c r="L30"/>
  <c r="I36"/>
  <c r="I72"/>
  <c r="J72" s="1"/>
  <c r="M44"/>
  <c r="H58"/>
  <c r="I78" i="13"/>
  <c r="I30" i="14"/>
  <c r="L78" i="13"/>
  <c r="I50"/>
  <c r="M36"/>
  <c r="H44" i="14"/>
  <c r="I16"/>
  <c r="H78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M72"/>
  <c r="L44"/>
  <c r="N50" s="1"/>
  <c r="M44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N78" l="1"/>
  <c r="O50"/>
  <c r="P50" s="1"/>
  <c r="J36"/>
  <c r="J78" i="14"/>
  <c r="J78" i="13"/>
  <c r="J64"/>
  <c r="J50"/>
  <c r="O64" i="14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<sst xmlns="http://schemas.openxmlformats.org/spreadsheetml/2006/main" count="357" uniqueCount="109">
  <si>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</si>
  <si>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</si>
  <si>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</si>
  <si>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</si>
  <si>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</si>
  <si>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</si>
  <si>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</si>
  <si>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</si>
  <si>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</si>
  <si>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</si>
  <si>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</si>
  <si>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</si>
  <si>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</si>
  <si>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</si>
  <si>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</si>
  <si>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</si>
  <si>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</si>
  <si>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</si>
  <si>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</si>
  <si>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</si>
  <si>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</si>
  <si>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</si>
  <si>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</si>
  <si>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</si>
  <si>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</si>
  <si>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</si>
  <si>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</si>
  <si>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</si>
  <si>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</si>
  <si>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</si>
  <si>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</si>
  <si>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</si>
  <si>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</si>
  <si>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</si>
  <si>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</si>
  <si>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</si>
  <si>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</si>
  <si>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</si>
  <si>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</si>
  <si>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</si>
  <si>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</si>
  <si>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</si>
  <si>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</si>
  <si>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</si>
  <si>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</si>
  <si>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</si>
  <si>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</si>
  <si>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</si>
  <si>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</si>
  <si>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</si>
  <si>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</si>
  <si>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</si>
  <si>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</si>
  <si>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</si>
  <si>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</si>
  <si>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</si>
  <si>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</si>
  <si>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</si>
  <si>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</si>
  <si>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</si>
  <si>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</si>
  <si>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</si>
  <si>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</si>
  <si>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</si>
  <si>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</si>
  <si>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</si>
  <si>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</si>
  <si>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</si>
  <si>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</si>
  <si>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</si>
  <si>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</si>
  <si>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</si>
  <si>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</si>
  <si>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</si>
  <si>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</si>
  <si>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</si>
  <si>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</si>
  <si>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</si>
  <si>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</si>
  <si>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</si>
  <si>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</si>
  <si>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</si>
  <si>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</si>
  <si>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</si>
  <si>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</si>
  <si>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</si>
  <si>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</si>
  <si>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</si>
  <si>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</si>
  <si>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</si>
  <si>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</si>
  <si>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</si>
  <si>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</si>
  <si>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</si>
  <si>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</si>
  <si>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</si>
  <si>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</si>
  <si>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</si>
  <si>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</si>
  <si>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</si>
  <si>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</si>
  <si>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</si>
  <si>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</si>
  <si>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Pine Wood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</si>
  <si>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</si>
  <si>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</si>
  <si>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Sterne</t>
    </r>
  </si>
  <si>
    <r>
      <t xml:space="preserve">B. anthracis </t>
    </r>
    <r>
      <rPr>
        <b/>
        <sz val="10"/>
        <rFont val="Arial"/>
        <family val="2"/>
      </rPr>
      <t>Ames</t>
    </r>
  </si>
  <si>
    <t>Carpet Decon BLK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</si>
</sst>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8" fillId="0" borderId="0" xfId="0" applyFont="1" applyAlignment="1"/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11" fontId="2" fillId="0" borderId="8" xfId="0" applyNumberFormat="1" applyFont="1" applyFill="1" applyBorder="1" applyAlignment="1">
      <alignment horizontal="center" vertical="center"/>
    </xf>
    <xf numFmtId="11" fontId="2" fillId="9" borderId="11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4" fontId="2" fillId="10" borderId="33" xfId="0" applyNumberFormat="1" applyFont="1" applyFill="1" applyBorder="1" applyAlignment="1">
      <alignment horizontal="center" vertical="center"/>
    </xf>
    <xf numFmtId="164" fontId="2" fillId="10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#8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118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0.00</c:formatCode>
                <c:ptCount val="6"/>
                <c:pt idx="0">
                  <c:v>2.29</c:v>
                </c:pt>
                <c:pt idx="1">
                  <c:v>3.29</c:v>
                </c:pt>
                <c:pt idx="2">
                  <c:v>4.3099999999999996</c:v>
                </c:pt>
                <c:pt idx="3">
                  <c:v>7.6</c:v>
                </c:pt>
                <c:pt idx="4">
                  <c:v>2.0299999999999998</c:v>
                </c:pt>
                <c:pt idx="5">
                  <c:v>6.94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6.25</c:v>
                </c:pt>
                <c:pt idx="1">
                  <c:v>3.99</c:v>
                </c:pt>
                <c:pt idx="2">
                  <c:v>7.78</c:v>
                </c:pt>
                <c:pt idx="3">
                  <c:v>7.56</c:v>
                </c:pt>
                <c:pt idx="4">
                  <c:v>3.56</c:v>
                </c:pt>
                <c:pt idx="5">
                  <c:v>6.54</c:v>
                </c:pt>
              </c:numCache>
            </c:numRef>
          </c:val>
        </c:ser>
        <c:axId val="88656512"/>
        <c:axId val="119542528"/>
      </c:barChart>
      <c:catAx>
        <c:axId val="88656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19542528"/>
        <c:crosses val="autoZero"/>
        <c:auto val="1"/>
        <c:lblAlgn val="ctr"/>
        <c:lblOffset val="100"/>
      </c:catAx>
      <c:valAx>
        <c:axId val="1195425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88656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116"/>
          <c:y val="0.48901420655751382"/>
          <c:w val="0.19205148639473071"/>
          <c:h val="0.14099733204484224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24</xdr:row>
      <xdr:rowOff>0</xdr:rowOff>
    </xdr:from>
    <xdr:to>
      <xdr:col>22</xdr:col>
      <xdr:colOff>400048</xdr:colOff>
      <xdr:row>44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447675</xdr:colOff>
      <xdr:row>27</xdr:row>
      <xdr:rowOff>148274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7153275" cy="47202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152399</xdr:rowOff>
    </xdr:from>
    <xdr:to>
      <xdr:col>11</xdr:col>
      <xdr:colOff>465714</xdr:colOff>
      <xdr:row>57</xdr:row>
      <xdr:rowOff>104774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4724399"/>
          <a:ext cx="7171314" cy="4810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topLeftCell="B1" zoomScale="60" zoomScaleNormal="60" workbookViewId="0">
      <selection activeCell="C13" sqref="C13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0" t="s">
        <v>0</v>
      </c>
      <c r="B1" s="121" t="s">
        <v>53</v>
      </c>
      <c r="C1" s="121" t="s">
        <v>1</v>
      </c>
      <c r="D1" s="121" t="s">
        <v>9</v>
      </c>
      <c r="E1" s="121" t="s">
        <v>2</v>
      </c>
      <c r="F1" s="121" t="s">
        <v>3</v>
      </c>
      <c r="G1" s="121" t="s">
        <v>4</v>
      </c>
      <c r="H1" s="121" t="s">
        <v>5</v>
      </c>
      <c r="I1" s="121" t="s">
        <v>6</v>
      </c>
      <c r="J1" s="3" t="s">
        <v>7</v>
      </c>
      <c r="K1" s="122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135000000</v>
      </c>
      <c r="C2" s="58">
        <v>7570000</v>
      </c>
      <c r="D2" s="58">
        <f t="shared" ref="D2:D13" si="0">C2*10</f>
        <v>75700000</v>
      </c>
      <c r="E2" s="173">
        <f>AVERAGE(D2:D6)</f>
        <v>69060000</v>
      </c>
      <c r="F2" s="173">
        <f>STDEV(D2:D6)</f>
        <v>12235726.378110945</v>
      </c>
      <c r="G2" s="63">
        <f t="shared" ref="G2:G12" si="1">D2/B2</f>
        <v>0.56074074074074076</v>
      </c>
      <c r="H2" s="176">
        <f>AVERAGE(G2:G6)</f>
        <v>0.51155555555555554</v>
      </c>
      <c r="I2" s="176">
        <f>STDEV(G2:G6)</f>
        <v>9.0635010208229172E-2</v>
      </c>
      <c r="J2" s="179">
        <f>I2/H2</f>
        <v>0.17717530231843237</v>
      </c>
      <c r="K2" s="64">
        <f>LOG(D2)</f>
        <v>7.8790958795000732</v>
      </c>
      <c r="L2" s="182">
        <f>AVERAGE(K2:K6)</f>
        <v>7.8340393604391876</v>
      </c>
      <c r="M2" s="184">
        <f>STDEV(K2:K6)^2</f>
        <v>5.4904079099111023E-3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135000000</v>
      </c>
      <c r="C3" s="60">
        <v>8730000</v>
      </c>
      <c r="D3" s="60">
        <f t="shared" si="0"/>
        <v>87300000</v>
      </c>
      <c r="E3" s="174"/>
      <c r="F3" s="174"/>
      <c r="G3" s="65">
        <f t="shared" si="1"/>
        <v>0.64666666666666661</v>
      </c>
      <c r="H3" s="177"/>
      <c r="I3" s="177"/>
      <c r="J3" s="180"/>
      <c r="K3" s="66">
        <f>LOG(D3)</f>
        <v>7.9410142437055695</v>
      </c>
      <c r="L3" s="183"/>
      <c r="M3" s="185"/>
      <c r="N3" s="30"/>
      <c r="O3" s="27"/>
      <c r="P3" s="28"/>
    </row>
    <row r="4" spans="1:16" s="9" customFormat="1" ht="20.100000000000001" customHeight="1">
      <c r="A4" s="59" t="s">
        <v>28</v>
      </c>
      <c r="B4" s="60">
        <v>135000000</v>
      </c>
      <c r="C4" s="60">
        <v>5930000</v>
      </c>
      <c r="D4" s="60">
        <f t="shared" si="0"/>
        <v>59300000</v>
      </c>
      <c r="E4" s="174"/>
      <c r="F4" s="174"/>
      <c r="G4" s="65">
        <f t="shared" si="1"/>
        <v>0.43925925925925924</v>
      </c>
      <c r="H4" s="177"/>
      <c r="I4" s="177"/>
      <c r="J4" s="180"/>
      <c r="K4" s="66">
        <f>LOG(D4)</f>
        <v>7.773054693364263</v>
      </c>
      <c r="L4" s="183"/>
      <c r="M4" s="185"/>
      <c r="N4" s="30"/>
      <c r="O4" s="27"/>
      <c r="P4" s="28"/>
    </row>
    <row r="5" spans="1:16" s="9" customFormat="1" ht="20.100000000000001" customHeight="1">
      <c r="A5" s="59" t="s">
        <v>29</v>
      </c>
      <c r="B5" s="60">
        <v>135000000</v>
      </c>
      <c r="C5" s="60">
        <v>5900000</v>
      </c>
      <c r="D5" s="60">
        <f t="shared" si="0"/>
        <v>59000000</v>
      </c>
      <c r="E5" s="174"/>
      <c r="F5" s="174"/>
      <c r="G5" s="65">
        <f t="shared" si="1"/>
        <v>0.43703703703703706</v>
      </c>
      <c r="H5" s="177"/>
      <c r="I5" s="177"/>
      <c r="J5" s="180"/>
      <c r="K5" s="66">
        <f>LOG(D5)</f>
        <v>7.7708520116421438</v>
      </c>
      <c r="L5" s="183"/>
      <c r="M5" s="185"/>
      <c r="N5" s="30"/>
      <c r="O5" s="27"/>
      <c r="P5" s="28"/>
    </row>
    <row r="6" spans="1:16" s="9" customFormat="1" ht="20.100000000000001" customHeight="1">
      <c r="A6" s="59" t="s">
        <v>30</v>
      </c>
      <c r="B6" s="60">
        <v>135000000</v>
      </c>
      <c r="C6" s="60">
        <v>6400000</v>
      </c>
      <c r="D6" s="60">
        <f t="shared" si="0"/>
        <v>64000000</v>
      </c>
      <c r="E6" s="175"/>
      <c r="F6" s="175"/>
      <c r="G6" s="65">
        <f t="shared" si="1"/>
        <v>0.47407407407407409</v>
      </c>
      <c r="H6" s="178"/>
      <c r="I6" s="178"/>
      <c r="J6" s="181"/>
      <c r="K6" s="66">
        <f>LOG(D6)</f>
        <v>7.8061799739838875</v>
      </c>
      <c r="L6" s="183"/>
      <c r="M6" s="185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135000000</v>
      </c>
      <c r="C8" s="8">
        <v>31700</v>
      </c>
      <c r="D8" s="8">
        <f t="shared" si="0"/>
        <v>317000</v>
      </c>
      <c r="E8" s="152">
        <f>AVERAGE(D8:D12)</f>
        <v>354400</v>
      </c>
      <c r="F8" s="152">
        <f>STDEV(D8:D12)</f>
        <v>67314.931478833139</v>
      </c>
      <c r="G8" s="41">
        <f t="shared" si="1"/>
        <v>2.3481481481481483E-3</v>
      </c>
      <c r="H8" s="158">
        <f>AVERAGE(G8:G12)</f>
        <v>2.6251851851851853E-3</v>
      </c>
      <c r="I8" s="158">
        <f>STDEV(G8:G12)</f>
        <v>4.9862912206543057E-4</v>
      </c>
      <c r="J8" s="158">
        <f>I8/H8</f>
        <v>0.18994055157684289</v>
      </c>
      <c r="K8" s="69">
        <f>LOG(D8)</f>
        <v>5.5010592622177512</v>
      </c>
      <c r="L8" s="161">
        <f>AVERAGE(K8:K12)</f>
        <v>5.5427283970792569</v>
      </c>
      <c r="M8" s="161">
        <f>STDEV(K8:K12)^2</f>
        <v>7.6390207835359556E-3</v>
      </c>
      <c r="N8" s="168">
        <f>L2-L8</f>
        <v>2.2913109633599307</v>
      </c>
      <c r="O8" s="161">
        <f>SQRT((M2/5)+(M8/5))</f>
        <v>5.1243397025269623E-2</v>
      </c>
      <c r="P8" s="171">
        <f>1.96*O8</f>
        <v>0.10043705816952846</v>
      </c>
    </row>
    <row r="9" spans="1:16" ht="20.100000000000001" customHeight="1">
      <c r="A9" s="16" t="s">
        <v>33</v>
      </c>
      <c r="B9" s="10">
        <v>135000000</v>
      </c>
      <c r="C9" s="10">
        <v>38700</v>
      </c>
      <c r="D9" s="10">
        <f t="shared" si="0"/>
        <v>387000</v>
      </c>
      <c r="E9" s="153"/>
      <c r="F9" s="153"/>
      <c r="G9" s="11">
        <f t="shared" si="1"/>
        <v>2.8666666666666667E-3</v>
      </c>
      <c r="H9" s="159"/>
      <c r="I9" s="159"/>
      <c r="J9" s="159"/>
      <c r="K9" s="70">
        <f>LOG(D9)</f>
        <v>5.5877109650189114</v>
      </c>
      <c r="L9" s="162"/>
      <c r="M9" s="162"/>
      <c r="N9" s="169"/>
      <c r="O9" s="162"/>
      <c r="P9" s="172"/>
    </row>
    <row r="10" spans="1:16" ht="20.100000000000001" customHeight="1">
      <c r="A10" s="16" t="s">
        <v>34</v>
      </c>
      <c r="B10" s="10">
        <v>135000000</v>
      </c>
      <c r="C10" s="10">
        <v>43000</v>
      </c>
      <c r="D10" s="10">
        <f t="shared" si="0"/>
        <v>430000</v>
      </c>
      <c r="E10" s="153"/>
      <c r="F10" s="153"/>
      <c r="G10" s="11">
        <f t="shared" si="1"/>
        <v>3.185185185185185E-3</v>
      </c>
      <c r="H10" s="159"/>
      <c r="I10" s="159"/>
      <c r="J10" s="159"/>
      <c r="K10" s="70">
        <f>LOG(D10)</f>
        <v>5.6334684555795862</v>
      </c>
      <c r="L10" s="162"/>
      <c r="M10" s="162"/>
      <c r="N10" s="169"/>
      <c r="O10" s="162"/>
      <c r="P10" s="172"/>
    </row>
    <row r="11" spans="1:16" ht="20.100000000000001" customHeight="1">
      <c r="A11" s="16" t="s">
        <v>35</v>
      </c>
      <c r="B11" s="10">
        <v>135000000</v>
      </c>
      <c r="C11" s="10">
        <v>38000</v>
      </c>
      <c r="D11" s="10">
        <f t="shared" si="0"/>
        <v>380000</v>
      </c>
      <c r="E11" s="153"/>
      <c r="F11" s="153"/>
      <c r="G11" s="11">
        <f t="shared" si="1"/>
        <v>2.8148148148148147E-3</v>
      </c>
      <c r="H11" s="159"/>
      <c r="I11" s="159"/>
      <c r="J11" s="159"/>
      <c r="K11" s="70">
        <f>LOG(D11)</f>
        <v>5.5797835966168101</v>
      </c>
      <c r="L11" s="162"/>
      <c r="M11" s="162"/>
      <c r="N11" s="169"/>
      <c r="O11" s="162"/>
      <c r="P11" s="172"/>
    </row>
    <row r="12" spans="1:16" ht="20.100000000000001" customHeight="1">
      <c r="A12" s="16" t="s">
        <v>36</v>
      </c>
      <c r="B12" s="10">
        <v>135000000</v>
      </c>
      <c r="C12" s="10">
        <v>25800</v>
      </c>
      <c r="D12" s="10">
        <f t="shared" si="0"/>
        <v>258000</v>
      </c>
      <c r="E12" s="154"/>
      <c r="F12" s="154"/>
      <c r="G12" s="11">
        <f t="shared" si="1"/>
        <v>1.911111111111111E-3</v>
      </c>
      <c r="H12" s="160"/>
      <c r="I12" s="160"/>
      <c r="J12" s="160"/>
      <c r="K12" s="70">
        <f>LOG(D12)</f>
        <v>5.4116197059632301</v>
      </c>
      <c r="L12" s="167"/>
      <c r="M12" s="167"/>
      <c r="N12" s="170"/>
      <c r="O12" s="162"/>
      <c r="P12" s="172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1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135000000</v>
      </c>
      <c r="C16" s="45">
        <v>1140000</v>
      </c>
      <c r="D16" s="45">
        <f t="shared" ref="D16:D27" si="2">C16*10</f>
        <v>11400000</v>
      </c>
      <c r="E16" s="144">
        <f>AVERAGE(D16:D20)</f>
        <v>13280000</v>
      </c>
      <c r="F16" s="144">
        <f>STDEV(D16:D20)</f>
        <v>2559687.4809241849</v>
      </c>
      <c r="G16" s="49">
        <f t="shared" ref="G16:G26" si="3">D16/B16</f>
        <v>8.4444444444444447E-2</v>
      </c>
      <c r="H16" s="147">
        <f>AVERAGE(G16:G20)</f>
        <v>9.8370370370370358E-2</v>
      </c>
      <c r="I16" s="147">
        <f>STDEV(G16:G20)</f>
        <v>1.8960648006845802E-2</v>
      </c>
      <c r="J16" s="147">
        <f>I16/H16</f>
        <v>0.1927475512744114</v>
      </c>
      <c r="K16" s="50">
        <f>LOG(D16)</f>
        <v>7.0569048513364727</v>
      </c>
      <c r="L16" s="163">
        <f>AVERAGE(K16:K20)</f>
        <v>7.1165496142475204</v>
      </c>
      <c r="M16" s="165">
        <f>STDEV(K16:K20)^2</f>
        <v>7.3311608631030359E-3</v>
      </c>
      <c r="N16" s="29"/>
      <c r="O16" s="25"/>
      <c r="P16" s="26"/>
    </row>
    <row r="17" spans="1:16" ht="20.100000000000001" customHeight="1">
      <c r="A17" s="46" t="s">
        <v>66</v>
      </c>
      <c r="B17" s="47">
        <v>135000000</v>
      </c>
      <c r="C17" s="47">
        <v>1470000</v>
      </c>
      <c r="D17" s="47">
        <f t="shared" si="2"/>
        <v>14700000</v>
      </c>
      <c r="E17" s="145"/>
      <c r="F17" s="145"/>
      <c r="G17" s="51">
        <f t="shared" si="3"/>
        <v>0.10888888888888888</v>
      </c>
      <c r="H17" s="148"/>
      <c r="I17" s="148"/>
      <c r="J17" s="148"/>
      <c r="K17" s="52">
        <f>LOG(D17)</f>
        <v>7.1673173347481764</v>
      </c>
      <c r="L17" s="164"/>
      <c r="M17" s="166"/>
      <c r="N17" s="30"/>
      <c r="O17" s="27"/>
      <c r="P17" s="28"/>
    </row>
    <row r="18" spans="1:16" ht="20.100000000000001" customHeight="1">
      <c r="A18" s="46" t="s">
        <v>67</v>
      </c>
      <c r="B18" s="47">
        <v>135000000</v>
      </c>
      <c r="C18" s="47">
        <v>1650000</v>
      </c>
      <c r="D18" s="47">
        <f t="shared" si="2"/>
        <v>16500000</v>
      </c>
      <c r="E18" s="145"/>
      <c r="F18" s="145"/>
      <c r="G18" s="51">
        <f t="shared" si="3"/>
        <v>0.12222222222222222</v>
      </c>
      <c r="H18" s="148"/>
      <c r="I18" s="148"/>
      <c r="J18" s="148"/>
      <c r="K18" s="52">
        <f>LOG(D18)</f>
        <v>7.2174839442139067</v>
      </c>
      <c r="L18" s="164"/>
      <c r="M18" s="166"/>
      <c r="N18" s="30"/>
      <c r="O18" s="27"/>
      <c r="P18" s="28"/>
    </row>
    <row r="19" spans="1:16" ht="20.100000000000001" customHeight="1">
      <c r="A19" s="46" t="s">
        <v>68</v>
      </c>
      <c r="B19" s="47">
        <v>135000000</v>
      </c>
      <c r="C19" s="47">
        <v>1370000</v>
      </c>
      <c r="D19" s="47">
        <f t="shared" si="2"/>
        <v>13700000</v>
      </c>
      <c r="E19" s="145"/>
      <c r="F19" s="145"/>
      <c r="G19" s="51">
        <f t="shared" si="3"/>
        <v>0.10148148148148148</v>
      </c>
      <c r="H19" s="148"/>
      <c r="I19" s="148"/>
      <c r="J19" s="148"/>
      <c r="K19" s="52">
        <f>LOG(D19)</f>
        <v>7.1367205671564067</v>
      </c>
      <c r="L19" s="164"/>
      <c r="M19" s="166"/>
      <c r="N19" s="30"/>
      <c r="O19" s="27"/>
      <c r="P19" s="28"/>
    </row>
    <row r="20" spans="1:16" ht="20.100000000000001" customHeight="1">
      <c r="A20" s="46" t="s">
        <v>69</v>
      </c>
      <c r="B20" s="47">
        <v>135000000</v>
      </c>
      <c r="C20" s="47">
        <v>1010000</v>
      </c>
      <c r="D20" s="47">
        <f t="shared" si="2"/>
        <v>10100000</v>
      </c>
      <c r="E20" s="146"/>
      <c r="F20" s="146"/>
      <c r="G20" s="51">
        <f t="shared" si="3"/>
        <v>7.481481481481482E-2</v>
      </c>
      <c r="H20" s="149"/>
      <c r="I20" s="149"/>
      <c r="J20" s="149"/>
      <c r="K20" s="52">
        <f>LOG(D20)</f>
        <v>7.0043213737826422</v>
      </c>
      <c r="L20" s="164"/>
      <c r="M20" s="166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135000000</v>
      </c>
      <c r="C22" s="8">
        <v>273</v>
      </c>
      <c r="D22" s="8">
        <f t="shared" si="2"/>
        <v>2730</v>
      </c>
      <c r="E22" s="152">
        <f>AVERAGE(D22:D26)</f>
        <v>7780</v>
      </c>
      <c r="F22" s="152">
        <f>STDEV(D22:D26)</f>
        <v>4569.0753988088227</v>
      </c>
      <c r="G22" s="133">
        <f t="shared" si="3"/>
        <v>2.0222222222222222E-5</v>
      </c>
      <c r="H22" s="155">
        <f>AVERAGE(G22:G26)</f>
        <v>5.7629629629629623E-5</v>
      </c>
      <c r="I22" s="155">
        <f>STDEV(G22:G26)</f>
        <v>3.3845002954139421E-5</v>
      </c>
      <c r="J22" s="158">
        <f>I22/H22</f>
        <v>0.58728475563095406</v>
      </c>
      <c r="K22" s="69">
        <f>LOG(D22)</f>
        <v>3.436162647040756</v>
      </c>
      <c r="L22" s="161">
        <f>AVERAGE(K22:K26)</f>
        <v>3.8237818430739345</v>
      </c>
      <c r="M22" s="161">
        <f>STDEV(K22:K26)^2</f>
        <v>7.8265939125888195E-2</v>
      </c>
      <c r="N22" s="168">
        <f>L16-L22</f>
        <v>3.2927677711735859</v>
      </c>
      <c r="O22" s="161">
        <f>SQRT((M16/5)+(M22/5))</f>
        <v>0.130841201453511</v>
      </c>
      <c r="P22" s="150">
        <f>1.96*O22</f>
        <v>0.25644875484888152</v>
      </c>
    </row>
    <row r="23" spans="1:16" ht="20.100000000000001" customHeight="1">
      <c r="A23" s="16" t="s">
        <v>72</v>
      </c>
      <c r="B23" s="10">
        <v>135000000</v>
      </c>
      <c r="C23" s="10">
        <v>607</v>
      </c>
      <c r="D23" s="10">
        <f t="shared" si="2"/>
        <v>6070</v>
      </c>
      <c r="E23" s="153"/>
      <c r="F23" s="153"/>
      <c r="G23" s="132">
        <f t="shared" si="3"/>
        <v>4.4962962962962964E-5</v>
      </c>
      <c r="H23" s="156"/>
      <c r="I23" s="156"/>
      <c r="J23" s="159"/>
      <c r="K23" s="70">
        <f>LOG(D23)</f>
        <v>3.7831886910752575</v>
      </c>
      <c r="L23" s="162"/>
      <c r="M23" s="162"/>
      <c r="N23" s="169"/>
      <c r="O23" s="162"/>
      <c r="P23" s="151"/>
    </row>
    <row r="24" spans="1:16" ht="20.100000000000001" customHeight="1">
      <c r="A24" s="16" t="s">
        <v>73</v>
      </c>
      <c r="B24" s="10">
        <v>135000000</v>
      </c>
      <c r="C24" s="10">
        <v>1400</v>
      </c>
      <c r="D24" s="10">
        <f t="shared" si="2"/>
        <v>14000</v>
      </c>
      <c r="E24" s="153"/>
      <c r="F24" s="153"/>
      <c r="G24" s="135">
        <f t="shared" si="3"/>
        <v>1.037037037037037E-4</v>
      </c>
      <c r="H24" s="156"/>
      <c r="I24" s="156"/>
      <c r="J24" s="159"/>
      <c r="K24" s="70">
        <f>LOG(D24)</f>
        <v>4.1461280356782382</v>
      </c>
      <c r="L24" s="162"/>
      <c r="M24" s="162"/>
      <c r="N24" s="169"/>
      <c r="O24" s="162"/>
      <c r="P24" s="151"/>
    </row>
    <row r="25" spans="1:16" ht="20.100000000000001" customHeight="1">
      <c r="A25" s="16" t="s">
        <v>74</v>
      </c>
      <c r="B25" s="10">
        <v>135000000</v>
      </c>
      <c r="C25" s="10">
        <v>1090</v>
      </c>
      <c r="D25" s="10">
        <f t="shared" si="2"/>
        <v>10900</v>
      </c>
      <c r="E25" s="153"/>
      <c r="F25" s="153"/>
      <c r="G25" s="132">
        <f t="shared" si="3"/>
        <v>8.0740740740740735E-5</v>
      </c>
      <c r="H25" s="156"/>
      <c r="I25" s="156"/>
      <c r="J25" s="159"/>
      <c r="K25" s="70">
        <f>LOG(D25)</f>
        <v>4.0374264979406238</v>
      </c>
      <c r="L25" s="162"/>
      <c r="M25" s="162"/>
      <c r="N25" s="169"/>
      <c r="O25" s="162"/>
      <c r="P25" s="151"/>
    </row>
    <row r="26" spans="1:16" ht="20.100000000000001" customHeight="1">
      <c r="A26" s="16" t="s">
        <v>75</v>
      </c>
      <c r="B26" s="10">
        <v>135000000</v>
      </c>
      <c r="C26" s="10">
        <v>520</v>
      </c>
      <c r="D26" s="10">
        <f t="shared" si="2"/>
        <v>5200</v>
      </c>
      <c r="E26" s="154"/>
      <c r="F26" s="154"/>
      <c r="G26" s="132">
        <f t="shared" si="3"/>
        <v>3.851851851851852E-5</v>
      </c>
      <c r="H26" s="157"/>
      <c r="I26" s="157"/>
      <c r="J26" s="160"/>
      <c r="K26" s="70">
        <f>LOG(D26)</f>
        <v>3.716003343634799</v>
      </c>
      <c r="L26" s="167"/>
      <c r="M26" s="167"/>
      <c r="N26" s="170"/>
      <c r="O26" s="162"/>
      <c r="P26" s="151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29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1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135000000</v>
      </c>
      <c r="C30" s="78">
        <v>14700000</v>
      </c>
      <c r="D30" s="78">
        <f t="shared" ref="D30:D41" si="4">C30*10</f>
        <v>147000000</v>
      </c>
      <c r="E30" s="190">
        <f>AVERAGE(D30:D34)</f>
        <v>125660000</v>
      </c>
      <c r="F30" s="190">
        <f>STDEV(D30:D34)</f>
        <v>24457677.731133837</v>
      </c>
      <c r="G30" s="83">
        <f t="shared" ref="G30:G40" si="5">D30/B30</f>
        <v>1.0888888888888888</v>
      </c>
      <c r="H30" s="193">
        <f>AVERAGE(G30:G34)</f>
        <v>0.93081481481481476</v>
      </c>
      <c r="I30" s="193">
        <f>STDEV(G30:G34)</f>
        <v>0.18116798319358463</v>
      </c>
      <c r="J30" s="193">
        <f>I30/H30</f>
        <v>0.19463375561940097</v>
      </c>
      <c r="K30" s="84">
        <f>LOG(D30)</f>
        <v>8.1673173347481764</v>
      </c>
      <c r="L30" s="186">
        <f>AVERAGE(K30:K34)</f>
        <v>8.0918741890238657</v>
      </c>
      <c r="M30" s="188">
        <f>STDEV(K30:K34)^2</f>
        <v>8.3963723236308851E-3</v>
      </c>
      <c r="N30" s="29"/>
      <c r="O30" s="25"/>
      <c r="P30" s="26"/>
    </row>
    <row r="31" spans="1:16" ht="20.100000000000001" customHeight="1">
      <c r="A31" s="79" t="s">
        <v>55</v>
      </c>
      <c r="B31" s="80">
        <v>135000000</v>
      </c>
      <c r="C31" s="80">
        <v>14700000</v>
      </c>
      <c r="D31" s="80">
        <f t="shared" si="4"/>
        <v>147000000</v>
      </c>
      <c r="E31" s="191"/>
      <c r="F31" s="191"/>
      <c r="G31" s="86">
        <f t="shared" si="5"/>
        <v>1.0888888888888888</v>
      </c>
      <c r="H31" s="194"/>
      <c r="I31" s="194"/>
      <c r="J31" s="194"/>
      <c r="K31" s="87">
        <f>LOG(D31)</f>
        <v>8.1673173347481764</v>
      </c>
      <c r="L31" s="187"/>
      <c r="M31" s="189"/>
      <c r="N31" s="30"/>
      <c r="O31" s="27"/>
      <c r="P31" s="28"/>
    </row>
    <row r="32" spans="1:16" ht="20.100000000000001" customHeight="1">
      <c r="A32" s="79" t="s">
        <v>56</v>
      </c>
      <c r="B32" s="80">
        <v>135000000</v>
      </c>
      <c r="C32" s="80">
        <v>11700000</v>
      </c>
      <c r="D32" s="80">
        <f t="shared" si="4"/>
        <v>117000000</v>
      </c>
      <c r="E32" s="191"/>
      <c r="F32" s="191"/>
      <c r="G32" s="86">
        <f t="shared" si="5"/>
        <v>0.8666666666666667</v>
      </c>
      <c r="H32" s="194"/>
      <c r="I32" s="194"/>
      <c r="J32" s="194"/>
      <c r="K32" s="87">
        <f>LOG(D32)</f>
        <v>8.0681858617461621</v>
      </c>
      <c r="L32" s="187"/>
      <c r="M32" s="189"/>
      <c r="N32" s="30"/>
      <c r="O32" s="27"/>
      <c r="P32" s="28"/>
    </row>
    <row r="33" spans="1:16" ht="20.100000000000001" customHeight="1">
      <c r="A33" s="79" t="s">
        <v>57</v>
      </c>
      <c r="B33" s="80">
        <v>135000000</v>
      </c>
      <c r="C33" s="80">
        <v>8830000</v>
      </c>
      <c r="D33" s="80">
        <f t="shared" si="4"/>
        <v>88300000</v>
      </c>
      <c r="E33" s="191"/>
      <c r="F33" s="191"/>
      <c r="G33" s="86">
        <f t="shared" si="5"/>
        <v>0.65407407407407403</v>
      </c>
      <c r="H33" s="194"/>
      <c r="I33" s="194"/>
      <c r="J33" s="194"/>
      <c r="K33" s="87">
        <f>LOG(D33)</f>
        <v>7.945960703577569</v>
      </c>
      <c r="L33" s="187"/>
      <c r="M33" s="189"/>
      <c r="N33" s="30"/>
      <c r="O33" s="27"/>
      <c r="P33" s="28"/>
    </row>
    <row r="34" spans="1:16" ht="20.100000000000001" customHeight="1">
      <c r="A34" s="79" t="s">
        <v>58</v>
      </c>
      <c r="B34" s="80">
        <v>135000000</v>
      </c>
      <c r="C34" s="80">
        <v>12900000</v>
      </c>
      <c r="D34" s="80">
        <f t="shared" si="4"/>
        <v>129000000</v>
      </c>
      <c r="E34" s="192"/>
      <c r="F34" s="192"/>
      <c r="G34" s="86">
        <f t="shared" si="5"/>
        <v>0.9555555555555556</v>
      </c>
      <c r="H34" s="195"/>
      <c r="I34" s="195"/>
      <c r="J34" s="195"/>
      <c r="K34" s="87">
        <f>LOG(D34)</f>
        <v>8.1105897102992497</v>
      </c>
      <c r="L34" s="187"/>
      <c r="M34" s="189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135000000</v>
      </c>
      <c r="C36" s="8">
        <v>50</v>
      </c>
      <c r="D36" s="8">
        <f t="shared" si="4"/>
        <v>500</v>
      </c>
      <c r="E36" s="152">
        <f>AVERAGE(D36:D40)</f>
        <v>9612</v>
      </c>
      <c r="F36" s="152">
        <f>STDEV(D36:D40)</f>
        <v>6631.3098253663284</v>
      </c>
      <c r="G36" s="143">
        <f t="shared" si="5"/>
        <v>3.7037037037037037E-6</v>
      </c>
      <c r="H36" s="155">
        <f>AVERAGE(G36:G40)</f>
        <v>7.1199999999999996E-5</v>
      </c>
      <c r="I36" s="155">
        <f>STDEV(G36:G40)</f>
        <v>4.9120813521232059E-5</v>
      </c>
      <c r="J36" s="158">
        <f>I36/H36</f>
        <v>0.68989906630943909</v>
      </c>
      <c r="K36" s="69">
        <f>LOG(D36)</f>
        <v>2.6989700043360187</v>
      </c>
      <c r="L36" s="161">
        <f>AVERAGE(K36:K40)</f>
        <v>3.7773702429453779</v>
      </c>
      <c r="M36" s="161">
        <f>STDEV(K36:K40)^2</f>
        <v>0.38807411440717127</v>
      </c>
      <c r="N36" s="168">
        <f>L30-L36</f>
        <v>4.3145039460784878</v>
      </c>
      <c r="O36" s="161">
        <f>SQRT((M30/5)+(M36/5))</f>
        <v>0.28159207614235249</v>
      </c>
      <c r="P36" s="150">
        <f>1.96*O36</f>
        <v>0.55192046923901084</v>
      </c>
    </row>
    <row r="37" spans="1:16" ht="20.100000000000001" customHeight="1">
      <c r="A37" s="16" t="s">
        <v>61</v>
      </c>
      <c r="B37" s="10">
        <v>135000000</v>
      </c>
      <c r="C37" s="10">
        <v>723</v>
      </c>
      <c r="D37" s="10">
        <f t="shared" si="4"/>
        <v>7230</v>
      </c>
      <c r="E37" s="153"/>
      <c r="F37" s="153"/>
      <c r="G37" s="132">
        <f t="shared" si="5"/>
        <v>5.3555555555555557E-5</v>
      </c>
      <c r="H37" s="156"/>
      <c r="I37" s="156"/>
      <c r="J37" s="159"/>
      <c r="K37" s="70">
        <f>LOG(D37)</f>
        <v>3.859138297294531</v>
      </c>
      <c r="L37" s="162"/>
      <c r="M37" s="162"/>
      <c r="N37" s="169"/>
      <c r="O37" s="162"/>
      <c r="P37" s="151"/>
    </row>
    <row r="38" spans="1:16" ht="20.100000000000001" customHeight="1">
      <c r="A38" s="16" t="s">
        <v>62</v>
      </c>
      <c r="B38" s="10">
        <v>135000000</v>
      </c>
      <c r="C38" s="10">
        <v>1380</v>
      </c>
      <c r="D38" s="10">
        <f t="shared" si="4"/>
        <v>13800</v>
      </c>
      <c r="E38" s="153"/>
      <c r="F38" s="153"/>
      <c r="G38" s="135">
        <f t="shared" si="5"/>
        <v>1.0222222222222222E-4</v>
      </c>
      <c r="H38" s="156"/>
      <c r="I38" s="156"/>
      <c r="J38" s="159"/>
      <c r="K38" s="70">
        <f>LOG(D38)</f>
        <v>4.1398790864012369</v>
      </c>
      <c r="L38" s="162"/>
      <c r="M38" s="162"/>
      <c r="N38" s="169"/>
      <c r="O38" s="162"/>
      <c r="P38" s="151"/>
    </row>
    <row r="39" spans="1:16" ht="20.100000000000001" customHeight="1">
      <c r="A39" s="16" t="s">
        <v>63</v>
      </c>
      <c r="B39" s="10">
        <v>135000000</v>
      </c>
      <c r="C39" s="10">
        <v>863</v>
      </c>
      <c r="D39" s="10">
        <f t="shared" si="4"/>
        <v>8630</v>
      </c>
      <c r="E39" s="153"/>
      <c r="F39" s="153"/>
      <c r="G39" s="132">
        <f t="shared" si="5"/>
        <v>6.392592592592592E-5</v>
      </c>
      <c r="H39" s="156"/>
      <c r="I39" s="156"/>
      <c r="J39" s="159"/>
      <c r="K39" s="70">
        <f>LOG(D39)</f>
        <v>3.9360107957152097</v>
      </c>
      <c r="L39" s="162"/>
      <c r="M39" s="162"/>
      <c r="N39" s="169"/>
      <c r="O39" s="162"/>
      <c r="P39" s="151"/>
    </row>
    <row r="40" spans="1:16" ht="20.100000000000001" customHeight="1">
      <c r="A40" s="16" t="s">
        <v>64</v>
      </c>
      <c r="B40" s="10">
        <v>135000000</v>
      </c>
      <c r="C40" s="10">
        <v>1790</v>
      </c>
      <c r="D40" s="10">
        <f t="shared" si="4"/>
        <v>17900</v>
      </c>
      <c r="E40" s="154"/>
      <c r="F40" s="154"/>
      <c r="G40" s="135">
        <f t="shared" si="5"/>
        <v>1.325925925925926E-4</v>
      </c>
      <c r="H40" s="157"/>
      <c r="I40" s="157"/>
      <c r="J40" s="160"/>
      <c r="K40" s="70">
        <f>LOG(D40)</f>
        <v>4.2528530309798933</v>
      </c>
      <c r="L40" s="167"/>
      <c r="M40" s="167"/>
      <c r="N40" s="170"/>
      <c r="O40" s="162"/>
      <c r="P40" s="151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129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135000000</v>
      </c>
      <c r="C44" s="89">
        <v>4570000</v>
      </c>
      <c r="D44" s="89">
        <f t="shared" ref="D44:D55" si="6">C44*10</f>
        <v>45700000</v>
      </c>
      <c r="E44" s="196">
        <f>AVERAGE(D44:D48)</f>
        <v>40340000</v>
      </c>
      <c r="F44" s="196">
        <f>STDEV(D44:D48)</f>
        <v>5188737.8041292466</v>
      </c>
      <c r="G44" s="94">
        <f t="shared" ref="G44:G54" si="7">D44/B44</f>
        <v>0.3385185185185185</v>
      </c>
      <c r="H44" s="199">
        <f>AVERAGE(G44:G48)</f>
        <v>0.29881481481481481</v>
      </c>
      <c r="I44" s="199">
        <f>STDEV(G44:G48)</f>
        <v>3.8435094845401953E-2</v>
      </c>
      <c r="J44" s="199">
        <f>I44/H44</f>
        <v>0.12862513148560395</v>
      </c>
      <c r="K44" s="95">
        <f>LOG(D44)</f>
        <v>7.6599162000698504</v>
      </c>
      <c r="L44" s="202">
        <f>AVERAGE(K44:K48)</f>
        <v>7.6027456929424702</v>
      </c>
      <c r="M44" s="204">
        <f>STDEV(K44:K48)^2</f>
        <v>3.311076352954391E-3</v>
      </c>
      <c r="N44" s="29"/>
      <c r="O44" s="25"/>
      <c r="P44" s="26"/>
    </row>
    <row r="45" spans="1:16" ht="20.100000000000001" customHeight="1">
      <c r="A45" s="90" t="s">
        <v>78</v>
      </c>
      <c r="B45" s="91">
        <v>135000000</v>
      </c>
      <c r="C45" s="91">
        <v>3330000</v>
      </c>
      <c r="D45" s="91">
        <f t="shared" si="6"/>
        <v>33300000</v>
      </c>
      <c r="E45" s="197"/>
      <c r="F45" s="197"/>
      <c r="G45" s="97">
        <f t="shared" si="7"/>
        <v>0.24666666666666667</v>
      </c>
      <c r="H45" s="200"/>
      <c r="I45" s="200"/>
      <c r="J45" s="200"/>
      <c r="K45" s="98">
        <f>LOG(D45)</f>
        <v>7.5224442335063202</v>
      </c>
      <c r="L45" s="203"/>
      <c r="M45" s="205"/>
      <c r="N45" s="30"/>
      <c r="O45" s="27"/>
      <c r="P45" s="28"/>
    </row>
    <row r="46" spans="1:16" ht="20.100000000000001" customHeight="1">
      <c r="A46" s="90" t="s">
        <v>79</v>
      </c>
      <c r="B46" s="91">
        <v>135000000</v>
      </c>
      <c r="C46" s="91">
        <v>3670000</v>
      </c>
      <c r="D46" s="91">
        <f t="shared" si="6"/>
        <v>36700000</v>
      </c>
      <c r="E46" s="197"/>
      <c r="F46" s="197"/>
      <c r="G46" s="97">
        <f t="shared" si="7"/>
        <v>0.27185185185185184</v>
      </c>
      <c r="H46" s="200"/>
      <c r="I46" s="200"/>
      <c r="J46" s="200"/>
      <c r="K46" s="98">
        <f>LOG(D46)</f>
        <v>7.5646660642520898</v>
      </c>
      <c r="L46" s="203"/>
      <c r="M46" s="205"/>
      <c r="N46" s="30"/>
      <c r="O46" s="27"/>
      <c r="P46" s="28"/>
    </row>
    <row r="47" spans="1:16" ht="20.100000000000001" customHeight="1">
      <c r="A47" s="90" t="s">
        <v>80</v>
      </c>
      <c r="B47" s="91">
        <v>135000000</v>
      </c>
      <c r="C47" s="91">
        <v>4400000</v>
      </c>
      <c r="D47" s="91">
        <f t="shared" si="6"/>
        <v>44000000</v>
      </c>
      <c r="E47" s="197"/>
      <c r="F47" s="197"/>
      <c r="G47" s="97">
        <f t="shared" si="7"/>
        <v>0.32592592592592595</v>
      </c>
      <c r="H47" s="200"/>
      <c r="I47" s="200"/>
      <c r="J47" s="200"/>
      <c r="K47" s="98">
        <f>LOG(D47)</f>
        <v>7.6434526764861879</v>
      </c>
      <c r="L47" s="203"/>
      <c r="M47" s="205"/>
      <c r="N47" s="30"/>
      <c r="O47" s="27"/>
      <c r="P47" s="28"/>
    </row>
    <row r="48" spans="1:16" ht="20.100000000000001" customHeight="1">
      <c r="A48" s="90" t="s">
        <v>81</v>
      </c>
      <c r="B48" s="91">
        <v>135000000</v>
      </c>
      <c r="C48" s="91">
        <v>4200000</v>
      </c>
      <c r="D48" s="91">
        <f t="shared" si="6"/>
        <v>42000000</v>
      </c>
      <c r="E48" s="198"/>
      <c r="F48" s="198"/>
      <c r="G48" s="97">
        <f t="shared" si="7"/>
        <v>0.31111111111111112</v>
      </c>
      <c r="H48" s="201"/>
      <c r="I48" s="201"/>
      <c r="J48" s="201"/>
      <c r="K48" s="98">
        <f>LOG(D48)</f>
        <v>7.6232492903979008</v>
      </c>
      <c r="L48" s="203"/>
      <c r="M48" s="205"/>
      <c r="N48" s="30"/>
      <c r="O48" s="27"/>
      <c r="P48" s="28"/>
    </row>
    <row r="49" spans="1:16" ht="20.100000000000001" customHeight="1" thickBot="1">
      <c r="A49" s="92" t="s">
        <v>82</v>
      </c>
      <c r="B49" s="93">
        <v>0</v>
      </c>
      <c r="C49" s="93">
        <v>0</v>
      </c>
      <c r="D49" s="142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135000000</v>
      </c>
      <c r="C50" s="8">
        <v>0</v>
      </c>
      <c r="D50" s="141">
        <v>1</v>
      </c>
      <c r="E50" s="152">
        <f>AVERAGE(D50:D54)</f>
        <v>1</v>
      </c>
      <c r="F50" s="152">
        <f>STDEV(D50:D54)</f>
        <v>0</v>
      </c>
      <c r="G50" s="41">
        <f t="shared" si="7"/>
        <v>7.4074074074074071E-9</v>
      </c>
      <c r="H50" s="158">
        <f>AVERAGE(G50:G54)</f>
        <v>7.4074074074074071E-9</v>
      </c>
      <c r="I50" s="206">
        <f>STDEV(G50:G54)</f>
        <v>0</v>
      </c>
      <c r="J50" s="158">
        <f>I50/H50</f>
        <v>0</v>
      </c>
      <c r="K50" s="69">
        <f>LOG(D50)</f>
        <v>0</v>
      </c>
      <c r="L50" s="161">
        <f>AVERAGE(K50:K54)</f>
        <v>0</v>
      </c>
      <c r="M50" s="161">
        <f>STDEV(K50:K54)^2</f>
        <v>0</v>
      </c>
      <c r="N50" s="168">
        <f>L44-L50</f>
        <v>7.6027456929424702</v>
      </c>
      <c r="O50" s="161">
        <f>SQRT((M44/5)+(M50/5))</f>
        <v>2.5733543685059743E-2</v>
      </c>
      <c r="P50" s="150">
        <f>1.96*O50</f>
        <v>5.0437745622717092E-2</v>
      </c>
    </row>
    <row r="51" spans="1:16" ht="20.100000000000001" customHeight="1">
      <c r="A51" s="16" t="s">
        <v>84</v>
      </c>
      <c r="B51" s="10">
        <v>135000000</v>
      </c>
      <c r="C51" s="10">
        <v>0</v>
      </c>
      <c r="D51" s="10">
        <v>1</v>
      </c>
      <c r="E51" s="153"/>
      <c r="F51" s="153"/>
      <c r="G51" s="11">
        <f t="shared" si="7"/>
        <v>7.4074074074074071E-9</v>
      </c>
      <c r="H51" s="159"/>
      <c r="I51" s="207"/>
      <c r="J51" s="159"/>
      <c r="K51" s="70">
        <f>LOG(D51)</f>
        <v>0</v>
      </c>
      <c r="L51" s="162"/>
      <c r="M51" s="162"/>
      <c r="N51" s="169"/>
      <c r="O51" s="162"/>
      <c r="P51" s="151"/>
    </row>
    <row r="52" spans="1:16" ht="20.100000000000001" customHeight="1">
      <c r="A52" s="16" t="s">
        <v>85</v>
      </c>
      <c r="B52" s="10">
        <v>135000000</v>
      </c>
      <c r="C52" s="10">
        <v>0</v>
      </c>
      <c r="D52" s="10">
        <v>1</v>
      </c>
      <c r="E52" s="153"/>
      <c r="F52" s="153"/>
      <c r="G52" s="11">
        <f t="shared" si="7"/>
        <v>7.4074074074074071E-9</v>
      </c>
      <c r="H52" s="159"/>
      <c r="I52" s="207"/>
      <c r="J52" s="159"/>
      <c r="K52" s="70">
        <f>LOG(D52)</f>
        <v>0</v>
      </c>
      <c r="L52" s="162"/>
      <c r="M52" s="162"/>
      <c r="N52" s="169"/>
      <c r="O52" s="162"/>
      <c r="P52" s="151"/>
    </row>
    <row r="53" spans="1:16" ht="20.100000000000001" customHeight="1">
      <c r="A53" s="16" t="s">
        <v>86</v>
      </c>
      <c r="B53" s="10">
        <v>135000000</v>
      </c>
      <c r="C53" s="10">
        <v>0</v>
      </c>
      <c r="D53" s="10">
        <v>1</v>
      </c>
      <c r="E53" s="153"/>
      <c r="F53" s="153"/>
      <c r="G53" s="11">
        <f t="shared" si="7"/>
        <v>7.4074074074074071E-9</v>
      </c>
      <c r="H53" s="159"/>
      <c r="I53" s="207"/>
      <c r="J53" s="159"/>
      <c r="K53" s="70">
        <f>LOG(D53)</f>
        <v>0</v>
      </c>
      <c r="L53" s="162"/>
      <c r="M53" s="162"/>
      <c r="N53" s="169"/>
      <c r="O53" s="162"/>
      <c r="P53" s="151"/>
    </row>
    <row r="54" spans="1:16" ht="20.100000000000001" customHeight="1">
      <c r="A54" s="16" t="s">
        <v>87</v>
      </c>
      <c r="B54" s="10">
        <v>135000000</v>
      </c>
      <c r="C54" s="10">
        <v>0</v>
      </c>
      <c r="D54" s="10">
        <v>1</v>
      </c>
      <c r="E54" s="154"/>
      <c r="F54" s="154"/>
      <c r="G54" s="11">
        <f t="shared" si="7"/>
        <v>7.4074074074074071E-9</v>
      </c>
      <c r="H54" s="160"/>
      <c r="I54" s="208"/>
      <c r="J54" s="160"/>
      <c r="K54" s="70">
        <f>LOG(D54)</f>
        <v>0</v>
      </c>
      <c r="L54" s="167"/>
      <c r="M54" s="167"/>
      <c r="N54" s="170"/>
      <c r="O54" s="162"/>
      <c r="P54" s="151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129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1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135000000</v>
      </c>
      <c r="C58" s="100">
        <v>1010000</v>
      </c>
      <c r="D58" s="100">
        <f t="shared" ref="D58:D69" si="8">C58*10</f>
        <v>10100000</v>
      </c>
      <c r="E58" s="216">
        <f>AVERAGE(D58:D62)</f>
        <v>8760000</v>
      </c>
      <c r="F58" s="216">
        <f>STDEV(D58:D62)</f>
        <v>4180071.7697187928</v>
      </c>
      <c r="G58" s="105">
        <f t="shared" ref="G58:G68" si="9">D58/B58</f>
        <v>7.481481481481482E-2</v>
      </c>
      <c r="H58" s="219">
        <f>AVERAGE(G58:G62)</f>
        <v>6.4888888888888885E-2</v>
      </c>
      <c r="I58" s="219">
        <f>STDEV(G58:G62)</f>
        <v>3.0963494590509587E-2</v>
      </c>
      <c r="J58" s="219">
        <f>I58/H58</f>
        <v>0.47717714266196282</v>
      </c>
      <c r="K58" s="106">
        <f>LOG(D58)</f>
        <v>7.0043213737826422</v>
      </c>
      <c r="L58" s="209">
        <f>AVERAGE(K58:K62)</f>
        <v>6.8860174312520428</v>
      </c>
      <c r="M58" s="211">
        <f>STDEV(K58:K62)^2</f>
        <v>7.4117197836805815E-2</v>
      </c>
      <c r="N58" s="29"/>
      <c r="O58" s="25"/>
      <c r="P58" s="26"/>
    </row>
    <row r="59" spans="1:16" ht="20.100000000000001" customHeight="1">
      <c r="A59" s="101" t="s">
        <v>40</v>
      </c>
      <c r="B59" s="102">
        <v>135000000</v>
      </c>
      <c r="C59" s="102">
        <v>280000</v>
      </c>
      <c r="D59" s="102">
        <f t="shared" si="8"/>
        <v>2800000</v>
      </c>
      <c r="E59" s="217"/>
      <c r="F59" s="217"/>
      <c r="G59" s="108">
        <f t="shared" si="9"/>
        <v>2.074074074074074E-2</v>
      </c>
      <c r="H59" s="220"/>
      <c r="I59" s="220"/>
      <c r="J59" s="220"/>
      <c r="K59" s="109">
        <f>LOG(D59)</f>
        <v>6.4471580313422194</v>
      </c>
      <c r="L59" s="210"/>
      <c r="M59" s="212"/>
      <c r="N59" s="30"/>
      <c r="O59" s="27"/>
      <c r="P59" s="28"/>
    </row>
    <row r="60" spans="1:16" ht="20.100000000000001" customHeight="1">
      <c r="A60" s="101" t="s">
        <v>41</v>
      </c>
      <c r="B60" s="102">
        <v>135000000</v>
      </c>
      <c r="C60" s="102">
        <v>640000</v>
      </c>
      <c r="D60" s="102">
        <f t="shared" si="8"/>
        <v>6400000</v>
      </c>
      <c r="E60" s="217"/>
      <c r="F60" s="217"/>
      <c r="G60" s="108">
        <f t="shared" si="9"/>
        <v>4.7407407407407405E-2</v>
      </c>
      <c r="H60" s="220"/>
      <c r="I60" s="220"/>
      <c r="J60" s="220"/>
      <c r="K60" s="109">
        <f>LOG(D60)</f>
        <v>6.8061799739838875</v>
      </c>
      <c r="L60" s="210"/>
      <c r="M60" s="212"/>
      <c r="N60" s="30"/>
      <c r="O60" s="27"/>
      <c r="P60" s="28"/>
    </row>
    <row r="61" spans="1:16" ht="20.100000000000001" customHeight="1">
      <c r="A61" s="101" t="s">
        <v>42</v>
      </c>
      <c r="B61" s="102">
        <v>135000000</v>
      </c>
      <c r="C61" s="102">
        <v>1340000</v>
      </c>
      <c r="D61" s="102">
        <f t="shared" si="8"/>
        <v>13400000</v>
      </c>
      <c r="E61" s="217"/>
      <c r="F61" s="217"/>
      <c r="G61" s="108">
        <f t="shared" si="9"/>
        <v>9.9259259259259255E-2</v>
      </c>
      <c r="H61" s="220"/>
      <c r="I61" s="220"/>
      <c r="J61" s="220"/>
      <c r="K61" s="109">
        <f>LOG(D61)</f>
        <v>7.1271047983648073</v>
      </c>
      <c r="L61" s="210"/>
      <c r="M61" s="212"/>
      <c r="N61" s="30"/>
      <c r="O61" s="27"/>
      <c r="P61" s="28"/>
    </row>
    <row r="62" spans="1:16" ht="20.100000000000001" customHeight="1">
      <c r="A62" s="101" t="s">
        <v>43</v>
      </c>
      <c r="B62" s="102">
        <v>135000000</v>
      </c>
      <c r="C62" s="102">
        <v>1110000</v>
      </c>
      <c r="D62" s="102">
        <f t="shared" si="8"/>
        <v>11100000</v>
      </c>
      <c r="E62" s="218"/>
      <c r="F62" s="218"/>
      <c r="G62" s="108">
        <f t="shared" si="9"/>
        <v>8.2222222222222224E-2</v>
      </c>
      <c r="H62" s="221"/>
      <c r="I62" s="221"/>
      <c r="J62" s="221"/>
      <c r="K62" s="109">
        <f>LOG(D62)</f>
        <v>7.0453229787866576</v>
      </c>
      <c r="L62" s="210"/>
      <c r="M62" s="212"/>
      <c r="N62" s="30"/>
      <c r="O62" s="27"/>
      <c r="P62" s="28"/>
    </row>
    <row r="63" spans="1:16" ht="20.100000000000001" customHeight="1" thickBot="1">
      <c r="A63" s="103" t="s">
        <v>44</v>
      </c>
      <c r="B63" s="104">
        <v>0</v>
      </c>
      <c r="C63" s="104">
        <v>0</v>
      </c>
      <c r="D63" s="104">
        <f t="shared" si="8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135000000</v>
      </c>
      <c r="C64" s="8">
        <v>4930</v>
      </c>
      <c r="D64" s="8">
        <f t="shared" si="8"/>
        <v>49300</v>
      </c>
      <c r="E64" s="152">
        <f>AVERAGE(D64:D68)</f>
        <v>81120</v>
      </c>
      <c r="F64" s="152">
        <f>STDEV(D64:D68)</f>
        <v>50187.418742150905</v>
      </c>
      <c r="G64" s="134">
        <f t="shared" si="9"/>
        <v>3.6518518518518519E-4</v>
      </c>
      <c r="H64" s="206">
        <f>AVERAGE(G64:G68)</f>
        <v>6.0088888888888887E-4</v>
      </c>
      <c r="I64" s="206">
        <f>STDEV(G64:G68)</f>
        <v>3.7175865734926598E-4</v>
      </c>
      <c r="J64" s="158">
        <f>I64/H64</f>
        <v>0.61868119751172224</v>
      </c>
      <c r="K64" s="69">
        <f>LOG(D64)</f>
        <v>4.6928469192772297</v>
      </c>
      <c r="L64" s="161">
        <f>AVERAGE(K64:K68)</f>
        <v>4.852293422657338</v>
      </c>
      <c r="M64" s="213">
        <f>STDEV(K64:K68)^2</f>
        <v>5.7128478450248814E-2</v>
      </c>
      <c r="N64" s="168">
        <f>L58-L64</f>
        <v>2.0337240085947048</v>
      </c>
      <c r="O64" s="161">
        <f>SQRT((M58/5)+(M64/5))</f>
        <v>0.16201584878465108</v>
      </c>
      <c r="P64" s="150">
        <f>1.96*O64</f>
        <v>0.31755106361791613</v>
      </c>
    </row>
    <row r="65" spans="1:16" ht="20.100000000000001" customHeight="1">
      <c r="A65" s="16" t="s">
        <v>46</v>
      </c>
      <c r="B65" s="10">
        <v>135000000</v>
      </c>
      <c r="C65" s="10">
        <v>6200</v>
      </c>
      <c r="D65" s="10">
        <f t="shared" si="8"/>
        <v>62000</v>
      </c>
      <c r="E65" s="153"/>
      <c r="F65" s="153"/>
      <c r="G65" s="135">
        <f t="shared" si="9"/>
        <v>4.5925925925925925E-4</v>
      </c>
      <c r="H65" s="207"/>
      <c r="I65" s="207"/>
      <c r="J65" s="159"/>
      <c r="K65" s="70">
        <f>LOG(D65)</f>
        <v>4.7923916894982534</v>
      </c>
      <c r="L65" s="162"/>
      <c r="M65" s="214"/>
      <c r="N65" s="169"/>
      <c r="O65" s="162"/>
      <c r="P65" s="151"/>
    </row>
    <row r="66" spans="1:16" ht="20.100000000000001" customHeight="1">
      <c r="A66" s="16" t="s">
        <v>47</v>
      </c>
      <c r="B66" s="10">
        <v>135000000</v>
      </c>
      <c r="C66" s="10">
        <v>4100</v>
      </c>
      <c r="D66" s="10">
        <f t="shared" si="8"/>
        <v>41000</v>
      </c>
      <c r="E66" s="153"/>
      <c r="F66" s="153"/>
      <c r="G66" s="135">
        <f t="shared" si="9"/>
        <v>3.0370370370370371E-4</v>
      </c>
      <c r="H66" s="207"/>
      <c r="I66" s="207"/>
      <c r="J66" s="159"/>
      <c r="K66" s="70">
        <f>LOG(D66)</f>
        <v>4.6127838567197355</v>
      </c>
      <c r="L66" s="162"/>
      <c r="M66" s="214"/>
      <c r="N66" s="169"/>
      <c r="O66" s="162"/>
      <c r="P66" s="151"/>
    </row>
    <row r="67" spans="1:16" ht="20.100000000000001" customHeight="1">
      <c r="A67" s="16" t="s">
        <v>48</v>
      </c>
      <c r="B67" s="10">
        <v>135000000</v>
      </c>
      <c r="C67" s="10">
        <v>16500</v>
      </c>
      <c r="D67" s="10">
        <f t="shared" si="8"/>
        <v>165000</v>
      </c>
      <c r="E67" s="153"/>
      <c r="F67" s="153"/>
      <c r="G67" s="11">
        <f t="shared" si="9"/>
        <v>1.2222222222222222E-3</v>
      </c>
      <c r="H67" s="207"/>
      <c r="I67" s="207"/>
      <c r="J67" s="159"/>
      <c r="K67" s="70">
        <f>LOG(D67)</f>
        <v>5.2174839442139067</v>
      </c>
      <c r="L67" s="162"/>
      <c r="M67" s="214"/>
      <c r="N67" s="169"/>
      <c r="O67" s="162"/>
      <c r="P67" s="151"/>
    </row>
    <row r="68" spans="1:16" ht="20.100000000000001" customHeight="1">
      <c r="A68" s="16" t="s">
        <v>49</v>
      </c>
      <c r="B68" s="10">
        <v>135000000</v>
      </c>
      <c r="C68" s="10">
        <v>8830</v>
      </c>
      <c r="D68" s="10">
        <f t="shared" si="8"/>
        <v>88300</v>
      </c>
      <c r="E68" s="154"/>
      <c r="F68" s="154"/>
      <c r="G68" s="135">
        <f t="shared" si="9"/>
        <v>6.5407407407407406E-4</v>
      </c>
      <c r="H68" s="208"/>
      <c r="I68" s="208"/>
      <c r="J68" s="160"/>
      <c r="K68" s="70">
        <f>LOG(D68)</f>
        <v>4.945960703577569</v>
      </c>
      <c r="L68" s="167"/>
      <c r="M68" s="215"/>
      <c r="N68" s="170"/>
      <c r="O68" s="162"/>
      <c r="P68" s="151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129">
        <f t="shared" si="8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1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135000000</v>
      </c>
      <c r="C72" s="111">
        <v>623000</v>
      </c>
      <c r="D72" s="111">
        <f t="shared" ref="D72:D83" si="10">C72*10</f>
        <v>6230000</v>
      </c>
      <c r="E72" s="222">
        <f>AVERAGE(D72:D76)</f>
        <v>9160000</v>
      </c>
      <c r="F72" s="222">
        <f>STDEV(D72:D76)</f>
        <v>3029100.526558998</v>
      </c>
      <c r="G72" s="112">
        <f t="shared" ref="G72:G82" si="11">D72/B72</f>
        <v>4.6148148148148146E-2</v>
      </c>
      <c r="H72" s="225">
        <f>AVERAGE(G72:G76)</f>
        <v>6.7851851851851858E-2</v>
      </c>
      <c r="I72" s="225">
        <f>STDEV(G72:G76)</f>
        <v>2.2437781678214804E-2</v>
      </c>
      <c r="J72" s="225">
        <f>I72/H72</f>
        <v>0.33068783041037098</v>
      </c>
      <c r="K72" s="113">
        <f>LOG(D72)</f>
        <v>6.7944880466591693</v>
      </c>
      <c r="L72" s="228">
        <f>AVERAGE(K72:K76)</f>
        <v>6.944130202255967</v>
      </c>
      <c r="M72" s="230">
        <f>STDEV(K72:K76)^2</f>
        <v>1.8672053971450001E-2</v>
      </c>
      <c r="N72" s="29"/>
      <c r="O72" s="25"/>
      <c r="P72" s="26"/>
    </row>
    <row r="73" spans="1:16" ht="20.100000000000001" customHeight="1">
      <c r="A73" s="114" t="s">
        <v>90</v>
      </c>
      <c r="B73" s="115">
        <v>135000000</v>
      </c>
      <c r="C73" s="115">
        <v>1380000</v>
      </c>
      <c r="D73" s="115">
        <f t="shared" si="10"/>
        <v>13800000</v>
      </c>
      <c r="E73" s="223"/>
      <c r="F73" s="223"/>
      <c r="G73" s="116">
        <f t="shared" si="11"/>
        <v>0.10222222222222223</v>
      </c>
      <c r="H73" s="226"/>
      <c r="I73" s="226"/>
      <c r="J73" s="226"/>
      <c r="K73" s="117">
        <f>LOG(D73)</f>
        <v>7.1398790864012369</v>
      </c>
      <c r="L73" s="229"/>
      <c r="M73" s="231"/>
      <c r="N73" s="30"/>
      <c r="O73" s="27"/>
      <c r="P73" s="28"/>
    </row>
    <row r="74" spans="1:16" ht="20.100000000000001" customHeight="1">
      <c r="A74" s="114" t="s">
        <v>91</v>
      </c>
      <c r="B74" s="115">
        <v>135000000</v>
      </c>
      <c r="C74" s="115">
        <v>1050000</v>
      </c>
      <c r="D74" s="115">
        <f t="shared" si="10"/>
        <v>10500000</v>
      </c>
      <c r="E74" s="223"/>
      <c r="F74" s="223"/>
      <c r="G74" s="116">
        <f t="shared" si="11"/>
        <v>7.7777777777777779E-2</v>
      </c>
      <c r="H74" s="226"/>
      <c r="I74" s="226"/>
      <c r="J74" s="226"/>
      <c r="K74" s="117">
        <f>LOG(D74)</f>
        <v>7.0211892990699383</v>
      </c>
      <c r="L74" s="229"/>
      <c r="M74" s="231"/>
      <c r="N74" s="30"/>
      <c r="O74" s="27"/>
      <c r="P74" s="28"/>
    </row>
    <row r="75" spans="1:16" ht="20.100000000000001" customHeight="1">
      <c r="A75" s="114" t="s">
        <v>92</v>
      </c>
      <c r="B75" s="115">
        <v>135000000</v>
      </c>
      <c r="C75" s="115">
        <v>790000</v>
      </c>
      <c r="D75" s="115">
        <f t="shared" si="10"/>
        <v>7900000</v>
      </c>
      <c r="E75" s="223"/>
      <c r="F75" s="223"/>
      <c r="G75" s="116">
        <f t="shared" si="11"/>
        <v>5.8518518518518518E-2</v>
      </c>
      <c r="H75" s="226"/>
      <c r="I75" s="226"/>
      <c r="J75" s="226"/>
      <c r="K75" s="117">
        <f>LOG(D75)</f>
        <v>6.8976270912904418</v>
      </c>
      <c r="L75" s="229"/>
      <c r="M75" s="231"/>
      <c r="N75" s="30"/>
      <c r="O75" s="27"/>
      <c r="P75" s="28"/>
    </row>
    <row r="76" spans="1:16" ht="20.100000000000001" customHeight="1">
      <c r="A76" s="114" t="s">
        <v>93</v>
      </c>
      <c r="B76" s="115">
        <v>135000000</v>
      </c>
      <c r="C76" s="115">
        <v>737000</v>
      </c>
      <c r="D76" s="115">
        <f t="shared" si="10"/>
        <v>7370000</v>
      </c>
      <c r="E76" s="224"/>
      <c r="F76" s="224"/>
      <c r="G76" s="116">
        <f t="shared" si="11"/>
        <v>5.4592592592592595E-2</v>
      </c>
      <c r="H76" s="227"/>
      <c r="I76" s="227"/>
      <c r="J76" s="227"/>
      <c r="K76" s="117">
        <f>LOG(D76)</f>
        <v>6.8674674878590514</v>
      </c>
      <c r="L76" s="229"/>
      <c r="M76" s="231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0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135000000</v>
      </c>
      <c r="C78" s="8">
        <v>0</v>
      </c>
      <c r="D78" s="8">
        <v>1</v>
      </c>
      <c r="E78" s="152">
        <f>AVERAGE(D78:D82)</f>
        <v>1</v>
      </c>
      <c r="F78" s="152">
        <f>STDEV(D78:D82)</f>
        <v>0</v>
      </c>
      <c r="G78" s="41">
        <f t="shared" si="11"/>
        <v>7.4074074074074071E-9</v>
      </c>
      <c r="H78" s="158">
        <f>AVERAGE(G78:G82)</f>
        <v>7.4074074074074071E-9</v>
      </c>
      <c r="I78" s="158">
        <f>STDEV(G78:G82)</f>
        <v>0</v>
      </c>
      <c r="J78" s="158">
        <f>I78/H78</f>
        <v>0</v>
      </c>
      <c r="K78" s="69">
        <f>LOG(D78)</f>
        <v>0</v>
      </c>
      <c r="L78" s="161">
        <f>AVERAGE(K78:K82)</f>
        <v>0</v>
      </c>
      <c r="M78" s="161">
        <f>STDEV(K78:K82)^2</f>
        <v>0</v>
      </c>
      <c r="N78" s="168">
        <f>L72-L78</f>
        <v>6.944130202255967</v>
      </c>
      <c r="O78" s="161">
        <f>SQRT((M72/5)+(M78/5))</f>
        <v>6.1109825677136409E-2</v>
      </c>
      <c r="P78" s="150">
        <f>1.96*O78</f>
        <v>0.11977525832718736</v>
      </c>
    </row>
    <row r="79" spans="1:16" ht="20.100000000000001" customHeight="1">
      <c r="A79" s="16" t="s">
        <v>96</v>
      </c>
      <c r="B79" s="10">
        <v>135000000</v>
      </c>
      <c r="C79" s="10">
        <v>0</v>
      </c>
      <c r="D79" s="10">
        <v>1</v>
      </c>
      <c r="E79" s="153"/>
      <c r="F79" s="153"/>
      <c r="G79" s="11">
        <f t="shared" si="11"/>
        <v>7.4074074074074071E-9</v>
      </c>
      <c r="H79" s="159"/>
      <c r="I79" s="159"/>
      <c r="J79" s="159"/>
      <c r="K79" s="70">
        <f>LOG(D79)</f>
        <v>0</v>
      </c>
      <c r="L79" s="162"/>
      <c r="M79" s="162"/>
      <c r="N79" s="169"/>
      <c r="O79" s="162"/>
      <c r="P79" s="151"/>
    </row>
    <row r="80" spans="1:16" ht="20.100000000000001" customHeight="1">
      <c r="A80" s="16" t="s">
        <v>97</v>
      </c>
      <c r="B80" s="10">
        <v>135000000</v>
      </c>
      <c r="C80" s="10">
        <v>0</v>
      </c>
      <c r="D80" s="10">
        <v>1</v>
      </c>
      <c r="E80" s="153"/>
      <c r="F80" s="153"/>
      <c r="G80" s="11">
        <f t="shared" si="11"/>
        <v>7.4074074074074071E-9</v>
      </c>
      <c r="H80" s="159"/>
      <c r="I80" s="159"/>
      <c r="J80" s="159"/>
      <c r="K80" s="70">
        <f>LOG(D80)</f>
        <v>0</v>
      </c>
      <c r="L80" s="162"/>
      <c r="M80" s="162"/>
      <c r="N80" s="169"/>
      <c r="O80" s="162"/>
      <c r="P80" s="151"/>
    </row>
    <row r="81" spans="1:16" ht="20.100000000000001" customHeight="1">
      <c r="A81" s="16" t="s">
        <v>98</v>
      </c>
      <c r="B81" s="10">
        <v>135000000</v>
      </c>
      <c r="C81" s="10">
        <v>0</v>
      </c>
      <c r="D81" s="10">
        <v>1</v>
      </c>
      <c r="E81" s="153"/>
      <c r="F81" s="153"/>
      <c r="G81" s="11">
        <f t="shared" si="11"/>
        <v>7.4074074074074071E-9</v>
      </c>
      <c r="H81" s="159"/>
      <c r="I81" s="159"/>
      <c r="J81" s="159"/>
      <c r="K81" s="70">
        <f>LOG(D81)</f>
        <v>0</v>
      </c>
      <c r="L81" s="162"/>
      <c r="M81" s="162"/>
      <c r="N81" s="169"/>
      <c r="O81" s="162"/>
      <c r="P81" s="151"/>
    </row>
    <row r="82" spans="1:16" ht="20.100000000000001" customHeight="1">
      <c r="A82" s="16" t="s">
        <v>99</v>
      </c>
      <c r="B82" s="10">
        <v>135000000</v>
      </c>
      <c r="C82" s="10">
        <v>0</v>
      </c>
      <c r="D82" s="10">
        <v>1</v>
      </c>
      <c r="E82" s="154"/>
      <c r="F82" s="154"/>
      <c r="G82" s="11">
        <f t="shared" si="11"/>
        <v>7.4074074074074071E-9</v>
      </c>
      <c r="H82" s="160"/>
      <c r="I82" s="160"/>
      <c r="J82" s="160"/>
      <c r="K82" s="70">
        <f>LOG(D82)</f>
        <v>0</v>
      </c>
      <c r="L82" s="167"/>
      <c r="M82" s="167"/>
      <c r="N82" s="170"/>
      <c r="O82" s="162"/>
      <c r="P82" s="151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129">
        <f t="shared" si="10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#8 (212 mg/L - 27°C - 45%RH - 48hr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tabSelected="1" zoomScale="60" zoomScaleNormal="60" zoomScaleSheetLayoutView="65" workbookViewId="0">
      <selection activeCell="A85" sqref="A85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110000000</v>
      </c>
      <c r="C2" s="138">
        <v>800000</v>
      </c>
      <c r="D2" s="58">
        <f t="shared" ref="D2:D13" si="0">C2*10</f>
        <v>8000000</v>
      </c>
      <c r="E2" s="173">
        <f>AVERAGE(D2:D6)</f>
        <v>12800000</v>
      </c>
      <c r="F2" s="173">
        <f>STDEV(D2:D6)</f>
        <v>2835489.3757515652</v>
      </c>
      <c r="G2" s="63">
        <f t="shared" ref="G2:G12" si="1">D2/B2</f>
        <v>7.2727272727272724E-2</v>
      </c>
      <c r="H2" s="176">
        <f>AVERAGE(G2:G6)</f>
        <v>0.11636363636363636</v>
      </c>
      <c r="I2" s="176">
        <f>STDEV(G2:G6)</f>
        <v>2.5777176143196068E-2</v>
      </c>
      <c r="J2" s="179">
        <f>I2/H2</f>
        <v>0.22152260748059122</v>
      </c>
      <c r="K2" s="64">
        <f>LOG(D2)</f>
        <v>6.9030899869919438</v>
      </c>
      <c r="L2" s="182">
        <f>AVERAGE(K2:K6)</f>
        <v>7.0967894405766216</v>
      </c>
      <c r="M2" s="234">
        <f>STDEV(K2:K6)^2</f>
        <v>1.2511262366444955E-2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110000000</v>
      </c>
      <c r="C3" s="60">
        <v>1420000</v>
      </c>
      <c r="D3" s="60">
        <f t="shared" si="0"/>
        <v>14200000</v>
      </c>
      <c r="E3" s="174"/>
      <c r="F3" s="174"/>
      <c r="G3" s="65">
        <f t="shared" si="1"/>
        <v>0.12909090909090909</v>
      </c>
      <c r="H3" s="177"/>
      <c r="I3" s="177"/>
      <c r="J3" s="180"/>
      <c r="K3" s="66">
        <f>LOG(D3)</f>
        <v>7.1522883443830567</v>
      </c>
      <c r="L3" s="183"/>
      <c r="M3" s="235"/>
      <c r="N3" s="30"/>
      <c r="O3" s="27"/>
      <c r="P3" s="28"/>
    </row>
    <row r="4" spans="1:16" s="9" customFormat="1" ht="20.100000000000001" customHeight="1">
      <c r="A4" s="59" t="s">
        <v>28</v>
      </c>
      <c r="B4" s="60">
        <v>110000000</v>
      </c>
      <c r="C4" s="60">
        <v>1540000</v>
      </c>
      <c r="D4" s="60">
        <f t="shared" si="0"/>
        <v>15400000</v>
      </c>
      <c r="E4" s="174"/>
      <c r="F4" s="174"/>
      <c r="G4" s="65">
        <f t="shared" si="1"/>
        <v>0.14000000000000001</v>
      </c>
      <c r="H4" s="177"/>
      <c r="I4" s="177"/>
      <c r="J4" s="180"/>
      <c r="K4" s="66">
        <f>LOG(D4)</f>
        <v>7.1875207208364627</v>
      </c>
      <c r="L4" s="183"/>
      <c r="M4" s="235"/>
      <c r="N4" s="30"/>
      <c r="O4" s="27"/>
      <c r="P4" s="28"/>
    </row>
    <row r="5" spans="1:16" s="9" customFormat="1" ht="20.100000000000001" customHeight="1">
      <c r="A5" s="59" t="s">
        <v>29</v>
      </c>
      <c r="B5" s="60">
        <v>110000000</v>
      </c>
      <c r="C5" s="60">
        <v>1340000</v>
      </c>
      <c r="D5" s="60">
        <f t="shared" si="0"/>
        <v>13400000</v>
      </c>
      <c r="E5" s="174"/>
      <c r="F5" s="174"/>
      <c r="G5" s="65">
        <f t="shared" si="1"/>
        <v>0.12181818181818181</v>
      </c>
      <c r="H5" s="177"/>
      <c r="I5" s="177"/>
      <c r="J5" s="180"/>
      <c r="K5" s="66">
        <f>LOG(D5)</f>
        <v>7.1271047983648073</v>
      </c>
      <c r="L5" s="183"/>
      <c r="M5" s="235"/>
      <c r="N5" s="30"/>
      <c r="O5" s="27"/>
      <c r="P5" s="28"/>
    </row>
    <row r="6" spans="1:16" s="9" customFormat="1" ht="20.100000000000001" customHeight="1">
      <c r="A6" s="59" t="s">
        <v>30</v>
      </c>
      <c r="B6" s="60">
        <v>110000000</v>
      </c>
      <c r="C6" s="60">
        <v>1300000</v>
      </c>
      <c r="D6" s="60">
        <f t="shared" si="0"/>
        <v>13000000</v>
      </c>
      <c r="E6" s="175"/>
      <c r="F6" s="175"/>
      <c r="G6" s="65">
        <f t="shared" si="1"/>
        <v>0.11818181818181818</v>
      </c>
      <c r="H6" s="178"/>
      <c r="I6" s="178"/>
      <c r="J6" s="181"/>
      <c r="K6" s="66">
        <f>LOG(D6)</f>
        <v>7.1139433523068369</v>
      </c>
      <c r="L6" s="183"/>
      <c r="M6" s="235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110000000</v>
      </c>
      <c r="C8" s="8">
        <v>0</v>
      </c>
      <c r="D8" s="8">
        <v>1</v>
      </c>
      <c r="E8" s="152">
        <f>AVERAGE(D8:D12)</f>
        <v>107.25999999999999</v>
      </c>
      <c r="F8" s="152">
        <f>STDEV(D8:D12)</f>
        <v>219.99338171863263</v>
      </c>
      <c r="G8" s="41">
        <f t="shared" si="1"/>
        <v>9.0909090909090908E-9</v>
      </c>
      <c r="H8" s="236">
        <f>AVERAGE(G8:G12)</f>
        <v>9.7509090909090923E-7</v>
      </c>
      <c r="I8" s="236">
        <f>STDEV(G8:G12)</f>
        <v>1.9999398338057512E-6</v>
      </c>
      <c r="J8" s="158">
        <f>I8/H8</f>
        <v>2.0510291042199569</v>
      </c>
      <c r="K8" s="69">
        <f>LOG(D8)</f>
        <v>0</v>
      </c>
      <c r="L8" s="161">
        <f>AVERAGE(K8:K12)</f>
        <v>0.84428284756846783</v>
      </c>
      <c r="M8" s="161">
        <f>STDEV(K8:K12)^2</f>
        <v>1.5095519737376524</v>
      </c>
      <c r="N8" s="168">
        <f>L2-L8</f>
        <v>6.252506593008154</v>
      </c>
      <c r="O8" s="161">
        <f>SQRT((M2/5)+(M8/5))</f>
        <v>0.55173603038121355</v>
      </c>
      <c r="P8" s="171">
        <f>1.96*O8</f>
        <v>1.0814026195471786</v>
      </c>
    </row>
    <row r="9" spans="1:16" ht="20.100000000000001" customHeight="1">
      <c r="A9" s="16" t="s">
        <v>33</v>
      </c>
      <c r="B9" s="10">
        <v>110000000</v>
      </c>
      <c r="C9" s="10">
        <v>0</v>
      </c>
      <c r="D9" s="10">
        <v>1</v>
      </c>
      <c r="E9" s="153"/>
      <c r="F9" s="153"/>
      <c r="G9" s="11">
        <f t="shared" si="1"/>
        <v>9.0909090909090908E-9</v>
      </c>
      <c r="H9" s="237"/>
      <c r="I9" s="237"/>
      <c r="J9" s="159"/>
      <c r="K9" s="70">
        <f>LOG(D9)</f>
        <v>0</v>
      </c>
      <c r="L9" s="162"/>
      <c r="M9" s="162"/>
      <c r="N9" s="169"/>
      <c r="O9" s="162"/>
      <c r="P9" s="172"/>
    </row>
    <row r="10" spans="1:16" ht="20.100000000000001" customHeight="1">
      <c r="A10" s="16" t="s">
        <v>34</v>
      </c>
      <c r="B10" s="10">
        <v>110000000</v>
      </c>
      <c r="C10" s="10">
        <v>0</v>
      </c>
      <c r="D10" s="10">
        <v>1</v>
      </c>
      <c r="E10" s="153"/>
      <c r="F10" s="153"/>
      <c r="G10" s="11">
        <f t="shared" si="1"/>
        <v>9.0909090909090908E-9</v>
      </c>
      <c r="H10" s="237"/>
      <c r="I10" s="237"/>
      <c r="J10" s="159"/>
      <c r="K10" s="70">
        <f>LOG(D10)</f>
        <v>0</v>
      </c>
      <c r="L10" s="162"/>
      <c r="M10" s="162"/>
      <c r="N10" s="169"/>
      <c r="O10" s="162"/>
      <c r="P10" s="172"/>
    </row>
    <row r="11" spans="1:16" ht="20.100000000000001" customHeight="1">
      <c r="A11" s="16" t="s">
        <v>35</v>
      </c>
      <c r="B11" s="10">
        <v>110000000</v>
      </c>
      <c r="C11" s="10">
        <v>3.33</v>
      </c>
      <c r="D11" s="10">
        <f t="shared" si="0"/>
        <v>33.299999999999997</v>
      </c>
      <c r="E11" s="153"/>
      <c r="F11" s="153"/>
      <c r="G11" s="137">
        <f t="shared" si="1"/>
        <v>3.0272727272727272E-7</v>
      </c>
      <c r="H11" s="237"/>
      <c r="I11" s="237"/>
      <c r="J11" s="159"/>
      <c r="K11" s="70">
        <f>LOG(D11)</f>
        <v>1.5224442335063197</v>
      </c>
      <c r="L11" s="162"/>
      <c r="M11" s="162"/>
      <c r="N11" s="169"/>
      <c r="O11" s="162"/>
      <c r="P11" s="172"/>
    </row>
    <row r="12" spans="1:16" ht="20.100000000000001" customHeight="1">
      <c r="A12" s="16" t="s">
        <v>36</v>
      </c>
      <c r="B12" s="10">
        <v>110000000</v>
      </c>
      <c r="C12" s="10">
        <v>50</v>
      </c>
      <c r="D12" s="10">
        <f t="shared" si="0"/>
        <v>500</v>
      </c>
      <c r="E12" s="154"/>
      <c r="F12" s="154"/>
      <c r="G12" s="136">
        <f t="shared" si="1"/>
        <v>4.5454545454545455E-6</v>
      </c>
      <c r="H12" s="238"/>
      <c r="I12" s="238"/>
      <c r="J12" s="160"/>
      <c r="K12" s="70">
        <f>LOG(D12)</f>
        <v>2.6989700043360187</v>
      </c>
      <c r="L12" s="167"/>
      <c r="M12" s="167"/>
      <c r="N12" s="170"/>
      <c r="O12" s="162"/>
      <c r="P12" s="172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110000000</v>
      </c>
      <c r="C16" s="45">
        <v>903000</v>
      </c>
      <c r="D16" s="45">
        <f t="shared" ref="D16:D27" si="2">C16*10</f>
        <v>9030000</v>
      </c>
      <c r="E16" s="144">
        <f>AVERAGE(D16:D20)</f>
        <v>7426000</v>
      </c>
      <c r="F16" s="144">
        <f>STDEV(D16:D20)</f>
        <v>1183777.8507811336</v>
      </c>
      <c r="G16" s="49">
        <f t="shared" ref="G16:G26" si="3">D16/B16</f>
        <v>8.2090909090909089E-2</v>
      </c>
      <c r="H16" s="147">
        <f>AVERAGE(G16:G20)</f>
        <v>6.7509090909090907E-2</v>
      </c>
      <c r="I16" s="147">
        <f>STDEV(G16:G20)</f>
        <v>1.0761616825283064E-2</v>
      </c>
      <c r="J16" s="147">
        <f>I16/H16</f>
        <v>0.1594098910289708</v>
      </c>
      <c r="K16" s="50">
        <f>LOG(D16)</f>
        <v>6.9556877503135057</v>
      </c>
      <c r="L16" s="163">
        <f>AVERAGE(K16:K20)</f>
        <v>6.8663667565290307</v>
      </c>
      <c r="M16" s="165">
        <f>STDEV(K16:K20)^2</f>
        <v>4.7525605260060697E-3</v>
      </c>
      <c r="N16" s="29"/>
      <c r="O16" s="25"/>
      <c r="P16" s="26"/>
    </row>
    <row r="17" spans="1:16" ht="20.100000000000001" customHeight="1">
      <c r="A17" s="46" t="s">
        <v>66</v>
      </c>
      <c r="B17" s="47">
        <v>110000000</v>
      </c>
      <c r="C17" s="47">
        <v>660000</v>
      </c>
      <c r="D17" s="47">
        <f t="shared" si="2"/>
        <v>6600000</v>
      </c>
      <c r="E17" s="145"/>
      <c r="F17" s="145"/>
      <c r="G17" s="51">
        <f t="shared" si="3"/>
        <v>0.06</v>
      </c>
      <c r="H17" s="148"/>
      <c r="I17" s="148"/>
      <c r="J17" s="148"/>
      <c r="K17" s="52">
        <f>LOG(D17)</f>
        <v>6.8195439355418683</v>
      </c>
      <c r="L17" s="164"/>
      <c r="M17" s="166"/>
      <c r="N17" s="30"/>
      <c r="O17" s="27"/>
      <c r="P17" s="28"/>
    </row>
    <row r="18" spans="1:16" ht="20.100000000000001" customHeight="1">
      <c r="A18" s="46" t="s">
        <v>67</v>
      </c>
      <c r="B18" s="47">
        <v>110000000</v>
      </c>
      <c r="C18" s="47">
        <v>730000</v>
      </c>
      <c r="D18" s="47">
        <f t="shared" si="2"/>
        <v>7300000</v>
      </c>
      <c r="E18" s="145"/>
      <c r="F18" s="145"/>
      <c r="G18" s="51">
        <f t="shared" si="3"/>
        <v>6.6363636363636361E-2</v>
      </c>
      <c r="H18" s="148"/>
      <c r="I18" s="148"/>
      <c r="J18" s="148"/>
      <c r="K18" s="52">
        <f>LOG(D18)</f>
        <v>6.8633228601204559</v>
      </c>
      <c r="L18" s="164"/>
      <c r="M18" s="166"/>
      <c r="N18" s="30"/>
      <c r="O18" s="27"/>
      <c r="P18" s="28"/>
    </row>
    <row r="19" spans="1:16" ht="20.100000000000001" customHeight="1">
      <c r="A19" s="46" t="s">
        <v>68</v>
      </c>
      <c r="B19" s="47">
        <v>110000000</v>
      </c>
      <c r="C19" s="47">
        <v>607000</v>
      </c>
      <c r="D19" s="47">
        <f t="shared" si="2"/>
        <v>6070000</v>
      </c>
      <c r="E19" s="145"/>
      <c r="F19" s="145"/>
      <c r="G19" s="51">
        <f t="shared" si="3"/>
        <v>5.5181818181818179E-2</v>
      </c>
      <c r="H19" s="148"/>
      <c r="I19" s="148"/>
      <c r="J19" s="148"/>
      <c r="K19" s="52">
        <f>LOG(D19)</f>
        <v>6.7831886910752575</v>
      </c>
      <c r="L19" s="164"/>
      <c r="M19" s="166"/>
      <c r="N19" s="30"/>
      <c r="O19" s="27"/>
      <c r="P19" s="28"/>
    </row>
    <row r="20" spans="1:16" ht="20.100000000000001" customHeight="1">
      <c r="A20" s="46" t="s">
        <v>69</v>
      </c>
      <c r="B20" s="47">
        <v>110000000</v>
      </c>
      <c r="C20" s="47">
        <v>813000</v>
      </c>
      <c r="D20" s="47">
        <f t="shared" si="2"/>
        <v>8130000</v>
      </c>
      <c r="E20" s="146"/>
      <c r="F20" s="146"/>
      <c r="G20" s="51">
        <f t="shared" si="3"/>
        <v>7.390909090909091E-2</v>
      </c>
      <c r="H20" s="149"/>
      <c r="I20" s="149"/>
      <c r="J20" s="149"/>
      <c r="K20" s="52">
        <f>LOG(D20)</f>
        <v>6.910090545594068</v>
      </c>
      <c r="L20" s="164"/>
      <c r="M20" s="166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110000000</v>
      </c>
      <c r="C22" s="8">
        <v>127</v>
      </c>
      <c r="D22" s="8">
        <f t="shared" si="2"/>
        <v>1270</v>
      </c>
      <c r="E22" s="152">
        <f>AVERAGE(D22:D26)</f>
        <v>2520.7400000000002</v>
      </c>
      <c r="F22" s="152">
        <f>STDEV(D22:D26)</f>
        <v>4314.457878807023</v>
      </c>
      <c r="G22" s="133">
        <f t="shared" si="3"/>
        <v>1.1545454545454546E-5</v>
      </c>
      <c r="H22" s="155">
        <f>AVERAGE(G22:G26)</f>
        <v>2.2915818181818181E-5</v>
      </c>
      <c r="I22" s="155">
        <f>STDEV(G22:G26)</f>
        <v>3.9222344352791126E-5</v>
      </c>
      <c r="J22" s="158">
        <f>I22/H22</f>
        <v>1.7115838518875506</v>
      </c>
      <c r="K22" s="69">
        <f>LOG(D22)</f>
        <v>3.1038037209559568</v>
      </c>
      <c r="L22" s="161">
        <f>AVERAGE(K22:K26)</f>
        <v>2.8778165579726696</v>
      </c>
      <c r="M22" s="161">
        <f>STDEV(K22:K26)^2</f>
        <v>0.62185649326268155</v>
      </c>
      <c r="N22" s="168">
        <f>L16-L22</f>
        <v>3.9885501985563612</v>
      </c>
      <c r="O22" s="161">
        <f>SQRT((M16/5)+(M22/5))</f>
        <v>0.35400820718980164</v>
      </c>
      <c r="P22" s="150">
        <f>1.96*O22</f>
        <v>0.69385608609201121</v>
      </c>
    </row>
    <row r="23" spans="1:16" ht="20.100000000000001" customHeight="1">
      <c r="A23" s="16" t="s">
        <v>72</v>
      </c>
      <c r="B23" s="10">
        <v>110000000</v>
      </c>
      <c r="C23" s="10">
        <v>50</v>
      </c>
      <c r="D23" s="10">
        <f t="shared" si="2"/>
        <v>500</v>
      </c>
      <c r="E23" s="153"/>
      <c r="F23" s="153"/>
      <c r="G23" s="136">
        <f t="shared" si="3"/>
        <v>4.5454545454545455E-6</v>
      </c>
      <c r="H23" s="156"/>
      <c r="I23" s="156"/>
      <c r="J23" s="159"/>
      <c r="K23" s="70">
        <f>LOG(D23)</f>
        <v>2.6989700043360187</v>
      </c>
      <c r="L23" s="162"/>
      <c r="M23" s="162"/>
      <c r="N23" s="169"/>
      <c r="O23" s="162"/>
      <c r="P23" s="151"/>
    </row>
    <row r="24" spans="1:16" ht="20.100000000000001" customHeight="1">
      <c r="A24" s="16" t="s">
        <v>73</v>
      </c>
      <c r="B24" s="10">
        <v>110000000</v>
      </c>
      <c r="C24" s="10">
        <v>56.7</v>
      </c>
      <c r="D24" s="10">
        <f t="shared" si="2"/>
        <v>567</v>
      </c>
      <c r="E24" s="153"/>
      <c r="F24" s="153"/>
      <c r="G24" s="136">
        <f t="shared" si="3"/>
        <v>5.1545454545454548E-6</v>
      </c>
      <c r="H24" s="156"/>
      <c r="I24" s="156"/>
      <c r="J24" s="159"/>
      <c r="K24" s="70">
        <f>LOG(D24)</f>
        <v>2.7535830588929064</v>
      </c>
      <c r="L24" s="162"/>
      <c r="M24" s="162"/>
      <c r="N24" s="169"/>
      <c r="O24" s="162"/>
      <c r="P24" s="151"/>
    </row>
    <row r="25" spans="1:16" ht="20.100000000000001" customHeight="1">
      <c r="A25" s="16" t="s">
        <v>74</v>
      </c>
      <c r="B25" s="10">
        <v>110000000</v>
      </c>
      <c r="C25" s="10">
        <v>6.67</v>
      </c>
      <c r="D25" s="10">
        <f t="shared" si="2"/>
        <v>66.7</v>
      </c>
      <c r="E25" s="153"/>
      <c r="F25" s="153"/>
      <c r="G25" s="136">
        <f t="shared" si="3"/>
        <v>6.0636363636363637E-7</v>
      </c>
      <c r="H25" s="156"/>
      <c r="I25" s="156"/>
      <c r="J25" s="159"/>
      <c r="K25" s="70">
        <f>LOG(D25)</f>
        <v>1.8241258339165489</v>
      </c>
      <c r="L25" s="162"/>
      <c r="M25" s="162"/>
      <c r="N25" s="169"/>
      <c r="O25" s="162"/>
      <c r="P25" s="151"/>
    </row>
    <row r="26" spans="1:16" ht="20.100000000000001" customHeight="1">
      <c r="A26" s="16" t="s">
        <v>75</v>
      </c>
      <c r="B26" s="10">
        <v>110000000</v>
      </c>
      <c r="C26" s="10">
        <v>1020</v>
      </c>
      <c r="D26" s="10">
        <f t="shared" si="2"/>
        <v>10200</v>
      </c>
      <c r="E26" s="154"/>
      <c r="F26" s="154"/>
      <c r="G26" s="132">
        <f t="shared" si="3"/>
        <v>9.2727272727272727E-5</v>
      </c>
      <c r="H26" s="157"/>
      <c r="I26" s="157"/>
      <c r="J26" s="160"/>
      <c r="K26" s="70">
        <f>LOG(D26)</f>
        <v>4.008600171761918</v>
      </c>
      <c r="L26" s="167"/>
      <c r="M26" s="167"/>
      <c r="N26" s="170"/>
      <c r="O26" s="162"/>
      <c r="P26" s="151"/>
    </row>
    <row r="27" spans="1:16" ht="20.100000000000001" customHeight="1" thickBot="1">
      <c r="A27" s="37" t="s">
        <v>76</v>
      </c>
      <c r="B27" s="36">
        <v>0</v>
      </c>
      <c r="C27" s="129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110000000</v>
      </c>
      <c r="C30" s="78">
        <v>7170000</v>
      </c>
      <c r="D30" s="78">
        <f t="shared" ref="D30:D41" si="4">C30*10</f>
        <v>71700000</v>
      </c>
      <c r="E30" s="190">
        <f>AVERAGE(D30:D34)</f>
        <v>61780000</v>
      </c>
      <c r="F30" s="190">
        <f>STDEV(D30:D34)</f>
        <v>11056762.636504412</v>
      </c>
      <c r="G30" s="83">
        <f t="shared" ref="G30:G40" si="5">D30/B30</f>
        <v>0.65181818181818185</v>
      </c>
      <c r="H30" s="193">
        <f>AVERAGE(G30:G34)</f>
        <v>0.56163636363636371</v>
      </c>
      <c r="I30" s="193">
        <f>STDEV(G30:G34)</f>
        <v>0.10051602396822126</v>
      </c>
      <c r="J30" s="193">
        <f>I30/H30</f>
        <v>0.17896993584500384</v>
      </c>
      <c r="K30" s="84">
        <f>LOG(D30)</f>
        <v>7.8555191556677997</v>
      </c>
      <c r="L30" s="186">
        <f>AVERAGE(K30:K34)</f>
        <v>7.7849854738900319</v>
      </c>
      <c r="M30" s="232">
        <f>STDEV(K30:K34)^2</f>
        <v>6.5417229615869184E-3</v>
      </c>
      <c r="N30" s="29"/>
      <c r="O30" s="25"/>
      <c r="P30" s="26"/>
    </row>
    <row r="31" spans="1:16" ht="20.100000000000001" customHeight="1">
      <c r="A31" s="79" t="s">
        <v>55</v>
      </c>
      <c r="B31" s="80">
        <v>110000000</v>
      </c>
      <c r="C31" s="80">
        <v>7330000</v>
      </c>
      <c r="D31" s="80">
        <f t="shared" si="4"/>
        <v>73300000</v>
      </c>
      <c r="E31" s="191"/>
      <c r="F31" s="191"/>
      <c r="G31" s="86">
        <f t="shared" si="5"/>
        <v>0.66636363636363638</v>
      </c>
      <c r="H31" s="194"/>
      <c r="I31" s="194"/>
      <c r="J31" s="194"/>
      <c r="K31" s="87">
        <f>LOG(D31)</f>
        <v>7.8651039746411282</v>
      </c>
      <c r="L31" s="187"/>
      <c r="M31" s="233"/>
      <c r="N31" s="30"/>
      <c r="O31" s="27"/>
      <c r="P31" s="28"/>
    </row>
    <row r="32" spans="1:16" ht="20.100000000000001" customHeight="1">
      <c r="A32" s="79" t="s">
        <v>56</v>
      </c>
      <c r="B32" s="80">
        <v>110000000</v>
      </c>
      <c r="C32" s="80">
        <v>5830000</v>
      </c>
      <c r="D32" s="80">
        <f t="shared" si="4"/>
        <v>58300000</v>
      </c>
      <c r="E32" s="191"/>
      <c r="F32" s="191"/>
      <c r="G32" s="86">
        <f t="shared" si="5"/>
        <v>0.53</v>
      </c>
      <c r="H32" s="194"/>
      <c r="I32" s="194"/>
      <c r="J32" s="194"/>
      <c r="K32" s="87">
        <f>LOG(D32)</f>
        <v>7.7656685547590145</v>
      </c>
      <c r="L32" s="187"/>
      <c r="M32" s="233"/>
      <c r="N32" s="30"/>
      <c r="O32" s="27"/>
      <c r="P32" s="28"/>
    </row>
    <row r="33" spans="1:16" ht="20.100000000000001" customHeight="1">
      <c r="A33" s="79" t="s">
        <v>57</v>
      </c>
      <c r="B33" s="80">
        <v>110000000</v>
      </c>
      <c r="C33" s="80">
        <v>4630000</v>
      </c>
      <c r="D33" s="80">
        <f t="shared" si="4"/>
        <v>46300000</v>
      </c>
      <c r="E33" s="191"/>
      <c r="F33" s="191"/>
      <c r="G33" s="86">
        <f t="shared" si="5"/>
        <v>0.4209090909090909</v>
      </c>
      <c r="H33" s="194"/>
      <c r="I33" s="194"/>
      <c r="J33" s="194"/>
      <c r="K33" s="87">
        <f>LOG(D33)</f>
        <v>7.6655809910179533</v>
      </c>
      <c r="L33" s="187"/>
      <c r="M33" s="233"/>
      <c r="N33" s="30"/>
      <c r="O33" s="27"/>
      <c r="P33" s="28"/>
    </row>
    <row r="34" spans="1:16" ht="20.100000000000001" customHeight="1">
      <c r="A34" s="79" t="s">
        <v>58</v>
      </c>
      <c r="B34" s="80">
        <v>110000000</v>
      </c>
      <c r="C34" s="80">
        <v>5930000</v>
      </c>
      <c r="D34" s="80">
        <f t="shared" si="4"/>
        <v>59300000</v>
      </c>
      <c r="E34" s="192"/>
      <c r="F34" s="192"/>
      <c r="G34" s="86">
        <f t="shared" si="5"/>
        <v>0.53909090909090907</v>
      </c>
      <c r="H34" s="195"/>
      <c r="I34" s="195"/>
      <c r="J34" s="195"/>
      <c r="K34" s="87">
        <f>LOG(D34)</f>
        <v>7.773054693364263</v>
      </c>
      <c r="L34" s="187"/>
      <c r="M34" s="233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110000000</v>
      </c>
      <c r="C36" s="8">
        <v>0</v>
      </c>
      <c r="D36" s="8">
        <v>1</v>
      </c>
      <c r="E36" s="152">
        <f>AVERAGE(D36:D40)</f>
        <v>1</v>
      </c>
      <c r="F36" s="152">
        <f>STDEV(D36:D40)</f>
        <v>0</v>
      </c>
      <c r="G36" s="41">
        <f t="shared" si="5"/>
        <v>9.0909090909090908E-9</v>
      </c>
      <c r="H36" s="158">
        <f>AVERAGE(G36:G40)</f>
        <v>9.0909090909090908E-9</v>
      </c>
      <c r="I36" s="158">
        <f>STDEV(G36:G40)</f>
        <v>0</v>
      </c>
      <c r="J36" s="158">
        <f>I36/H36</f>
        <v>0</v>
      </c>
      <c r="K36" s="69">
        <f>LOG(D36)</f>
        <v>0</v>
      </c>
      <c r="L36" s="161">
        <f>AVERAGE(K36:K40)</f>
        <v>0</v>
      </c>
      <c r="M36" s="161">
        <f>STDEV(K36:K40)^2</f>
        <v>0</v>
      </c>
      <c r="N36" s="168">
        <f>L30-L36</f>
        <v>7.7849854738900319</v>
      </c>
      <c r="O36" s="213">
        <f>SQRT((M30/5)+(M36/5))</f>
        <v>3.6171046325996485E-2</v>
      </c>
      <c r="P36" s="150">
        <f>1.96*O36</f>
        <v>7.0895250798953105E-2</v>
      </c>
    </row>
    <row r="37" spans="1:16" ht="20.100000000000001" customHeight="1">
      <c r="A37" s="16" t="s">
        <v>61</v>
      </c>
      <c r="B37" s="10">
        <v>110000000</v>
      </c>
      <c r="C37" s="10">
        <v>0</v>
      </c>
      <c r="D37" s="10">
        <v>1</v>
      </c>
      <c r="E37" s="153"/>
      <c r="F37" s="153"/>
      <c r="G37" s="11">
        <f t="shared" si="5"/>
        <v>9.0909090909090908E-9</v>
      </c>
      <c r="H37" s="159"/>
      <c r="I37" s="159"/>
      <c r="J37" s="159"/>
      <c r="K37" s="70">
        <f>LOG(D37)</f>
        <v>0</v>
      </c>
      <c r="L37" s="162"/>
      <c r="M37" s="162"/>
      <c r="N37" s="169"/>
      <c r="O37" s="214"/>
      <c r="P37" s="151"/>
    </row>
    <row r="38" spans="1:16" ht="20.100000000000001" customHeight="1">
      <c r="A38" s="16" t="s">
        <v>62</v>
      </c>
      <c r="B38" s="10">
        <v>110000000</v>
      </c>
      <c r="C38" s="10">
        <v>0</v>
      </c>
      <c r="D38" s="10">
        <v>1</v>
      </c>
      <c r="E38" s="153"/>
      <c r="F38" s="153"/>
      <c r="G38" s="11">
        <f t="shared" si="5"/>
        <v>9.0909090909090908E-9</v>
      </c>
      <c r="H38" s="159"/>
      <c r="I38" s="159"/>
      <c r="J38" s="159"/>
      <c r="K38" s="70">
        <f>LOG(D38)</f>
        <v>0</v>
      </c>
      <c r="L38" s="162"/>
      <c r="M38" s="162"/>
      <c r="N38" s="169"/>
      <c r="O38" s="214"/>
      <c r="P38" s="151"/>
    </row>
    <row r="39" spans="1:16" ht="20.100000000000001" customHeight="1">
      <c r="A39" s="16" t="s">
        <v>63</v>
      </c>
      <c r="B39" s="10">
        <v>110000000</v>
      </c>
      <c r="C39" s="10">
        <v>0</v>
      </c>
      <c r="D39" s="10">
        <v>1</v>
      </c>
      <c r="E39" s="153"/>
      <c r="F39" s="153"/>
      <c r="G39" s="11">
        <f t="shared" si="5"/>
        <v>9.0909090909090908E-9</v>
      </c>
      <c r="H39" s="159"/>
      <c r="I39" s="159"/>
      <c r="J39" s="159"/>
      <c r="K39" s="70">
        <f>LOG(D39)</f>
        <v>0</v>
      </c>
      <c r="L39" s="162"/>
      <c r="M39" s="162"/>
      <c r="N39" s="169"/>
      <c r="O39" s="214"/>
      <c r="P39" s="151"/>
    </row>
    <row r="40" spans="1:16" ht="20.100000000000001" customHeight="1">
      <c r="A40" s="16" t="s">
        <v>64</v>
      </c>
      <c r="B40" s="10">
        <v>110000000</v>
      </c>
      <c r="C40" s="10">
        <v>0</v>
      </c>
      <c r="D40" s="10">
        <v>1</v>
      </c>
      <c r="E40" s="154"/>
      <c r="F40" s="154"/>
      <c r="G40" s="11">
        <f t="shared" si="5"/>
        <v>9.0909090909090908E-9</v>
      </c>
      <c r="H40" s="160"/>
      <c r="I40" s="160"/>
      <c r="J40" s="160"/>
      <c r="K40" s="70">
        <f>LOG(D40)</f>
        <v>0</v>
      </c>
      <c r="L40" s="167"/>
      <c r="M40" s="167"/>
      <c r="N40" s="170"/>
      <c r="O40" s="214"/>
      <c r="P40" s="151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110000000</v>
      </c>
      <c r="C44" s="89">
        <v>3870000</v>
      </c>
      <c r="D44" s="89">
        <f t="shared" ref="D44:D55" si="6">C44*10</f>
        <v>38700000</v>
      </c>
      <c r="E44" s="196">
        <f>AVERAGE(D44:D48)</f>
        <v>37260000</v>
      </c>
      <c r="F44" s="196">
        <f>STDEV(D44:D48)</f>
        <v>7828345.9300161228</v>
      </c>
      <c r="G44" s="94">
        <f t="shared" ref="G44:G54" si="7">D44/B44</f>
        <v>0.35181818181818181</v>
      </c>
      <c r="H44" s="199">
        <f>AVERAGE(G44:G48)</f>
        <v>0.33872727272727277</v>
      </c>
      <c r="I44" s="199">
        <f>STDEV(G44:G48)</f>
        <v>7.1166781181964414E-2</v>
      </c>
      <c r="J44" s="199">
        <f>I44/H44</f>
        <v>0.21010053489039412</v>
      </c>
      <c r="K44" s="95">
        <f>LOG(D44)</f>
        <v>7.5877109650189114</v>
      </c>
      <c r="L44" s="202">
        <f>AVERAGE(K44:K48)</f>
        <v>7.5632339067523757</v>
      </c>
      <c r="M44" s="239">
        <f>STDEV(K44:K48)^2</f>
        <v>8.8734706041435629E-3</v>
      </c>
      <c r="N44" s="29"/>
      <c r="O44" s="25"/>
      <c r="P44" s="26"/>
    </row>
    <row r="45" spans="1:16" ht="20.100000000000001" customHeight="1">
      <c r="A45" s="90" t="s">
        <v>78</v>
      </c>
      <c r="B45" s="91">
        <v>110000000</v>
      </c>
      <c r="C45" s="91">
        <v>2830000</v>
      </c>
      <c r="D45" s="91">
        <f t="shared" si="6"/>
        <v>28300000</v>
      </c>
      <c r="E45" s="197"/>
      <c r="F45" s="197"/>
      <c r="G45" s="97">
        <f t="shared" si="7"/>
        <v>0.25727272727272726</v>
      </c>
      <c r="H45" s="200"/>
      <c r="I45" s="200"/>
      <c r="J45" s="200"/>
      <c r="K45" s="98">
        <f>LOG(D45)</f>
        <v>7.4517864355242907</v>
      </c>
      <c r="L45" s="203"/>
      <c r="M45" s="240"/>
      <c r="N45" s="30"/>
      <c r="O45" s="27"/>
      <c r="P45" s="28"/>
    </row>
    <row r="46" spans="1:16" ht="20.100000000000001" customHeight="1">
      <c r="A46" s="90" t="s">
        <v>79</v>
      </c>
      <c r="B46" s="91">
        <v>110000000</v>
      </c>
      <c r="C46" s="91">
        <v>3000000</v>
      </c>
      <c r="D46" s="91">
        <f t="shared" si="6"/>
        <v>30000000</v>
      </c>
      <c r="E46" s="197"/>
      <c r="F46" s="197"/>
      <c r="G46" s="97">
        <f t="shared" si="7"/>
        <v>0.27272727272727271</v>
      </c>
      <c r="H46" s="200"/>
      <c r="I46" s="200"/>
      <c r="J46" s="200"/>
      <c r="K46" s="98">
        <f>LOG(D46)</f>
        <v>7.4771212547196626</v>
      </c>
      <c r="L46" s="203"/>
      <c r="M46" s="240"/>
      <c r="N46" s="30"/>
      <c r="O46" s="27"/>
      <c r="P46" s="28"/>
    </row>
    <row r="47" spans="1:16" ht="20.100000000000001" customHeight="1">
      <c r="A47" s="90" t="s">
        <v>80</v>
      </c>
      <c r="B47" s="91">
        <v>110000000</v>
      </c>
      <c r="C47" s="91">
        <v>4530000</v>
      </c>
      <c r="D47" s="91">
        <f t="shared" si="6"/>
        <v>45300000</v>
      </c>
      <c r="E47" s="197"/>
      <c r="F47" s="197"/>
      <c r="G47" s="97">
        <f t="shared" si="7"/>
        <v>0.41181818181818181</v>
      </c>
      <c r="H47" s="200"/>
      <c r="I47" s="200"/>
      <c r="J47" s="200"/>
      <c r="K47" s="98">
        <f>LOG(D47)</f>
        <v>7.6560982020128323</v>
      </c>
      <c r="L47" s="203"/>
      <c r="M47" s="240"/>
      <c r="N47" s="30"/>
      <c r="O47" s="27"/>
      <c r="P47" s="28"/>
    </row>
    <row r="48" spans="1:16" ht="20.100000000000001" customHeight="1">
      <c r="A48" s="90" t="s">
        <v>81</v>
      </c>
      <c r="B48" s="91">
        <v>110000000</v>
      </c>
      <c r="C48" s="91">
        <v>4400000</v>
      </c>
      <c r="D48" s="91">
        <f t="shared" si="6"/>
        <v>44000000</v>
      </c>
      <c r="E48" s="198"/>
      <c r="F48" s="198"/>
      <c r="G48" s="97">
        <f t="shared" si="7"/>
        <v>0.4</v>
      </c>
      <c r="H48" s="201"/>
      <c r="I48" s="201"/>
      <c r="J48" s="201"/>
      <c r="K48" s="98">
        <f>LOG(D48)</f>
        <v>7.6434526764861879</v>
      </c>
      <c r="L48" s="203"/>
      <c r="M48" s="240"/>
      <c r="N48" s="30"/>
      <c r="O48" s="27"/>
      <c r="P48" s="28"/>
    </row>
    <row r="49" spans="1:16" ht="20.100000000000001" customHeight="1" thickBot="1">
      <c r="A49" s="92" t="s">
        <v>82</v>
      </c>
      <c r="B49" s="96">
        <v>0</v>
      </c>
      <c r="C49" s="96">
        <v>0</v>
      </c>
      <c r="D49" s="96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110000000</v>
      </c>
      <c r="C50" s="8">
        <v>0</v>
      </c>
      <c r="D50" s="8">
        <v>1</v>
      </c>
      <c r="E50" s="152">
        <f>AVERAGE(D50:D54)</f>
        <v>1</v>
      </c>
      <c r="F50" s="152">
        <f>STDEV(D50:D54)</f>
        <v>0</v>
      </c>
      <c r="G50" s="41">
        <f t="shared" si="7"/>
        <v>9.0909090909090908E-9</v>
      </c>
      <c r="H50" s="158">
        <f>AVERAGE(G50:G54)</f>
        <v>9.0909090909090908E-9</v>
      </c>
      <c r="I50" s="158">
        <f>STDEV(G50:G54)</f>
        <v>0</v>
      </c>
      <c r="J50" s="158">
        <f>I50/H50</f>
        <v>0</v>
      </c>
      <c r="K50" s="69">
        <f>LOG(D50)</f>
        <v>0</v>
      </c>
      <c r="L50" s="161">
        <f>AVERAGE(K50:K54)</f>
        <v>0</v>
      </c>
      <c r="M50" s="241">
        <f>STDEV(K50:K54)^2</f>
        <v>0</v>
      </c>
      <c r="N50" s="168">
        <f>L44-L50</f>
        <v>7.5632339067523757</v>
      </c>
      <c r="O50" s="161">
        <f>SQRT((M44/5)+(M50/5))</f>
        <v>4.212711859157605E-2</v>
      </c>
      <c r="P50" s="150">
        <f>1.96*O50</f>
        <v>8.2569152439489063E-2</v>
      </c>
    </row>
    <row r="51" spans="1:16" ht="20.100000000000001" customHeight="1">
      <c r="A51" s="16" t="s">
        <v>84</v>
      </c>
      <c r="B51" s="10">
        <v>110000000</v>
      </c>
      <c r="C51" s="10">
        <v>0</v>
      </c>
      <c r="D51" s="10">
        <v>1</v>
      </c>
      <c r="E51" s="153"/>
      <c r="F51" s="153"/>
      <c r="G51" s="11">
        <f t="shared" si="7"/>
        <v>9.0909090909090908E-9</v>
      </c>
      <c r="H51" s="159"/>
      <c r="I51" s="159"/>
      <c r="J51" s="159"/>
      <c r="K51" s="70">
        <f>LOG(D51)</f>
        <v>0</v>
      </c>
      <c r="L51" s="162"/>
      <c r="M51" s="242"/>
      <c r="N51" s="169"/>
      <c r="O51" s="162"/>
      <c r="P51" s="151"/>
    </row>
    <row r="52" spans="1:16" ht="20.100000000000001" customHeight="1">
      <c r="A52" s="16" t="s">
        <v>85</v>
      </c>
      <c r="B52" s="10">
        <v>110000000</v>
      </c>
      <c r="C52" s="10">
        <v>0</v>
      </c>
      <c r="D52" s="10">
        <v>1</v>
      </c>
      <c r="E52" s="153"/>
      <c r="F52" s="153"/>
      <c r="G52" s="11">
        <f t="shared" si="7"/>
        <v>9.0909090909090908E-9</v>
      </c>
      <c r="H52" s="159"/>
      <c r="I52" s="159"/>
      <c r="J52" s="159"/>
      <c r="K52" s="70">
        <f>LOG(D52)</f>
        <v>0</v>
      </c>
      <c r="L52" s="162"/>
      <c r="M52" s="242"/>
      <c r="N52" s="169"/>
      <c r="O52" s="162"/>
      <c r="P52" s="151"/>
    </row>
    <row r="53" spans="1:16" ht="20.100000000000001" customHeight="1">
      <c r="A53" s="16" t="s">
        <v>86</v>
      </c>
      <c r="B53" s="10">
        <v>110000000</v>
      </c>
      <c r="C53" s="10">
        <v>0</v>
      </c>
      <c r="D53" s="10">
        <v>1</v>
      </c>
      <c r="E53" s="153"/>
      <c r="F53" s="153"/>
      <c r="G53" s="11">
        <f t="shared" si="7"/>
        <v>9.0909090909090908E-9</v>
      </c>
      <c r="H53" s="159"/>
      <c r="I53" s="159"/>
      <c r="J53" s="159"/>
      <c r="K53" s="70">
        <f>LOG(D53)</f>
        <v>0</v>
      </c>
      <c r="L53" s="162"/>
      <c r="M53" s="242"/>
      <c r="N53" s="169"/>
      <c r="O53" s="162"/>
      <c r="P53" s="151"/>
    </row>
    <row r="54" spans="1:16" ht="20.100000000000001" customHeight="1">
      <c r="A54" s="16" t="s">
        <v>87</v>
      </c>
      <c r="B54" s="10">
        <v>110000000</v>
      </c>
      <c r="C54" s="10">
        <v>0</v>
      </c>
      <c r="D54" s="10">
        <v>1</v>
      </c>
      <c r="E54" s="154"/>
      <c r="F54" s="154"/>
      <c r="G54" s="11">
        <f t="shared" si="7"/>
        <v>9.0909090909090908E-9</v>
      </c>
      <c r="H54" s="160"/>
      <c r="I54" s="160"/>
      <c r="J54" s="160"/>
      <c r="K54" s="70">
        <f>LOG(D54)</f>
        <v>0</v>
      </c>
      <c r="L54" s="167"/>
      <c r="M54" s="243"/>
      <c r="N54" s="170"/>
      <c r="O54" s="162"/>
      <c r="P54" s="151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110000000</v>
      </c>
      <c r="C58" s="100">
        <v>1040000</v>
      </c>
      <c r="D58" s="100">
        <f t="shared" ref="D58:D69" si="8">C58*10</f>
        <v>10400000</v>
      </c>
      <c r="E58" s="216">
        <f>AVERAGE(D58:D62)</f>
        <v>9366000</v>
      </c>
      <c r="F58" s="216">
        <f>STDEV(D58:D62)</f>
        <v>1666817.3265238155</v>
      </c>
      <c r="G58" s="105">
        <f t="shared" ref="G58:G68" si="9">D58/B58</f>
        <v>9.4545454545454544E-2</v>
      </c>
      <c r="H58" s="219">
        <f>AVERAGE(G58:G62)</f>
        <v>8.5145454545454552E-2</v>
      </c>
      <c r="I58" s="219">
        <f>STDEV(G58:G62)</f>
        <v>1.5152884786580166E-2</v>
      </c>
      <c r="J58" s="219">
        <f>I58/H58</f>
        <v>0.17796469426903888</v>
      </c>
      <c r="K58" s="106">
        <f>LOG(D58)</f>
        <v>7.0170333392987807</v>
      </c>
      <c r="L58" s="209">
        <f>AVERAGE(K58:K62)</f>
        <v>6.9653577317063506</v>
      </c>
      <c r="M58" s="244">
        <f>STDEV(K58:K62)^2</f>
        <v>7.1386601379899153E-3</v>
      </c>
      <c r="N58" s="29"/>
      <c r="O58" s="25"/>
      <c r="P58" s="26"/>
    </row>
    <row r="59" spans="1:16" ht="20.100000000000001" customHeight="1">
      <c r="A59" s="101" t="s">
        <v>40</v>
      </c>
      <c r="B59" s="102">
        <v>110000000</v>
      </c>
      <c r="C59" s="102">
        <v>870000</v>
      </c>
      <c r="D59" s="102">
        <f t="shared" si="8"/>
        <v>8700000</v>
      </c>
      <c r="E59" s="217"/>
      <c r="F59" s="217"/>
      <c r="G59" s="108">
        <f t="shared" si="9"/>
        <v>7.9090909090909087E-2</v>
      </c>
      <c r="H59" s="220"/>
      <c r="I59" s="220"/>
      <c r="J59" s="220"/>
      <c r="K59" s="109">
        <f>LOG(D59)</f>
        <v>6.9395192526186182</v>
      </c>
      <c r="L59" s="210"/>
      <c r="M59" s="245"/>
      <c r="N59" s="30"/>
      <c r="O59" s="27"/>
      <c r="P59" s="28"/>
    </row>
    <row r="60" spans="1:16" ht="20.100000000000001" customHeight="1">
      <c r="A60" s="101" t="s">
        <v>41</v>
      </c>
      <c r="B60" s="102">
        <v>110000000</v>
      </c>
      <c r="C60" s="102">
        <v>1030000</v>
      </c>
      <c r="D60" s="102">
        <f t="shared" si="8"/>
        <v>10300000</v>
      </c>
      <c r="E60" s="217"/>
      <c r="F60" s="217"/>
      <c r="G60" s="108">
        <f t="shared" si="9"/>
        <v>9.3636363636363643E-2</v>
      </c>
      <c r="H60" s="220"/>
      <c r="I60" s="220"/>
      <c r="J60" s="220"/>
      <c r="K60" s="109">
        <f>LOG(D60)</f>
        <v>7.012837224705172</v>
      </c>
      <c r="L60" s="210"/>
      <c r="M60" s="245"/>
      <c r="N60" s="30"/>
      <c r="O60" s="27"/>
      <c r="P60" s="28"/>
    </row>
    <row r="61" spans="1:16" ht="20.100000000000001" customHeight="1">
      <c r="A61" s="101" t="s">
        <v>42</v>
      </c>
      <c r="B61" s="102">
        <v>110000000</v>
      </c>
      <c r="C61" s="102">
        <v>1070000</v>
      </c>
      <c r="D61" s="102">
        <f t="shared" si="8"/>
        <v>10700000</v>
      </c>
      <c r="E61" s="217"/>
      <c r="F61" s="217"/>
      <c r="G61" s="108">
        <f t="shared" si="9"/>
        <v>9.7272727272727275E-2</v>
      </c>
      <c r="H61" s="220"/>
      <c r="I61" s="220"/>
      <c r="J61" s="220"/>
      <c r="K61" s="109">
        <f>LOG(D61)</f>
        <v>7.0293837776852097</v>
      </c>
      <c r="L61" s="210"/>
      <c r="M61" s="245"/>
      <c r="N61" s="30"/>
      <c r="O61" s="27"/>
      <c r="P61" s="28"/>
    </row>
    <row r="62" spans="1:16" ht="20.100000000000001" customHeight="1">
      <c r="A62" s="101" t="s">
        <v>43</v>
      </c>
      <c r="B62" s="102">
        <v>110000000</v>
      </c>
      <c r="C62" s="102">
        <v>673000</v>
      </c>
      <c r="D62" s="102">
        <f t="shared" si="8"/>
        <v>6730000</v>
      </c>
      <c r="E62" s="218"/>
      <c r="F62" s="218"/>
      <c r="G62" s="108">
        <f t="shared" si="9"/>
        <v>6.1181818181818184E-2</v>
      </c>
      <c r="H62" s="221"/>
      <c r="I62" s="221"/>
      <c r="J62" s="221"/>
      <c r="K62" s="109">
        <f>LOG(D62)</f>
        <v>6.828015064223977</v>
      </c>
      <c r="L62" s="210"/>
      <c r="M62" s="245"/>
      <c r="N62" s="30"/>
      <c r="O62" s="27"/>
      <c r="P62" s="28"/>
    </row>
    <row r="63" spans="1:16" ht="20.100000000000001" customHeight="1" thickBot="1">
      <c r="A63" s="103" t="s">
        <v>44</v>
      </c>
      <c r="B63" s="107">
        <v>0</v>
      </c>
      <c r="C63" s="107">
        <v>0</v>
      </c>
      <c r="D63" s="107">
        <f t="shared" si="8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110000000</v>
      </c>
      <c r="C64" s="8">
        <v>7470</v>
      </c>
      <c r="D64" s="8">
        <f t="shared" si="8"/>
        <v>74700</v>
      </c>
      <c r="E64" s="152">
        <f>AVERAGE(D64:D68)</f>
        <v>18846.8</v>
      </c>
      <c r="F64" s="152">
        <f>STDEV(D64:D68)</f>
        <v>32116.363534808857</v>
      </c>
      <c r="G64" s="134">
        <f t="shared" si="9"/>
        <v>6.7909090909090914E-4</v>
      </c>
      <c r="H64" s="155">
        <f>AVERAGE(G64:G68)</f>
        <v>1.713345454545455E-4</v>
      </c>
      <c r="I64" s="155">
        <f>STDEV(G64:G68)</f>
        <v>2.9196694122553512E-4</v>
      </c>
      <c r="J64" s="158">
        <f>I64/H64</f>
        <v>1.7040751498826781</v>
      </c>
      <c r="K64" s="69">
        <f>LOG(D64)</f>
        <v>4.8733206018153989</v>
      </c>
      <c r="L64" s="161">
        <f>AVERAGE(K64:K68)</f>
        <v>3.4041177681365333</v>
      </c>
      <c r="M64" s="213">
        <f>STDEV(K64:K68)^2</f>
        <v>1.230476740717789</v>
      </c>
      <c r="N64" s="168">
        <f>L58-L64</f>
        <v>3.5612399635698173</v>
      </c>
      <c r="O64" s="161">
        <f>SQRT((M58/5)+(M64/5))</f>
        <v>0.49751691445734364</v>
      </c>
      <c r="P64" s="150">
        <f>1.96*O64</f>
        <v>0.97513315233639353</v>
      </c>
    </row>
    <row r="65" spans="1:16" ht="20.100000000000001" customHeight="1">
      <c r="A65" s="16" t="s">
        <v>46</v>
      </c>
      <c r="B65" s="10">
        <v>110000000</v>
      </c>
      <c r="C65" s="10">
        <v>110</v>
      </c>
      <c r="D65" s="10">
        <f t="shared" si="8"/>
        <v>1100</v>
      </c>
      <c r="E65" s="153"/>
      <c r="F65" s="153"/>
      <c r="G65" s="132">
        <f t="shared" si="9"/>
        <v>1.0000000000000001E-5</v>
      </c>
      <c r="H65" s="156"/>
      <c r="I65" s="156"/>
      <c r="J65" s="159"/>
      <c r="K65" s="70">
        <f>LOG(D65)</f>
        <v>3.0413926851582249</v>
      </c>
      <c r="L65" s="162"/>
      <c r="M65" s="214"/>
      <c r="N65" s="169"/>
      <c r="O65" s="162"/>
      <c r="P65" s="151"/>
    </row>
    <row r="66" spans="1:16" ht="20.100000000000001" customHeight="1">
      <c r="A66" s="16" t="s">
        <v>47</v>
      </c>
      <c r="B66" s="10">
        <v>110000000</v>
      </c>
      <c r="C66" s="10">
        <v>26.7</v>
      </c>
      <c r="D66" s="10">
        <f t="shared" si="8"/>
        <v>267</v>
      </c>
      <c r="E66" s="153"/>
      <c r="F66" s="153"/>
      <c r="G66" s="136">
        <f t="shared" si="9"/>
        <v>2.4272727272727271E-6</v>
      </c>
      <c r="H66" s="156"/>
      <c r="I66" s="156"/>
      <c r="J66" s="159"/>
      <c r="K66" s="70">
        <f>LOG(D66)</f>
        <v>2.4265112613645754</v>
      </c>
      <c r="L66" s="162"/>
      <c r="M66" s="214"/>
      <c r="N66" s="169"/>
      <c r="O66" s="162"/>
      <c r="P66" s="151"/>
    </row>
    <row r="67" spans="1:16" ht="20.100000000000001" customHeight="1">
      <c r="A67" s="16" t="s">
        <v>48</v>
      </c>
      <c r="B67" s="10">
        <v>110000000</v>
      </c>
      <c r="C67" s="10">
        <v>1790</v>
      </c>
      <c r="D67" s="10">
        <f t="shared" si="8"/>
        <v>17900</v>
      </c>
      <c r="E67" s="153"/>
      <c r="F67" s="153"/>
      <c r="G67" s="135">
        <f t="shared" si="9"/>
        <v>1.6272727272727272E-4</v>
      </c>
      <c r="H67" s="156"/>
      <c r="I67" s="156"/>
      <c r="J67" s="159"/>
      <c r="K67" s="70">
        <f>LOG(D67)</f>
        <v>4.2528530309798933</v>
      </c>
      <c r="L67" s="162"/>
      <c r="M67" s="214"/>
      <c r="N67" s="169"/>
      <c r="O67" s="162"/>
      <c r="P67" s="151"/>
    </row>
    <row r="68" spans="1:16" ht="20.100000000000001" customHeight="1">
      <c r="A68" s="16" t="s">
        <v>49</v>
      </c>
      <c r="B68" s="10">
        <v>110000000</v>
      </c>
      <c r="C68" s="10">
        <v>26.7</v>
      </c>
      <c r="D68" s="10">
        <f t="shared" si="8"/>
        <v>267</v>
      </c>
      <c r="E68" s="154"/>
      <c r="F68" s="154"/>
      <c r="G68" s="136">
        <f t="shared" si="9"/>
        <v>2.4272727272727271E-6</v>
      </c>
      <c r="H68" s="157"/>
      <c r="I68" s="157"/>
      <c r="J68" s="160"/>
      <c r="K68" s="70">
        <f>LOG(D68)</f>
        <v>2.4265112613645754</v>
      </c>
      <c r="L68" s="167"/>
      <c r="M68" s="215"/>
      <c r="N68" s="170"/>
      <c r="O68" s="162"/>
      <c r="P68" s="151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si="8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110000000</v>
      </c>
      <c r="C72" s="111">
        <v>280000</v>
      </c>
      <c r="D72" s="111">
        <f t="shared" ref="D72:D83" si="10">C72*10</f>
        <v>2800000</v>
      </c>
      <c r="E72" s="222">
        <f>AVERAGE(D72:D76)</f>
        <v>3874000</v>
      </c>
      <c r="F72" s="222">
        <f>STDEV(D72:D76)</f>
        <v>2083837.8055885253</v>
      </c>
      <c r="G72" s="112">
        <f t="shared" ref="G72:G82" si="11">D72/B72</f>
        <v>2.5454545454545455E-2</v>
      </c>
      <c r="H72" s="225">
        <f>AVERAGE(G72:G76)</f>
        <v>3.5218181818181822E-2</v>
      </c>
      <c r="I72" s="225">
        <f>STDEV(G72:G76)</f>
        <v>1.8943980050804783E-2</v>
      </c>
      <c r="J72" s="225">
        <f>I72/H72</f>
        <v>0.53790340877349663</v>
      </c>
      <c r="K72" s="113">
        <f>LOG(D72)</f>
        <v>6.4471580313422194</v>
      </c>
      <c r="L72" s="228">
        <f>AVERAGE(K72:K76)</f>
        <v>6.5372697921662262</v>
      </c>
      <c r="M72" s="230">
        <f>STDEV(K72:K76)^2</f>
        <v>5.7036575124392641E-2</v>
      </c>
      <c r="N72" s="29"/>
      <c r="O72" s="25"/>
      <c r="P72" s="26"/>
    </row>
    <row r="73" spans="1:16" ht="20.100000000000001" customHeight="1">
      <c r="A73" s="114" t="s">
        <v>90</v>
      </c>
      <c r="B73" s="115">
        <v>110000000</v>
      </c>
      <c r="C73" s="115">
        <v>717000</v>
      </c>
      <c r="D73" s="115">
        <f t="shared" si="10"/>
        <v>7170000</v>
      </c>
      <c r="E73" s="223"/>
      <c r="F73" s="223"/>
      <c r="G73" s="116">
        <f t="shared" si="11"/>
        <v>6.5181818181818188E-2</v>
      </c>
      <c r="H73" s="226"/>
      <c r="I73" s="226"/>
      <c r="J73" s="226"/>
      <c r="K73" s="117">
        <f>LOG(D73)</f>
        <v>6.8555191556677997</v>
      </c>
      <c r="L73" s="229"/>
      <c r="M73" s="231"/>
      <c r="N73" s="30"/>
      <c r="O73" s="27"/>
      <c r="P73" s="28"/>
    </row>
    <row r="74" spans="1:16" ht="20.100000000000001" customHeight="1">
      <c r="A74" s="114" t="s">
        <v>91</v>
      </c>
      <c r="B74" s="115">
        <v>110000000</v>
      </c>
      <c r="C74" s="115">
        <v>160000</v>
      </c>
      <c r="D74" s="115">
        <f t="shared" si="10"/>
        <v>1600000</v>
      </c>
      <c r="E74" s="223"/>
      <c r="F74" s="223"/>
      <c r="G74" s="116">
        <f t="shared" si="11"/>
        <v>1.4545454545454545E-2</v>
      </c>
      <c r="H74" s="226"/>
      <c r="I74" s="226"/>
      <c r="J74" s="226"/>
      <c r="K74" s="117">
        <f>LOG(D74)</f>
        <v>6.204119982655925</v>
      </c>
      <c r="L74" s="229"/>
      <c r="M74" s="231"/>
      <c r="N74" s="30"/>
      <c r="O74" s="27"/>
      <c r="P74" s="28"/>
    </row>
    <row r="75" spans="1:16" ht="20.100000000000001" customHeight="1">
      <c r="A75" s="114" t="s">
        <v>92</v>
      </c>
      <c r="B75" s="115">
        <v>110000000</v>
      </c>
      <c r="C75" s="115">
        <v>360000</v>
      </c>
      <c r="D75" s="115">
        <f t="shared" si="10"/>
        <v>3600000</v>
      </c>
      <c r="E75" s="223"/>
      <c r="F75" s="223"/>
      <c r="G75" s="116">
        <f t="shared" si="11"/>
        <v>3.272727272727273E-2</v>
      </c>
      <c r="H75" s="226"/>
      <c r="I75" s="226"/>
      <c r="J75" s="226"/>
      <c r="K75" s="117">
        <f>LOG(D75)</f>
        <v>6.5563025007672868</v>
      </c>
      <c r="L75" s="229"/>
      <c r="M75" s="231"/>
      <c r="N75" s="30"/>
      <c r="O75" s="27"/>
      <c r="P75" s="28"/>
    </row>
    <row r="76" spans="1:16" ht="20.100000000000001" customHeight="1">
      <c r="A76" s="114" t="s">
        <v>93</v>
      </c>
      <c r="B76" s="115">
        <v>110000000</v>
      </c>
      <c r="C76" s="115">
        <v>420000</v>
      </c>
      <c r="D76" s="115">
        <f t="shared" si="10"/>
        <v>4200000</v>
      </c>
      <c r="E76" s="224"/>
      <c r="F76" s="224"/>
      <c r="G76" s="116">
        <f t="shared" si="11"/>
        <v>3.8181818181818185E-2</v>
      </c>
      <c r="H76" s="227"/>
      <c r="I76" s="227"/>
      <c r="J76" s="227"/>
      <c r="K76" s="117">
        <f>LOG(D76)</f>
        <v>6.6232492903979008</v>
      </c>
      <c r="L76" s="229"/>
      <c r="M76" s="231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0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110000000</v>
      </c>
      <c r="C78" s="8">
        <v>0</v>
      </c>
      <c r="D78" s="8">
        <v>1</v>
      </c>
      <c r="E78" s="152">
        <f>AVERAGE(D78:D82)</f>
        <v>1</v>
      </c>
      <c r="F78" s="152">
        <f>STDEV(D78:D82)</f>
        <v>0</v>
      </c>
      <c r="G78" s="41">
        <f t="shared" si="11"/>
        <v>9.0909090909090908E-9</v>
      </c>
      <c r="H78" s="158">
        <f>AVERAGE(G78:G82)</f>
        <v>9.0909090909090908E-9</v>
      </c>
      <c r="I78" s="158">
        <f>STDEV(G78:G82)</f>
        <v>0</v>
      </c>
      <c r="J78" s="158">
        <f>I78/H78</f>
        <v>0</v>
      </c>
      <c r="K78" s="69">
        <f>LOG(D78)</f>
        <v>0</v>
      </c>
      <c r="L78" s="161">
        <f>AVERAGE(K78:K82)</f>
        <v>0</v>
      </c>
      <c r="M78" s="161">
        <f>STDEV(K78:K82)^2</f>
        <v>0</v>
      </c>
      <c r="N78" s="168">
        <f>L72-L78</f>
        <v>6.5372697921662262</v>
      </c>
      <c r="O78" s="161">
        <f>SQRT((M72/5)+(M78/5))</f>
        <v>0.10680503276942771</v>
      </c>
      <c r="P78" s="150">
        <f>1.96*O78</f>
        <v>0.20933786422807832</v>
      </c>
    </row>
    <row r="79" spans="1:16" ht="20.100000000000001" customHeight="1">
      <c r="A79" s="16" t="s">
        <v>96</v>
      </c>
      <c r="B79" s="10">
        <v>110000000</v>
      </c>
      <c r="C79" s="10">
        <v>0</v>
      </c>
      <c r="D79" s="10">
        <v>1</v>
      </c>
      <c r="E79" s="153"/>
      <c r="F79" s="153"/>
      <c r="G79" s="11">
        <f t="shared" si="11"/>
        <v>9.0909090909090908E-9</v>
      </c>
      <c r="H79" s="159"/>
      <c r="I79" s="159"/>
      <c r="J79" s="159"/>
      <c r="K79" s="70">
        <f>LOG(D79)</f>
        <v>0</v>
      </c>
      <c r="L79" s="162"/>
      <c r="M79" s="162"/>
      <c r="N79" s="169"/>
      <c r="O79" s="162"/>
      <c r="P79" s="151"/>
    </row>
    <row r="80" spans="1:16" ht="20.100000000000001" customHeight="1">
      <c r="A80" s="16" t="s">
        <v>97</v>
      </c>
      <c r="B80" s="10">
        <v>110000000</v>
      </c>
      <c r="C80" s="10">
        <v>0</v>
      </c>
      <c r="D80" s="10">
        <v>1</v>
      </c>
      <c r="E80" s="153"/>
      <c r="F80" s="153"/>
      <c r="G80" s="11">
        <f t="shared" si="11"/>
        <v>9.0909090909090908E-9</v>
      </c>
      <c r="H80" s="159"/>
      <c r="I80" s="159"/>
      <c r="J80" s="159"/>
      <c r="K80" s="70">
        <f>LOG(D80)</f>
        <v>0</v>
      </c>
      <c r="L80" s="162"/>
      <c r="M80" s="162"/>
      <c r="N80" s="169"/>
      <c r="O80" s="162"/>
      <c r="P80" s="151"/>
    </row>
    <row r="81" spans="1:16" ht="20.100000000000001" customHeight="1">
      <c r="A81" s="16" t="s">
        <v>98</v>
      </c>
      <c r="B81" s="10">
        <v>110000000</v>
      </c>
      <c r="C81" s="10">
        <v>0</v>
      </c>
      <c r="D81" s="10">
        <v>1</v>
      </c>
      <c r="E81" s="153"/>
      <c r="F81" s="153"/>
      <c r="G81" s="11">
        <f t="shared" si="11"/>
        <v>9.0909090909090908E-9</v>
      </c>
      <c r="H81" s="159"/>
      <c r="I81" s="159"/>
      <c r="J81" s="159"/>
      <c r="K81" s="70">
        <f>LOG(D81)</f>
        <v>0</v>
      </c>
      <c r="L81" s="162"/>
      <c r="M81" s="162"/>
      <c r="N81" s="169"/>
      <c r="O81" s="162"/>
      <c r="P81" s="151"/>
    </row>
    <row r="82" spans="1:16" ht="20.100000000000001" customHeight="1">
      <c r="A82" s="16" t="s">
        <v>99</v>
      </c>
      <c r="B82" s="10">
        <v>110000000</v>
      </c>
      <c r="C82" s="10">
        <v>0</v>
      </c>
      <c r="D82" s="10">
        <v>1</v>
      </c>
      <c r="E82" s="154"/>
      <c r="F82" s="154"/>
      <c r="G82" s="11">
        <f t="shared" si="11"/>
        <v>9.0909090909090908E-9</v>
      </c>
      <c r="H82" s="160"/>
      <c r="I82" s="160"/>
      <c r="J82" s="160"/>
      <c r="K82" s="70">
        <f>LOG(D82)</f>
        <v>0</v>
      </c>
      <c r="L82" s="167"/>
      <c r="M82" s="167"/>
      <c r="N82" s="170"/>
      <c r="O82" s="162"/>
      <c r="P82" s="151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si="10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#8 (212 mg/L - 27°C - 45%RH - 48hr CT)
&amp;"Arial,Bold Italic"B. anthracis&amp;"Arial,Bold" Sterne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zoomScaleNormal="100" workbookViewId="0">
      <selection activeCell="O19" sqref="O19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6" width="19.85546875" bestFit="1" customWidth="1"/>
    <col min="17" max="17" width="11.7109375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27.78</v>
      </c>
      <c r="O4" s="67">
        <v>25.04</v>
      </c>
      <c r="P4" s="68">
        <v>27.4</v>
      </c>
      <c r="Q4" s="67">
        <v>55.52</v>
      </c>
      <c r="R4" s="67">
        <v>47.02</v>
      </c>
      <c r="S4" s="68">
        <v>50.52</v>
      </c>
    </row>
    <row r="5" spans="13:19">
      <c r="M5" s="54" t="s">
        <v>38</v>
      </c>
      <c r="N5" s="67">
        <v>27.8</v>
      </c>
      <c r="O5" s="67">
        <v>26.7</v>
      </c>
      <c r="P5" s="68">
        <v>27.13</v>
      </c>
      <c r="Q5" s="67">
        <v>51.4</v>
      </c>
      <c r="R5" s="67">
        <v>41.7</v>
      </c>
      <c r="S5" s="68">
        <v>45.39</v>
      </c>
    </row>
    <row r="9" spans="13:19" ht="13.5" thickBot="1">
      <c r="N9" s="130" t="s">
        <v>23</v>
      </c>
      <c r="O9" s="130" t="s">
        <v>24</v>
      </c>
      <c r="P9" s="130" t="s">
        <v>25</v>
      </c>
    </row>
    <row r="10" spans="13:19" ht="13.5" thickTop="1">
      <c r="M10" s="71" t="s">
        <v>22</v>
      </c>
      <c r="N10" s="72">
        <v>219</v>
      </c>
      <c r="O10" s="72">
        <v>203</v>
      </c>
      <c r="P10" s="73">
        <v>212.55</v>
      </c>
    </row>
    <row r="14" spans="13:19">
      <c r="N14" s="125"/>
      <c r="O14" s="125"/>
      <c r="P14" s="125"/>
      <c r="Q14" s="125"/>
      <c r="R14" s="125"/>
    </row>
    <row r="15" spans="13:19">
      <c r="N15" s="123"/>
      <c r="O15" s="124"/>
      <c r="P15" s="124"/>
      <c r="Q15" s="123"/>
      <c r="R15" s="124"/>
    </row>
    <row r="16" spans="13:19">
      <c r="N16" s="123"/>
      <c r="O16" s="246" t="s">
        <v>52</v>
      </c>
      <c r="P16" s="246"/>
      <c r="Q16" s="123"/>
      <c r="R16" s="126"/>
    </row>
    <row r="17" spans="4:18">
      <c r="N17" s="125"/>
      <c r="O17" s="140" t="s">
        <v>107</v>
      </c>
      <c r="P17" s="140" t="s">
        <v>106</v>
      </c>
      <c r="Q17" s="131"/>
      <c r="R17" s="125"/>
    </row>
    <row r="18" spans="4:18">
      <c r="N18" s="123" t="s">
        <v>51</v>
      </c>
      <c r="O18" s="128">
        <v>2.29</v>
      </c>
      <c r="P18" s="128">
        <v>6.25</v>
      </c>
      <c r="Q18" s="123"/>
      <c r="R18" s="124"/>
    </row>
    <row r="19" spans="4:18">
      <c r="N19" s="123" t="s">
        <v>102</v>
      </c>
      <c r="O19" s="128">
        <v>3.29</v>
      </c>
      <c r="P19" s="128">
        <v>3.99</v>
      </c>
      <c r="Q19" s="123"/>
      <c r="R19" s="126"/>
    </row>
    <row r="20" spans="4:18">
      <c r="N20" s="123" t="s">
        <v>101</v>
      </c>
      <c r="O20" s="128">
        <v>4.3099999999999996</v>
      </c>
      <c r="P20" s="139">
        <v>7.78</v>
      </c>
      <c r="Q20" s="123"/>
      <c r="R20" s="124"/>
    </row>
    <row r="21" spans="4:18">
      <c r="N21" s="127" t="s">
        <v>105</v>
      </c>
      <c r="O21" s="139">
        <v>7.6</v>
      </c>
      <c r="P21" s="139">
        <v>7.56</v>
      </c>
      <c r="Q21" s="123"/>
      <c r="R21" s="124"/>
    </row>
    <row r="22" spans="4:18">
      <c r="N22" s="127" t="s">
        <v>103</v>
      </c>
      <c r="O22" s="128">
        <v>2.0299999999999998</v>
      </c>
      <c r="P22" s="128">
        <v>3.56</v>
      </c>
      <c r="Q22" s="123"/>
      <c r="R22" s="124"/>
    </row>
    <row r="23" spans="4:18">
      <c r="N23" s="123" t="s">
        <v>104</v>
      </c>
      <c r="O23" s="139">
        <v>6.94</v>
      </c>
      <c r="P23" s="139">
        <v>6.54</v>
      </c>
      <c r="Q23" s="123"/>
      <c r="R23" s="124"/>
    </row>
    <row r="26" spans="4:18">
      <c r="N26" s="125"/>
      <c r="O26" s="125"/>
      <c r="P26" s="125"/>
      <c r="Q26" s="125"/>
      <c r="R26" s="125"/>
    </row>
    <row r="27" spans="4:18">
      <c r="N27" s="123"/>
      <c r="O27" s="124"/>
      <c r="P27" s="124"/>
      <c r="Q27" s="123"/>
      <c r="R27" s="124"/>
    </row>
    <row r="28" spans="4:18">
      <c r="N28" s="123"/>
      <c r="O28" s="126"/>
      <c r="P28" s="124"/>
      <c r="Q28" s="123"/>
      <c r="R28" s="126"/>
    </row>
    <row r="29" spans="4:18">
      <c r="E29" s="53"/>
      <c r="F29" s="53"/>
      <c r="G29" s="53"/>
      <c r="H29" s="53"/>
      <c r="I29" s="53"/>
      <c r="J29" s="53"/>
      <c r="N29" s="123"/>
      <c r="O29" s="124"/>
      <c r="P29" s="124"/>
      <c r="Q29" s="123"/>
      <c r="R29" s="124"/>
    </row>
    <row r="30" spans="4:18">
      <c r="D30" s="53"/>
      <c r="N30" s="123"/>
      <c r="O30" s="124"/>
      <c r="P30" s="124"/>
      <c r="Q30" s="123"/>
      <c r="R30" s="124"/>
    </row>
    <row r="31" spans="4:18">
      <c r="N31" s="123"/>
      <c r="O31" s="124"/>
      <c r="P31" s="124"/>
      <c r="Q31" s="123"/>
      <c r="R31" s="124"/>
    </row>
    <row r="32" spans="4:18">
      <c r="N32" s="123"/>
      <c r="O32" s="124"/>
      <c r="P32" s="124"/>
      <c r="Q32" s="123"/>
      <c r="R32" s="124"/>
    </row>
  </sheetData>
  <mergeCells count="1">
    <mergeCell ref="O16:P16"/>
  </mergeCells>
  <printOptions horizontalCentered="1" verticalCentered="1"/>
  <pageMargins left="0.45" right="0.45" top="0.5" bottom="0.5" header="0.3" footer="0.3"/>
  <pageSetup scale="52" orientation="landscape" r:id="rId1"/>
  <headerFooter>
    <oddHeader xml:space="preserve">&amp;C2800-100018763
MeBr Test #8 (212 mg/L - 27°C - 45%RH - 48hr CT)
&amp;"Arial,Italic"B. anthracis &amp;"Arial,Regular"Ames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Sterne</vt:lpstr>
      <vt:lpstr>Parameters</vt:lpstr>
      <vt:lpstr>'B. anthracis Ames'!Print_Area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2013-11-18T12:59:42Z</cp:lastPrinted>
  <dcterms:created xsi:type="dcterms:W3CDTF">2003-06-12T11:20:39Z</dcterms:created>
  <dcterms:modified xsi:type="dcterms:W3CDTF">2013-11-18T13:01:56Z</dcterms:modified>
</cp:coreProperties>
</file>