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855" yWindow="-75" windowWidth="19635" windowHeight="9585" tabRatio="704" firstSheet="2" activeTab="2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Ames'!$A$1:$P$56</definedName>
    <definedName name="_xlnm.Print_Area" localSheetId="1">'B. anthracis NNR1Delta1'!$A$1:$P$56</definedName>
    <definedName name="_xlnm.Print_Area" localSheetId="2">'B. anthracis Sterne'!$A$1:$P$56</definedName>
  </definedNames>
  <calcPr calcId="145621"/>
</workbook>
</file>

<file path=xl/calcChain.xml><?xml version="1.0" encoding="utf-8"?>
<calcChain xmlns="http://schemas.openxmlformats.org/spreadsheetml/2006/main">
  <c r="D54" i="13" l="1"/>
  <c r="D53" i="13"/>
  <c r="D52" i="13"/>
  <c r="D51" i="13"/>
  <c r="D50" i="13"/>
  <c r="D40" i="13"/>
  <c r="D39" i="13"/>
  <c r="D38" i="13"/>
  <c r="D37" i="13"/>
  <c r="D36" i="13"/>
  <c r="D26" i="13"/>
  <c r="D25" i="13"/>
  <c r="D24" i="13"/>
  <c r="D23" i="13"/>
  <c r="D22" i="13"/>
  <c r="D12" i="13"/>
  <c r="D11" i="13"/>
  <c r="D10" i="13"/>
  <c r="D9" i="13"/>
  <c r="D8" i="13"/>
  <c r="D54" i="14"/>
  <c r="D38" i="14"/>
  <c r="D22" i="14"/>
  <c r="D9" i="14"/>
  <c r="D8" i="14"/>
  <c r="D53" i="14"/>
  <c r="D52" i="14"/>
  <c r="D51" i="14"/>
  <c r="D50" i="14"/>
  <c r="D26" i="14"/>
  <c r="D25" i="14"/>
  <c r="D24" i="14"/>
  <c r="D23" i="14"/>
  <c r="D10" i="14"/>
  <c r="D54" i="17"/>
  <c r="D53" i="17"/>
  <c r="D52" i="17"/>
  <c r="D51" i="17"/>
  <c r="D50" i="17"/>
  <c r="D40" i="17"/>
  <c r="D39" i="17"/>
  <c r="D38" i="17"/>
  <c r="D37" i="17"/>
  <c r="D36" i="17"/>
  <c r="D26" i="17"/>
  <c r="D25" i="17"/>
  <c r="D24" i="17"/>
  <c r="D23" i="17"/>
  <c r="D22" i="17"/>
  <c r="D12" i="17"/>
  <c r="D11" i="17"/>
  <c r="D10" i="17"/>
  <c r="D9" i="17"/>
  <c r="D8" i="17"/>
  <c r="D41" i="17"/>
  <c r="D55" i="13"/>
  <c r="D41" i="13"/>
  <c r="D27" i="13"/>
  <c r="D13" i="13"/>
  <c r="D55" i="17" l="1"/>
  <c r="K54" i="17"/>
  <c r="G54" i="17"/>
  <c r="G53" i="17"/>
  <c r="K53" i="17"/>
  <c r="K52" i="17"/>
  <c r="K51" i="17"/>
  <c r="G51" i="17"/>
  <c r="F50" i="17"/>
  <c r="D49" i="17"/>
  <c r="D48" i="17"/>
  <c r="K48" i="17" s="1"/>
  <c r="D47" i="17"/>
  <c r="K47" i="17" s="1"/>
  <c r="D46" i="17"/>
  <c r="G46" i="17" s="1"/>
  <c r="D45" i="17"/>
  <c r="K45" i="17" s="1"/>
  <c r="D44" i="17"/>
  <c r="G44" i="17" s="1"/>
  <c r="K40" i="17"/>
  <c r="G40" i="17"/>
  <c r="K39" i="17"/>
  <c r="G39" i="17"/>
  <c r="K38" i="17"/>
  <c r="G38" i="17"/>
  <c r="K37" i="17"/>
  <c r="G37" i="17"/>
  <c r="K36" i="17"/>
  <c r="G36" i="17"/>
  <c r="F36" i="17"/>
  <c r="E36" i="17"/>
  <c r="D35" i="17"/>
  <c r="D34" i="17"/>
  <c r="K34" i="17" s="1"/>
  <c r="D33" i="17"/>
  <c r="G33" i="17" s="1"/>
  <c r="D32" i="17"/>
  <c r="G32" i="17" s="1"/>
  <c r="D31" i="17"/>
  <c r="K31" i="17" s="1"/>
  <c r="D30" i="17"/>
  <c r="G30" i="17" s="1"/>
  <c r="D27" i="17"/>
  <c r="G26" i="17"/>
  <c r="K26" i="17"/>
  <c r="K25" i="17"/>
  <c r="G25" i="17"/>
  <c r="K24" i="17"/>
  <c r="K23" i="17"/>
  <c r="K22" i="17"/>
  <c r="D21" i="17"/>
  <c r="D20" i="17"/>
  <c r="K20" i="17" s="1"/>
  <c r="D19" i="17"/>
  <c r="K19" i="17" s="1"/>
  <c r="D18" i="17"/>
  <c r="G18" i="17" s="1"/>
  <c r="D17" i="17"/>
  <c r="G17" i="17" s="1"/>
  <c r="D16" i="17"/>
  <c r="D13" i="17"/>
  <c r="K12" i="17"/>
  <c r="G11" i="17"/>
  <c r="K11" i="17"/>
  <c r="K10" i="17"/>
  <c r="G10" i="17"/>
  <c r="K9" i="17"/>
  <c r="G9" i="17"/>
  <c r="K8" i="17"/>
  <c r="G8" i="17"/>
  <c r="D7" i="17"/>
  <c r="D6" i="17"/>
  <c r="G6" i="17" s="1"/>
  <c r="D5" i="17"/>
  <c r="G5" i="17" s="1"/>
  <c r="D4" i="17"/>
  <c r="K4" i="17" s="1"/>
  <c r="D3" i="17"/>
  <c r="K3" i="17" s="1"/>
  <c r="D2" i="17"/>
  <c r="D55" i="14"/>
  <c r="G54" i="14"/>
  <c r="G53" i="14"/>
  <c r="K52" i="14"/>
  <c r="K51" i="14"/>
  <c r="F50" i="14"/>
  <c r="D49" i="14"/>
  <c r="D48" i="14"/>
  <c r="G48" i="14" s="1"/>
  <c r="D47" i="14"/>
  <c r="G47" i="14" s="1"/>
  <c r="D46" i="14"/>
  <c r="K46" i="14" s="1"/>
  <c r="D45" i="14"/>
  <c r="G45" i="14" s="1"/>
  <c r="D44" i="14"/>
  <c r="G54" i="13"/>
  <c r="K53" i="13"/>
  <c r="G52" i="13"/>
  <c r="G51" i="13"/>
  <c r="D49" i="13"/>
  <c r="D48" i="13"/>
  <c r="G48" i="13" s="1"/>
  <c r="D47" i="13"/>
  <c r="G47" i="13" s="1"/>
  <c r="D46" i="13"/>
  <c r="K46" i="13" s="1"/>
  <c r="D45" i="13"/>
  <c r="K45" i="13" s="1"/>
  <c r="D44" i="13"/>
  <c r="G44" i="13" s="1"/>
  <c r="K11" i="14"/>
  <c r="G40" i="13"/>
  <c r="G39" i="13"/>
  <c r="K38" i="13"/>
  <c r="G37" i="13"/>
  <c r="G26" i="13"/>
  <c r="G25" i="13"/>
  <c r="G24" i="13"/>
  <c r="G22" i="13"/>
  <c r="D41" i="14"/>
  <c r="K40" i="14"/>
  <c r="G38" i="14"/>
  <c r="K37" i="14"/>
  <c r="G36" i="14"/>
  <c r="D27" i="14"/>
  <c r="G26" i="14"/>
  <c r="K24" i="14"/>
  <c r="G23" i="14"/>
  <c r="D13" i="14"/>
  <c r="K12" i="14"/>
  <c r="K10" i="14"/>
  <c r="K9" i="14"/>
  <c r="G23" i="13"/>
  <c r="K25" i="14"/>
  <c r="K36" i="13"/>
  <c r="K39" i="14"/>
  <c r="D35" i="14"/>
  <c r="D34" i="14"/>
  <c r="G34" i="14" s="1"/>
  <c r="D33" i="14"/>
  <c r="K33" i="14" s="1"/>
  <c r="D32" i="14"/>
  <c r="G32" i="14" s="1"/>
  <c r="D31" i="14"/>
  <c r="K31" i="14" s="1"/>
  <c r="D30" i="14"/>
  <c r="K30" i="14" s="1"/>
  <c r="D21" i="14"/>
  <c r="D20" i="14"/>
  <c r="K20" i="14" s="1"/>
  <c r="D19" i="14"/>
  <c r="G19" i="14" s="1"/>
  <c r="D18" i="14"/>
  <c r="G18" i="14" s="1"/>
  <c r="D17" i="14"/>
  <c r="K17" i="14" s="1"/>
  <c r="D16" i="14"/>
  <c r="D7" i="14"/>
  <c r="D6" i="14"/>
  <c r="K6" i="14" s="1"/>
  <c r="D5" i="14"/>
  <c r="K5" i="14" s="1"/>
  <c r="D4" i="14"/>
  <c r="K4" i="14" s="1"/>
  <c r="D3" i="14"/>
  <c r="K3" i="14" s="1"/>
  <c r="D2" i="14"/>
  <c r="D35" i="13"/>
  <c r="D34" i="13"/>
  <c r="K34" i="13" s="1"/>
  <c r="D33" i="13"/>
  <c r="G33" i="13" s="1"/>
  <c r="D32" i="13"/>
  <c r="K32" i="13" s="1"/>
  <c r="D31" i="13"/>
  <c r="G31" i="13" s="1"/>
  <c r="D30" i="13"/>
  <c r="K30" i="13" s="1"/>
  <c r="K30" i="17" l="1"/>
  <c r="K5" i="17"/>
  <c r="K32" i="17"/>
  <c r="K46" i="17"/>
  <c r="L36" i="17"/>
  <c r="L8" i="17"/>
  <c r="I36" i="17"/>
  <c r="M36" i="17"/>
  <c r="G46" i="14"/>
  <c r="H36" i="17"/>
  <c r="G45" i="17"/>
  <c r="G47" i="17"/>
  <c r="K17" i="17"/>
  <c r="G20" i="17"/>
  <c r="E50" i="14"/>
  <c r="G51" i="14"/>
  <c r="G24" i="17"/>
  <c r="E22" i="17"/>
  <c r="M8" i="17"/>
  <c r="F44" i="14"/>
  <c r="K47" i="14"/>
  <c r="E44" i="14"/>
  <c r="K44" i="14"/>
  <c r="K44" i="17"/>
  <c r="M44" i="17" s="1"/>
  <c r="K33" i="17"/>
  <c r="G31" i="17"/>
  <c r="K18" i="17"/>
  <c r="F16" i="17"/>
  <c r="K6" i="17"/>
  <c r="G4" i="17"/>
  <c r="F2" i="17"/>
  <c r="E2" i="17"/>
  <c r="M22" i="17"/>
  <c r="L22" i="17"/>
  <c r="G2" i="17"/>
  <c r="K2" i="17"/>
  <c r="G3" i="17"/>
  <c r="E8" i="17"/>
  <c r="G12" i="17"/>
  <c r="H8" i="17" s="1"/>
  <c r="E16" i="17"/>
  <c r="G19" i="17"/>
  <c r="F22" i="17"/>
  <c r="G23" i="17"/>
  <c r="G34" i="17"/>
  <c r="G48" i="17"/>
  <c r="E50" i="17"/>
  <c r="G52" i="17"/>
  <c r="G16" i="17"/>
  <c r="K16" i="17"/>
  <c r="F30" i="17"/>
  <c r="F44" i="17"/>
  <c r="G50" i="17"/>
  <c r="K50" i="17"/>
  <c r="F8" i="17"/>
  <c r="G22" i="17"/>
  <c r="E30" i="17"/>
  <c r="E44" i="17"/>
  <c r="G44" i="14"/>
  <c r="K50" i="14"/>
  <c r="K48" i="14"/>
  <c r="G50" i="14"/>
  <c r="K45" i="14"/>
  <c r="G52" i="14"/>
  <c r="K53" i="14"/>
  <c r="K54" i="14"/>
  <c r="K51" i="13"/>
  <c r="G45" i="13"/>
  <c r="G46" i="13"/>
  <c r="G53" i="13"/>
  <c r="K44" i="13"/>
  <c r="K47" i="13"/>
  <c r="K54" i="13"/>
  <c r="E50" i="13"/>
  <c r="F44" i="13"/>
  <c r="G50" i="13"/>
  <c r="K50" i="13"/>
  <c r="E44" i="13"/>
  <c r="K48" i="13"/>
  <c r="F50" i="13"/>
  <c r="K52" i="13"/>
  <c r="F8" i="14"/>
  <c r="E16" i="14"/>
  <c r="K39" i="13"/>
  <c r="G38" i="13"/>
  <c r="F22" i="14"/>
  <c r="G36" i="13"/>
  <c r="F36" i="13"/>
  <c r="K37" i="13"/>
  <c r="G40" i="14"/>
  <c r="G39" i="14"/>
  <c r="G37" i="14"/>
  <c r="K26" i="14"/>
  <c r="G25" i="14"/>
  <c r="K23" i="14"/>
  <c r="G12" i="14"/>
  <c r="E8" i="14"/>
  <c r="K8" i="14"/>
  <c r="M8" i="14" s="1"/>
  <c r="G33" i="14"/>
  <c r="K32" i="14"/>
  <c r="G31" i="14"/>
  <c r="G30" i="14"/>
  <c r="K19" i="14"/>
  <c r="K18" i="14"/>
  <c r="G17" i="14"/>
  <c r="G16" i="14"/>
  <c r="K16" i="14"/>
  <c r="G4" i="14"/>
  <c r="G32" i="13"/>
  <c r="F30" i="14"/>
  <c r="K36" i="14"/>
  <c r="E30" i="14"/>
  <c r="K34" i="14"/>
  <c r="F36" i="14"/>
  <c r="K38" i="14"/>
  <c r="E36" i="14"/>
  <c r="F16" i="14"/>
  <c r="G22" i="14"/>
  <c r="K22" i="14"/>
  <c r="G20" i="14"/>
  <c r="E22" i="14"/>
  <c r="G24" i="14"/>
  <c r="F2" i="14"/>
  <c r="G6" i="14"/>
  <c r="G8" i="14"/>
  <c r="G10" i="14"/>
  <c r="G34" i="13"/>
  <c r="E2" i="14"/>
  <c r="G2" i="14"/>
  <c r="K2" i="14"/>
  <c r="G3" i="14"/>
  <c r="G5" i="14"/>
  <c r="G9" i="14"/>
  <c r="G11" i="14"/>
  <c r="F30" i="13"/>
  <c r="K31" i="13"/>
  <c r="K33" i="13"/>
  <c r="K40" i="13"/>
  <c r="E30" i="13"/>
  <c r="G30" i="13"/>
  <c r="E36" i="13"/>
  <c r="M30" i="17" l="1"/>
  <c r="O36" i="17" s="1"/>
  <c r="P36" i="17" s="1"/>
  <c r="H30" i="17"/>
  <c r="J36" i="17"/>
  <c r="I44" i="17"/>
  <c r="L44" i="17"/>
  <c r="L30" i="17"/>
  <c r="N36" i="17" s="1"/>
  <c r="L50" i="14"/>
  <c r="H50" i="14"/>
  <c r="L44" i="14"/>
  <c r="M44" i="14"/>
  <c r="M44" i="13"/>
  <c r="I44" i="13"/>
  <c r="H44" i="17"/>
  <c r="I30" i="17"/>
  <c r="I8" i="17"/>
  <c r="J8" i="17" s="1"/>
  <c r="H44" i="13"/>
  <c r="M50" i="17"/>
  <c r="O50" i="17" s="1"/>
  <c r="P50" i="17" s="1"/>
  <c r="L50" i="17"/>
  <c r="L16" i="17"/>
  <c r="N22" i="17" s="1"/>
  <c r="M16" i="17"/>
  <c r="O22" i="17" s="1"/>
  <c r="P22" i="17" s="1"/>
  <c r="H22" i="17"/>
  <c r="I22" i="17"/>
  <c r="I2" i="17"/>
  <c r="H2" i="17"/>
  <c r="H50" i="17"/>
  <c r="I50" i="17"/>
  <c r="H16" i="17"/>
  <c r="I16" i="17"/>
  <c r="L2" i="17"/>
  <c r="N8" i="17" s="1"/>
  <c r="M2" i="17"/>
  <c r="O8" i="17" s="1"/>
  <c r="P8" i="17" s="1"/>
  <c r="H44" i="14"/>
  <c r="I44" i="14"/>
  <c r="I50" i="14"/>
  <c r="M50" i="14"/>
  <c r="L44" i="13"/>
  <c r="I50" i="13"/>
  <c r="H50" i="13"/>
  <c r="M50" i="13"/>
  <c r="L50" i="13"/>
  <c r="I36" i="13"/>
  <c r="L36" i="13"/>
  <c r="H36" i="13"/>
  <c r="H36" i="14"/>
  <c r="L30" i="14"/>
  <c r="I36" i="14"/>
  <c r="I30" i="14"/>
  <c r="M36" i="13"/>
  <c r="I16" i="14"/>
  <c r="L8" i="14"/>
  <c r="L16" i="14"/>
  <c r="H8" i="14"/>
  <c r="M30" i="14"/>
  <c r="H30" i="14"/>
  <c r="M16" i="14"/>
  <c r="L30" i="13"/>
  <c r="M30" i="13"/>
  <c r="H16" i="14"/>
  <c r="I8" i="14"/>
  <c r="L36" i="14"/>
  <c r="M36" i="14"/>
  <c r="I22" i="14"/>
  <c r="H22" i="14"/>
  <c r="M22" i="14"/>
  <c r="L22" i="14"/>
  <c r="H2" i="14"/>
  <c r="I2" i="14"/>
  <c r="L2" i="14"/>
  <c r="M2" i="14"/>
  <c r="O8" i="14" s="1"/>
  <c r="P8" i="14" s="1"/>
  <c r="I30" i="13"/>
  <c r="H30" i="13"/>
  <c r="J30" i="17" l="1"/>
  <c r="O50" i="13"/>
  <c r="P50" i="13" s="1"/>
  <c r="N50" i="13"/>
  <c r="N50" i="14"/>
  <c r="J44" i="17"/>
  <c r="N50" i="17"/>
  <c r="J50" i="14"/>
  <c r="J50" i="13"/>
  <c r="O50" i="14"/>
  <c r="P50" i="14" s="1"/>
  <c r="J44" i="13"/>
  <c r="J2" i="17"/>
  <c r="J44" i="14"/>
  <c r="J16" i="17"/>
  <c r="J50" i="17"/>
  <c r="J22" i="17"/>
  <c r="J36" i="13"/>
  <c r="N36" i="13"/>
  <c r="J30" i="14"/>
  <c r="J36" i="14"/>
  <c r="N36" i="14"/>
  <c r="O36" i="14"/>
  <c r="P36" i="14" s="1"/>
  <c r="J16" i="14"/>
  <c r="N22" i="14"/>
  <c r="O36" i="13"/>
  <c r="P36" i="13" s="1"/>
  <c r="N8" i="14"/>
  <c r="J8" i="14"/>
  <c r="O22" i="14"/>
  <c r="P22" i="14" s="1"/>
  <c r="J30" i="13"/>
  <c r="J22" i="14"/>
  <c r="J2" i="14"/>
  <c r="K25" i="13" l="1"/>
  <c r="D21" i="13"/>
  <c r="D20" i="13"/>
  <c r="K20" i="13" s="1"/>
  <c r="F22" i="13" l="1"/>
  <c r="G20" i="13"/>
  <c r="E22" i="13"/>
  <c r="K22" i="13"/>
  <c r="K24" i="13"/>
  <c r="K26" i="13"/>
  <c r="K23" i="13"/>
  <c r="D19" i="13"/>
  <c r="K19" i="13" s="1"/>
  <c r="D18" i="13"/>
  <c r="G18" i="13" s="1"/>
  <c r="D17" i="13"/>
  <c r="K17" i="13" s="1"/>
  <c r="I22" i="13" l="1"/>
  <c r="H22" i="13" s="1"/>
  <c r="G19" i="13"/>
  <c r="G17" i="13"/>
  <c r="K18" i="13"/>
  <c r="M22" i="13"/>
  <c r="L22" i="13" s="1"/>
  <c r="J22" i="13" l="1"/>
  <c r="D16" i="13"/>
  <c r="K16" i="13" s="1"/>
  <c r="K12" i="13"/>
  <c r="K11" i="13"/>
  <c r="K10" i="13"/>
  <c r="G9" i="13"/>
  <c r="G11" i="13" l="1"/>
  <c r="K9" i="13"/>
  <c r="G10" i="13"/>
  <c r="G12" i="13"/>
  <c r="F16" i="13"/>
  <c r="E16" i="13" s="1"/>
  <c r="L16" i="13"/>
  <c r="N22" i="13" s="1"/>
  <c r="M16" i="13"/>
  <c r="G16" i="13"/>
  <c r="K8" i="13"/>
  <c r="D7" i="13"/>
  <c r="D6" i="13"/>
  <c r="G6" i="13" s="1"/>
  <c r="D5" i="13"/>
  <c r="K5" i="13" s="1"/>
  <c r="D4" i="13"/>
  <c r="G4" i="13" s="1"/>
  <c r="D3" i="13"/>
  <c r="K3" i="13" s="1"/>
  <c r="G5" i="13" l="1"/>
  <c r="G3" i="13"/>
  <c r="M8" i="13"/>
  <c r="L8" i="13"/>
  <c r="F8" i="13"/>
  <c r="I16" i="13"/>
  <c r="H16" i="13"/>
  <c r="K4" i="13"/>
  <c r="K6" i="13"/>
  <c r="E8" i="13"/>
  <c r="G8" i="13"/>
  <c r="H8" i="13" s="1"/>
  <c r="D2" i="13"/>
  <c r="K2" i="13" s="1"/>
  <c r="E2" i="13" l="1"/>
  <c r="L2" i="13"/>
  <c r="N8" i="13" s="1"/>
  <c r="M2" i="13"/>
  <c r="O8" i="13" s="1"/>
  <c r="P8" i="13" s="1"/>
  <c r="F2" i="13"/>
  <c r="J16" i="13"/>
  <c r="G2" i="13"/>
  <c r="I2" i="13" l="1"/>
  <c r="H2" i="13"/>
  <c r="I8" i="13"/>
  <c r="J8" i="13" s="1"/>
  <c r="O22" i="13"/>
  <c r="P22" i="13" s="1"/>
  <c r="J2" i="13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<sst xmlns="http://schemas.openxmlformats.org/spreadsheetml/2006/main" count="356" uniqueCount="84">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</sst>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"/>
    <numFmt numFmtId="166" formatCode="0.00000%"/>
    <numFmt numFmtId="167" formatCode="0.000%"/>
    <numFmt numFmtId="168" formatCode="0.0000%"/>
    <numFmt numFmtId="169" formatCode="0.000000%"/>
  </numFmts>
  <fonts count="16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1" fontId="2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9" fontId="2" fillId="0" borderId="5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0" xfId="0" applyFont="1" applyAlignment="1">
      <alignment horizontal="left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5" fontId="2" fillId="6" borderId="33" xfId="0" applyNumberFormat="1" applyFont="1" applyFill="1" applyBorder="1" applyAlignment="1">
      <alignment horizontal="center" vertical="center"/>
    </xf>
    <xf numFmtId="165" fontId="2" fillId="6" borderId="9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9" borderId="33" xfId="0" applyNumberFormat="1" applyFont="1" applyFill="1" applyBorder="1" applyAlignment="1">
      <alignment horizontal="center" vertical="center"/>
    </xf>
    <xf numFmtId="2" fontId="2" fillId="9" borderId="9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MeBr Test #18</a:t>
            </a:r>
          </a:p>
        </c:rich>
      </c:tx>
      <c:layout>
        <c:manualLayout>
          <c:xMode val="edge"/>
          <c:yMode val="edge"/>
          <c:x val="0.41811131996745737"/>
          <c:y val="2.33918056847001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7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3.01</c:v>
                </c:pt>
                <c:pt idx="1">
                  <c:v>4.3600000000000003</c:v>
                </c:pt>
                <c:pt idx="2">
                  <c:v>5.28</c:v>
                </c:pt>
                <c:pt idx="3">
                  <c:v>2.71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0.73</c:v>
                </c:pt>
                <c:pt idx="1">
                  <c:v>3.38</c:v>
                </c:pt>
                <c:pt idx="2">
                  <c:v>1.73</c:v>
                </c:pt>
                <c:pt idx="3">
                  <c:v>2.88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0.00</c:formatCode>
                <c:ptCount val="4"/>
                <c:pt idx="0" formatCode="General">
                  <c:v>5.88</c:v>
                </c:pt>
                <c:pt idx="1">
                  <c:v>3.6</c:v>
                </c:pt>
                <c:pt idx="2" formatCode="General">
                  <c:v>7.33</c:v>
                </c:pt>
                <c:pt idx="3">
                  <c:v>3.67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835136"/>
        <c:axId val="61583744"/>
      </c:barChart>
      <c:catAx>
        <c:axId val="5983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61583744"/>
        <c:crosses val="autoZero"/>
        <c:auto val="1"/>
        <c:lblAlgn val="ctr"/>
        <c:lblOffset val="100"/>
        <c:noMultiLvlLbl val="0"/>
      </c:catAx>
      <c:valAx>
        <c:axId val="6158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59835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638"/>
          <c:y val="0.48901420655751382"/>
          <c:w val="0.15119007296530859"/>
          <c:h val="0.21149599806726235"/>
        </c:manualLayout>
      </c:layout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22</xdr:row>
      <xdr:rowOff>0</xdr:rowOff>
    </xdr:from>
    <xdr:to>
      <xdr:col>20</xdr:col>
      <xdr:colOff>542923</xdr:colOff>
      <xdr:row>42</xdr:row>
      <xdr:rowOff>19051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9525</xdr:colOff>
      <xdr:row>28</xdr:row>
      <xdr:rowOff>28574</xdr:rowOff>
    </xdr:from>
    <xdr:to>
      <xdr:col>12</xdr:col>
      <xdr:colOff>34010</xdr:colOff>
      <xdr:row>53</xdr:row>
      <xdr:rowOff>123824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525" y="4762499"/>
          <a:ext cx="7196810" cy="4143375"/>
        </a:xfrm>
        <a:prstGeom prst="rect">
          <a:avLst/>
        </a:prstGeom>
      </xdr:spPr>
    </xdr:pic>
    <xdr:clientData/>
  </xdr:twoCellAnchor>
  <xdr:twoCellAnchor editAs="oneCell">
    <xdr:from>
      <xdr:col>0</xdr:col>
      <xdr:colOff>9526</xdr:colOff>
      <xdr:row>0</xdr:row>
      <xdr:rowOff>26997</xdr:rowOff>
    </xdr:from>
    <xdr:to>
      <xdr:col>12</xdr:col>
      <xdr:colOff>27987</xdr:colOff>
      <xdr:row>28</xdr:row>
      <xdr:rowOff>38100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526" y="26997"/>
          <a:ext cx="7190786" cy="47450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56"/>
  <sheetViews>
    <sheetView zoomScale="60" zoomScaleNormal="60" workbookViewId="0">
      <selection activeCell="C54" sqref="C54"/>
    </sheetView>
  </sheetViews>
  <sheetFormatPr defaultRowHeight="15" x14ac:dyDescent="0.2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113000000</v>
      </c>
      <c r="C2" s="58">
        <v>7970000</v>
      </c>
      <c r="D2" s="58">
        <f t="shared" ref="D2:D13" si="0">C2*10</f>
        <v>79700000</v>
      </c>
      <c r="E2" s="174">
        <f>AVERAGE(D2:D6)</f>
        <v>77800000</v>
      </c>
      <c r="F2" s="174">
        <f>STDEV(D2:D6)</f>
        <v>14156094.094064225</v>
      </c>
      <c r="G2" s="63">
        <f t="shared" ref="G2:G12" si="1">D2/B2</f>
        <v>0.70530973451327439</v>
      </c>
      <c r="H2" s="177">
        <f>AVERAGE(G2:G6)</f>
        <v>0.68849557522123894</v>
      </c>
      <c r="I2" s="177">
        <f>STDEV(G2:G6)</f>
        <v>0.12527516897401936</v>
      </c>
      <c r="J2" s="180">
        <f>I2/H2</f>
        <v>0.18195493694169906</v>
      </c>
      <c r="K2" s="64">
        <f>LOG(D2)</f>
        <v>7.9014583213961123</v>
      </c>
      <c r="L2" s="183">
        <f>AVERAGE(K2:K6)</f>
        <v>7.8852048466161149</v>
      </c>
      <c r="M2" s="185">
        <f>STDEV(K2:K6)^2</f>
        <v>6.2982507182538427E-3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113000000</v>
      </c>
      <c r="C3" s="60">
        <v>6000000</v>
      </c>
      <c r="D3" s="60">
        <f t="shared" si="0"/>
        <v>60000000</v>
      </c>
      <c r="E3" s="175"/>
      <c r="F3" s="175"/>
      <c r="G3" s="65">
        <f t="shared" si="1"/>
        <v>0.53097345132743368</v>
      </c>
      <c r="H3" s="178"/>
      <c r="I3" s="178"/>
      <c r="J3" s="181"/>
      <c r="K3" s="66">
        <f>LOG(D3)</f>
        <v>7.7781512503836439</v>
      </c>
      <c r="L3" s="184"/>
      <c r="M3" s="186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113000000</v>
      </c>
      <c r="C4" s="60">
        <v>8130000</v>
      </c>
      <c r="D4" s="60">
        <f t="shared" si="0"/>
        <v>81300000</v>
      </c>
      <c r="E4" s="175"/>
      <c r="F4" s="175"/>
      <c r="G4" s="65">
        <f t="shared" si="1"/>
        <v>0.71946902654867262</v>
      </c>
      <c r="H4" s="178"/>
      <c r="I4" s="178"/>
      <c r="J4" s="181"/>
      <c r="K4" s="66">
        <f>LOG(D4)</f>
        <v>7.910090545594068</v>
      </c>
      <c r="L4" s="184"/>
      <c r="M4" s="186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113000000</v>
      </c>
      <c r="C5" s="60">
        <v>9800000</v>
      </c>
      <c r="D5" s="60">
        <f t="shared" si="0"/>
        <v>98000000</v>
      </c>
      <c r="E5" s="175"/>
      <c r="F5" s="175"/>
      <c r="G5" s="65">
        <f t="shared" si="1"/>
        <v>0.86725663716814161</v>
      </c>
      <c r="H5" s="178"/>
      <c r="I5" s="178"/>
      <c r="J5" s="181"/>
      <c r="K5" s="66">
        <f>LOG(D5)</f>
        <v>7.9912260756924951</v>
      </c>
      <c r="L5" s="184"/>
      <c r="M5" s="186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113000000</v>
      </c>
      <c r="C6" s="60">
        <v>7000000</v>
      </c>
      <c r="D6" s="60">
        <f t="shared" si="0"/>
        <v>70000000</v>
      </c>
      <c r="E6" s="176"/>
      <c r="F6" s="176"/>
      <c r="G6" s="65">
        <f t="shared" si="1"/>
        <v>0.61946902654867253</v>
      </c>
      <c r="H6" s="179"/>
      <c r="I6" s="179"/>
      <c r="J6" s="182"/>
      <c r="K6" s="66">
        <f>LOG(D6)</f>
        <v>7.8450980400142569</v>
      </c>
      <c r="L6" s="184"/>
      <c r="M6" s="186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113000000</v>
      </c>
      <c r="C8" s="8">
        <v>19000</v>
      </c>
      <c r="D8" s="8">
        <f>C8*10</f>
        <v>190000</v>
      </c>
      <c r="E8" s="129">
        <f>AVERAGE(D8:D12)</f>
        <v>102140</v>
      </c>
      <c r="F8" s="129">
        <f>STDEV(D8:D12)</f>
        <v>77583.168277661869</v>
      </c>
      <c r="G8" s="41">
        <f t="shared" si="1"/>
        <v>1.6814159292035398E-3</v>
      </c>
      <c r="H8" s="132">
        <f>AVERAGE(G8:G12)</f>
        <v>9.038938053097346E-4</v>
      </c>
      <c r="I8" s="132">
        <f>STDEV(G8:G12)</f>
        <v>6.8657671042178644E-4</v>
      </c>
      <c r="J8" s="135">
        <f>I8/H8</f>
        <v>0.75957674052929181</v>
      </c>
      <c r="K8" s="67">
        <f>LOG(D8)</f>
        <v>5.2787536009528289</v>
      </c>
      <c r="L8" s="138">
        <f>AVERAGE(K8:K12)</f>
        <v>4.8707476135787235</v>
      </c>
      <c r="M8" s="138">
        <f>STDEV(K8:K12)^2</f>
        <v>0.18052454186531114</v>
      </c>
      <c r="N8" s="144">
        <f>L2-L8</f>
        <v>3.0144572330373913</v>
      </c>
      <c r="O8" s="138">
        <f>SQRT((M2/5)+(M8/5))</f>
        <v>0.19329914256590222</v>
      </c>
      <c r="P8" s="172">
        <f>1.96*O8</f>
        <v>0.37886631942916832</v>
      </c>
    </row>
    <row r="9" spans="1:16" ht="20.100000000000001" customHeight="1" x14ac:dyDescent="0.2">
      <c r="A9" s="16" t="s">
        <v>33</v>
      </c>
      <c r="B9" s="10">
        <v>113000000</v>
      </c>
      <c r="C9" s="10">
        <v>1800</v>
      </c>
      <c r="D9" s="10">
        <f t="shared" ref="D9:D12" si="2">C9*10</f>
        <v>18000</v>
      </c>
      <c r="E9" s="130"/>
      <c r="F9" s="130"/>
      <c r="G9" s="118">
        <f t="shared" si="1"/>
        <v>1.5929203539823009E-4</v>
      </c>
      <c r="H9" s="133"/>
      <c r="I9" s="133"/>
      <c r="J9" s="136"/>
      <c r="K9" s="68">
        <f>LOG(D9)</f>
        <v>4.2552725051033065</v>
      </c>
      <c r="L9" s="139"/>
      <c r="M9" s="139"/>
      <c r="N9" s="145"/>
      <c r="O9" s="139"/>
      <c r="P9" s="173"/>
    </row>
    <row r="10" spans="1:16" ht="20.100000000000001" customHeight="1" x14ac:dyDescent="0.2">
      <c r="A10" s="16" t="s">
        <v>34</v>
      </c>
      <c r="B10" s="10">
        <v>113000000</v>
      </c>
      <c r="C10" s="10">
        <v>4900</v>
      </c>
      <c r="D10" s="10">
        <f t="shared" si="2"/>
        <v>49000</v>
      </c>
      <c r="E10" s="130"/>
      <c r="F10" s="130"/>
      <c r="G10" s="118">
        <f t="shared" si="1"/>
        <v>4.3362831858407078E-4</v>
      </c>
      <c r="H10" s="133"/>
      <c r="I10" s="133"/>
      <c r="J10" s="136"/>
      <c r="K10" s="68">
        <f>LOG(D10)</f>
        <v>4.6901960800285138</v>
      </c>
      <c r="L10" s="139"/>
      <c r="M10" s="139"/>
      <c r="N10" s="145"/>
      <c r="O10" s="139"/>
      <c r="P10" s="173"/>
    </row>
    <row r="11" spans="1:16" ht="20.100000000000001" customHeight="1" x14ac:dyDescent="0.2">
      <c r="A11" s="16" t="s">
        <v>35</v>
      </c>
      <c r="B11" s="10">
        <v>113000000</v>
      </c>
      <c r="C11" s="10">
        <v>7570</v>
      </c>
      <c r="D11" s="10">
        <f t="shared" si="2"/>
        <v>75700</v>
      </c>
      <c r="E11" s="130"/>
      <c r="F11" s="130"/>
      <c r="G11" s="118">
        <f t="shared" si="1"/>
        <v>6.6991150442477878E-4</v>
      </c>
      <c r="H11" s="133"/>
      <c r="I11" s="133"/>
      <c r="J11" s="136"/>
      <c r="K11" s="68">
        <f>LOG(D11)</f>
        <v>4.8790958795000732</v>
      </c>
      <c r="L11" s="139"/>
      <c r="M11" s="139"/>
      <c r="N11" s="145"/>
      <c r="O11" s="139"/>
      <c r="P11" s="173"/>
    </row>
    <row r="12" spans="1:16" ht="20.100000000000001" customHeight="1" x14ac:dyDescent="0.2">
      <c r="A12" s="16" t="s">
        <v>36</v>
      </c>
      <c r="B12" s="10">
        <v>113000000</v>
      </c>
      <c r="C12" s="10">
        <v>17800</v>
      </c>
      <c r="D12" s="10">
        <f t="shared" si="2"/>
        <v>178000</v>
      </c>
      <c r="E12" s="131"/>
      <c r="F12" s="131"/>
      <c r="G12" s="11">
        <f t="shared" si="1"/>
        <v>1.5752212389380531E-3</v>
      </c>
      <c r="H12" s="134"/>
      <c r="I12" s="134"/>
      <c r="J12" s="137"/>
      <c r="K12" s="68">
        <f>LOG(D12)</f>
        <v>5.2504200023088936</v>
      </c>
      <c r="L12" s="140"/>
      <c r="M12" s="140"/>
      <c r="N12" s="146"/>
      <c r="O12" s="139"/>
      <c r="P12" s="173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113000000</v>
      </c>
      <c r="C16" s="45">
        <v>1720000</v>
      </c>
      <c r="D16" s="45">
        <f t="shared" ref="D16:D27" si="3">C16*10</f>
        <v>17200000</v>
      </c>
      <c r="E16" s="191">
        <f>AVERAGE(D16:D20)</f>
        <v>19026000</v>
      </c>
      <c r="F16" s="191">
        <f>STDEV(D16:D20)</f>
        <v>9840115.8529765289</v>
      </c>
      <c r="G16" s="49">
        <f t="shared" ref="G16:G26" si="4">D16/B16</f>
        <v>0.15221238938053097</v>
      </c>
      <c r="H16" s="194">
        <f>AVERAGE(G16:G20)</f>
        <v>0.1683716814159292</v>
      </c>
      <c r="I16" s="194">
        <f>STDEV(G16:G20)</f>
        <v>8.7080671265279075E-2</v>
      </c>
      <c r="J16" s="194">
        <f>I16/H16</f>
        <v>0.51719309644573397</v>
      </c>
      <c r="K16" s="50">
        <f>LOG(D16)</f>
        <v>7.2355284469075487</v>
      </c>
      <c r="L16" s="187">
        <f>AVERAGE(K16:K20)</f>
        <v>7.2384662916679519</v>
      </c>
      <c r="M16" s="189">
        <f>STDEV(K16:K20)^2</f>
        <v>4.2394677660139483E-2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113000000</v>
      </c>
      <c r="C17" s="47">
        <v>1660000</v>
      </c>
      <c r="D17" s="47">
        <f t="shared" si="3"/>
        <v>16600000</v>
      </c>
      <c r="E17" s="192"/>
      <c r="F17" s="192"/>
      <c r="G17" s="51">
        <f t="shared" si="4"/>
        <v>0.14690265486725665</v>
      </c>
      <c r="H17" s="195"/>
      <c r="I17" s="195"/>
      <c r="J17" s="195"/>
      <c r="K17" s="52">
        <f>LOG(D17)</f>
        <v>7.220108088040055</v>
      </c>
      <c r="L17" s="188"/>
      <c r="M17" s="190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113000000</v>
      </c>
      <c r="C18" s="47">
        <v>943000</v>
      </c>
      <c r="D18" s="47">
        <f t="shared" si="3"/>
        <v>9430000</v>
      </c>
      <c r="E18" s="192"/>
      <c r="F18" s="192"/>
      <c r="G18" s="51">
        <f t="shared" si="4"/>
        <v>8.345132743362832E-2</v>
      </c>
      <c r="H18" s="195"/>
      <c r="I18" s="195"/>
      <c r="J18" s="195"/>
      <c r="K18" s="52">
        <f>LOG(D18)</f>
        <v>6.9745116927373285</v>
      </c>
      <c r="L18" s="188"/>
      <c r="M18" s="190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113000000</v>
      </c>
      <c r="C19" s="47">
        <v>3570000</v>
      </c>
      <c r="D19" s="47">
        <f t="shared" si="3"/>
        <v>35700000</v>
      </c>
      <c r="E19" s="192"/>
      <c r="F19" s="192"/>
      <c r="G19" s="51">
        <f t="shared" si="4"/>
        <v>0.31592920353982301</v>
      </c>
      <c r="H19" s="195"/>
      <c r="I19" s="195"/>
      <c r="J19" s="195"/>
      <c r="K19" s="52">
        <f>LOG(D19)</f>
        <v>7.5526682161121936</v>
      </c>
      <c r="L19" s="188"/>
      <c r="M19" s="190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113000000</v>
      </c>
      <c r="C20" s="47">
        <v>1620000</v>
      </c>
      <c r="D20" s="47">
        <f t="shared" si="3"/>
        <v>16200000</v>
      </c>
      <c r="E20" s="193"/>
      <c r="F20" s="193"/>
      <c r="G20" s="51">
        <f t="shared" si="4"/>
        <v>0.14336283185840709</v>
      </c>
      <c r="H20" s="196"/>
      <c r="I20" s="196"/>
      <c r="J20" s="196"/>
      <c r="K20" s="52">
        <f>LOG(D20)</f>
        <v>7.2095150145426308</v>
      </c>
      <c r="L20" s="188"/>
      <c r="M20" s="190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73">
        <v>0</v>
      </c>
      <c r="C21" s="73">
        <v>0</v>
      </c>
      <c r="D21" s="73">
        <f t="shared" si="3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113000000</v>
      </c>
      <c r="C22" s="8">
        <v>83.3</v>
      </c>
      <c r="D22" s="8">
        <f>C22*10</f>
        <v>833</v>
      </c>
      <c r="E22" s="129">
        <f>AVERAGE(D22:D26)</f>
        <v>1765.86</v>
      </c>
      <c r="F22" s="129">
        <f>STDEV(D22:D26)</f>
        <v>1810.1021512610832</v>
      </c>
      <c r="G22" s="124">
        <f t="shared" si="4"/>
        <v>7.3716814159292037E-6</v>
      </c>
      <c r="H22" s="163">
        <f>AVERAGE(G22:G26)</f>
        <v>1.5627079646017698E-5</v>
      </c>
      <c r="I22" s="163">
        <f>STDEV(G22:G26)</f>
        <v>1.6018603108505159E-5</v>
      </c>
      <c r="J22" s="135">
        <f>I22/H22</f>
        <v>1.0250541669560911</v>
      </c>
      <c r="K22" s="67">
        <f>LOG(D22)</f>
        <v>2.9206450014067875</v>
      </c>
      <c r="L22" s="138">
        <f>AVERAGE(K22:K26)</f>
        <v>2.8803509934239049</v>
      </c>
      <c r="M22" s="138">
        <f>STDEV(K22:K26)^2</f>
        <v>0.68846846373843995</v>
      </c>
      <c r="N22" s="144">
        <f>L16-L22</f>
        <v>4.358115298244047</v>
      </c>
      <c r="O22" s="138">
        <f>SQRT((M16/5)+(M22/5))</f>
        <v>0.38232529118502728</v>
      </c>
      <c r="P22" s="147">
        <f>1.96*O22</f>
        <v>0.74935757072265341</v>
      </c>
    </row>
    <row r="23" spans="1:16" ht="20.100000000000001" customHeight="1" x14ac:dyDescent="0.2">
      <c r="A23" s="16" t="s">
        <v>72</v>
      </c>
      <c r="B23" s="10">
        <v>113000000</v>
      </c>
      <c r="C23" s="10">
        <v>73.3</v>
      </c>
      <c r="D23" s="10">
        <f t="shared" ref="D23:D26" si="5">C23*10</f>
        <v>733</v>
      </c>
      <c r="E23" s="130"/>
      <c r="F23" s="130"/>
      <c r="G23" s="117">
        <f t="shared" si="4"/>
        <v>6.486725663716814E-6</v>
      </c>
      <c r="H23" s="164"/>
      <c r="I23" s="164"/>
      <c r="J23" s="136"/>
      <c r="K23" s="68">
        <f>LOG(D23)</f>
        <v>2.8651039746411278</v>
      </c>
      <c r="L23" s="139"/>
      <c r="M23" s="139"/>
      <c r="N23" s="145"/>
      <c r="O23" s="139"/>
      <c r="P23" s="148"/>
    </row>
    <row r="24" spans="1:16" ht="20.100000000000001" customHeight="1" x14ac:dyDescent="0.2">
      <c r="A24" s="16" t="s">
        <v>73</v>
      </c>
      <c r="B24" s="10">
        <v>113000000</v>
      </c>
      <c r="C24" s="10">
        <v>443</v>
      </c>
      <c r="D24" s="10">
        <f t="shared" si="5"/>
        <v>4430</v>
      </c>
      <c r="E24" s="130"/>
      <c r="F24" s="130"/>
      <c r="G24" s="121">
        <f t="shared" si="4"/>
        <v>3.9203539823008848E-5</v>
      </c>
      <c r="H24" s="164"/>
      <c r="I24" s="164"/>
      <c r="J24" s="136"/>
      <c r="K24" s="68">
        <f>LOG(D24)</f>
        <v>3.6464037262230695</v>
      </c>
      <c r="L24" s="139"/>
      <c r="M24" s="139"/>
      <c r="N24" s="145"/>
      <c r="O24" s="139"/>
      <c r="P24" s="148"/>
    </row>
    <row r="25" spans="1:16" ht="20.100000000000001" customHeight="1" x14ac:dyDescent="0.2">
      <c r="A25" s="16" t="s">
        <v>74</v>
      </c>
      <c r="B25" s="10">
        <v>113000000</v>
      </c>
      <c r="C25" s="10">
        <v>280</v>
      </c>
      <c r="D25" s="10">
        <f t="shared" si="5"/>
        <v>2800</v>
      </c>
      <c r="E25" s="130"/>
      <c r="F25" s="130"/>
      <c r="G25" s="121">
        <f t="shared" si="4"/>
        <v>2.4778761061946901E-5</v>
      </c>
      <c r="H25" s="164"/>
      <c r="I25" s="164"/>
      <c r="J25" s="136"/>
      <c r="K25" s="68">
        <f>LOG(D25)</f>
        <v>3.4471580313422194</v>
      </c>
      <c r="L25" s="139"/>
      <c r="M25" s="139"/>
      <c r="N25" s="145"/>
      <c r="O25" s="139"/>
      <c r="P25" s="148"/>
    </row>
    <row r="26" spans="1:16" ht="20.100000000000001" customHeight="1" x14ac:dyDescent="0.2">
      <c r="A26" s="16" t="s">
        <v>75</v>
      </c>
      <c r="B26" s="10">
        <v>113000000</v>
      </c>
      <c r="C26" s="10">
        <v>3.33</v>
      </c>
      <c r="D26" s="10">
        <f t="shared" si="5"/>
        <v>33.299999999999997</v>
      </c>
      <c r="E26" s="131"/>
      <c r="F26" s="131"/>
      <c r="G26" s="123">
        <f t="shared" si="4"/>
        <v>2.9469026548672563E-7</v>
      </c>
      <c r="H26" s="165"/>
      <c r="I26" s="165"/>
      <c r="J26" s="137"/>
      <c r="K26" s="68">
        <f>LOG(D26)</f>
        <v>1.5224442335063197</v>
      </c>
      <c r="L26" s="140"/>
      <c r="M26" s="140"/>
      <c r="N26" s="146"/>
      <c r="O26" s="139"/>
      <c r="P26" s="148"/>
    </row>
    <row r="27" spans="1:16" ht="20.100000000000001" customHeight="1" thickBot="1" x14ac:dyDescent="0.25">
      <c r="A27" s="37" t="s">
        <v>76</v>
      </c>
      <c r="B27" s="36">
        <v>0</v>
      </c>
      <c r="C27" s="17">
        <v>0</v>
      </c>
      <c r="D27" s="103">
        <f t="shared" si="3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113000000</v>
      </c>
      <c r="C30" s="76">
        <v>15800000</v>
      </c>
      <c r="D30" s="76">
        <f t="shared" ref="D30:D41" si="6">C30*10</f>
        <v>158000000</v>
      </c>
      <c r="E30" s="166">
        <f>AVERAGE(D30:D34)</f>
        <v>139200000</v>
      </c>
      <c r="F30" s="166">
        <f>STDEV(D30:D34)</f>
        <v>23424346.308915433</v>
      </c>
      <c r="G30" s="81">
        <f t="shared" ref="G30:G40" si="7">D30/B30</f>
        <v>1.3982300884955752</v>
      </c>
      <c r="H30" s="169">
        <f>AVERAGE(G30:G34)</f>
        <v>1.2318584070796459</v>
      </c>
      <c r="I30" s="169">
        <f>STDEV(G30:G34)</f>
        <v>0.20729510007889748</v>
      </c>
      <c r="J30" s="169">
        <f>I30/H30</f>
        <v>0.16827834992036939</v>
      </c>
      <c r="K30" s="82">
        <f>LOG(D30)</f>
        <v>8.1986570869544231</v>
      </c>
      <c r="L30" s="159">
        <f>AVERAGE(K30:K34)</f>
        <v>8.1385205670683156</v>
      </c>
      <c r="M30" s="161">
        <f>STDEV(K30:K34)^2</f>
        <v>5.6715668866676961E-3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113000000</v>
      </c>
      <c r="C31" s="78">
        <v>16500000</v>
      </c>
      <c r="D31" s="78">
        <f t="shared" si="6"/>
        <v>165000000</v>
      </c>
      <c r="E31" s="167"/>
      <c r="F31" s="167"/>
      <c r="G31" s="84">
        <f t="shared" si="7"/>
        <v>1.4601769911504425</v>
      </c>
      <c r="H31" s="170"/>
      <c r="I31" s="170"/>
      <c r="J31" s="170"/>
      <c r="K31" s="85">
        <f>LOG(D31)</f>
        <v>8.2174839442139067</v>
      </c>
      <c r="L31" s="160"/>
      <c r="M31" s="162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113000000</v>
      </c>
      <c r="C32" s="78">
        <v>12500000</v>
      </c>
      <c r="D32" s="78">
        <f t="shared" si="6"/>
        <v>125000000</v>
      </c>
      <c r="E32" s="167"/>
      <c r="F32" s="167"/>
      <c r="G32" s="84">
        <f t="shared" si="7"/>
        <v>1.1061946902654867</v>
      </c>
      <c r="H32" s="170"/>
      <c r="I32" s="170"/>
      <c r="J32" s="170"/>
      <c r="K32" s="85">
        <f>LOG(D32)</f>
        <v>8.0969100130080562</v>
      </c>
      <c r="L32" s="160"/>
      <c r="M32" s="162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113000000</v>
      </c>
      <c r="C33" s="78">
        <v>10800000</v>
      </c>
      <c r="D33" s="78">
        <f t="shared" si="6"/>
        <v>108000000</v>
      </c>
      <c r="E33" s="167"/>
      <c r="F33" s="167"/>
      <c r="G33" s="84">
        <f t="shared" si="7"/>
        <v>0.95575221238938057</v>
      </c>
      <c r="H33" s="170"/>
      <c r="I33" s="170"/>
      <c r="J33" s="170"/>
      <c r="K33" s="85">
        <f>LOG(D33)</f>
        <v>8.0334237554869503</v>
      </c>
      <c r="L33" s="160"/>
      <c r="M33" s="162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113000000</v>
      </c>
      <c r="C34" s="78">
        <v>14000000</v>
      </c>
      <c r="D34" s="78">
        <f t="shared" si="6"/>
        <v>140000000</v>
      </c>
      <c r="E34" s="168"/>
      <c r="F34" s="168"/>
      <c r="G34" s="84">
        <f t="shared" si="7"/>
        <v>1.2389380530973451</v>
      </c>
      <c r="H34" s="171"/>
      <c r="I34" s="171"/>
      <c r="J34" s="171"/>
      <c r="K34" s="85">
        <f>LOG(D34)</f>
        <v>8.1461280356782382</v>
      </c>
      <c r="L34" s="160"/>
      <c r="M34" s="162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0">
        <v>0</v>
      </c>
      <c r="C35" s="80">
        <v>0</v>
      </c>
      <c r="D35" s="80">
        <f t="shared" si="6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113000000</v>
      </c>
      <c r="C36" s="8">
        <v>83.3</v>
      </c>
      <c r="D36" s="8">
        <f>C36*10</f>
        <v>833</v>
      </c>
      <c r="E36" s="129">
        <f>AVERAGE(D36:D40)</f>
        <v>2112.6</v>
      </c>
      <c r="F36" s="129">
        <f>STDEV(D36:D40)</f>
        <v>3598.5898349214517</v>
      </c>
      <c r="G36" s="124">
        <f t="shared" si="7"/>
        <v>7.3716814159292037E-6</v>
      </c>
      <c r="H36" s="163">
        <f>AVERAGE(G36:G40)</f>
        <v>1.8695575221238937E-5</v>
      </c>
      <c r="I36" s="163">
        <f>STDEV(G36:G40)</f>
        <v>3.1845927742667707E-5</v>
      </c>
      <c r="J36" s="135">
        <f>I36/H36</f>
        <v>1.7033938440412058</v>
      </c>
      <c r="K36" s="67">
        <f>LOG(D36)</f>
        <v>2.9206450014067875</v>
      </c>
      <c r="L36" s="138">
        <f>AVERAGE(K36:K40)</f>
        <v>2.8597504127833062</v>
      </c>
      <c r="M36" s="138">
        <f>STDEV(K36:K40)^2</f>
        <v>0.48924111214263272</v>
      </c>
      <c r="N36" s="144">
        <f>L30-L36</f>
        <v>5.2787701542850094</v>
      </c>
      <c r="O36" s="138">
        <f>SQRT((M30/5)+(M36/5))</f>
        <v>0.31461490080074095</v>
      </c>
      <c r="P36" s="147">
        <f>1.96*O36</f>
        <v>0.61664520556945224</v>
      </c>
    </row>
    <row r="37" spans="1:16" ht="20.100000000000001" customHeight="1" x14ac:dyDescent="0.2">
      <c r="A37" s="16" t="s">
        <v>61</v>
      </c>
      <c r="B37" s="10">
        <v>113000000</v>
      </c>
      <c r="C37" s="10">
        <v>10</v>
      </c>
      <c r="D37" s="10">
        <f t="shared" ref="D37:D40" si="8">C37*10</f>
        <v>100</v>
      </c>
      <c r="E37" s="130"/>
      <c r="F37" s="130"/>
      <c r="G37" s="117">
        <f t="shared" si="7"/>
        <v>8.8495575221238938E-7</v>
      </c>
      <c r="H37" s="164"/>
      <c r="I37" s="164"/>
      <c r="J37" s="136"/>
      <c r="K37" s="68">
        <f>LOG(D37)</f>
        <v>2</v>
      </c>
      <c r="L37" s="139"/>
      <c r="M37" s="139"/>
      <c r="N37" s="145"/>
      <c r="O37" s="139"/>
      <c r="P37" s="148"/>
    </row>
    <row r="38" spans="1:16" ht="20.100000000000001" customHeight="1" x14ac:dyDescent="0.2">
      <c r="A38" s="16" t="s">
        <v>62</v>
      </c>
      <c r="B38" s="10">
        <v>113000000</v>
      </c>
      <c r="C38" s="10">
        <v>40</v>
      </c>
      <c r="D38" s="10">
        <f t="shared" si="8"/>
        <v>400</v>
      </c>
      <c r="E38" s="130"/>
      <c r="F38" s="130"/>
      <c r="G38" s="117">
        <f t="shared" si="7"/>
        <v>3.5398230088495575E-6</v>
      </c>
      <c r="H38" s="164"/>
      <c r="I38" s="164"/>
      <c r="J38" s="136"/>
      <c r="K38" s="68">
        <f>LOG(D38)</f>
        <v>2.6020599913279625</v>
      </c>
      <c r="L38" s="139"/>
      <c r="M38" s="139"/>
      <c r="N38" s="145"/>
      <c r="O38" s="139"/>
      <c r="P38" s="148"/>
    </row>
    <row r="39" spans="1:16" ht="20.100000000000001" customHeight="1" x14ac:dyDescent="0.2">
      <c r="A39" s="16" t="s">
        <v>63</v>
      </c>
      <c r="B39" s="10">
        <v>113000000</v>
      </c>
      <c r="C39" s="10">
        <v>70</v>
      </c>
      <c r="D39" s="10">
        <f t="shared" si="8"/>
        <v>700</v>
      </c>
      <c r="E39" s="130"/>
      <c r="F39" s="130"/>
      <c r="G39" s="117">
        <f t="shared" si="7"/>
        <v>6.1946902654867254E-6</v>
      </c>
      <c r="H39" s="164"/>
      <c r="I39" s="164"/>
      <c r="J39" s="136"/>
      <c r="K39" s="68">
        <f>LOG(D39)</f>
        <v>2.8450980400142569</v>
      </c>
      <c r="L39" s="139"/>
      <c r="M39" s="139"/>
      <c r="N39" s="145"/>
      <c r="O39" s="139"/>
      <c r="P39" s="148"/>
    </row>
    <row r="40" spans="1:16" ht="20.100000000000001" customHeight="1" x14ac:dyDescent="0.2">
      <c r="A40" s="16" t="s">
        <v>64</v>
      </c>
      <c r="B40" s="10">
        <v>113000000</v>
      </c>
      <c r="C40" s="10">
        <v>853</v>
      </c>
      <c r="D40" s="10">
        <f t="shared" si="8"/>
        <v>8530</v>
      </c>
      <c r="E40" s="131"/>
      <c r="F40" s="131"/>
      <c r="G40" s="121">
        <f t="shared" si="7"/>
        <v>7.5486725663716808E-5</v>
      </c>
      <c r="H40" s="165"/>
      <c r="I40" s="165"/>
      <c r="J40" s="137"/>
      <c r="K40" s="68">
        <f>LOG(D40)</f>
        <v>3.9309490311675228</v>
      </c>
      <c r="L40" s="140"/>
      <c r="M40" s="140"/>
      <c r="N40" s="146"/>
      <c r="O40" s="139"/>
      <c r="P40" s="148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6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113000000</v>
      </c>
      <c r="C44" s="87">
        <v>1110000</v>
      </c>
      <c r="D44" s="87">
        <f t="shared" ref="D44:D55" si="9">C44*10</f>
        <v>11100000</v>
      </c>
      <c r="E44" s="149">
        <f>AVERAGE(D44:D48)</f>
        <v>15852000</v>
      </c>
      <c r="F44" s="149">
        <f>STDEV(D44:D48)</f>
        <v>10363641.73444837</v>
      </c>
      <c r="G44" s="91">
        <f t="shared" ref="G44:G48" si="10">D44/B44</f>
        <v>9.8230088495575227E-2</v>
      </c>
      <c r="H44" s="152">
        <f>AVERAGE(G44:G48)</f>
        <v>0.14028318584070795</v>
      </c>
      <c r="I44" s="152">
        <f>STDEV(G44:G48)</f>
        <v>9.1713643667684697E-2</v>
      </c>
      <c r="J44" s="152">
        <f>I44/H44</f>
        <v>0.6537750274065337</v>
      </c>
      <c r="K44" s="92">
        <f>LOG(D44)</f>
        <v>7.0453229787866576</v>
      </c>
      <c r="L44" s="155">
        <f>AVERAGE(K44:K48)</f>
        <v>7.1306236176059032</v>
      </c>
      <c r="M44" s="157">
        <f>STDEV(K44:K48)^2</f>
        <v>7.2602119126709913E-2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113000000</v>
      </c>
      <c r="C45" s="89">
        <v>863000</v>
      </c>
      <c r="D45" s="89">
        <f t="shared" si="9"/>
        <v>8630000</v>
      </c>
      <c r="E45" s="150"/>
      <c r="F45" s="150"/>
      <c r="G45" s="93">
        <f t="shared" si="10"/>
        <v>7.6371681415929205E-2</v>
      </c>
      <c r="H45" s="153"/>
      <c r="I45" s="153"/>
      <c r="J45" s="153"/>
      <c r="K45" s="94">
        <f>LOG(D45)</f>
        <v>6.9360107957152097</v>
      </c>
      <c r="L45" s="156"/>
      <c r="M45" s="158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113000000</v>
      </c>
      <c r="C46" s="89">
        <v>2030000</v>
      </c>
      <c r="D46" s="89">
        <f t="shared" si="9"/>
        <v>20300000</v>
      </c>
      <c r="E46" s="150"/>
      <c r="F46" s="150"/>
      <c r="G46" s="93">
        <f t="shared" si="10"/>
        <v>0.17964601769911503</v>
      </c>
      <c r="H46" s="153"/>
      <c r="I46" s="153"/>
      <c r="J46" s="153"/>
      <c r="K46" s="94">
        <f>LOG(D46)</f>
        <v>7.3074960379132126</v>
      </c>
      <c r="L46" s="156"/>
      <c r="M46" s="158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113000000</v>
      </c>
      <c r="C47" s="89">
        <v>3200000</v>
      </c>
      <c r="D47" s="89">
        <f t="shared" si="9"/>
        <v>32000000</v>
      </c>
      <c r="E47" s="150"/>
      <c r="F47" s="150"/>
      <c r="G47" s="93">
        <f t="shared" si="10"/>
        <v>0.2831858407079646</v>
      </c>
      <c r="H47" s="153"/>
      <c r="I47" s="153"/>
      <c r="J47" s="153"/>
      <c r="K47" s="94">
        <f>LOG(D47)</f>
        <v>7.5051499783199063</v>
      </c>
      <c r="L47" s="156"/>
      <c r="M47" s="158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113000000</v>
      </c>
      <c r="C48" s="89">
        <v>723000</v>
      </c>
      <c r="D48" s="89">
        <f t="shared" si="9"/>
        <v>7230000</v>
      </c>
      <c r="E48" s="151"/>
      <c r="F48" s="151"/>
      <c r="G48" s="93">
        <f t="shared" si="10"/>
        <v>6.3982300884955753E-2</v>
      </c>
      <c r="H48" s="154"/>
      <c r="I48" s="154"/>
      <c r="J48" s="154"/>
      <c r="K48" s="94">
        <f>LOG(D48)</f>
        <v>6.859138297294531</v>
      </c>
      <c r="L48" s="156"/>
      <c r="M48" s="158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9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113000000</v>
      </c>
      <c r="C50" s="8">
        <v>4130</v>
      </c>
      <c r="D50" s="8">
        <f>C50*10</f>
        <v>41300</v>
      </c>
      <c r="E50" s="129">
        <f>AVERAGE(D50:D54)</f>
        <v>36774</v>
      </c>
      <c r="F50" s="129">
        <f>STDEV(D50:D54)</f>
        <v>28623.318815259699</v>
      </c>
      <c r="G50" s="119">
        <f t="shared" ref="G50:G54" si="11">D50/B50</f>
        <v>3.6548672566371682E-4</v>
      </c>
      <c r="H50" s="132">
        <f>AVERAGE(G50:G54)</f>
        <v>3.2543362831858409E-4</v>
      </c>
      <c r="I50" s="132">
        <f>STDEV(G50:G54)</f>
        <v>2.5330370632973187E-4</v>
      </c>
      <c r="J50" s="135">
        <f>I50/H50</f>
        <v>0.77835750299830586</v>
      </c>
      <c r="K50" s="67">
        <f>LOG(D50)</f>
        <v>4.6159500516564007</v>
      </c>
      <c r="L50" s="138">
        <f>AVERAGE(K50:K54)</f>
        <v>4.4222917718289434</v>
      </c>
      <c r="M50" s="141">
        <f>STDEV(K50:K54)^2</f>
        <v>0.18417709344034491</v>
      </c>
      <c r="N50" s="144">
        <f>L44-L50</f>
        <v>2.7083318457769598</v>
      </c>
      <c r="O50" s="138">
        <f>SQRT((M44/5)+(M50/5))</f>
        <v>0.2266182748884365</v>
      </c>
      <c r="P50" s="147">
        <f>1.96*O50</f>
        <v>0.44417181878133555</v>
      </c>
    </row>
    <row r="51" spans="1:16" ht="20.100000000000001" customHeight="1" x14ac:dyDescent="0.2">
      <c r="A51" s="16" t="s">
        <v>46</v>
      </c>
      <c r="B51" s="10">
        <v>113000000</v>
      </c>
      <c r="C51" s="10">
        <v>4470</v>
      </c>
      <c r="D51" s="10">
        <f t="shared" ref="D51:D54" si="12">C51*10</f>
        <v>44700</v>
      </c>
      <c r="E51" s="130"/>
      <c r="F51" s="130"/>
      <c r="G51" s="118">
        <f t="shared" si="11"/>
        <v>3.9557522123893804E-4</v>
      </c>
      <c r="H51" s="133"/>
      <c r="I51" s="133"/>
      <c r="J51" s="136"/>
      <c r="K51" s="68">
        <f>LOG(D51)</f>
        <v>4.6503075231319366</v>
      </c>
      <c r="L51" s="139"/>
      <c r="M51" s="142"/>
      <c r="N51" s="145"/>
      <c r="O51" s="139"/>
      <c r="P51" s="148"/>
    </row>
    <row r="52" spans="1:16" ht="20.100000000000001" customHeight="1" x14ac:dyDescent="0.2">
      <c r="A52" s="16" t="s">
        <v>47</v>
      </c>
      <c r="B52" s="10">
        <v>113000000</v>
      </c>
      <c r="C52" s="10">
        <v>727</v>
      </c>
      <c r="D52" s="10">
        <f t="shared" si="12"/>
        <v>7270</v>
      </c>
      <c r="E52" s="130"/>
      <c r="F52" s="130"/>
      <c r="G52" s="121">
        <f t="shared" si="11"/>
        <v>6.4336283185840705E-5</v>
      </c>
      <c r="H52" s="133"/>
      <c r="I52" s="133"/>
      <c r="J52" s="136"/>
      <c r="K52" s="68">
        <f>LOG(D52)</f>
        <v>3.8615344108590377</v>
      </c>
      <c r="L52" s="139"/>
      <c r="M52" s="142"/>
      <c r="N52" s="145"/>
      <c r="O52" s="139"/>
      <c r="P52" s="148"/>
    </row>
    <row r="53" spans="1:16" ht="20.100000000000001" customHeight="1" x14ac:dyDescent="0.2">
      <c r="A53" s="16" t="s">
        <v>48</v>
      </c>
      <c r="B53" s="10">
        <v>113000000</v>
      </c>
      <c r="C53" s="10">
        <v>1230</v>
      </c>
      <c r="D53" s="10">
        <f t="shared" si="12"/>
        <v>12300</v>
      </c>
      <c r="E53" s="130"/>
      <c r="F53" s="130"/>
      <c r="G53" s="118">
        <f t="shared" si="11"/>
        <v>1.088495575221239E-4</v>
      </c>
      <c r="H53" s="133"/>
      <c r="I53" s="133"/>
      <c r="J53" s="136"/>
      <c r="K53" s="68">
        <f>LOG(D53)</f>
        <v>4.0899051114393981</v>
      </c>
      <c r="L53" s="139"/>
      <c r="M53" s="142"/>
      <c r="N53" s="145"/>
      <c r="O53" s="139"/>
      <c r="P53" s="148"/>
    </row>
    <row r="54" spans="1:16" ht="20.100000000000001" customHeight="1" x14ac:dyDescent="0.2">
      <c r="A54" s="16" t="s">
        <v>49</v>
      </c>
      <c r="B54" s="10">
        <v>113000000</v>
      </c>
      <c r="C54" s="10">
        <v>7830</v>
      </c>
      <c r="D54" s="10">
        <f t="shared" si="12"/>
        <v>78300</v>
      </c>
      <c r="E54" s="131"/>
      <c r="F54" s="131"/>
      <c r="G54" s="118">
        <f t="shared" si="11"/>
        <v>6.9292035398230091E-4</v>
      </c>
      <c r="H54" s="134"/>
      <c r="I54" s="134"/>
      <c r="J54" s="137"/>
      <c r="K54" s="68">
        <f>LOG(D54)</f>
        <v>4.8937617620579434</v>
      </c>
      <c r="L54" s="140"/>
      <c r="M54" s="143"/>
      <c r="N54" s="146"/>
      <c r="O54" s="139"/>
      <c r="P54" s="148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103">
        <f t="shared" si="9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>&amp;C&amp;"Arial,Bold"&amp;14
2800-100018763
MeBr Test #18 (300 mg/L - 27°C - 45%RH - 60hr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56"/>
  <sheetViews>
    <sheetView zoomScale="60" zoomScaleNormal="60" zoomScaleSheetLayoutView="65" workbookViewId="0">
      <selection activeCell="H50" sqref="H50:H54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110000000</v>
      </c>
      <c r="C2" s="108">
        <v>8300000</v>
      </c>
      <c r="D2" s="58">
        <f t="shared" ref="D2:D13" si="0">C2*10</f>
        <v>83000000</v>
      </c>
      <c r="E2" s="174">
        <f>AVERAGE(D2:D6)</f>
        <v>86800000</v>
      </c>
      <c r="F2" s="174">
        <f>STDEV(D2:D6)</f>
        <v>9032995.0736176092</v>
      </c>
      <c r="G2" s="63">
        <f t="shared" ref="G2:G12" si="1">D2/B2</f>
        <v>0.75454545454545452</v>
      </c>
      <c r="H2" s="177">
        <f>AVERAGE(G2:G6)</f>
        <v>0.78909090909090907</v>
      </c>
      <c r="I2" s="177">
        <f>STDEV(G2:G6)</f>
        <v>8.2118137032887381E-2</v>
      </c>
      <c r="J2" s="180">
        <f>I2/H2</f>
        <v>0.10406676352094023</v>
      </c>
      <c r="K2" s="64">
        <f>LOG(D2)</f>
        <v>7.9190780923760737</v>
      </c>
      <c r="L2" s="183">
        <f>AVERAGE(K2:K6)</f>
        <v>7.9366924708416846</v>
      </c>
      <c r="M2" s="185">
        <f>STDEV(K2:K6)^2</f>
        <v>1.9569626070996206E-3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110000000</v>
      </c>
      <c r="C3" s="60">
        <v>8700000</v>
      </c>
      <c r="D3" s="60">
        <f t="shared" si="0"/>
        <v>87000000</v>
      </c>
      <c r="E3" s="175"/>
      <c r="F3" s="175"/>
      <c r="G3" s="65">
        <f t="shared" si="1"/>
        <v>0.79090909090909089</v>
      </c>
      <c r="H3" s="178"/>
      <c r="I3" s="178"/>
      <c r="J3" s="181"/>
      <c r="K3" s="66">
        <f>LOG(D3)</f>
        <v>7.9395192526186182</v>
      </c>
      <c r="L3" s="184"/>
      <c r="M3" s="186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110000000</v>
      </c>
      <c r="C4" s="60">
        <v>8670000</v>
      </c>
      <c r="D4" s="60">
        <f t="shared" si="0"/>
        <v>86700000</v>
      </c>
      <c r="E4" s="175"/>
      <c r="F4" s="175"/>
      <c r="G4" s="65">
        <f t="shared" si="1"/>
        <v>0.78818181818181821</v>
      </c>
      <c r="H4" s="178"/>
      <c r="I4" s="178"/>
      <c r="J4" s="181"/>
      <c r="K4" s="66">
        <f>LOG(D4)</f>
        <v>7.9380190974762099</v>
      </c>
      <c r="L4" s="184"/>
      <c r="M4" s="186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110000000</v>
      </c>
      <c r="C5" s="60">
        <v>10100000</v>
      </c>
      <c r="D5" s="60">
        <f t="shared" si="0"/>
        <v>101000000</v>
      </c>
      <c r="E5" s="175"/>
      <c r="F5" s="175"/>
      <c r="G5" s="65">
        <f t="shared" si="1"/>
        <v>0.91818181818181821</v>
      </c>
      <c r="H5" s="178"/>
      <c r="I5" s="178"/>
      <c r="J5" s="181"/>
      <c r="K5" s="66">
        <f>LOG(D5)</f>
        <v>8.0043213737826431</v>
      </c>
      <c r="L5" s="184"/>
      <c r="M5" s="186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110000000</v>
      </c>
      <c r="C6" s="60">
        <v>7630000</v>
      </c>
      <c r="D6" s="60">
        <f t="shared" si="0"/>
        <v>76300000</v>
      </c>
      <c r="E6" s="176"/>
      <c r="F6" s="176"/>
      <c r="G6" s="65">
        <f t="shared" si="1"/>
        <v>0.69363636363636361</v>
      </c>
      <c r="H6" s="179"/>
      <c r="I6" s="179"/>
      <c r="J6" s="182"/>
      <c r="K6" s="66">
        <f>LOG(D6)</f>
        <v>7.8825245379548807</v>
      </c>
      <c r="L6" s="184"/>
      <c r="M6" s="186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109">
        <v>0</v>
      </c>
      <c r="C7" s="109">
        <v>0</v>
      </c>
      <c r="D7" s="109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110000000</v>
      </c>
      <c r="C8" s="8">
        <v>1470000</v>
      </c>
      <c r="D8" s="8">
        <f t="shared" si="0"/>
        <v>14700000</v>
      </c>
      <c r="E8" s="129">
        <f>AVERAGE(D8:D12)</f>
        <v>16220000</v>
      </c>
      <c r="F8" s="129">
        <f>STDEV(D8:D12)</f>
        <v>3199531.2156626945</v>
      </c>
      <c r="G8" s="119">
        <f t="shared" si="1"/>
        <v>0.13363636363636364</v>
      </c>
      <c r="H8" s="135">
        <f>AVERAGE(G8:G12)</f>
        <v>0.14745454545454545</v>
      </c>
      <c r="I8" s="135">
        <f>STDEV(G8:G12)</f>
        <v>2.9086647415115303E-2</v>
      </c>
      <c r="J8" s="135">
        <f>I8/H8</f>
        <v>0.19725839800633066</v>
      </c>
      <c r="K8" s="67">
        <f>LOG(D8)</f>
        <v>7.1673173347481764</v>
      </c>
      <c r="L8" s="138">
        <f>AVERAGE(K8:K12)</f>
        <v>7.203958140336769</v>
      </c>
      <c r="M8" s="138">
        <f>STDEV(K8:K12)^2</f>
        <v>6.276846641270214E-3</v>
      </c>
      <c r="N8" s="144">
        <f>L2-L8</f>
        <v>0.73273433050491565</v>
      </c>
      <c r="O8" s="138">
        <f>SQRT((M2/5)+(M8/5))</f>
        <v>4.0580313572888604E-2</v>
      </c>
      <c r="P8" s="172">
        <f>1.96*O8</f>
        <v>7.9537414602861664E-2</v>
      </c>
    </row>
    <row r="9" spans="1:16" ht="20.100000000000001" customHeight="1" x14ac:dyDescent="0.2">
      <c r="A9" s="16" t="s">
        <v>33</v>
      </c>
      <c r="B9" s="10">
        <v>110000000</v>
      </c>
      <c r="C9" s="10">
        <v>1420000</v>
      </c>
      <c r="D9" s="10">
        <f t="shared" si="0"/>
        <v>14200000</v>
      </c>
      <c r="E9" s="130"/>
      <c r="F9" s="130"/>
      <c r="G9" s="118">
        <f t="shared" si="1"/>
        <v>0.12909090909090909</v>
      </c>
      <c r="H9" s="136"/>
      <c r="I9" s="136"/>
      <c r="J9" s="136"/>
      <c r="K9" s="68">
        <f>LOG(D9)</f>
        <v>7.1522883443830567</v>
      </c>
      <c r="L9" s="139"/>
      <c r="M9" s="139"/>
      <c r="N9" s="145"/>
      <c r="O9" s="139"/>
      <c r="P9" s="173"/>
    </row>
    <row r="10" spans="1:16" ht="20.100000000000001" customHeight="1" x14ac:dyDescent="0.2">
      <c r="A10" s="16" t="s">
        <v>34</v>
      </c>
      <c r="B10" s="10">
        <v>110000000</v>
      </c>
      <c r="C10" s="10">
        <v>1390000</v>
      </c>
      <c r="D10" s="10">
        <f t="shared" si="0"/>
        <v>13900000</v>
      </c>
      <c r="E10" s="130"/>
      <c r="F10" s="130"/>
      <c r="G10" s="11">
        <f t="shared" si="1"/>
        <v>0.12636363636363637</v>
      </c>
      <c r="H10" s="136"/>
      <c r="I10" s="136"/>
      <c r="J10" s="136"/>
      <c r="K10" s="68">
        <f>LOG(D10)</f>
        <v>7.143014800254095</v>
      </c>
      <c r="L10" s="139"/>
      <c r="M10" s="139"/>
      <c r="N10" s="145"/>
      <c r="O10" s="139"/>
      <c r="P10" s="173"/>
    </row>
    <row r="11" spans="1:16" ht="20.100000000000001" customHeight="1" x14ac:dyDescent="0.2">
      <c r="A11" s="16" t="s">
        <v>35</v>
      </c>
      <c r="B11" s="10">
        <v>110000000</v>
      </c>
      <c r="C11" s="10">
        <v>2160000</v>
      </c>
      <c r="D11" s="10">
        <f t="shared" si="0"/>
        <v>21600000</v>
      </c>
      <c r="E11" s="130"/>
      <c r="F11" s="130"/>
      <c r="G11" s="118">
        <f t="shared" si="1"/>
        <v>0.19636363636363635</v>
      </c>
      <c r="H11" s="136"/>
      <c r="I11" s="136"/>
      <c r="J11" s="136"/>
      <c r="K11" s="68">
        <f>LOG(D11)</f>
        <v>7.3344537511509307</v>
      </c>
      <c r="L11" s="139"/>
      <c r="M11" s="139"/>
      <c r="N11" s="145"/>
      <c r="O11" s="139"/>
      <c r="P11" s="173"/>
    </row>
    <row r="12" spans="1:16" ht="20.100000000000001" customHeight="1" x14ac:dyDescent="0.2">
      <c r="A12" s="16" t="s">
        <v>36</v>
      </c>
      <c r="B12" s="10">
        <v>110000000</v>
      </c>
      <c r="C12" s="10">
        <v>1670000</v>
      </c>
      <c r="D12" s="10">
        <f t="shared" si="0"/>
        <v>16700000</v>
      </c>
      <c r="E12" s="131"/>
      <c r="F12" s="131"/>
      <c r="G12" s="11">
        <f t="shared" si="1"/>
        <v>0.15181818181818182</v>
      </c>
      <c r="H12" s="137"/>
      <c r="I12" s="137"/>
      <c r="J12" s="137"/>
      <c r="K12" s="68">
        <f>LOG(D12)</f>
        <v>7.2227164711475833</v>
      </c>
      <c r="L12" s="140"/>
      <c r="M12" s="140"/>
      <c r="N12" s="146"/>
      <c r="O12" s="139"/>
      <c r="P12" s="173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110000000</v>
      </c>
      <c r="C16" s="45">
        <v>490000</v>
      </c>
      <c r="D16" s="45">
        <f t="shared" ref="D16:D27" si="2">C16*10</f>
        <v>4900000</v>
      </c>
      <c r="E16" s="191">
        <f>AVERAGE(D16:D20)</f>
        <v>3976000</v>
      </c>
      <c r="F16" s="191">
        <f>STDEV(D16:D20)</f>
        <v>716714.72707068047</v>
      </c>
      <c r="G16" s="49">
        <f t="shared" ref="G16:G26" si="3">D16/B16</f>
        <v>4.4545454545454548E-2</v>
      </c>
      <c r="H16" s="194">
        <f>AVERAGE(G16:G20)</f>
        <v>3.614545454545455E-2</v>
      </c>
      <c r="I16" s="194">
        <f>STDEV(G16:G20)</f>
        <v>6.5155884279152901E-3</v>
      </c>
      <c r="J16" s="194">
        <f>I16/H16</f>
        <v>0.18026024322703266</v>
      </c>
      <c r="K16" s="50">
        <f>LOG(D16)</f>
        <v>6.6901960800285138</v>
      </c>
      <c r="L16" s="187">
        <f>AVERAGE(K16:K20)</f>
        <v>6.5937298786191034</v>
      </c>
      <c r="M16" s="197">
        <f>STDEV(K16:K20)^2</f>
        <v>6.2538931602438971E-3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110000000</v>
      </c>
      <c r="C17" s="47">
        <v>447000</v>
      </c>
      <c r="D17" s="47">
        <f t="shared" si="2"/>
        <v>4470000</v>
      </c>
      <c r="E17" s="192"/>
      <c r="F17" s="192"/>
      <c r="G17" s="51">
        <f t="shared" si="3"/>
        <v>4.0636363636363637E-2</v>
      </c>
      <c r="H17" s="195"/>
      <c r="I17" s="195"/>
      <c r="J17" s="195"/>
      <c r="K17" s="52">
        <f>LOG(D17)</f>
        <v>6.6503075231319366</v>
      </c>
      <c r="L17" s="188"/>
      <c r="M17" s="198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110000000</v>
      </c>
      <c r="C18" s="47">
        <v>367000</v>
      </c>
      <c r="D18" s="47">
        <f t="shared" si="2"/>
        <v>3670000</v>
      </c>
      <c r="E18" s="192"/>
      <c r="F18" s="192"/>
      <c r="G18" s="51">
        <f t="shared" si="3"/>
        <v>3.3363636363636366E-2</v>
      </c>
      <c r="H18" s="195"/>
      <c r="I18" s="195"/>
      <c r="J18" s="195"/>
      <c r="K18" s="52">
        <f>LOG(D18)</f>
        <v>6.5646660642520898</v>
      </c>
      <c r="L18" s="188"/>
      <c r="M18" s="198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110000000</v>
      </c>
      <c r="C19" s="47">
        <v>307000</v>
      </c>
      <c r="D19" s="47">
        <f t="shared" si="2"/>
        <v>3070000</v>
      </c>
      <c r="E19" s="192"/>
      <c r="F19" s="192"/>
      <c r="G19" s="51">
        <f t="shared" si="3"/>
        <v>2.7909090909090908E-2</v>
      </c>
      <c r="H19" s="195"/>
      <c r="I19" s="195"/>
      <c r="J19" s="195"/>
      <c r="K19" s="52">
        <f>LOG(D19)</f>
        <v>6.4871383754771861</v>
      </c>
      <c r="L19" s="188"/>
      <c r="M19" s="198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110000000</v>
      </c>
      <c r="C20" s="47">
        <v>377000</v>
      </c>
      <c r="D20" s="47">
        <f t="shared" si="2"/>
        <v>3770000</v>
      </c>
      <c r="E20" s="193"/>
      <c r="F20" s="193"/>
      <c r="G20" s="51">
        <f t="shared" si="3"/>
        <v>3.4272727272727274E-2</v>
      </c>
      <c r="H20" s="196"/>
      <c r="I20" s="196"/>
      <c r="J20" s="196"/>
      <c r="K20" s="52">
        <f>LOG(D20)</f>
        <v>6.5763413502057926</v>
      </c>
      <c r="L20" s="188"/>
      <c r="M20" s="198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07">
        <v>0</v>
      </c>
      <c r="C21" s="107">
        <v>0</v>
      </c>
      <c r="D21" s="107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110000000</v>
      </c>
      <c r="C22" s="8">
        <v>297</v>
      </c>
      <c r="D22" s="8">
        <f t="shared" si="2"/>
        <v>2970</v>
      </c>
      <c r="E22" s="129">
        <f>AVERAGE(D22:D26)</f>
        <v>2146</v>
      </c>
      <c r="F22" s="129">
        <f>STDEV(D22:D26)</f>
        <v>1718.0146972596015</v>
      </c>
      <c r="G22" s="122">
        <f t="shared" si="3"/>
        <v>2.6999999999999999E-5</v>
      </c>
      <c r="H22" s="163">
        <f>AVERAGE(G22:G26)</f>
        <v>1.950909090909091E-5</v>
      </c>
      <c r="I22" s="163">
        <f>STDEV(G22:G26)</f>
        <v>1.561831542963274E-5</v>
      </c>
      <c r="J22" s="135">
        <f>I22/H22</f>
        <v>0.80056602854594661</v>
      </c>
      <c r="K22" s="67">
        <f>LOG(D22)</f>
        <v>3.4727564493172123</v>
      </c>
      <c r="L22" s="138">
        <f>AVERAGE(K22:K26)</f>
        <v>3.2098070006033312</v>
      </c>
      <c r="M22" s="138">
        <f>STDEV(K22:K26)^2</f>
        <v>0.13824839288850119</v>
      </c>
      <c r="N22" s="144">
        <f>L16-L22</f>
        <v>3.3839228780157722</v>
      </c>
      <c r="O22" s="138">
        <f>SQRT((M16/5)+(M22/5))</f>
        <v>0.17000134472923742</v>
      </c>
      <c r="P22" s="147">
        <f>1.96*O22</f>
        <v>0.33320263566930536</v>
      </c>
    </row>
    <row r="23" spans="1:16" ht="20.100000000000001" customHeight="1" x14ac:dyDescent="0.2">
      <c r="A23" s="16" t="s">
        <v>72</v>
      </c>
      <c r="B23" s="10">
        <v>110000000</v>
      </c>
      <c r="C23" s="10">
        <v>73.3</v>
      </c>
      <c r="D23" s="10">
        <f t="shared" si="2"/>
        <v>733</v>
      </c>
      <c r="E23" s="130"/>
      <c r="F23" s="130"/>
      <c r="G23" s="117">
        <f t="shared" si="3"/>
        <v>6.6636363636363639E-6</v>
      </c>
      <c r="H23" s="164"/>
      <c r="I23" s="164"/>
      <c r="J23" s="136"/>
      <c r="K23" s="68">
        <f>LOG(D23)</f>
        <v>2.8651039746411278</v>
      </c>
      <c r="L23" s="139"/>
      <c r="M23" s="139"/>
      <c r="N23" s="145"/>
      <c r="O23" s="139"/>
      <c r="P23" s="148"/>
    </row>
    <row r="24" spans="1:16" ht="20.100000000000001" customHeight="1" x14ac:dyDescent="0.2">
      <c r="A24" s="16" t="s">
        <v>73</v>
      </c>
      <c r="B24" s="10">
        <v>110000000</v>
      </c>
      <c r="C24" s="10">
        <v>473</v>
      </c>
      <c r="D24" s="10">
        <f t="shared" si="2"/>
        <v>4730</v>
      </c>
      <c r="E24" s="130"/>
      <c r="F24" s="130"/>
      <c r="G24" s="121">
        <f t="shared" si="3"/>
        <v>4.3000000000000002E-5</v>
      </c>
      <c r="H24" s="164"/>
      <c r="I24" s="164"/>
      <c r="J24" s="136"/>
      <c r="K24" s="68">
        <f>LOG(D24)</f>
        <v>3.6748611407378116</v>
      </c>
      <c r="L24" s="139"/>
      <c r="M24" s="139"/>
      <c r="N24" s="145"/>
      <c r="O24" s="139"/>
      <c r="P24" s="148"/>
    </row>
    <row r="25" spans="1:16" ht="20.100000000000001" customHeight="1" x14ac:dyDescent="0.2">
      <c r="A25" s="16" t="s">
        <v>74</v>
      </c>
      <c r="B25" s="10">
        <v>110000000</v>
      </c>
      <c r="C25" s="10">
        <v>66.7</v>
      </c>
      <c r="D25" s="10">
        <f t="shared" si="2"/>
        <v>667</v>
      </c>
      <c r="E25" s="130"/>
      <c r="F25" s="130"/>
      <c r="G25" s="117">
        <f t="shared" si="3"/>
        <v>6.0636363636363637E-6</v>
      </c>
      <c r="H25" s="164"/>
      <c r="I25" s="164"/>
      <c r="J25" s="136"/>
      <c r="K25" s="68">
        <f>LOG(D25)</f>
        <v>2.8241258339165491</v>
      </c>
      <c r="L25" s="139"/>
      <c r="M25" s="139"/>
      <c r="N25" s="145"/>
      <c r="O25" s="139"/>
      <c r="P25" s="148"/>
    </row>
    <row r="26" spans="1:16" ht="20.100000000000001" customHeight="1" x14ac:dyDescent="0.2">
      <c r="A26" s="16" t="s">
        <v>75</v>
      </c>
      <c r="B26" s="10">
        <v>110000000</v>
      </c>
      <c r="C26" s="10">
        <v>163</v>
      </c>
      <c r="D26" s="10">
        <f t="shared" si="2"/>
        <v>1630</v>
      </c>
      <c r="E26" s="131"/>
      <c r="F26" s="131"/>
      <c r="G26" s="121">
        <f t="shared" si="3"/>
        <v>1.4818181818181819E-5</v>
      </c>
      <c r="H26" s="165"/>
      <c r="I26" s="165"/>
      <c r="J26" s="137"/>
      <c r="K26" s="68">
        <f>LOG(D26)</f>
        <v>3.2121876044039577</v>
      </c>
      <c r="L26" s="140"/>
      <c r="M26" s="140"/>
      <c r="N26" s="146"/>
      <c r="O26" s="139"/>
      <c r="P26" s="148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110000000</v>
      </c>
      <c r="C30" s="76">
        <v>6930000</v>
      </c>
      <c r="D30" s="76">
        <f t="shared" ref="D30:D41" si="4">C30*10</f>
        <v>69300000</v>
      </c>
      <c r="E30" s="166">
        <f>AVERAGE(D30:D34)</f>
        <v>78800000</v>
      </c>
      <c r="F30" s="166">
        <f>STDEV(D30:D34)</f>
        <v>5928321.8536108509</v>
      </c>
      <c r="G30" s="81">
        <f t="shared" ref="G30:G40" si="5">D30/B30</f>
        <v>0.63</v>
      </c>
      <c r="H30" s="169">
        <f>AVERAGE(G30:G34)</f>
        <v>0.71636363636363642</v>
      </c>
      <c r="I30" s="169">
        <f>STDEV(G30:G34)</f>
        <v>5.3893835032825924E-2</v>
      </c>
      <c r="J30" s="169">
        <f>I30/H30</f>
        <v>7.5232510832625013E-2</v>
      </c>
      <c r="K30" s="82">
        <f>LOG(D30)</f>
        <v>7.8407332346118066</v>
      </c>
      <c r="L30" s="159">
        <f>AVERAGE(K30:K34)</f>
        <v>7.895498754855474</v>
      </c>
      <c r="M30" s="161">
        <f>STDEV(K30:K34)^2</f>
        <v>1.1404165221072498E-3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110000000</v>
      </c>
      <c r="C31" s="78">
        <v>8270000</v>
      </c>
      <c r="D31" s="78">
        <f t="shared" si="4"/>
        <v>82700000</v>
      </c>
      <c r="E31" s="167"/>
      <c r="F31" s="167"/>
      <c r="G31" s="84">
        <f t="shared" si="5"/>
        <v>0.75181818181818183</v>
      </c>
      <c r="H31" s="170"/>
      <c r="I31" s="170"/>
      <c r="J31" s="170"/>
      <c r="K31" s="85">
        <f>LOG(D31)</f>
        <v>7.9175055095525471</v>
      </c>
      <c r="L31" s="160"/>
      <c r="M31" s="162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110000000</v>
      </c>
      <c r="C32" s="78">
        <v>7700000</v>
      </c>
      <c r="D32" s="78">
        <f t="shared" si="4"/>
        <v>77000000</v>
      </c>
      <c r="E32" s="167"/>
      <c r="F32" s="167"/>
      <c r="G32" s="84">
        <f t="shared" si="5"/>
        <v>0.7</v>
      </c>
      <c r="H32" s="170"/>
      <c r="I32" s="170"/>
      <c r="J32" s="170"/>
      <c r="K32" s="85">
        <f>LOG(D32)</f>
        <v>7.8864907251724823</v>
      </c>
      <c r="L32" s="160"/>
      <c r="M32" s="162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110000000</v>
      </c>
      <c r="C33" s="78">
        <v>8100000</v>
      </c>
      <c r="D33" s="78">
        <f t="shared" si="4"/>
        <v>81000000</v>
      </c>
      <c r="E33" s="167"/>
      <c r="F33" s="167"/>
      <c r="G33" s="84">
        <f t="shared" si="5"/>
        <v>0.73636363636363633</v>
      </c>
      <c r="H33" s="170"/>
      <c r="I33" s="170"/>
      <c r="J33" s="170"/>
      <c r="K33" s="85">
        <f>LOG(D33)</f>
        <v>7.9084850188786495</v>
      </c>
      <c r="L33" s="160"/>
      <c r="M33" s="162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110000000</v>
      </c>
      <c r="C34" s="78">
        <v>8400000</v>
      </c>
      <c r="D34" s="78">
        <f t="shared" si="4"/>
        <v>84000000</v>
      </c>
      <c r="E34" s="168"/>
      <c r="F34" s="168"/>
      <c r="G34" s="84">
        <f t="shared" si="5"/>
        <v>0.76363636363636367</v>
      </c>
      <c r="H34" s="171"/>
      <c r="I34" s="171"/>
      <c r="J34" s="171"/>
      <c r="K34" s="85">
        <f>LOG(D34)</f>
        <v>7.924279286061882</v>
      </c>
      <c r="L34" s="160"/>
      <c r="M34" s="162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110">
        <v>0</v>
      </c>
      <c r="C35" s="110">
        <v>0</v>
      </c>
      <c r="D35" s="11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110000000</v>
      </c>
      <c r="C36" s="8">
        <v>103000</v>
      </c>
      <c r="D36" s="8">
        <f t="shared" si="4"/>
        <v>1030000</v>
      </c>
      <c r="E36" s="129">
        <f>AVERAGE(D36:D40)</f>
        <v>1534000</v>
      </c>
      <c r="F36" s="129">
        <f>STDEV(D36:D40)</f>
        <v>552295.21091532195</v>
      </c>
      <c r="G36" s="41">
        <f t="shared" si="5"/>
        <v>9.3636363636363639E-3</v>
      </c>
      <c r="H36" s="135">
        <f>AVERAGE(G36:G40)</f>
        <v>1.3945454545454544E-2</v>
      </c>
      <c r="I36" s="135">
        <f>STDEV(G36:G40)</f>
        <v>5.0208655537756653E-3</v>
      </c>
      <c r="J36" s="135">
        <f>I36/H36</f>
        <v>0.36003599147022375</v>
      </c>
      <c r="K36" s="67">
        <f>LOG(D36)</f>
        <v>6.012837224705172</v>
      </c>
      <c r="L36" s="138">
        <f>AVERAGE(K36:K40)</f>
        <v>6.1633304971173102</v>
      </c>
      <c r="M36" s="138">
        <f>STDEV(K36:K40)^2</f>
        <v>2.4275189303028636E-2</v>
      </c>
      <c r="N36" s="144">
        <f>L30-L36</f>
        <v>1.7321682577381639</v>
      </c>
      <c r="O36" s="141">
        <f>SQRT((M30/5)+(M36/5))</f>
        <v>7.12960108633518E-2</v>
      </c>
      <c r="P36" s="147">
        <f>1.96*O36</f>
        <v>0.13974018129216953</v>
      </c>
    </row>
    <row r="37" spans="1:16" ht="20.100000000000001" customHeight="1" x14ac:dyDescent="0.2">
      <c r="A37" s="16" t="s">
        <v>61</v>
      </c>
      <c r="B37" s="10">
        <v>110000000</v>
      </c>
      <c r="C37" s="10">
        <v>210000</v>
      </c>
      <c r="D37" s="10">
        <f t="shared" si="4"/>
        <v>2100000</v>
      </c>
      <c r="E37" s="130"/>
      <c r="F37" s="130"/>
      <c r="G37" s="11">
        <f t="shared" si="5"/>
        <v>1.9090909090909092E-2</v>
      </c>
      <c r="H37" s="136"/>
      <c r="I37" s="136"/>
      <c r="J37" s="136"/>
      <c r="K37" s="68">
        <f>LOG(D37)</f>
        <v>6.3222192947339195</v>
      </c>
      <c r="L37" s="139"/>
      <c r="M37" s="139"/>
      <c r="N37" s="145"/>
      <c r="O37" s="142"/>
      <c r="P37" s="148"/>
    </row>
    <row r="38" spans="1:16" ht="20.100000000000001" customHeight="1" x14ac:dyDescent="0.2">
      <c r="A38" s="16" t="s">
        <v>62</v>
      </c>
      <c r="B38" s="10">
        <v>110000000</v>
      </c>
      <c r="C38" s="10">
        <v>215000</v>
      </c>
      <c r="D38" s="10">
        <f t="shared" si="4"/>
        <v>2150000</v>
      </c>
      <c r="E38" s="130"/>
      <c r="F38" s="130"/>
      <c r="G38" s="11">
        <f t="shared" si="5"/>
        <v>1.9545454545454546E-2</v>
      </c>
      <c r="H38" s="136"/>
      <c r="I38" s="136"/>
      <c r="J38" s="136"/>
      <c r="K38" s="68">
        <f>LOG(D38)</f>
        <v>6.3324384599156049</v>
      </c>
      <c r="L38" s="139"/>
      <c r="M38" s="139"/>
      <c r="N38" s="145"/>
      <c r="O38" s="142"/>
      <c r="P38" s="148"/>
    </row>
    <row r="39" spans="1:16" ht="20.100000000000001" customHeight="1" x14ac:dyDescent="0.2">
      <c r="A39" s="16" t="s">
        <v>63</v>
      </c>
      <c r="B39" s="10">
        <v>110000000</v>
      </c>
      <c r="C39" s="10">
        <v>133000</v>
      </c>
      <c r="D39" s="10">
        <f t="shared" si="4"/>
        <v>1330000</v>
      </c>
      <c r="E39" s="130"/>
      <c r="F39" s="130"/>
      <c r="G39" s="11">
        <f t="shared" si="5"/>
        <v>1.2090909090909091E-2</v>
      </c>
      <c r="H39" s="136"/>
      <c r="I39" s="136"/>
      <c r="J39" s="136"/>
      <c r="K39" s="68">
        <f>LOG(D39)</f>
        <v>6.1238516409670858</v>
      </c>
      <c r="L39" s="139"/>
      <c r="M39" s="139"/>
      <c r="N39" s="145"/>
      <c r="O39" s="142"/>
      <c r="P39" s="148"/>
    </row>
    <row r="40" spans="1:16" ht="20.100000000000001" customHeight="1" x14ac:dyDescent="0.2">
      <c r="A40" s="16" t="s">
        <v>64</v>
      </c>
      <c r="B40" s="10">
        <v>110000000</v>
      </c>
      <c r="C40" s="10">
        <v>106000</v>
      </c>
      <c r="D40" s="10">
        <f t="shared" si="4"/>
        <v>1060000</v>
      </c>
      <c r="E40" s="131"/>
      <c r="F40" s="131"/>
      <c r="G40" s="11">
        <f t="shared" si="5"/>
        <v>9.6363636363636356E-3</v>
      </c>
      <c r="H40" s="137"/>
      <c r="I40" s="137"/>
      <c r="J40" s="137"/>
      <c r="K40" s="68">
        <f>LOG(D40)</f>
        <v>6.0253058652647704</v>
      </c>
      <c r="L40" s="140"/>
      <c r="M40" s="140"/>
      <c r="N40" s="146"/>
      <c r="O40" s="142"/>
      <c r="P40" s="148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110000000</v>
      </c>
      <c r="C44" s="87">
        <v>360000</v>
      </c>
      <c r="D44" s="87">
        <f t="shared" ref="D44:D55" si="6">C44*10</f>
        <v>3600000</v>
      </c>
      <c r="E44" s="149">
        <f>AVERAGE(D44:D48)</f>
        <v>9586000</v>
      </c>
      <c r="F44" s="149">
        <f>STDEV(D44:D48)</f>
        <v>13264180.336530412</v>
      </c>
      <c r="G44" s="91">
        <f t="shared" ref="G44:G48" si="7">D44/B44</f>
        <v>3.272727272727273E-2</v>
      </c>
      <c r="H44" s="152">
        <f>AVERAGE(G44:G48)</f>
        <v>8.7145454545454554E-2</v>
      </c>
      <c r="I44" s="152">
        <f>STDEV(G44:G48)</f>
        <v>0.12058345760482192</v>
      </c>
      <c r="J44" s="152">
        <f>I44/H44</f>
        <v>1.3837033524442321</v>
      </c>
      <c r="K44" s="92">
        <f>LOG(D44)</f>
        <v>6.5563025007672868</v>
      </c>
      <c r="L44" s="155">
        <f>AVERAGE(K44:K48)</f>
        <v>6.7523719084844984</v>
      </c>
      <c r="M44" s="199">
        <f>STDEV(K44:K48)^2</f>
        <v>0.18822849027496252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110000000</v>
      </c>
      <c r="C45" s="89">
        <v>303000</v>
      </c>
      <c r="D45" s="89">
        <f t="shared" si="6"/>
        <v>3030000</v>
      </c>
      <c r="E45" s="150"/>
      <c r="F45" s="150"/>
      <c r="G45" s="93">
        <f t="shared" si="7"/>
        <v>2.7545454545454547E-2</v>
      </c>
      <c r="H45" s="153"/>
      <c r="I45" s="153"/>
      <c r="J45" s="153"/>
      <c r="K45" s="94">
        <f>LOG(D45)</f>
        <v>6.4814426285023048</v>
      </c>
      <c r="L45" s="156"/>
      <c r="M45" s="200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110000000</v>
      </c>
      <c r="C46" s="89">
        <v>430000</v>
      </c>
      <c r="D46" s="89">
        <f t="shared" si="6"/>
        <v>4300000</v>
      </c>
      <c r="E46" s="150"/>
      <c r="F46" s="150"/>
      <c r="G46" s="93">
        <f t="shared" si="7"/>
        <v>3.9090909090909093E-2</v>
      </c>
      <c r="H46" s="153"/>
      <c r="I46" s="153"/>
      <c r="J46" s="153"/>
      <c r="K46" s="94">
        <f>LOG(D46)</f>
        <v>6.6334684555795862</v>
      </c>
      <c r="L46" s="156"/>
      <c r="M46" s="200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110000000</v>
      </c>
      <c r="C47" s="89">
        <v>370000</v>
      </c>
      <c r="D47" s="89">
        <f t="shared" si="6"/>
        <v>3700000</v>
      </c>
      <c r="E47" s="150"/>
      <c r="F47" s="150"/>
      <c r="G47" s="93">
        <f t="shared" si="7"/>
        <v>3.3636363636363638E-2</v>
      </c>
      <c r="H47" s="153"/>
      <c r="I47" s="153"/>
      <c r="J47" s="153"/>
      <c r="K47" s="94">
        <f>LOG(D47)</f>
        <v>6.568201724066995</v>
      </c>
      <c r="L47" s="156"/>
      <c r="M47" s="200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110000000</v>
      </c>
      <c r="C48" s="89">
        <v>3330000</v>
      </c>
      <c r="D48" s="89">
        <f t="shared" si="6"/>
        <v>33300000</v>
      </c>
      <c r="E48" s="151"/>
      <c r="F48" s="151"/>
      <c r="G48" s="93">
        <f t="shared" si="7"/>
        <v>0.30272727272727273</v>
      </c>
      <c r="H48" s="154"/>
      <c r="I48" s="154"/>
      <c r="J48" s="154"/>
      <c r="K48" s="94">
        <f>LOG(D48)</f>
        <v>7.5224442335063202</v>
      </c>
      <c r="L48" s="156"/>
      <c r="M48" s="200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110000000</v>
      </c>
      <c r="C50" s="8">
        <v>487</v>
      </c>
      <c r="D50" s="8">
        <f t="shared" si="6"/>
        <v>4870</v>
      </c>
      <c r="E50" s="129">
        <f>AVERAGE(D50:D54)</f>
        <v>8280</v>
      </c>
      <c r="F50" s="129">
        <f>STDEV(D50:D54)</f>
        <v>4656.978634264924</v>
      </c>
      <c r="G50" s="122">
        <f t="shared" ref="G50:G54" si="8">D50/B50</f>
        <v>4.427272727272727E-5</v>
      </c>
      <c r="H50" s="163">
        <f>AVERAGE(G50:G54)</f>
        <v>7.5272727272727278E-5</v>
      </c>
      <c r="I50" s="163">
        <f>STDEV(G50:G54)</f>
        <v>4.2336169402408411E-5</v>
      </c>
      <c r="J50" s="135">
        <f>I50/H50</f>
        <v>0.56243703312378324</v>
      </c>
      <c r="K50" s="67">
        <f>LOG(D50)</f>
        <v>3.6875289612146345</v>
      </c>
      <c r="L50" s="138">
        <f>AVERAGE(K50:K54)</f>
        <v>3.8722074487698963</v>
      </c>
      <c r="M50" s="141">
        <f>STDEV(K50:K54)^2</f>
        <v>4.5501273565467182E-2</v>
      </c>
      <c r="N50" s="144">
        <f>L44-L50</f>
        <v>2.8801644597146021</v>
      </c>
      <c r="O50" s="138">
        <f>SQRT((M44/5)+(M50/5))</f>
        <v>0.21620812373286516</v>
      </c>
      <c r="P50" s="147">
        <f>1.96*O50</f>
        <v>0.42376792251641571</v>
      </c>
    </row>
    <row r="51" spans="1:16" ht="20.100000000000001" customHeight="1" x14ac:dyDescent="0.2">
      <c r="A51" s="16" t="s">
        <v>46</v>
      </c>
      <c r="B51" s="10">
        <v>110000000</v>
      </c>
      <c r="C51" s="10">
        <v>1620</v>
      </c>
      <c r="D51" s="10">
        <f t="shared" si="6"/>
        <v>16200</v>
      </c>
      <c r="E51" s="130"/>
      <c r="F51" s="130"/>
      <c r="G51" s="118">
        <f t="shared" si="8"/>
        <v>1.4727272727272728E-4</v>
      </c>
      <c r="H51" s="164"/>
      <c r="I51" s="164"/>
      <c r="J51" s="136"/>
      <c r="K51" s="68">
        <f>LOG(D51)</f>
        <v>4.2095150145426308</v>
      </c>
      <c r="L51" s="139"/>
      <c r="M51" s="142"/>
      <c r="N51" s="145"/>
      <c r="O51" s="139"/>
      <c r="P51" s="148"/>
    </row>
    <row r="52" spans="1:16" ht="20.100000000000001" customHeight="1" x14ac:dyDescent="0.2">
      <c r="A52" s="16" t="s">
        <v>47</v>
      </c>
      <c r="B52" s="10">
        <v>110000000</v>
      </c>
      <c r="C52" s="10">
        <v>820</v>
      </c>
      <c r="D52" s="10">
        <f t="shared" si="6"/>
        <v>8200</v>
      </c>
      <c r="E52" s="130"/>
      <c r="F52" s="130"/>
      <c r="G52" s="121">
        <f t="shared" si="8"/>
        <v>7.4545454545454551E-5</v>
      </c>
      <c r="H52" s="164"/>
      <c r="I52" s="164"/>
      <c r="J52" s="136"/>
      <c r="K52" s="68">
        <f>LOG(D52)</f>
        <v>3.9138138523837167</v>
      </c>
      <c r="L52" s="139"/>
      <c r="M52" s="142"/>
      <c r="N52" s="145"/>
      <c r="O52" s="139"/>
      <c r="P52" s="148"/>
    </row>
    <row r="53" spans="1:16" ht="20.100000000000001" customHeight="1" x14ac:dyDescent="0.2">
      <c r="A53" s="16" t="s">
        <v>48</v>
      </c>
      <c r="B53" s="10">
        <v>110000000</v>
      </c>
      <c r="C53" s="10">
        <v>493</v>
      </c>
      <c r="D53" s="10">
        <f t="shared" si="6"/>
        <v>4930</v>
      </c>
      <c r="E53" s="130"/>
      <c r="F53" s="130"/>
      <c r="G53" s="121">
        <f t="shared" si="8"/>
        <v>4.4818181818181818E-5</v>
      </c>
      <c r="H53" s="164"/>
      <c r="I53" s="164"/>
      <c r="J53" s="136"/>
      <c r="K53" s="68">
        <f>LOG(D53)</f>
        <v>3.6928469192772302</v>
      </c>
      <c r="L53" s="139"/>
      <c r="M53" s="142"/>
      <c r="N53" s="145"/>
      <c r="O53" s="139"/>
      <c r="P53" s="148"/>
    </row>
    <row r="54" spans="1:16" ht="20.100000000000001" customHeight="1" x14ac:dyDescent="0.2">
      <c r="A54" s="16" t="s">
        <v>49</v>
      </c>
      <c r="B54" s="10">
        <v>110000000</v>
      </c>
      <c r="C54" s="10">
        <v>720</v>
      </c>
      <c r="D54" s="10">
        <f t="shared" si="6"/>
        <v>7200</v>
      </c>
      <c r="E54" s="131"/>
      <c r="F54" s="131"/>
      <c r="G54" s="121">
        <f t="shared" si="8"/>
        <v>6.545454545454545E-5</v>
      </c>
      <c r="H54" s="165"/>
      <c r="I54" s="165"/>
      <c r="J54" s="137"/>
      <c r="K54" s="68">
        <f>LOG(D54)</f>
        <v>3.8573324964312685</v>
      </c>
      <c r="L54" s="140"/>
      <c r="M54" s="143"/>
      <c r="N54" s="146"/>
      <c r="O54" s="139"/>
      <c r="P54" s="148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P50:P54"/>
    <mergeCell ref="E50:E54"/>
    <mergeCell ref="F50:F54"/>
    <mergeCell ref="H50:H54"/>
    <mergeCell ref="I50:I54"/>
    <mergeCell ref="J50:J54"/>
    <mergeCell ref="L50:L54"/>
    <mergeCell ref="L44:L48"/>
    <mergeCell ref="M44:M48"/>
    <mergeCell ref="M50:M54"/>
    <mergeCell ref="N50:N54"/>
    <mergeCell ref="O50:O54"/>
    <mergeCell ref="E44:E48"/>
    <mergeCell ref="F44:F48"/>
    <mergeCell ref="H44:H48"/>
    <mergeCell ref="I44:I48"/>
    <mergeCell ref="J44:J48"/>
    <mergeCell ref="L36:L40"/>
    <mergeCell ref="M36:M40"/>
    <mergeCell ref="N36:N40"/>
    <mergeCell ref="O36:O40"/>
    <mergeCell ref="P36:P40"/>
    <mergeCell ref="E36:E40"/>
    <mergeCell ref="F36:F40"/>
    <mergeCell ref="H36:H40"/>
    <mergeCell ref="I36:I40"/>
    <mergeCell ref="J36:J40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M30:M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#18 (300 mg/L - 27°C - 45%RH - 60hr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56"/>
  <sheetViews>
    <sheetView tabSelected="1" topLeftCell="A7" zoomScale="60" zoomScaleNormal="60" zoomScaleSheetLayoutView="65" workbookViewId="0">
      <selection activeCell="D23" sqref="D23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107000000</v>
      </c>
      <c r="C2" s="105">
        <v>630000</v>
      </c>
      <c r="D2" s="58">
        <f t="shared" ref="D2:D13" si="0">C2*10</f>
        <v>6300000</v>
      </c>
      <c r="E2" s="174">
        <f>AVERAGE(D2:D6)</f>
        <v>7546000</v>
      </c>
      <c r="F2" s="174">
        <f>STDEV(D2:D6)</f>
        <v>2606833.3280054559</v>
      </c>
      <c r="G2" s="63">
        <f t="shared" ref="G2:G12" si="1">D2/B2</f>
        <v>5.8878504672897194E-2</v>
      </c>
      <c r="H2" s="177">
        <f>AVERAGE(G2:G6)</f>
        <v>7.0523364485981316E-2</v>
      </c>
      <c r="I2" s="177">
        <f>STDEV(G2:G6)</f>
        <v>2.4362928299116397E-2</v>
      </c>
      <c r="J2" s="180">
        <f>I2/H2</f>
        <v>0.34545896209984817</v>
      </c>
      <c r="K2" s="64">
        <f>LOG(D2)</f>
        <v>6.7993405494535821</v>
      </c>
      <c r="L2" s="183">
        <f>AVERAGE(K2:K6)</f>
        <v>6.8580729571769492</v>
      </c>
      <c r="M2" s="201">
        <f>STDEV(K2:K6)^2</f>
        <v>2.0704929496109484E-2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107000000</v>
      </c>
      <c r="C3" s="60">
        <v>1130000</v>
      </c>
      <c r="D3" s="60">
        <f t="shared" si="0"/>
        <v>11300000</v>
      </c>
      <c r="E3" s="175"/>
      <c r="F3" s="175"/>
      <c r="G3" s="65">
        <f t="shared" si="1"/>
        <v>0.10560747663551402</v>
      </c>
      <c r="H3" s="178"/>
      <c r="I3" s="178"/>
      <c r="J3" s="181"/>
      <c r="K3" s="66">
        <f>LOG(D3)</f>
        <v>7.0530784434834199</v>
      </c>
      <c r="L3" s="184"/>
      <c r="M3" s="202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107000000</v>
      </c>
      <c r="C4" s="60">
        <v>520000</v>
      </c>
      <c r="D4" s="60">
        <f t="shared" si="0"/>
        <v>5200000</v>
      </c>
      <c r="E4" s="175"/>
      <c r="F4" s="175"/>
      <c r="G4" s="65">
        <f t="shared" si="1"/>
        <v>4.8598130841121495E-2</v>
      </c>
      <c r="H4" s="178"/>
      <c r="I4" s="178"/>
      <c r="J4" s="181"/>
      <c r="K4" s="66">
        <f>LOG(D4)</f>
        <v>6.7160033436347994</v>
      </c>
      <c r="L4" s="184"/>
      <c r="M4" s="202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107000000</v>
      </c>
      <c r="C5" s="60">
        <v>920000</v>
      </c>
      <c r="D5" s="60">
        <f t="shared" si="0"/>
        <v>9200000</v>
      </c>
      <c r="E5" s="175"/>
      <c r="F5" s="175"/>
      <c r="G5" s="65">
        <f t="shared" si="1"/>
        <v>8.5981308411214957E-2</v>
      </c>
      <c r="H5" s="178"/>
      <c r="I5" s="178"/>
      <c r="J5" s="181"/>
      <c r="K5" s="66">
        <f>LOG(D5)</f>
        <v>6.9637878273455556</v>
      </c>
      <c r="L5" s="184"/>
      <c r="M5" s="202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107000000</v>
      </c>
      <c r="C6" s="60">
        <v>573000</v>
      </c>
      <c r="D6" s="60">
        <f t="shared" si="0"/>
        <v>5730000</v>
      </c>
      <c r="E6" s="176"/>
      <c r="F6" s="176"/>
      <c r="G6" s="65">
        <f t="shared" si="1"/>
        <v>5.3551401869158875E-2</v>
      </c>
      <c r="H6" s="179"/>
      <c r="I6" s="179"/>
      <c r="J6" s="182"/>
      <c r="K6" s="66">
        <f>LOG(D6)</f>
        <v>6.7581546219673898</v>
      </c>
      <c r="L6" s="184"/>
      <c r="M6" s="202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107000000</v>
      </c>
      <c r="C8" s="8">
        <v>6.67</v>
      </c>
      <c r="D8" s="8">
        <f t="shared" si="0"/>
        <v>66.7</v>
      </c>
      <c r="E8" s="129">
        <f>AVERAGE(D8:D12)</f>
        <v>27.060000000000002</v>
      </c>
      <c r="F8" s="129">
        <f>STDEV(D8:D12)</f>
        <v>27.420120349845291</v>
      </c>
      <c r="G8" s="125">
        <f t="shared" si="1"/>
        <v>6.2336448598130848E-7</v>
      </c>
      <c r="H8" s="203">
        <f>AVERAGE(G8:G12)</f>
        <v>2.5289719626168219E-7</v>
      </c>
      <c r="I8" s="203">
        <f>STDEV(G8:G12)</f>
        <v>2.5626280700789997E-7</v>
      </c>
      <c r="J8" s="135">
        <f>I8/H8</f>
        <v>1.0133082169196344</v>
      </c>
      <c r="K8" s="67">
        <f>LOG(D8)</f>
        <v>1.8241258339165489</v>
      </c>
      <c r="L8" s="138">
        <f>AVERAGE(K8:K12)</f>
        <v>0.97380286018583784</v>
      </c>
      <c r="M8" s="138">
        <f>STDEV(K8:K12)^2</f>
        <v>0.80541197342611104</v>
      </c>
      <c r="N8" s="144">
        <f>L2-L8</f>
        <v>5.884270096991111</v>
      </c>
      <c r="O8" s="138">
        <f>SQRT((M2/5)+(M8/5))</f>
        <v>0.4064767897241417</v>
      </c>
      <c r="P8" s="172">
        <f>1.96*O8</f>
        <v>0.79669450785931772</v>
      </c>
    </row>
    <row r="9" spans="1:16" ht="20.100000000000001" customHeight="1" x14ac:dyDescent="0.2">
      <c r="A9" s="16" t="s">
        <v>33</v>
      </c>
      <c r="B9" s="10">
        <v>107000000</v>
      </c>
      <c r="C9" s="10">
        <v>3.33</v>
      </c>
      <c r="D9" s="10">
        <f t="shared" si="0"/>
        <v>33.299999999999997</v>
      </c>
      <c r="E9" s="130"/>
      <c r="F9" s="130"/>
      <c r="G9" s="123">
        <f t="shared" si="1"/>
        <v>3.11214953271028E-7</v>
      </c>
      <c r="H9" s="204"/>
      <c r="I9" s="204"/>
      <c r="J9" s="136"/>
      <c r="K9" s="68">
        <f>LOG(D9)</f>
        <v>1.5224442335063197</v>
      </c>
      <c r="L9" s="139"/>
      <c r="M9" s="139"/>
      <c r="N9" s="145"/>
      <c r="O9" s="139"/>
      <c r="P9" s="173"/>
    </row>
    <row r="10" spans="1:16" ht="20.100000000000001" customHeight="1" x14ac:dyDescent="0.2">
      <c r="A10" s="16" t="s">
        <v>34</v>
      </c>
      <c r="B10" s="10">
        <v>107000000</v>
      </c>
      <c r="C10" s="10">
        <v>3.33</v>
      </c>
      <c r="D10" s="10">
        <f t="shared" si="0"/>
        <v>33.299999999999997</v>
      </c>
      <c r="E10" s="130"/>
      <c r="F10" s="130"/>
      <c r="G10" s="123">
        <f t="shared" si="1"/>
        <v>3.11214953271028E-7</v>
      </c>
      <c r="H10" s="204"/>
      <c r="I10" s="204"/>
      <c r="J10" s="136"/>
      <c r="K10" s="68">
        <f>LOG(D10)</f>
        <v>1.5224442335063197</v>
      </c>
      <c r="L10" s="139"/>
      <c r="M10" s="139"/>
      <c r="N10" s="145"/>
      <c r="O10" s="139"/>
      <c r="P10" s="173"/>
    </row>
    <row r="11" spans="1:16" ht="20.100000000000001" customHeight="1" x14ac:dyDescent="0.2">
      <c r="A11" s="16" t="s">
        <v>35</v>
      </c>
      <c r="B11" s="10">
        <v>107000000</v>
      </c>
      <c r="C11" s="10">
        <v>0</v>
      </c>
      <c r="D11" s="10">
        <v>1</v>
      </c>
      <c r="E11" s="130"/>
      <c r="F11" s="130"/>
      <c r="G11" s="11">
        <f t="shared" si="1"/>
        <v>9.3457943925233647E-9</v>
      </c>
      <c r="H11" s="204"/>
      <c r="I11" s="204"/>
      <c r="J11" s="136"/>
      <c r="K11" s="68">
        <f>LOG(D11)</f>
        <v>0</v>
      </c>
      <c r="L11" s="139"/>
      <c r="M11" s="139"/>
      <c r="N11" s="145"/>
      <c r="O11" s="139"/>
      <c r="P11" s="173"/>
    </row>
    <row r="12" spans="1:16" ht="20.100000000000001" customHeight="1" x14ac:dyDescent="0.2">
      <c r="A12" s="16" t="s">
        <v>36</v>
      </c>
      <c r="B12" s="10">
        <v>107000000</v>
      </c>
      <c r="C12" s="10">
        <v>0</v>
      </c>
      <c r="D12" s="10">
        <v>1</v>
      </c>
      <c r="E12" s="131"/>
      <c r="F12" s="131"/>
      <c r="G12" s="11">
        <f t="shared" si="1"/>
        <v>9.3457943925233647E-9</v>
      </c>
      <c r="H12" s="205"/>
      <c r="I12" s="205"/>
      <c r="J12" s="137"/>
      <c r="K12" s="68">
        <f>LOG(D12)</f>
        <v>0</v>
      </c>
      <c r="L12" s="140"/>
      <c r="M12" s="140"/>
      <c r="N12" s="146"/>
      <c r="O12" s="139"/>
      <c r="P12" s="173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107000000</v>
      </c>
      <c r="C16" s="45">
        <v>1080000</v>
      </c>
      <c r="D16" s="45">
        <f t="shared" ref="D16:D27" si="2">C16*10</f>
        <v>10800000</v>
      </c>
      <c r="E16" s="191">
        <f>AVERAGE(D16:D20)</f>
        <v>10946000</v>
      </c>
      <c r="F16" s="191">
        <f>STDEV(D16:D20)</f>
        <v>2199563.5930793183</v>
      </c>
      <c r="G16" s="49">
        <f t="shared" ref="G16:G26" si="3">D16/B16</f>
        <v>0.10093457943925234</v>
      </c>
      <c r="H16" s="194">
        <f>AVERAGE(G16:G20)</f>
        <v>0.10229906542056075</v>
      </c>
      <c r="I16" s="194">
        <f>STDEV(G16:G20)</f>
        <v>2.0556669094199224E-2</v>
      </c>
      <c r="J16" s="194">
        <f>I16/H16</f>
        <v>0.20094679271691185</v>
      </c>
      <c r="K16" s="50">
        <f>LOG(D16)</f>
        <v>7.0334237554869494</v>
      </c>
      <c r="L16" s="187">
        <f>AVERAGE(K16:K20)</f>
        <v>7.0322791710433492</v>
      </c>
      <c r="M16" s="197">
        <f>STDEV(K16:K20)^2</f>
        <v>7.5539527443167099E-3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107000000</v>
      </c>
      <c r="C17" s="47">
        <v>910000</v>
      </c>
      <c r="D17" s="47">
        <f t="shared" si="2"/>
        <v>9100000</v>
      </c>
      <c r="E17" s="192"/>
      <c r="F17" s="192"/>
      <c r="G17" s="51">
        <f t="shared" si="3"/>
        <v>8.5046728971962623E-2</v>
      </c>
      <c r="H17" s="195"/>
      <c r="I17" s="195"/>
      <c r="J17" s="195"/>
      <c r="K17" s="52">
        <f>LOG(D17)</f>
        <v>6.9590413923210939</v>
      </c>
      <c r="L17" s="188"/>
      <c r="M17" s="198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107000000</v>
      </c>
      <c r="C18" s="47">
        <v>863000</v>
      </c>
      <c r="D18" s="47">
        <f t="shared" si="2"/>
        <v>8630000</v>
      </c>
      <c r="E18" s="192"/>
      <c r="F18" s="192"/>
      <c r="G18" s="51">
        <f t="shared" si="3"/>
        <v>8.0654205607476631E-2</v>
      </c>
      <c r="H18" s="195"/>
      <c r="I18" s="195"/>
      <c r="J18" s="195"/>
      <c r="K18" s="52">
        <f>LOG(D18)</f>
        <v>6.9360107957152097</v>
      </c>
      <c r="L18" s="188"/>
      <c r="M18" s="198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107000000</v>
      </c>
      <c r="C19" s="47">
        <v>1390000</v>
      </c>
      <c r="D19" s="47">
        <f t="shared" si="2"/>
        <v>13900000</v>
      </c>
      <c r="E19" s="192"/>
      <c r="F19" s="192"/>
      <c r="G19" s="51">
        <f t="shared" si="3"/>
        <v>0.12990654205607477</v>
      </c>
      <c r="H19" s="195"/>
      <c r="I19" s="195"/>
      <c r="J19" s="195"/>
      <c r="K19" s="52">
        <f>LOG(D19)</f>
        <v>7.143014800254095</v>
      </c>
      <c r="L19" s="188"/>
      <c r="M19" s="198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107000000</v>
      </c>
      <c r="C20" s="47">
        <v>1230000</v>
      </c>
      <c r="D20" s="47">
        <f t="shared" si="2"/>
        <v>12300000</v>
      </c>
      <c r="E20" s="193"/>
      <c r="F20" s="193"/>
      <c r="G20" s="51">
        <f t="shared" si="3"/>
        <v>0.11495327102803739</v>
      </c>
      <c r="H20" s="196"/>
      <c r="I20" s="196"/>
      <c r="J20" s="196"/>
      <c r="K20" s="52">
        <f>LOG(D20)</f>
        <v>7.0899051114393981</v>
      </c>
      <c r="L20" s="188"/>
      <c r="M20" s="198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20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107000000</v>
      </c>
      <c r="C22" s="8">
        <v>770</v>
      </c>
      <c r="D22" s="8">
        <f t="shared" si="2"/>
        <v>7700</v>
      </c>
      <c r="E22" s="129">
        <f>AVERAGE(D22:D26)</f>
        <v>3578</v>
      </c>
      <c r="F22" s="129">
        <f>STDEV(D22:D26)</f>
        <v>2858.945609835906</v>
      </c>
      <c r="G22" s="122">
        <f t="shared" si="3"/>
        <v>7.1962616822429911E-5</v>
      </c>
      <c r="H22" s="163">
        <f>AVERAGE(G22:G26)</f>
        <v>3.3439252336448601E-5</v>
      </c>
      <c r="I22" s="163">
        <f>STDEV(G22:G26)</f>
        <v>2.6719117848933699E-5</v>
      </c>
      <c r="J22" s="135">
        <f>I22/H22</f>
        <v>0.7990345471872291</v>
      </c>
      <c r="K22" s="67">
        <f>LOG(D22)</f>
        <v>3.8864907251724818</v>
      </c>
      <c r="L22" s="138">
        <f>AVERAGE(K22:K26)</f>
        <v>3.4344577835086638</v>
      </c>
      <c r="M22" s="138">
        <f>STDEV(K22:K26)^2</f>
        <v>0.1328800336858893</v>
      </c>
      <c r="N22" s="144">
        <f>L16-L22</f>
        <v>3.5978213875346854</v>
      </c>
      <c r="O22" s="138">
        <f>SQRT((M16/5)+(M22/5))</f>
        <v>0.16759116112146608</v>
      </c>
      <c r="P22" s="147">
        <f>1.96*O22</f>
        <v>0.32847867579807349</v>
      </c>
    </row>
    <row r="23" spans="1:16" ht="20.100000000000001" customHeight="1" x14ac:dyDescent="0.2">
      <c r="A23" s="16" t="s">
        <v>72</v>
      </c>
      <c r="B23" s="10">
        <v>107000000</v>
      </c>
      <c r="C23" s="10">
        <v>213</v>
      </c>
      <c r="D23" s="10">
        <f t="shared" si="2"/>
        <v>2130</v>
      </c>
      <c r="E23" s="130"/>
      <c r="F23" s="130"/>
      <c r="G23" s="121">
        <f t="shared" si="3"/>
        <v>1.9906542056074765E-5</v>
      </c>
      <c r="H23" s="164"/>
      <c r="I23" s="164"/>
      <c r="J23" s="136"/>
      <c r="K23" s="68">
        <f>LOG(D23)</f>
        <v>3.3283796034387376</v>
      </c>
      <c r="L23" s="139"/>
      <c r="M23" s="139"/>
      <c r="N23" s="145"/>
      <c r="O23" s="139"/>
      <c r="P23" s="148"/>
    </row>
    <row r="24" spans="1:16" ht="20.100000000000001" customHeight="1" x14ac:dyDescent="0.2">
      <c r="A24" s="16" t="s">
        <v>73</v>
      </c>
      <c r="B24" s="10">
        <v>107000000</v>
      </c>
      <c r="C24" s="10">
        <v>103</v>
      </c>
      <c r="D24" s="10">
        <f t="shared" si="2"/>
        <v>1030</v>
      </c>
      <c r="E24" s="130"/>
      <c r="F24" s="130"/>
      <c r="G24" s="121">
        <f t="shared" si="3"/>
        <v>9.6261682242990647E-6</v>
      </c>
      <c r="H24" s="164"/>
      <c r="I24" s="164"/>
      <c r="J24" s="136"/>
      <c r="K24" s="68">
        <f>LOG(D24)</f>
        <v>3.012837224705172</v>
      </c>
      <c r="L24" s="139"/>
      <c r="M24" s="139"/>
      <c r="N24" s="145"/>
      <c r="O24" s="139"/>
      <c r="P24" s="148"/>
    </row>
    <row r="25" spans="1:16" ht="20.100000000000001" customHeight="1" x14ac:dyDescent="0.2">
      <c r="A25" s="16" t="s">
        <v>74</v>
      </c>
      <c r="B25" s="10">
        <v>107000000</v>
      </c>
      <c r="C25" s="10">
        <v>163</v>
      </c>
      <c r="D25" s="10">
        <f t="shared" si="2"/>
        <v>1630</v>
      </c>
      <c r="E25" s="130"/>
      <c r="F25" s="130"/>
      <c r="G25" s="121">
        <f t="shared" si="3"/>
        <v>1.5233644859813083E-5</v>
      </c>
      <c r="H25" s="164"/>
      <c r="I25" s="164"/>
      <c r="J25" s="136"/>
      <c r="K25" s="68">
        <f>LOG(D25)</f>
        <v>3.2121876044039577</v>
      </c>
      <c r="L25" s="139"/>
      <c r="M25" s="139"/>
      <c r="N25" s="145"/>
      <c r="O25" s="139"/>
      <c r="P25" s="148"/>
    </row>
    <row r="26" spans="1:16" ht="20.100000000000001" customHeight="1" x14ac:dyDescent="0.2">
      <c r="A26" s="16" t="s">
        <v>75</v>
      </c>
      <c r="B26" s="10">
        <v>107000000</v>
      </c>
      <c r="C26" s="10">
        <v>540</v>
      </c>
      <c r="D26" s="10">
        <f t="shared" si="2"/>
        <v>5400</v>
      </c>
      <c r="E26" s="131"/>
      <c r="F26" s="131"/>
      <c r="G26" s="121">
        <f t="shared" si="3"/>
        <v>5.0467289719626168E-5</v>
      </c>
      <c r="H26" s="165"/>
      <c r="I26" s="165"/>
      <c r="J26" s="137"/>
      <c r="K26" s="68">
        <f>LOG(D26)</f>
        <v>3.7323937598229686</v>
      </c>
      <c r="L26" s="140"/>
      <c r="M26" s="140"/>
      <c r="N26" s="146"/>
      <c r="O26" s="139"/>
      <c r="P26" s="148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107000000</v>
      </c>
      <c r="C30" s="76">
        <v>5570000</v>
      </c>
      <c r="D30" s="76">
        <f t="shared" ref="D30:D41" si="4">C30*10</f>
        <v>55700000</v>
      </c>
      <c r="E30" s="166">
        <f>AVERAGE(D30:D34)</f>
        <v>58140000</v>
      </c>
      <c r="F30" s="166">
        <f>STDEV(D30:D34)</f>
        <v>10348574.781099087</v>
      </c>
      <c r="G30" s="81">
        <f t="shared" ref="G30:G40" si="5">D30/B30</f>
        <v>0.52056074766355143</v>
      </c>
      <c r="H30" s="169">
        <f>AVERAGE(G30:G34)</f>
        <v>0.54336448598130838</v>
      </c>
      <c r="I30" s="169">
        <f>STDEV(G30:G34)</f>
        <v>9.6715652159804849E-2</v>
      </c>
      <c r="J30" s="169">
        <f>I30/H30</f>
        <v>0.17799406228240661</v>
      </c>
      <c r="K30" s="82">
        <f>LOG(D30)</f>
        <v>7.7458551951737293</v>
      </c>
      <c r="L30" s="159">
        <f>AVERAGE(K30:K34)</f>
        <v>7.7589170928008233</v>
      </c>
      <c r="M30" s="161">
        <f>STDEV(K30:K34)^2</f>
        <v>6.0743088922097562E-3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107000000</v>
      </c>
      <c r="C31" s="78">
        <v>5370000</v>
      </c>
      <c r="D31" s="78">
        <f t="shared" si="4"/>
        <v>53700000</v>
      </c>
      <c r="E31" s="167"/>
      <c r="F31" s="167"/>
      <c r="G31" s="84">
        <f t="shared" si="5"/>
        <v>0.5018691588785047</v>
      </c>
      <c r="H31" s="170"/>
      <c r="I31" s="170"/>
      <c r="J31" s="170"/>
      <c r="K31" s="85">
        <f>LOG(D31)</f>
        <v>7.7299742856995559</v>
      </c>
      <c r="L31" s="160"/>
      <c r="M31" s="162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107000000</v>
      </c>
      <c r="C32" s="78">
        <v>7200000</v>
      </c>
      <c r="D32" s="78">
        <f t="shared" si="4"/>
        <v>72000000</v>
      </c>
      <c r="E32" s="167"/>
      <c r="F32" s="167"/>
      <c r="G32" s="84">
        <f t="shared" si="5"/>
        <v>0.67289719626168221</v>
      </c>
      <c r="H32" s="170"/>
      <c r="I32" s="170"/>
      <c r="J32" s="170"/>
      <c r="K32" s="85">
        <f>LOG(D32)</f>
        <v>7.8573324964312681</v>
      </c>
      <c r="L32" s="160"/>
      <c r="M32" s="162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107000000</v>
      </c>
      <c r="C33" s="78">
        <v>6430000</v>
      </c>
      <c r="D33" s="78">
        <f t="shared" si="4"/>
        <v>64300000</v>
      </c>
      <c r="E33" s="167"/>
      <c r="F33" s="167"/>
      <c r="G33" s="84">
        <f t="shared" si="5"/>
        <v>0.60093457943925233</v>
      </c>
      <c r="H33" s="170"/>
      <c r="I33" s="170"/>
      <c r="J33" s="170"/>
      <c r="K33" s="85">
        <f>LOG(D33)</f>
        <v>7.8082109729242219</v>
      </c>
      <c r="L33" s="160"/>
      <c r="M33" s="162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107000000</v>
      </c>
      <c r="C34" s="78">
        <v>4500000</v>
      </c>
      <c r="D34" s="78">
        <f t="shared" si="4"/>
        <v>45000000</v>
      </c>
      <c r="E34" s="168"/>
      <c r="F34" s="168"/>
      <c r="G34" s="84">
        <f t="shared" si="5"/>
        <v>0.42056074766355139</v>
      </c>
      <c r="H34" s="171"/>
      <c r="I34" s="171"/>
      <c r="J34" s="171"/>
      <c r="K34" s="85">
        <f>LOG(D34)</f>
        <v>7.653212513775344</v>
      </c>
      <c r="L34" s="160"/>
      <c r="M34" s="162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107000000</v>
      </c>
      <c r="C36" s="8">
        <v>0</v>
      </c>
      <c r="D36" s="8">
        <v>1</v>
      </c>
      <c r="E36" s="129">
        <f>AVERAGE(D36:D40)</f>
        <v>27.4</v>
      </c>
      <c r="F36" s="129">
        <f>STDEV(D36:D40)</f>
        <v>59.032194605994448</v>
      </c>
      <c r="G36" s="41">
        <f t="shared" si="5"/>
        <v>9.3457943925233647E-9</v>
      </c>
      <c r="H36" s="203">
        <f>AVERAGE(G36:G40)</f>
        <v>2.5607476635514018E-7</v>
      </c>
      <c r="I36" s="203">
        <f>STDEV(G36:G40)</f>
        <v>5.5170275332705094E-7</v>
      </c>
      <c r="J36" s="135">
        <f>I36/H36</f>
        <v>2.1544596571530823</v>
      </c>
      <c r="K36" s="67">
        <f>LOG(D36)</f>
        <v>0</v>
      </c>
      <c r="L36" s="138">
        <f>AVERAGE(K36:K40)</f>
        <v>0.42477032819341715</v>
      </c>
      <c r="M36" s="138">
        <f>STDEV(K36:K40)^2</f>
        <v>0.9021491585677166</v>
      </c>
      <c r="N36" s="144">
        <f>L30-L36</f>
        <v>7.3341467646074063</v>
      </c>
      <c r="O36" s="138">
        <f>SQRT((M30/5)+(M36/5))</f>
        <v>0.42619795106497788</v>
      </c>
      <c r="P36" s="147">
        <f>1.96*O36</f>
        <v>0.83534798408735667</v>
      </c>
    </row>
    <row r="37" spans="1:16" ht="20.100000000000001" customHeight="1" x14ac:dyDescent="0.2">
      <c r="A37" s="16" t="s">
        <v>61</v>
      </c>
      <c r="B37" s="10">
        <v>107000000</v>
      </c>
      <c r="C37" s="10">
        <v>0</v>
      </c>
      <c r="D37" s="10">
        <v>1</v>
      </c>
      <c r="E37" s="130"/>
      <c r="F37" s="130"/>
      <c r="G37" s="11">
        <f t="shared" si="5"/>
        <v>9.3457943925233647E-9</v>
      </c>
      <c r="H37" s="204"/>
      <c r="I37" s="204"/>
      <c r="J37" s="136"/>
      <c r="K37" s="68">
        <f>LOG(D37)</f>
        <v>0</v>
      </c>
      <c r="L37" s="139"/>
      <c r="M37" s="139"/>
      <c r="N37" s="145"/>
      <c r="O37" s="139"/>
      <c r="P37" s="148"/>
    </row>
    <row r="38" spans="1:16" ht="20.100000000000001" customHeight="1" x14ac:dyDescent="0.2">
      <c r="A38" s="16" t="s">
        <v>62</v>
      </c>
      <c r="B38" s="10">
        <v>107000000</v>
      </c>
      <c r="C38" s="10">
        <v>13.3</v>
      </c>
      <c r="D38" s="10">
        <f t="shared" si="4"/>
        <v>133</v>
      </c>
      <c r="E38" s="130"/>
      <c r="F38" s="130"/>
      <c r="G38" s="117">
        <f t="shared" si="5"/>
        <v>1.2429906542056075E-6</v>
      </c>
      <c r="H38" s="204"/>
      <c r="I38" s="204"/>
      <c r="J38" s="136"/>
      <c r="K38" s="68">
        <f>LOG(D38)</f>
        <v>2.1238516409670858</v>
      </c>
      <c r="L38" s="139"/>
      <c r="M38" s="139"/>
      <c r="N38" s="145"/>
      <c r="O38" s="139"/>
      <c r="P38" s="148"/>
    </row>
    <row r="39" spans="1:16" ht="20.100000000000001" customHeight="1" x14ac:dyDescent="0.2">
      <c r="A39" s="16" t="s">
        <v>63</v>
      </c>
      <c r="B39" s="10">
        <v>107000000</v>
      </c>
      <c r="C39" s="10">
        <v>0</v>
      </c>
      <c r="D39" s="10">
        <v>1</v>
      </c>
      <c r="E39" s="130"/>
      <c r="F39" s="130"/>
      <c r="G39" s="11">
        <f t="shared" si="5"/>
        <v>9.3457943925233647E-9</v>
      </c>
      <c r="H39" s="204"/>
      <c r="I39" s="204"/>
      <c r="J39" s="136"/>
      <c r="K39" s="68">
        <f>LOG(D39)</f>
        <v>0</v>
      </c>
      <c r="L39" s="139"/>
      <c r="M39" s="139"/>
      <c r="N39" s="145"/>
      <c r="O39" s="139"/>
      <c r="P39" s="148"/>
    </row>
    <row r="40" spans="1:16" ht="20.100000000000001" customHeight="1" x14ac:dyDescent="0.2">
      <c r="A40" s="16" t="s">
        <v>64</v>
      </c>
      <c r="B40" s="10">
        <v>107000000</v>
      </c>
      <c r="C40" s="10">
        <v>0</v>
      </c>
      <c r="D40" s="10">
        <v>1</v>
      </c>
      <c r="E40" s="131"/>
      <c r="F40" s="131"/>
      <c r="G40" s="11">
        <f t="shared" si="5"/>
        <v>9.3457943925233647E-9</v>
      </c>
      <c r="H40" s="205"/>
      <c r="I40" s="205"/>
      <c r="J40" s="137"/>
      <c r="K40" s="68">
        <f>LOG(D40)</f>
        <v>0</v>
      </c>
      <c r="L40" s="140"/>
      <c r="M40" s="140"/>
      <c r="N40" s="146"/>
      <c r="O40" s="139"/>
      <c r="P40" s="148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107000000</v>
      </c>
      <c r="C44" s="87">
        <v>1030000</v>
      </c>
      <c r="D44" s="87">
        <f t="shared" ref="D44:D55" si="6">C44*10</f>
        <v>10300000</v>
      </c>
      <c r="E44" s="149">
        <f>AVERAGE(D44:D48)</f>
        <v>10674000</v>
      </c>
      <c r="F44" s="149">
        <f>STDEV(D44:D48)</f>
        <v>2681488.3926655361</v>
      </c>
      <c r="G44" s="91">
        <f t="shared" ref="G44:G48" si="7">D44/B44</f>
        <v>9.6261682242990657E-2</v>
      </c>
      <c r="H44" s="152">
        <f>AVERAGE(G44:G48)</f>
        <v>9.9757009345794387E-2</v>
      </c>
      <c r="I44" s="152">
        <f>STDEV(G44:G48)</f>
        <v>2.5060639183790066E-2</v>
      </c>
      <c r="J44" s="152">
        <f>I44/H44</f>
        <v>0.25121682524503813</v>
      </c>
      <c r="K44" s="92">
        <f>LOG(D44)</f>
        <v>7.012837224705172</v>
      </c>
      <c r="L44" s="155">
        <f>AVERAGE(K44:K48)</f>
        <v>7.0161334357732894</v>
      </c>
      <c r="M44" s="157">
        <f>STDEV(K44:K48)^2</f>
        <v>1.4029597798191762E-2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107000000</v>
      </c>
      <c r="C45" s="89">
        <v>1230000</v>
      </c>
      <c r="D45" s="89">
        <f t="shared" si="6"/>
        <v>12300000</v>
      </c>
      <c r="E45" s="150"/>
      <c r="F45" s="150"/>
      <c r="G45" s="93">
        <f t="shared" si="7"/>
        <v>0.11495327102803739</v>
      </c>
      <c r="H45" s="153"/>
      <c r="I45" s="153"/>
      <c r="J45" s="153"/>
      <c r="K45" s="94">
        <f>LOG(D45)</f>
        <v>7.0899051114393981</v>
      </c>
      <c r="L45" s="156"/>
      <c r="M45" s="158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107000000</v>
      </c>
      <c r="C46" s="89">
        <v>1010000</v>
      </c>
      <c r="D46" s="89">
        <f t="shared" si="6"/>
        <v>10100000</v>
      </c>
      <c r="E46" s="150"/>
      <c r="F46" s="150"/>
      <c r="G46" s="93">
        <f t="shared" si="7"/>
        <v>9.4392523364485975E-2</v>
      </c>
      <c r="H46" s="153"/>
      <c r="I46" s="153"/>
      <c r="J46" s="153"/>
      <c r="K46" s="94">
        <f>LOG(D46)</f>
        <v>7.0043213737826422</v>
      </c>
      <c r="L46" s="156"/>
      <c r="M46" s="158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107000000</v>
      </c>
      <c r="C47" s="89">
        <v>677000</v>
      </c>
      <c r="D47" s="89">
        <f t="shared" si="6"/>
        <v>6770000</v>
      </c>
      <c r="E47" s="150"/>
      <c r="F47" s="150"/>
      <c r="G47" s="93">
        <f t="shared" si="7"/>
        <v>6.3271028037383173E-2</v>
      </c>
      <c r="H47" s="153"/>
      <c r="I47" s="153"/>
      <c r="J47" s="153"/>
      <c r="K47" s="94">
        <f>LOG(D47)</f>
        <v>6.8305886686851442</v>
      </c>
      <c r="L47" s="156"/>
      <c r="M47" s="158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107000000</v>
      </c>
      <c r="C48" s="89">
        <v>1390000</v>
      </c>
      <c r="D48" s="89">
        <f t="shared" si="6"/>
        <v>13900000</v>
      </c>
      <c r="E48" s="151"/>
      <c r="F48" s="151"/>
      <c r="G48" s="93">
        <f t="shared" si="7"/>
        <v>0.12990654205607477</v>
      </c>
      <c r="H48" s="154"/>
      <c r="I48" s="154"/>
      <c r="J48" s="154"/>
      <c r="K48" s="94">
        <f>LOG(D48)</f>
        <v>7.143014800254095</v>
      </c>
      <c r="L48" s="156"/>
      <c r="M48" s="158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107000000</v>
      </c>
      <c r="C50" s="8">
        <v>80</v>
      </c>
      <c r="D50" s="8">
        <f t="shared" si="6"/>
        <v>800</v>
      </c>
      <c r="E50" s="129">
        <f>AVERAGE(D50:D54)</f>
        <v>43140.6</v>
      </c>
      <c r="F50" s="129">
        <f>STDEV(D50:D54)</f>
        <v>93844.255214690682</v>
      </c>
      <c r="G50" s="124">
        <f t="shared" ref="G50:G54" si="8">D50/B50</f>
        <v>7.4766355140186919E-6</v>
      </c>
      <c r="H50" s="132">
        <f>AVERAGE(G50:G54)</f>
        <v>4.0318317757009355E-4</v>
      </c>
      <c r="I50" s="132">
        <f>STDEV(G50:G54)</f>
        <v>8.7704911415598759E-4</v>
      </c>
      <c r="J50" s="135">
        <f>I50/H50</f>
        <v>2.1753117762546337</v>
      </c>
      <c r="K50" s="67">
        <f>LOG(D50)</f>
        <v>2.9030899869919438</v>
      </c>
      <c r="L50" s="138">
        <f>AVERAGE(K50:K54)</f>
        <v>3.348297136635181</v>
      </c>
      <c r="M50" s="138">
        <f>STDEV(K50:K54)^2</f>
        <v>1.3928367719574037</v>
      </c>
      <c r="N50" s="144">
        <f>L44-L50</f>
        <v>3.6678362991381084</v>
      </c>
      <c r="O50" s="138">
        <f>SQRT((M44/5)+(M50/5))</f>
        <v>0.53044629695297063</v>
      </c>
      <c r="P50" s="147">
        <f>1.96*O50</f>
        <v>1.0396747420278225</v>
      </c>
    </row>
    <row r="51" spans="1:16" ht="20.100000000000001" customHeight="1" x14ac:dyDescent="0.2">
      <c r="A51" s="16" t="s">
        <v>46</v>
      </c>
      <c r="B51" s="10">
        <v>107000000</v>
      </c>
      <c r="C51" s="10">
        <v>327</v>
      </c>
      <c r="D51" s="10">
        <f t="shared" si="6"/>
        <v>3270</v>
      </c>
      <c r="E51" s="130"/>
      <c r="F51" s="130"/>
      <c r="G51" s="121">
        <f t="shared" si="8"/>
        <v>3.0560747663551403E-5</v>
      </c>
      <c r="H51" s="133"/>
      <c r="I51" s="133"/>
      <c r="J51" s="136"/>
      <c r="K51" s="68">
        <f>LOG(D51)</f>
        <v>3.514547752660286</v>
      </c>
      <c r="L51" s="139"/>
      <c r="M51" s="139"/>
      <c r="N51" s="145"/>
      <c r="O51" s="139"/>
      <c r="P51" s="148"/>
    </row>
    <row r="52" spans="1:16" ht="20.100000000000001" customHeight="1" x14ac:dyDescent="0.2">
      <c r="A52" s="16" t="s">
        <v>47</v>
      </c>
      <c r="B52" s="10">
        <v>107000000</v>
      </c>
      <c r="C52" s="10">
        <v>21100</v>
      </c>
      <c r="D52" s="10">
        <f t="shared" si="6"/>
        <v>211000</v>
      </c>
      <c r="E52" s="130"/>
      <c r="F52" s="130"/>
      <c r="G52" s="11">
        <f t="shared" si="8"/>
        <v>1.9719626168224298E-3</v>
      </c>
      <c r="H52" s="133"/>
      <c r="I52" s="133"/>
      <c r="J52" s="136"/>
      <c r="K52" s="68">
        <f>LOG(D52)</f>
        <v>5.3242824552976931</v>
      </c>
      <c r="L52" s="139"/>
      <c r="M52" s="139"/>
      <c r="N52" s="145"/>
      <c r="O52" s="139"/>
      <c r="P52" s="148"/>
    </row>
    <row r="53" spans="1:16" ht="20.100000000000001" customHeight="1" x14ac:dyDescent="0.2">
      <c r="A53" s="16" t="s">
        <v>48</v>
      </c>
      <c r="B53" s="10">
        <v>107000000</v>
      </c>
      <c r="C53" s="10">
        <v>30</v>
      </c>
      <c r="D53" s="10">
        <f t="shared" si="6"/>
        <v>300</v>
      </c>
      <c r="E53" s="130"/>
      <c r="F53" s="130"/>
      <c r="G53" s="117">
        <f t="shared" si="8"/>
        <v>2.8037383177570094E-6</v>
      </c>
      <c r="H53" s="133"/>
      <c r="I53" s="133"/>
      <c r="J53" s="136"/>
      <c r="K53" s="68">
        <f>LOG(D53)</f>
        <v>2.4771212547196626</v>
      </c>
      <c r="L53" s="139"/>
      <c r="M53" s="139"/>
      <c r="N53" s="145"/>
      <c r="O53" s="139"/>
      <c r="P53" s="148"/>
    </row>
    <row r="54" spans="1:16" ht="20.100000000000001" customHeight="1" x14ac:dyDescent="0.2">
      <c r="A54" s="16" t="s">
        <v>49</v>
      </c>
      <c r="B54" s="10">
        <v>107000000</v>
      </c>
      <c r="C54" s="10">
        <v>33.299999999999997</v>
      </c>
      <c r="D54" s="10">
        <f t="shared" si="6"/>
        <v>333</v>
      </c>
      <c r="E54" s="131"/>
      <c r="F54" s="131"/>
      <c r="G54" s="117">
        <f t="shared" si="8"/>
        <v>3.1121495327102802E-6</v>
      </c>
      <c r="H54" s="134"/>
      <c r="I54" s="134"/>
      <c r="J54" s="137"/>
      <c r="K54" s="68">
        <f>LOG(D54)</f>
        <v>2.5224442335063197</v>
      </c>
      <c r="L54" s="140"/>
      <c r="M54" s="140"/>
      <c r="N54" s="146"/>
      <c r="O54" s="139"/>
      <c r="P54" s="148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#18 (300 mg/L - 27°C - 45%RH - 60hr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D3:S30"/>
  <sheetViews>
    <sheetView topLeftCell="D1" zoomScaleNormal="100" workbookViewId="0">
      <selection activeCell="P21" sqref="P21"/>
    </sheetView>
  </sheetViews>
  <sheetFormatPr defaultRowHeight="12.75" x14ac:dyDescent="0.2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 x14ac:dyDescent="0.25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 x14ac:dyDescent="0.2">
      <c r="M4" s="54" t="s">
        <v>15</v>
      </c>
      <c r="N4" s="114">
        <v>26.94</v>
      </c>
      <c r="O4" s="114">
        <v>24.53</v>
      </c>
      <c r="P4" s="115">
        <v>26.82</v>
      </c>
      <c r="Q4" s="114">
        <v>45.72</v>
      </c>
      <c r="R4" s="114">
        <v>35.880000000000003</v>
      </c>
      <c r="S4" s="115">
        <v>44.07</v>
      </c>
    </row>
    <row r="5" spans="13:19" x14ac:dyDescent="0.2">
      <c r="M5" s="54" t="s">
        <v>38</v>
      </c>
      <c r="N5" s="114">
        <v>28.3</v>
      </c>
      <c r="O5" s="114">
        <v>26.7</v>
      </c>
      <c r="P5" s="115">
        <v>27.28</v>
      </c>
      <c r="Q5" s="114">
        <v>48.3</v>
      </c>
      <c r="R5" s="114">
        <v>44.4</v>
      </c>
      <c r="S5" s="115">
        <v>45.95</v>
      </c>
    </row>
    <row r="9" spans="13:19" ht="13.5" thickBot="1" x14ac:dyDescent="0.25">
      <c r="N9" s="104" t="s">
        <v>23</v>
      </c>
      <c r="O9" s="104" t="s">
        <v>24</v>
      </c>
      <c r="P9" s="104" t="s">
        <v>25</v>
      </c>
    </row>
    <row r="10" spans="13:19" ht="13.5" thickTop="1" x14ac:dyDescent="0.2">
      <c r="M10" s="69" t="s">
        <v>22</v>
      </c>
      <c r="N10" s="70">
        <v>307</v>
      </c>
      <c r="O10" s="70">
        <v>272</v>
      </c>
      <c r="P10" s="71">
        <v>301.18</v>
      </c>
    </row>
    <row r="13" spans="13:19" x14ac:dyDescent="0.2">
      <c r="Q13" s="106"/>
    </row>
    <row r="14" spans="13:19" x14ac:dyDescent="0.2">
      <c r="N14" s="100"/>
      <c r="O14" s="100"/>
      <c r="P14" s="100"/>
      <c r="Q14" s="100"/>
      <c r="R14" s="100"/>
    </row>
    <row r="15" spans="13:19" x14ac:dyDescent="0.2">
      <c r="N15" s="98"/>
      <c r="O15" s="99"/>
      <c r="P15" s="99"/>
      <c r="Q15" s="98"/>
      <c r="R15" s="99"/>
    </row>
    <row r="16" spans="13:19" x14ac:dyDescent="0.2">
      <c r="N16" s="98"/>
      <c r="O16" s="206" t="s">
        <v>52</v>
      </c>
      <c r="P16" s="206"/>
      <c r="Q16" s="98"/>
      <c r="R16" s="101"/>
    </row>
    <row r="17" spans="4:18" x14ac:dyDescent="0.2">
      <c r="N17" s="100"/>
      <c r="O17" s="112" t="s">
        <v>81</v>
      </c>
      <c r="P17" s="116" t="s">
        <v>82</v>
      </c>
      <c r="Q17" s="113" t="s">
        <v>83</v>
      </c>
      <c r="R17" s="100"/>
    </row>
    <row r="18" spans="4:18" x14ac:dyDescent="0.2">
      <c r="N18" s="98" t="s">
        <v>51</v>
      </c>
      <c r="O18" s="126">
        <v>3.01</v>
      </c>
      <c r="P18" s="126">
        <v>0.73</v>
      </c>
      <c r="Q18" s="127">
        <v>5.88</v>
      </c>
      <c r="R18" s="128"/>
    </row>
    <row r="19" spans="4:18" x14ac:dyDescent="0.2">
      <c r="N19" s="98" t="s">
        <v>78</v>
      </c>
      <c r="O19" s="126">
        <v>4.3600000000000003</v>
      </c>
      <c r="P19" s="126">
        <v>3.38</v>
      </c>
      <c r="Q19" s="126">
        <v>3.6</v>
      </c>
      <c r="R19" s="128"/>
    </row>
    <row r="20" spans="4:18" x14ac:dyDescent="0.2">
      <c r="N20" s="98" t="s">
        <v>77</v>
      </c>
      <c r="O20" s="126">
        <v>5.28</v>
      </c>
      <c r="P20" s="126">
        <v>1.73</v>
      </c>
      <c r="Q20" s="127">
        <v>7.33</v>
      </c>
      <c r="R20" s="128"/>
    </row>
    <row r="21" spans="4:18" x14ac:dyDescent="0.2">
      <c r="N21" s="102" t="s">
        <v>79</v>
      </c>
      <c r="O21" s="126">
        <v>2.71</v>
      </c>
      <c r="P21" s="126">
        <v>2.88</v>
      </c>
      <c r="Q21" s="126">
        <v>3.67</v>
      </c>
      <c r="R21" s="128"/>
    </row>
    <row r="24" spans="4:18" x14ac:dyDescent="0.2">
      <c r="N24" s="100"/>
      <c r="O24" s="100"/>
      <c r="P24" s="100"/>
      <c r="Q24" s="100"/>
      <c r="R24" s="100"/>
    </row>
    <row r="25" spans="4:18" x14ac:dyDescent="0.2">
      <c r="N25" s="98"/>
      <c r="O25" s="99"/>
      <c r="P25" s="99"/>
      <c r="Q25" s="98"/>
      <c r="R25" s="99"/>
    </row>
    <row r="26" spans="4:18" x14ac:dyDescent="0.2">
      <c r="N26" s="98"/>
      <c r="O26" s="101"/>
      <c r="P26" s="99"/>
      <c r="Q26" s="98"/>
      <c r="R26" s="101"/>
    </row>
    <row r="27" spans="4:18" x14ac:dyDescent="0.2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 x14ac:dyDescent="0.2">
      <c r="D28" s="53"/>
      <c r="N28" s="98"/>
      <c r="O28" s="99"/>
      <c r="P28" s="99"/>
      <c r="Q28" s="98"/>
      <c r="R28" s="99"/>
    </row>
    <row r="29" spans="4:18" x14ac:dyDescent="0.2">
      <c r="N29" s="98"/>
      <c r="O29" s="99"/>
      <c r="P29" s="99"/>
      <c r="Q29" s="98"/>
      <c r="R29" s="99"/>
    </row>
    <row r="30" spans="4:18" x14ac:dyDescent="0.2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#18 (300 mg/L - 27°C - 45%RH - 60hr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2014-01-27T13:59:06Z</cp:lastPrinted>
  <dcterms:created xsi:type="dcterms:W3CDTF">2003-06-12T11:20:39Z</dcterms:created>
  <dcterms:modified xsi:type="dcterms:W3CDTF">2014-01-27T13:59:36Z</dcterms:modified>
</cp:coreProperties>
</file>