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3140" yWindow="-75" windowWidth="10350" windowHeight="9615" tabRatio="704" activeTab="1"/>
  </bookViews>
  <sheets>
    <sheet name="B. anthracis Ames" sheetId="13" r:id="rId1"/>
    <sheet name="B. anthracis NNR1Delta1" sheetId="17" r:id="rId2"/>
    <sheet name="B. anthracis Sterne" sheetId="14" r:id="rId3"/>
    <sheet name="Parameters" sheetId="15" r:id="rId4"/>
  </sheets>
  <definedNames>
    <definedName name="_xlnm.Print_Area" localSheetId="0">'B. anthracis Ames'!$A$1:$P$56</definedName>
    <definedName name="_xlnm.Print_Area" localSheetId="1">'B. anthracis NNR1Delta1'!$A$1:$P$56</definedName>
    <definedName name="_xlnm.Print_Area" localSheetId="2">'B. anthracis Sterne'!$A$1:$P$56</definedName>
  </definedNames>
  <calcPr calcId="145621"/>
</workbook>
</file>

<file path=xl/calcChain.xml><?xml version="1.0" encoding="utf-8"?>
<calcChain xmlns="http://schemas.openxmlformats.org/spreadsheetml/2006/main">
  <c r="D12" i="13" l="1"/>
  <c r="D54" i="14" l="1"/>
  <c r="D39" i="14"/>
  <c r="D40" i="14"/>
  <c r="D38" i="14"/>
  <c r="D37" i="14"/>
  <c r="D36" i="14"/>
  <c r="D22" i="14"/>
  <c r="D9" i="14"/>
  <c r="D8" i="14"/>
  <c r="D26" i="13"/>
  <c r="D24" i="13"/>
  <c r="D53" i="14"/>
  <c r="D52" i="14"/>
  <c r="D51" i="14"/>
  <c r="D50" i="14"/>
  <c r="D26" i="14"/>
  <c r="D25" i="14"/>
  <c r="D24" i="14"/>
  <c r="D23" i="14"/>
  <c r="D12" i="14"/>
  <c r="D11" i="14"/>
  <c r="D10" i="14"/>
  <c r="D54" i="17"/>
  <c r="D53" i="17"/>
  <c r="D52" i="17"/>
  <c r="D51" i="17"/>
  <c r="D50" i="17"/>
  <c r="D40" i="17"/>
  <c r="D39" i="17"/>
  <c r="D38" i="17"/>
  <c r="D37" i="17"/>
  <c r="D36" i="17"/>
  <c r="D26" i="17"/>
  <c r="D25" i="17"/>
  <c r="D24" i="17"/>
  <c r="D23" i="17"/>
  <c r="D22" i="17"/>
  <c r="D12" i="17"/>
  <c r="D11" i="17"/>
  <c r="D10" i="17"/>
  <c r="D9" i="17"/>
  <c r="D8" i="17"/>
  <c r="D41" i="17"/>
  <c r="D55" i="13"/>
  <c r="D41" i="13"/>
  <c r="D27" i="13"/>
  <c r="D13" i="13"/>
  <c r="D55" i="17" l="1"/>
  <c r="K54" i="17"/>
  <c r="G54" i="17"/>
  <c r="G53" i="17"/>
  <c r="K53" i="17"/>
  <c r="K52" i="17"/>
  <c r="K51" i="17"/>
  <c r="G51" i="17"/>
  <c r="F50" i="17"/>
  <c r="D49" i="17"/>
  <c r="D48" i="17"/>
  <c r="K48" i="17" s="1"/>
  <c r="D47" i="17"/>
  <c r="K47" i="17" s="1"/>
  <c r="D46" i="17"/>
  <c r="G46" i="17" s="1"/>
  <c r="D45" i="17"/>
  <c r="K45" i="17" s="1"/>
  <c r="D44" i="17"/>
  <c r="G44" i="17" s="1"/>
  <c r="K40" i="17"/>
  <c r="G40" i="17"/>
  <c r="K39" i="17"/>
  <c r="G39" i="17"/>
  <c r="K38" i="17"/>
  <c r="G38" i="17"/>
  <c r="K37" i="17"/>
  <c r="G37" i="17"/>
  <c r="K36" i="17"/>
  <c r="G36" i="17"/>
  <c r="F36" i="17"/>
  <c r="E36" i="17"/>
  <c r="D35" i="17"/>
  <c r="D34" i="17"/>
  <c r="K34" i="17" s="1"/>
  <c r="D33" i="17"/>
  <c r="G33" i="17" s="1"/>
  <c r="D32" i="17"/>
  <c r="G32" i="17" s="1"/>
  <c r="D31" i="17"/>
  <c r="K31" i="17" s="1"/>
  <c r="D30" i="17"/>
  <c r="G30" i="17" s="1"/>
  <c r="D27" i="17"/>
  <c r="G26" i="17"/>
  <c r="K26" i="17"/>
  <c r="K25" i="17"/>
  <c r="G25" i="17"/>
  <c r="K24" i="17"/>
  <c r="K23" i="17"/>
  <c r="K22" i="17"/>
  <c r="D21" i="17"/>
  <c r="D20" i="17"/>
  <c r="K20" i="17" s="1"/>
  <c r="D19" i="17"/>
  <c r="K19" i="17" s="1"/>
  <c r="D18" i="17"/>
  <c r="G18" i="17" s="1"/>
  <c r="D17" i="17"/>
  <c r="G17" i="17" s="1"/>
  <c r="D16" i="17"/>
  <c r="D13" i="17"/>
  <c r="K12" i="17"/>
  <c r="G11" i="17"/>
  <c r="K11" i="17"/>
  <c r="K10" i="17"/>
  <c r="G10" i="17"/>
  <c r="K9" i="17"/>
  <c r="G9" i="17"/>
  <c r="K8" i="17"/>
  <c r="G8" i="17"/>
  <c r="D7" i="17"/>
  <c r="D6" i="17"/>
  <c r="G6" i="17" s="1"/>
  <c r="D5" i="17"/>
  <c r="G5" i="17" s="1"/>
  <c r="D4" i="17"/>
  <c r="K4" i="17" s="1"/>
  <c r="D3" i="17"/>
  <c r="K3" i="17" s="1"/>
  <c r="D2" i="17"/>
  <c r="D55" i="14"/>
  <c r="G54" i="14"/>
  <c r="G53" i="14"/>
  <c r="K52" i="14"/>
  <c r="K51" i="14"/>
  <c r="F50" i="14"/>
  <c r="D49" i="14"/>
  <c r="D48" i="14"/>
  <c r="G48" i="14" s="1"/>
  <c r="D47" i="14"/>
  <c r="G47" i="14" s="1"/>
  <c r="D46" i="14"/>
  <c r="K46" i="14" s="1"/>
  <c r="D45" i="14"/>
  <c r="G45" i="14" s="1"/>
  <c r="D44" i="14"/>
  <c r="G54" i="13"/>
  <c r="K53" i="13"/>
  <c r="G52" i="13"/>
  <c r="G51" i="13"/>
  <c r="D49" i="13"/>
  <c r="D48" i="13"/>
  <c r="G48" i="13" s="1"/>
  <c r="D47" i="13"/>
  <c r="G47" i="13" s="1"/>
  <c r="D46" i="13"/>
  <c r="K46" i="13" s="1"/>
  <c r="D45" i="13"/>
  <c r="K45" i="13" s="1"/>
  <c r="D44" i="13"/>
  <c r="G44" i="13" s="1"/>
  <c r="K11" i="14"/>
  <c r="G40" i="13"/>
  <c r="G39" i="13"/>
  <c r="K38" i="13"/>
  <c r="G37" i="13"/>
  <c r="G26" i="13"/>
  <c r="G25" i="13"/>
  <c r="G24" i="13"/>
  <c r="G22" i="13"/>
  <c r="D41" i="14"/>
  <c r="K40" i="14"/>
  <c r="G38" i="14"/>
  <c r="K37" i="14"/>
  <c r="G36" i="14"/>
  <c r="D27" i="14"/>
  <c r="G26" i="14"/>
  <c r="K24" i="14"/>
  <c r="G23" i="14"/>
  <c r="D13" i="14"/>
  <c r="K12" i="14"/>
  <c r="K10" i="14"/>
  <c r="K9" i="14"/>
  <c r="G23" i="13"/>
  <c r="K25" i="14"/>
  <c r="K36" i="13"/>
  <c r="K39" i="14"/>
  <c r="D35" i="14"/>
  <c r="D34" i="14"/>
  <c r="G34" i="14" s="1"/>
  <c r="D33" i="14"/>
  <c r="K33" i="14" s="1"/>
  <c r="D32" i="14"/>
  <c r="G32" i="14" s="1"/>
  <c r="D31" i="14"/>
  <c r="K31" i="14" s="1"/>
  <c r="D30" i="14"/>
  <c r="K30" i="14" s="1"/>
  <c r="D21" i="14"/>
  <c r="D20" i="14"/>
  <c r="K20" i="14" s="1"/>
  <c r="D19" i="14"/>
  <c r="G19" i="14" s="1"/>
  <c r="D18" i="14"/>
  <c r="G18" i="14" s="1"/>
  <c r="D17" i="14"/>
  <c r="K17" i="14" s="1"/>
  <c r="D16" i="14"/>
  <c r="D7" i="14"/>
  <c r="D6" i="14"/>
  <c r="K6" i="14" s="1"/>
  <c r="D5" i="14"/>
  <c r="K5" i="14" s="1"/>
  <c r="D4" i="14"/>
  <c r="K4" i="14" s="1"/>
  <c r="D3" i="14"/>
  <c r="K3" i="14" s="1"/>
  <c r="D2" i="14"/>
  <c r="D35" i="13"/>
  <c r="D34" i="13"/>
  <c r="K34" i="13" s="1"/>
  <c r="D33" i="13"/>
  <c r="G33" i="13" s="1"/>
  <c r="D32" i="13"/>
  <c r="K32" i="13" s="1"/>
  <c r="D31" i="13"/>
  <c r="G31" i="13" s="1"/>
  <c r="D30" i="13"/>
  <c r="K30" i="13" s="1"/>
  <c r="K30" i="17" l="1"/>
  <c r="K5" i="17"/>
  <c r="K32" i="17"/>
  <c r="K46" i="17"/>
  <c r="L36" i="17"/>
  <c r="L8" i="17"/>
  <c r="I36" i="17"/>
  <c r="M36" i="17"/>
  <c r="G46" i="14"/>
  <c r="H36" i="17"/>
  <c r="G45" i="17"/>
  <c r="G47" i="17"/>
  <c r="K17" i="17"/>
  <c r="G20" i="17"/>
  <c r="E50" i="14"/>
  <c r="G51" i="14"/>
  <c r="G24" i="17"/>
  <c r="E22" i="17"/>
  <c r="M8" i="17"/>
  <c r="F44" i="14"/>
  <c r="K47" i="14"/>
  <c r="E44" i="14"/>
  <c r="K44" i="14"/>
  <c r="K44" i="17"/>
  <c r="M44" i="17" s="1"/>
  <c r="K33" i="17"/>
  <c r="G31" i="17"/>
  <c r="K18" i="17"/>
  <c r="F16" i="17"/>
  <c r="K6" i="17"/>
  <c r="G4" i="17"/>
  <c r="F2" i="17"/>
  <c r="E2" i="17"/>
  <c r="M22" i="17"/>
  <c r="L22" i="17"/>
  <c r="G2" i="17"/>
  <c r="K2" i="17"/>
  <c r="G3" i="17"/>
  <c r="E8" i="17"/>
  <c r="G12" i="17"/>
  <c r="H8" i="17" s="1"/>
  <c r="E16" i="17"/>
  <c r="G19" i="17"/>
  <c r="F22" i="17"/>
  <c r="G23" i="17"/>
  <c r="G34" i="17"/>
  <c r="G48" i="17"/>
  <c r="E50" i="17"/>
  <c r="G52" i="17"/>
  <c r="G16" i="17"/>
  <c r="K16" i="17"/>
  <c r="F30" i="17"/>
  <c r="F44" i="17"/>
  <c r="G50" i="17"/>
  <c r="K50" i="17"/>
  <c r="F8" i="17"/>
  <c r="G22" i="17"/>
  <c r="E30" i="17"/>
  <c r="E44" i="17"/>
  <c r="G44" i="14"/>
  <c r="K50" i="14"/>
  <c r="K48" i="14"/>
  <c r="G50" i="14"/>
  <c r="K45" i="14"/>
  <c r="G52" i="14"/>
  <c r="K53" i="14"/>
  <c r="K54" i="14"/>
  <c r="K51" i="13"/>
  <c r="G45" i="13"/>
  <c r="G46" i="13"/>
  <c r="G53" i="13"/>
  <c r="K44" i="13"/>
  <c r="K47" i="13"/>
  <c r="K54" i="13"/>
  <c r="E50" i="13"/>
  <c r="F44" i="13"/>
  <c r="G50" i="13"/>
  <c r="K50" i="13"/>
  <c r="E44" i="13"/>
  <c r="K48" i="13"/>
  <c r="F50" i="13"/>
  <c r="K52" i="13"/>
  <c r="F8" i="14"/>
  <c r="E16" i="14"/>
  <c r="K39" i="13"/>
  <c r="G38" i="13"/>
  <c r="F22" i="14"/>
  <c r="G36" i="13"/>
  <c r="F36" i="13"/>
  <c r="K37" i="13"/>
  <c r="G40" i="14"/>
  <c r="G39" i="14"/>
  <c r="G37" i="14"/>
  <c r="K26" i="14"/>
  <c r="G25" i="14"/>
  <c r="K23" i="14"/>
  <c r="G12" i="14"/>
  <c r="E8" i="14"/>
  <c r="K8" i="14"/>
  <c r="M8" i="14" s="1"/>
  <c r="G33" i="14"/>
  <c r="K32" i="14"/>
  <c r="G31" i="14"/>
  <c r="G30" i="14"/>
  <c r="K19" i="14"/>
  <c r="K18" i="14"/>
  <c r="G17" i="14"/>
  <c r="G16" i="14"/>
  <c r="K16" i="14"/>
  <c r="G4" i="14"/>
  <c r="G32" i="13"/>
  <c r="F30" i="14"/>
  <c r="K36" i="14"/>
  <c r="E30" i="14"/>
  <c r="K34" i="14"/>
  <c r="F36" i="14"/>
  <c r="K38" i="14"/>
  <c r="E36" i="14"/>
  <c r="F16" i="14"/>
  <c r="G22" i="14"/>
  <c r="K22" i="14"/>
  <c r="G20" i="14"/>
  <c r="E22" i="14"/>
  <c r="G24" i="14"/>
  <c r="F2" i="14"/>
  <c r="G6" i="14"/>
  <c r="G8" i="14"/>
  <c r="G10" i="14"/>
  <c r="G34" i="13"/>
  <c r="E2" i="14"/>
  <c r="G2" i="14"/>
  <c r="K2" i="14"/>
  <c r="G3" i="14"/>
  <c r="G5" i="14"/>
  <c r="G9" i="14"/>
  <c r="G11" i="14"/>
  <c r="F30" i="13"/>
  <c r="K31" i="13"/>
  <c r="K33" i="13"/>
  <c r="K40" i="13"/>
  <c r="E30" i="13"/>
  <c r="G30" i="13"/>
  <c r="E36" i="13"/>
  <c r="M30" i="17" l="1"/>
  <c r="H30" i="17"/>
  <c r="J36" i="17"/>
  <c r="O36" i="17"/>
  <c r="P36" i="17" s="1"/>
  <c r="I44" i="17"/>
  <c r="L44" i="17"/>
  <c r="L30" i="17"/>
  <c r="N36" i="17" s="1"/>
  <c r="L50" i="14"/>
  <c r="H50" i="14"/>
  <c r="L44" i="14"/>
  <c r="M44" i="14"/>
  <c r="M44" i="13"/>
  <c r="I44" i="13"/>
  <c r="H44" i="17"/>
  <c r="I30" i="17"/>
  <c r="I8" i="17"/>
  <c r="J8" i="17" s="1"/>
  <c r="H44" i="13"/>
  <c r="M50" i="17"/>
  <c r="O50" i="17" s="1"/>
  <c r="P50" i="17" s="1"/>
  <c r="L50" i="17"/>
  <c r="L16" i="17"/>
  <c r="N22" i="17" s="1"/>
  <c r="M16" i="17"/>
  <c r="O22" i="17" s="1"/>
  <c r="P22" i="17" s="1"/>
  <c r="H22" i="17"/>
  <c r="I22" i="17"/>
  <c r="I2" i="17"/>
  <c r="H2" i="17"/>
  <c r="H50" i="17"/>
  <c r="I50" i="17"/>
  <c r="H16" i="17"/>
  <c r="I16" i="17"/>
  <c r="L2" i="17"/>
  <c r="N8" i="17" s="1"/>
  <c r="M2" i="17"/>
  <c r="O8" i="17" s="1"/>
  <c r="P8" i="17" s="1"/>
  <c r="H44" i="14"/>
  <c r="I44" i="14"/>
  <c r="I50" i="14"/>
  <c r="M50" i="14"/>
  <c r="L44" i="13"/>
  <c r="I50" i="13"/>
  <c r="H50" i="13"/>
  <c r="M50" i="13"/>
  <c r="L50" i="13"/>
  <c r="I36" i="13"/>
  <c r="L36" i="13"/>
  <c r="H36" i="13"/>
  <c r="H36" i="14"/>
  <c r="L30" i="14"/>
  <c r="I36" i="14"/>
  <c r="I30" i="14"/>
  <c r="M36" i="13"/>
  <c r="I16" i="14"/>
  <c r="L8" i="14"/>
  <c r="L16" i="14"/>
  <c r="H8" i="14"/>
  <c r="M30" i="14"/>
  <c r="H30" i="14"/>
  <c r="M16" i="14"/>
  <c r="L30" i="13"/>
  <c r="M30" i="13"/>
  <c r="H16" i="14"/>
  <c r="I8" i="14"/>
  <c r="L36" i="14"/>
  <c r="M36" i="14"/>
  <c r="I22" i="14"/>
  <c r="H22" i="14"/>
  <c r="M22" i="14"/>
  <c r="L22" i="14"/>
  <c r="H2" i="14"/>
  <c r="I2" i="14"/>
  <c r="L2" i="14"/>
  <c r="M2" i="14"/>
  <c r="O8" i="14" s="1"/>
  <c r="P8" i="14" s="1"/>
  <c r="I30" i="13"/>
  <c r="H30" i="13"/>
  <c r="J30" i="17" l="1"/>
  <c r="O50" i="13"/>
  <c r="P50" i="13" s="1"/>
  <c r="N50" i="13"/>
  <c r="N50" i="14"/>
  <c r="J44" i="17"/>
  <c r="N50" i="17"/>
  <c r="J50" i="14"/>
  <c r="J50" i="13"/>
  <c r="O50" i="14"/>
  <c r="P50" i="14" s="1"/>
  <c r="J44" i="13"/>
  <c r="J2" i="17"/>
  <c r="J44" i="14"/>
  <c r="J16" i="17"/>
  <c r="J50" i="17"/>
  <c r="J22" i="17"/>
  <c r="J36" i="13"/>
  <c r="N36" i="13"/>
  <c r="J30" i="14"/>
  <c r="J36" i="14"/>
  <c r="N36" i="14"/>
  <c r="O36" i="14"/>
  <c r="P36" i="14" s="1"/>
  <c r="J16" i="14"/>
  <c r="N22" i="14"/>
  <c r="O36" i="13"/>
  <c r="P36" i="13" s="1"/>
  <c r="N8" i="14"/>
  <c r="J8" i="14"/>
  <c r="O22" i="14"/>
  <c r="P22" i="14" s="1"/>
  <c r="J30" i="13"/>
  <c r="J22" i="14"/>
  <c r="J2" i="14"/>
  <c r="K25" i="13" l="1"/>
  <c r="D21" i="13"/>
  <c r="D20" i="13"/>
  <c r="K20" i="13" s="1"/>
  <c r="F22" i="13" l="1"/>
  <c r="G20" i="13"/>
  <c r="E22" i="13"/>
  <c r="K22" i="13"/>
  <c r="K24" i="13"/>
  <c r="K26" i="13"/>
  <c r="K23" i="13"/>
  <c r="D19" i="13"/>
  <c r="K19" i="13" s="1"/>
  <c r="D18" i="13"/>
  <c r="G18" i="13" s="1"/>
  <c r="D17" i="13"/>
  <c r="K17" i="13" s="1"/>
  <c r="I22" i="13" l="1"/>
  <c r="H22" i="13" s="1"/>
  <c r="G19" i="13"/>
  <c r="G17" i="13"/>
  <c r="K18" i="13"/>
  <c r="M22" i="13"/>
  <c r="L22" i="13" s="1"/>
  <c r="J22" i="13" l="1"/>
  <c r="D16" i="13"/>
  <c r="K16" i="13" s="1"/>
  <c r="K12" i="13"/>
  <c r="K11" i="13"/>
  <c r="K10" i="13"/>
  <c r="G9" i="13"/>
  <c r="G11" i="13" l="1"/>
  <c r="K9" i="13"/>
  <c r="G10" i="13"/>
  <c r="G12" i="13"/>
  <c r="F16" i="13"/>
  <c r="E16" i="13" s="1"/>
  <c r="L16" i="13"/>
  <c r="N22" i="13" s="1"/>
  <c r="M16" i="13"/>
  <c r="G16" i="13"/>
  <c r="K8" i="13"/>
  <c r="D7" i="13"/>
  <c r="D6" i="13"/>
  <c r="G6" i="13" s="1"/>
  <c r="D5" i="13"/>
  <c r="K5" i="13" s="1"/>
  <c r="D4" i="13"/>
  <c r="G4" i="13" s="1"/>
  <c r="D3" i="13"/>
  <c r="K3" i="13" s="1"/>
  <c r="G5" i="13" l="1"/>
  <c r="G3" i="13"/>
  <c r="M8" i="13"/>
  <c r="L8" i="13"/>
  <c r="F8" i="13"/>
  <c r="I16" i="13"/>
  <c r="H16" i="13"/>
  <c r="K4" i="13"/>
  <c r="K6" i="13"/>
  <c r="E8" i="13"/>
  <c r="G8" i="13"/>
  <c r="H8" i="13" s="1"/>
  <c r="D2" i="13"/>
  <c r="K2" i="13" s="1"/>
  <c r="E2" i="13" l="1"/>
  <c r="L2" i="13"/>
  <c r="N8" i="13" s="1"/>
  <c r="M2" i="13"/>
  <c r="O8" i="13" s="1"/>
  <c r="P8" i="13" s="1"/>
  <c r="F2" i="13"/>
  <c r="J16" i="13"/>
  <c r="G2" i="13"/>
  <c r="I2" i="13" l="1"/>
  <c r="H2" i="13"/>
  <c r="I8" i="13"/>
  <c r="J8" i="13" s="1"/>
  <c r="O22" i="13"/>
  <c r="P22" i="13" s="1"/>
  <c r="J2" i="13" l="1"/>
</calcChain>
</file>

<file path=xl/sharedStrings.xml><?xml version="1.0" encoding="utf-8"?>
<sst xmlns="http://schemas.openxmlformats.org/spreadsheetml/2006/main" count="356" uniqueCount="84">
  <si>
    <t>Coupon Type</t>
  </si>
  <si>
    <t>Recovery Conc. (CFU/mL)</t>
  </si>
  <si>
    <t>Avg. Total Spores (CFU)</t>
  </si>
  <si>
    <t>SD Total Spores</t>
  </si>
  <si>
    <t>% Recovery</t>
  </si>
  <si>
    <t>Avg. % Recovery</t>
  </si>
  <si>
    <t>SD % Recovery</t>
  </si>
  <si>
    <t>%CV</t>
  </si>
  <si>
    <t>Mean Log Reduction</t>
  </si>
  <si>
    <t>Total Spores (CFU):  10 mL Total Extract Volume</t>
  </si>
  <si>
    <t>Log Total spres/10 mL Total Extract Volume</t>
  </si>
  <si>
    <t>Mean Log Spores</t>
  </si>
  <si>
    <t>Variance Log Spores</t>
  </si>
  <si>
    <t>SE</t>
  </si>
  <si>
    <t>95% CI</t>
  </si>
  <si>
    <t>Controls</t>
  </si>
  <si>
    <r>
      <t>High Temp (</t>
    </r>
    <r>
      <rPr>
        <b/>
        <sz val="10"/>
        <rFont val="Wide Latin"/>
        <family val="1"/>
      </rPr>
      <t>°</t>
    </r>
    <r>
      <rPr>
        <b/>
        <sz val="10"/>
        <rFont val="Arial"/>
        <family val="2"/>
      </rPr>
      <t>C)</t>
    </r>
  </si>
  <si>
    <t>Low Temp (°C)</t>
  </si>
  <si>
    <t>Avg. Temp (°C)</t>
  </si>
  <si>
    <t>High RH (%)</t>
  </si>
  <si>
    <t>Low RH (%)</t>
  </si>
  <si>
    <t>Avg. RH (%)</t>
  </si>
  <si>
    <t>Concentration (mg/L)</t>
  </si>
  <si>
    <t xml:space="preserve">High </t>
  </si>
  <si>
    <t>Low</t>
  </si>
  <si>
    <t>Avg.</t>
  </si>
  <si>
    <t>Glass-CTRL 1</t>
  </si>
  <si>
    <t>Glass-CTRL 2</t>
  </si>
  <si>
    <t>Glass-CTRL 3</t>
  </si>
  <si>
    <t>Glass-CTRL 4</t>
  </si>
  <si>
    <t>Glass-CTRL 5</t>
  </si>
  <si>
    <t>Glass Control BLK</t>
  </si>
  <si>
    <t>Glass-Decon 1</t>
  </si>
  <si>
    <t>Glass-Decon 2</t>
  </si>
  <si>
    <t>Glass-Decon 3</t>
  </si>
  <si>
    <t>Glass-Decon 4</t>
  </si>
  <si>
    <t>Glass-Decon 5</t>
  </si>
  <si>
    <t>Glass Decon BLK</t>
  </si>
  <si>
    <t xml:space="preserve">Decons </t>
  </si>
  <si>
    <t>Bare Pine Wood-CTRL 1</t>
  </si>
  <si>
    <t>Bare Pine Wood-CTRL 2</t>
  </si>
  <si>
    <t>Bare Pine Wood-CTRL 3</t>
  </si>
  <si>
    <t>Bare Pine Wood-CTRL 4</t>
  </si>
  <si>
    <t>Bare Pine Wood-CTRL 5</t>
  </si>
  <si>
    <t>Bare Pine Wood Control BLK</t>
  </si>
  <si>
    <t>Bare Pine Wood-Decon 1</t>
  </si>
  <si>
    <t>Bare Pine Wood-Decon 2</t>
  </si>
  <si>
    <t>Bare Pine Wood-Decon 3</t>
  </si>
  <si>
    <t>Bare Pine Wood-Decon 4</t>
  </si>
  <si>
    <t>Bare Pine Wood-Decon 5</t>
  </si>
  <si>
    <t>Bare Pine Wood Decon BLK</t>
  </si>
  <si>
    <t>Glass</t>
  </si>
  <si>
    <t>Log Reduction</t>
  </si>
  <si>
    <t>CFU Inoculated/ Coupon</t>
  </si>
  <si>
    <t>Carpet-CTRL 1</t>
  </si>
  <si>
    <t xml:space="preserve"> Carpet-CTRL 2</t>
  </si>
  <si>
    <t xml:space="preserve"> Carpet-CTRL 3</t>
  </si>
  <si>
    <t>Carpet-CTRL 4</t>
  </si>
  <si>
    <t>Carpet-CTRL 5</t>
  </si>
  <si>
    <t>Carpet Control BLK</t>
  </si>
  <si>
    <t>Carpet-Decon 1</t>
  </si>
  <si>
    <t>Carpet-Decon 2</t>
  </si>
  <si>
    <t>Carpet-Decon 3</t>
  </si>
  <si>
    <t>Carpet-Decon 4</t>
  </si>
  <si>
    <t>Carpet-Decon 5</t>
  </si>
  <si>
    <t>Ceiling Tile-CTRL 1</t>
  </si>
  <si>
    <t>Ceiling Tile-CTRL 2</t>
  </si>
  <si>
    <t>Ceiling Tile-CTRL 3</t>
  </si>
  <si>
    <t>Ceiling Tile-CTRL 4</t>
  </si>
  <si>
    <t>Ceiling Tile-CTRL 5</t>
  </si>
  <si>
    <t>Ceiling Tile Control BLK</t>
  </si>
  <si>
    <t>Ceiling Tile-Decon 1</t>
  </si>
  <si>
    <t>Ceiling Tile-Decon 2</t>
  </si>
  <si>
    <t>Ceiling Tile-Decon 3</t>
  </si>
  <si>
    <t>Ceiling Tile-Decon 4</t>
  </si>
  <si>
    <t>Ceiling Tile-Decon 5</t>
  </si>
  <si>
    <t>Ceiling Tile Decon BLK</t>
  </si>
  <si>
    <t>Carpet</t>
  </si>
  <si>
    <t>Ceiling Tile</t>
  </si>
  <si>
    <t>Pine Wood</t>
  </si>
  <si>
    <t>Carpet Decon BLK</t>
  </si>
  <si>
    <r>
      <t xml:space="preserve">B. anthracis </t>
    </r>
    <r>
      <rPr>
        <b/>
        <sz val="10"/>
        <color theme="4" tint="-0.249977111117893"/>
        <rFont val="Arial"/>
        <family val="2"/>
      </rPr>
      <t>Ames</t>
    </r>
  </si>
  <si>
    <r>
      <t>B. anthracis NNR1</t>
    </r>
    <r>
      <rPr>
        <b/>
        <sz val="10"/>
        <color rgb="FFC00000"/>
        <rFont val="Calibri"/>
        <family val="2"/>
      </rPr>
      <t>∆</t>
    </r>
    <r>
      <rPr>
        <b/>
        <i/>
        <sz val="10"/>
        <color rgb="FFC00000"/>
        <rFont val="Arial"/>
        <family val="2"/>
      </rPr>
      <t>1</t>
    </r>
  </si>
  <si>
    <r>
      <t xml:space="preserve">B. anthracis </t>
    </r>
    <r>
      <rPr>
        <b/>
        <sz val="10"/>
        <color theme="6" tint="-0.249977111117893"/>
        <rFont val="Arial"/>
        <family val="2"/>
      </rPr>
      <t>Sterne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</si>
</sst>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000"/>
    <numFmt numFmtId="165" formatCode="0.000"/>
    <numFmt numFmtId="166" formatCode="0.00000"/>
    <numFmt numFmtId="167" formatCode="0.00000%"/>
    <numFmt numFmtId="168" formatCode="0.000%"/>
    <numFmt numFmtId="169" formatCode="0.0000%"/>
    <numFmt numFmtId="170" formatCode="0.000000%"/>
    <numFmt numFmtId="171" formatCode="0.0000000%"/>
  </numFmts>
  <fonts count="15" x14ac:knownFonts="1">
    <font>
      <sz val="10"/>
      <name val="Arial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10"/>
      <name val="Wide Latin"/>
      <family val="1"/>
    </font>
    <font>
      <sz val="10"/>
      <color rgb="FFFF0000"/>
      <name val="Arial"/>
      <family val="2"/>
    </font>
    <font>
      <b/>
      <i/>
      <sz val="10"/>
      <name val="Arial"/>
      <family val="2"/>
    </font>
    <font>
      <b/>
      <i/>
      <sz val="10"/>
      <color theme="4" tint="-0.249977111117893"/>
      <name val="Arial"/>
      <family val="2"/>
    </font>
    <font>
      <b/>
      <sz val="10"/>
      <color theme="4" tint="-0.249977111117893"/>
      <name val="Arial"/>
      <family val="2"/>
    </font>
    <font>
      <b/>
      <i/>
      <sz val="10"/>
      <color theme="6" tint="-0.249977111117893"/>
      <name val="Arial"/>
      <family val="2"/>
    </font>
    <font>
      <b/>
      <i/>
      <sz val="10"/>
      <color rgb="FFC00000"/>
      <name val="Arial"/>
      <family val="2"/>
    </font>
    <font>
      <b/>
      <sz val="10"/>
      <color rgb="FFC00000"/>
      <name val="Calibri"/>
      <family val="2"/>
    </font>
    <font>
      <b/>
      <sz val="10"/>
      <color theme="6" tint="-0.249977111117893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lightDown">
        <bgColor indexed="8"/>
      </patternFill>
    </fill>
    <fill>
      <patternFill patternType="solid">
        <fgColor theme="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CC"/>
        <bgColor indexed="64"/>
      </patternFill>
    </fill>
  </fills>
  <borders count="35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/>
      <bottom style="double">
        <color auto="1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20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2" fontId="1" fillId="2" borderId="3" xfId="0" applyNumberFormat="1" applyFont="1" applyFill="1" applyBorder="1" applyAlignment="1">
      <alignment horizontal="center" vertical="center" wrapText="1"/>
    </xf>
    <xf numFmtId="2" fontId="1" fillId="2" borderId="3" xfId="0" applyNumberFormat="1" applyFont="1" applyFill="1" applyBorder="1" applyAlignment="1" applyProtection="1">
      <alignment horizontal="center" vertical="center" wrapText="1"/>
    </xf>
    <xf numFmtId="11" fontId="1" fillId="2" borderId="3" xfId="0" applyNumberFormat="1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0" borderId="0" xfId="0" applyFont="1" applyAlignment="1">
      <alignment horizontal="center"/>
    </xf>
    <xf numFmtId="11" fontId="2" fillId="0" borderId="5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1" fontId="2" fillId="0" borderId="6" xfId="0" applyNumberFormat="1" applyFont="1" applyFill="1" applyBorder="1" applyAlignment="1">
      <alignment horizontal="center" vertical="center"/>
    </xf>
    <xf numFmtId="10" fontId="2" fillId="0" borderId="6" xfId="0" applyNumberFormat="1" applyFont="1" applyFill="1" applyBorder="1" applyAlignment="1">
      <alignment horizontal="center" vertical="center"/>
    </xf>
    <xf numFmtId="10" fontId="2" fillId="3" borderId="7" xfId="0" applyNumberFormat="1" applyFont="1" applyFill="1" applyBorder="1" applyAlignment="1">
      <alignment horizontal="center" vertical="center"/>
    </xf>
    <xf numFmtId="10" fontId="2" fillId="3" borderId="9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/>
    <xf numFmtId="0" fontId="2" fillId="0" borderId="10" xfId="0" applyFont="1" applyBorder="1" applyAlignment="1">
      <alignment horizontal="center" vertical="center"/>
    </xf>
    <xf numFmtId="11" fontId="2" fillId="0" borderId="1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 vertical="center"/>
    </xf>
    <xf numFmtId="11" fontId="2" fillId="0" borderId="0" xfId="0" applyNumberFormat="1" applyFont="1" applyAlignment="1">
      <alignment horizontal="center" vertical="center"/>
    </xf>
    <xf numFmtId="10" fontId="2" fillId="3" borderId="11" xfId="0" applyNumberFormat="1" applyFont="1" applyFill="1" applyBorder="1" applyAlignment="1">
      <alignment horizontal="center" vertical="center"/>
    </xf>
    <xf numFmtId="2" fontId="2" fillId="4" borderId="18" xfId="0" applyNumberFormat="1" applyFont="1" applyFill="1" applyBorder="1" applyAlignment="1">
      <alignment horizontal="center" vertical="center"/>
    </xf>
    <xf numFmtId="0" fontId="1" fillId="2" borderId="23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2" fillId="5" borderId="16" xfId="0" applyFont="1" applyFill="1" applyBorder="1" applyAlignment="1">
      <alignment horizontal="center" vertical="center"/>
    </xf>
    <xf numFmtId="0" fontId="2" fillId="5" borderId="17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2" fillId="5" borderId="19" xfId="0" applyFont="1" applyFill="1" applyBorder="1" applyAlignment="1">
      <alignment horizontal="center" vertical="center"/>
    </xf>
    <xf numFmtId="2" fontId="2" fillId="4" borderId="23" xfId="0" applyNumberFormat="1" applyFont="1" applyFill="1" applyBorder="1" applyAlignment="1">
      <alignment horizontal="center" vertical="center"/>
    </xf>
    <xf numFmtId="2" fontId="2" fillId="4" borderId="25" xfId="0" applyNumberFormat="1" applyFont="1" applyFill="1" applyBorder="1" applyAlignment="1">
      <alignment horizontal="center" vertical="center"/>
    </xf>
    <xf numFmtId="2" fontId="2" fillId="4" borderId="21" xfId="0" applyNumberFormat="1" applyFont="1" applyFill="1" applyBorder="1" applyAlignment="1">
      <alignment horizontal="center" vertical="center"/>
    </xf>
    <xf numFmtId="2" fontId="2" fillId="4" borderId="20" xfId="0" applyNumberFormat="1" applyFont="1" applyFill="1" applyBorder="1" applyAlignment="1">
      <alignment horizontal="center" vertical="center"/>
    </xf>
    <xf numFmtId="2" fontId="2" fillId="5" borderId="27" xfId="0" applyNumberFormat="1" applyFont="1" applyFill="1" applyBorder="1" applyAlignment="1">
      <alignment horizontal="center" vertical="center"/>
    </xf>
    <xf numFmtId="2" fontId="2" fillId="5" borderId="22" xfId="0" applyNumberFormat="1" applyFont="1" applyFill="1" applyBorder="1" applyAlignment="1">
      <alignment horizontal="center" vertical="center"/>
    </xf>
    <xf numFmtId="2" fontId="1" fillId="4" borderId="26" xfId="0" applyNumberFormat="1" applyFont="1" applyFill="1" applyBorder="1" applyAlignment="1">
      <alignment horizontal="center" vertical="center"/>
    </xf>
    <xf numFmtId="11" fontId="2" fillId="0" borderId="27" xfId="0" applyNumberFormat="1" applyFont="1" applyFill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11" fontId="2" fillId="3" borderId="7" xfId="0" applyNumberFormat="1" applyFont="1" applyFill="1" applyBorder="1" applyAlignment="1">
      <alignment horizontal="center" vertical="center"/>
    </xf>
    <xf numFmtId="10" fontId="2" fillId="3" borderId="29" xfId="0" applyNumberFormat="1" applyFont="1" applyFill="1" applyBorder="1" applyAlignment="1">
      <alignment horizontal="center" vertical="center"/>
    </xf>
    <xf numFmtId="2" fontId="2" fillId="4" borderId="0" xfId="0" applyNumberFormat="1" applyFont="1" applyFill="1" applyBorder="1" applyAlignment="1">
      <alignment horizontal="center" vertical="center"/>
    </xf>
    <xf numFmtId="10" fontId="2" fillId="0" borderId="5" xfId="0" applyNumberFormat="1" applyFont="1" applyFill="1" applyBorder="1" applyAlignment="1">
      <alignment horizontal="center" vertical="center"/>
    </xf>
    <xf numFmtId="11" fontId="2" fillId="3" borderId="27" xfId="0" applyNumberFormat="1" applyFont="1" applyFill="1" applyBorder="1" applyAlignment="1">
      <alignment horizontal="center" vertical="center"/>
    </xf>
    <xf numFmtId="10" fontId="2" fillId="3" borderId="27" xfId="0" applyNumberFormat="1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11" fontId="2" fillId="6" borderId="5" xfId="0" applyNumberFormat="1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center" vertical="center"/>
    </xf>
    <xf numFmtId="11" fontId="2" fillId="6" borderId="6" xfId="0" applyNumberFormat="1" applyFont="1" applyFill="1" applyBorder="1" applyAlignment="1">
      <alignment horizontal="center" vertical="center"/>
    </xf>
    <xf numFmtId="0" fontId="1" fillId="6" borderId="28" xfId="0" applyFont="1" applyFill="1" applyBorder="1" applyAlignment="1">
      <alignment horizontal="center" vertical="center"/>
    </xf>
    <xf numFmtId="10" fontId="2" fillId="6" borderId="5" xfId="0" applyNumberFormat="1" applyFont="1" applyFill="1" applyBorder="1" applyAlignment="1">
      <alignment horizontal="center" vertical="center"/>
    </xf>
    <xf numFmtId="2" fontId="2" fillId="6" borderId="5" xfId="0" applyNumberFormat="1" applyFont="1" applyFill="1" applyBorder="1" applyAlignment="1">
      <alignment horizontal="center" vertical="center"/>
    </xf>
    <xf numFmtId="10" fontId="2" fillId="6" borderId="6" xfId="0" applyNumberFormat="1" applyFont="1" applyFill="1" applyBorder="1" applyAlignment="1">
      <alignment horizontal="center" vertical="center"/>
    </xf>
    <xf numFmtId="2" fontId="2" fillId="6" borderId="6" xfId="0" applyNumberFormat="1" applyFont="1" applyFill="1" applyBorder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4" fillId="0" borderId="30" xfId="0" applyFont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/>
    </xf>
    <xf numFmtId="11" fontId="2" fillId="7" borderId="5" xfId="0" applyNumberFormat="1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center" vertical="center"/>
    </xf>
    <xf numFmtId="11" fontId="2" fillId="7" borderId="6" xfId="0" applyNumberFormat="1" applyFont="1" applyFill="1" applyBorder="1" applyAlignment="1">
      <alignment horizontal="center" vertical="center"/>
    </xf>
    <xf numFmtId="0" fontId="1" fillId="7" borderId="28" xfId="0" applyFont="1" applyFill="1" applyBorder="1" applyAlignment="1">
      <alignment horizontal="center" vertical="center"/>
    </xf>
    <xf numFmtId="11" fontId="2" fillId="7" borderId="7" xfId="0" applyNumberFormat="1" applyFont="1" applyFill="1" applyBorder="1" applyAlignment="1">
      <alignment horizontal="center" vertical="center"/>
    </xf>
    <xf numFmtId="10" fontId="2" fillId="7" borderId="5" xfId="0" applyNumberFormat="1" applyFont="1" applyFill="1" applyBorder="1" applyAlignment="1">
      <alignment horizontal="center" vertical="center"/>
    </xf>
    <xf numFmtId="2" fontId="2" fillId="7" borderId="5" xfId="0" applyNumberFormat="1" applyFont="1" applyFill="1" applyBorder="1" applyAlignment="1">
      <alignment horizontal="center" vertical="center"/>
    </xf>
    <xf numFmtId="10" fontId="2" fillId="7" borderId="6" xfId="0" applyNumberFormat="1" applyFont="1" applyFill="1" applyBorder="1" applyAlignment="1">
      <alignment horizontal="center" vertical="center"/>
    </xf>
    <xf numFmtId="2" fontId="2" fillId="7" borderId="6" xfId="0" applyNumberFormat="1" applyFont="1" applyFill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2" fontId="2" fillId="0" borderId="6" xfId="0" applyNumberFormat="1" applyFont="1" applyBorder="1" applyAlignment="1">
      <alignment horizontal="center" vertical="center"/>
    </xf>
    <xf numFmtId="0" fontId="4" fillId="0" borderId="0" xfId="0" applyFont="1"/>
    <xf numFmtId="2" fontId="0" fillId="0" borderId="0" xfId="0" applyNumberFormat="1" applyAlignment="1">
      <alignment horizontal="center"/>
    </xf>
    <xf numFmtId="2" fontId="5" fillId="0" borderId="0" xfId="0" applyNumberFormat="1" applyFont="1" applyAlignment="1">
      <alignment horizontal="center"/>
    </xf>
    <xf numFmtId="11" fontId="2" fillId="7" borderId="7" xfId="0" applyNumberFormat="1" applyFont="1" applyFill="1" applyBorder="1" applyAlignment="1">
      <alignment horizontal="center" vertical="center"/>
    </xf>
    <xf numFmtId="11" fontId="2" fillId="6" borderId="7" xfId="0" applyNumberFormat="1" applyFont="1" applyFill="1" applyBorder="1" applyAlignment="1">
      <alignment horizontal="center" vertical="center"/>
    </xf>
    <xf numFmtId="11" fontId="2" fillId="6" borderId="7" xfId="0" applyNumberFormat="1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11" fontId="2" fillId="8" borderId="5" xfId="0" applyNumberFormat="1" applyFont="1" applyFill="1" applyBorder="1" applyAlignment="1">
      <alignment horizontal="center" vertical="center"/>
    </xf>
    <xf numFmtId="0" fontId="2" fillId="8" borderId="10" xfId="0" applyFont="1" applyFill="1" applyBorder="1" applyAlignment="1">
      <alignment horizontal="center" vertical="center"/>
    </xf>
    <xf numFmtId="11" fontId="2" fillId="8" borderId="6" xfId="0" applyNumberFormat="1" applyFont="1" applyFill="1" applyBorder="1" applyAlignment="1">
      <alignment horizontal="center" vertical="center"/>
    </xf>
    <xf numFmtId="0" fontId="1" fillId="8" borderId="28" xfId="0" applyFont="1" applyFill="1" applyBorder="1" applyAlignment="1">
      <alignment horizontal="center" vertical="center"/>
    </xf>
    <xf numFmtId="11" fontId="2" fillId="8" borderId="7" xfId="0" applyNumberFormat="1" applyFont="1" applyFill="1" applyBorder="1" applyAlignment="1">
      <alignment horizontal="center" vertical="center"/>
    </xf>
    <xf numFmtId="10" fontId="2" fillId="8" borderId="5" xfId="0" applyNumberFormat="1" applyFont="1" applyFill="1" applyBorder="1" applyAlignment="1">
      <alignment horizontal="center" vertical="center"/>
    </xf>
    <xf numFmtId="2" fontId="2" fillId="8" borderId="5" xfId="0" applyNumberFormat="1" applyFont="1" applyFill="1" applyBorder="1" applyAlignment="1">
      <alignment horizontal="center" vertical="center"/>
    </xf>
    <xf numFmtId="11" fontId="2" fillId="8" borderId="7" xfId="0" applyNumberFormat="1" applyFont="1" applyFill="1" applyBorder="1" applyAlignment="1">
      <alignment horizontal="center" vertical="center"/>
    </xf>
    <xf numFmtId="10" fontId="2" fillId="8" borderId="6" xfId="0" applyNumberFormat="1" applyFont="1" applyFill="1" applyBorder="1" applyAlignment="1">
      <alignment horizontal="center" vertical="center"/>
    </xf>
    <xf numFmtId="2" fontId="2" fillId="8" borderId="6" xfId="0" applyNumberFormat="1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11" fontId="2" fillId="9" borderId="5" xfId="0" applyNumberFormat="1" applyFont="1" applyFill="1" applyBorder="1" applyAlignment="1">
      <alignment horizontal="center" vertical="center"/>
    </xf>
    <xf numFmtId="0" fontId="2" fillId="9" borderId="10" xfId="0" applyFont="1" applyFill="1" applyBorder="1" applyAlignment="1">
      <alignment horizontal="center" vertical="center"/>
    </xf>
    <xf numFmtId="11" fontId="2" fillId="9" borderId="6" xfId="0" applyNumberFormat="1" applyFont="1" applyFill="1" applyBorder="1" applyAlignment="1">
      <alignment horizontal="center" vertical="center"/>
    </xf>
    <xf numFmtId="0" fontId="1" fillId="9" borderId="28" xfId="0" applyFont="1" applyFill="1" applyBorder="1" applyAlignment="1">
      <alignment horizontal="center" vertical="center"/>
    </xf>
    <xf numFmtId="10" fontId="2" fillId="9" borderId="5" xfId="0" applyNumberFormat="1" applyFont="1" applyFill="1" applyBorder="1" applyAlignment="1">
      <alignment horizontal="center" vertical="center"/>
    </xf>
    <xf numFmtId="2" fontId="2" fillId="9" borderId="5" xfId="0" applyNumberFormat="1" applyFont="1" applyFill="1" applyBorder="1" applyAlignment="1">
      <alignment horizontal="center" vertical="center"/>
    </xf>
    <xf numFmtId="10" fontId="2" fillId="9" borderId="6" xfId="0" applyNumberFormat="1" applyFont="1" applyFill="1" applyBorder="1" applyAlignment="1">
      <alignment horizontal="center" vertical="center"/>
    </xf>
    <xf numFmtId="2" fontId="2" fillId="9" borderId="6" xfId="0" applyNumberFormat="1" applyFont="1" applyFill="1" applyBorder="1" applyAlignment="1">
      <alignment horizontal="center" vertical="center"/>
    </xf>
    <xf numFmtId="0" fontId="1" fillId="2" borderId="34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11" fontId="2" fillId="0" borderId="11" xfId="0" applyNumberFormat="1" applyFont="1" applyFill="1" applyBorder="1" applyAlignment="1">
      <alignment horizontal="center" vertical="center"/>
    </xf>
    <xf numFmtId="0" fontId="4" fillId="0" borderId="30" xfId="0" applyFont="1" applyBorder="1" applyAlignment="1">
      <alignment horizontal="center"/>
    </xf>
    <xf numFmtId="11" fontId="2" fillId="7" borderId="2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11" fontId="2" fillId="6" borderId="7" xfId="0" applyNumberFormat="1" applyFont="1" applyFill="1" applyBorder="1" applyAlignment="1">
      <alignment horizontal="center" vertical="center"/>
    </xf>
    <xf numFmtId="11" fontId="2" fillId="7" borderId="2" xfId="0" applyNumberFormat="1" applyFont="1" applyFill="1" applyBorder="1" applyAlignment="1">
      <alignment horizontal="center" vertical="center"/>
    </xf>
    <xf numFmtId="11" fontId="2" fillId="7" borderId="7" xfId="0" applyNumberFormat="1" applyFont="1" applyFill="1" applyBorder="1" applyAlignment="1">
      <alignment horizontal="center" vertical="center"/>
    </xf>
    <xf numFmtId="11" fontId="2" fillId="8" borderId="7" xfId="0" applyNumberFormat="1" applyFont="1" applyFill="1" applyBorder="1" applyAlignment="1">
      <alignment horizontal="center" vertical="center"/>
    </xf>
    <xf numFmtId="11" fontId="2" fillId="9" borderId="7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2" fontId="0" fillId="0" borderId="0" xfId="0" applyNumberFormat="1" applyFill="1" applyAlignment="1">
      <alignment horizontal="center" vertical="center"/>
    </xf>
    <xf numFmtId="2" fontId="5" fillId="0" borderId="0" xfId="0" applyNumberFormat="1" applyFont="1" applyFill="1" applyAlignment="1">
      <alignment horizontal="center" vertical="center"/>
    </xf>
    <xf numFmtId="2" fontId="3" fillId="0" borderId="0" xfId="0" applyNumberFormat="1" applyFont="1" applyFill="1" applyAlignment="1">
      <alignment horizontal="left"/>
    </xf>
    <xf numFmtId="0" fontId="12" fillId="0" borderId="0" xfId="0" applyFont="1" applyAlignment="1">
      <alignment horizontal="center"/>
    </xf>
    <xf numFmtId="167" fontId="2" fillId="0" borderId="6" xfId="0" applyNumberFormat="1" applyFont="1" applyFill="1" applyBorder="1" applyAlignment="1">
      <alignment horizontal="center" vertical="center"/>
    </xf>
    <xf numFmtId="168" fontId="2" fillId="0" borderId="6" xfId="0" applyNumberFormat="1" applyFont="1" applyFill="1" applyBorder="1" applyAlignment="1">
      <alignment horizontal="center" vertical="center"/>
    </xf>
    <xf numFmtId="168" fontId="2" fillId="0" borderId="5" xfId="0" applyNumberFormat="1" applyFont="1" applyFill="1" applyBorder="1" applyAlignment="1">
      <alignment horizontal="center" vertical="center"/>
    </xf>
    <xf numFmtId="11" fontId="2" fillId="6" borderId="7" xfId="0" applyNumberFormat="1" applyFont="1" applyFill="1" applyBorder="1" applyAlignment="1">
      <alignment horizontal="center" vertical="center"/>
    </xf>
    <xf numFmtId="169" fontId="2" fillId="0" borderId="6" xfId="0" applyNumberFormat="1" applyFont="1" applyFill="1" applyBorder="1" applyAlignment="1">
      <alignment horizontal="center" vertical="center"/>
    </xf>
    <xf numFmtId="169" fontId="2" fillId="0" borderId="5" xfId="0" applyNumberFormat="1" applyFont="1" applyFill="1" applyBorder="1" applyAlignment="1">
      <alignment horizontal="center" vertical="center"/>
    </xf>
    <xf numFmtId="170" fontId="2" fillId="0" borderId="6" xfId="0" applyNumberFormat="1" applyFont="1" applyFill="1" applyBorder="1" applyAlignment="1">
      <alignment horizontal="center" vertical="center"/>
    </xf>
    <xf numFmtId="167" fontId="2" fillId="0" borderId="5" xfId="0" applyNumberFormat="1" applyFont="1" applyFill="1" applyBorder="1" applyAlignment="1">
      <alignment horizontal="center" vertical="center"/>
    </xf>
    <xf numFmtId="2" fontId="7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11" fontId="2" fillId="0" borderId="2" xfId="0" applyNumberFormat="1" applyFont="1" applyFill="1" applyBorder="1" applyAlignment="1">
      <alignment horizontal="center" vertical="center"/>
    </xf>
    <xf numFmtId="11" fontId="2" fillId="0" borderId="7" xfId="0" applyNumberFormat="1" applyFont="1" applyFill="1" applyBorder="1" applyAlignment="1">
      <alignment horizontal="center" vertical="center"/>
    </xf>
    <xf numFmtId="11" fontId="2" fillId="0" borderId="8" xfId="0" applyNumberFormat="1" applyFont="1" applyFill="1" applyBorder="1" applyAlignment="1">
      <alignment horizontal="center" vertical="center"/>
    </xf>
    <xf numFmtId="10" fontId="2" fillId="0" borderId="2" xfId="0" applyNumberFormat="1" applyFont="1" applyBorder="1" applyAlignment="1">
      <alignment horizontal="center" vertical="center"/>
    </xf>
    <xf numFmtId="10" fontId="2" fillId="0" borderId="7" xfId="0" applyNumberFormat="1" applyFont="1" applyBorder="1" applyAlignment="1">
      <alignment horizontal="center" vertical="center"/>
    </xf>
    <xf numFmtId="10" fontId="2" fillId="0" borderId="8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2" fontId="2" fillId="0" borderId="7" xfId="0" applyNumberFormat="1" applyFont="1" applyBorder="1" applyAlignment="1">
      <alignment horizontal="center" vertical="center"/>
    </xf>
    <xf numFmtId="2" fontId="2" fillId="0" borderId="8" xfId="0" applyNumberFormat="1" applyFont="1" applyBorder="1" applyAlignment="1">
      <alignment horizontal="center" vertical="center"/>
    </xf>
    <xf numFmtId="165" fontId="2" fillId="0" borderId="2" xfId="0" applyNumberFormat="1" applyFont="1" applyBorder="1" applyAlignment="1">
      <alignment horizontal="center" vertical="center"/>
    </xf>
    <xf numFmtId="165" fontId="2" fillId="0" borderId="7" xfId="0" applyNumberFormat="1" applyFont="1" applyBorder="1" applyAlignment="1">
      <alignment horizontal="center" vertical="center"/>
    </xf>
    <xf numFmtId="165" fontId="2" fillId="0" borderId="8" xfId="0" applyNumberFormat="1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2" fontId="1" fillId="0" borderId="7" xfId="0" applyNumberFormat="1" applyFont="1" applyBorder="1" applyAlignment="1">
      <alignment horizontal="center" vertical="center"/>
    </xf>
    <xf numFmtId="2" fontId="1" fillId="0" borderId="8" xfId="0" applyNumberFormat="1" applyFont="1" applyBorder="1" applyAlignment="1">
      <alignment horizontal="center" vertical="center"/>
    </xf>
    <xf numFmtId="2" fontId="2" fillId="0" borderId="31" xfId="0" applyNumberFormat="1" applyFont="1" applyBorder="1" applyAlignment="1">
      <alignment horizontal="center" vertical="center"/>
    </xf>
    <xf numFmtId="2" fontId="2" fillId="0" borderId="32" xfId="0" applyNumberFormat="1" applyFont="1" applyBorder="1" applyAlignment="1">
      <alignment horizontal="center" vertical="center"/>
    </xf>
    <xf numFmtId="11" fontId="2" fillId="9" borderId="2" xfId="0" applyNumberFormat="1" applyFont="1" applyFill="1" applyBorder="1" applyAlignment="1">
      <alignment horizontal="center" vertical="center"/>
    </xf>
    <xf numFmtId="11" fontId="2" fillId="9" borderId="7" xfId="0" applyNumberFormat="1" applyFont="1" applyFill="1" applyBorder="1" applyAlignment="1">
      <alignment horizontal="center" vertical="center"/>
    </xf>
    <xf numFmtId="11" fontId="2" fillId="9" borderId="8" xfId="0" applyNumberFormat="1" applyFont="1" applyFill="1" applyBorder="1" applyAlignment="1">
      <alignment horizontal="center" vertical="center"/>
    </xf>
    <xf numFmtId="10" fontId="2" fillId="9" borderId="2" xfId="0" applyNumberFormat="1" applyFont="1" applyFill="1" applyBorder="1" applyAlignment="1">
      <alignment horizontal="center" vertical="center"/>
    </xf>
    <xf numFmtId="10" fontId="2" fillId="9" borderId="7" xfId="0" applyNumberFormat="1" applyFont="1" applyFill="1" applyBorder="1" applyAlignment="1">
      <alignment horizontal="center" vertical="center"/>
    </xf>
    <xf numFmtId="10" fontId="2" fillId="9" borderId="8" xfId="0" applyNumberFormat="1" applyFont="1" applyFill="1" applyBorder="1" applyAlignment="1">
      <alignment horizontal="center" vertical="center"/>
    </xf>
    <xf numFmtId="2" fontId="2" fillId="9" borderId="2" xfId="0" applyNumberFormat="1" applyFont="1" applyFill="1" applyBorder="1" applyAlignment="1">
      <alignment horizontal="center" vertical="center"/>
    </xf>
    <xf numFmtId="2" fontId="2" fillId="9" borderId="7" xfId="0" applyNumberFormat="1" applyFont="1" applyFill="1" applyBorder="1" applyAlignment="1">
      <alignment horizontal="center" vertical="center"/>
    </xf>
    <xf numFmtId="164" fontId="2" fillId="9" borderId="33" xfId="0" applyNumberFormat="1" applyFont="1" applyFill="1" applyBorder="1" applyAlignment="1">
      <alignment horizontal="center" vertical="center"/>
    </xf>
    <xf numFmtId="164" fontId="2" fillId="9" borderId="9" xfId="0" applyNumberFormat="1" applyFont="1" applyFill="1" applyBorder="1" applyAlignment="1">
      <alignment horizontal="center" vertical="center"/>
    </xf>
    <xf numFmtId="2" fontId="2" fillId="8" borderId="2" xfId="0" applyNumberFormat="1" applyFont="1" applyFill="1" applyBorder="1" applyAlignment="1">
      <alignment horizontal="center" vertical="center"/>
    </xf>
    <xf numFmtId="2" fontId="2" fillId="8" borderId="7" xfId="0" applyNumberFormat="1" applyFont="1" applyFill="1" applyBorder="1" applyAlignment="1">
      <alignment horizontal="center" vertical="center"/>
    </xf>
    <xf numFmtId="166" fontId="2" fillId="8" borderId="33" xfId="0" applyNumberFormat="1" applyFont="1" applyFill="1" applyBorder="1" applyAlignment="1">
      <alignment horizontal="center" vertical="center"/>
    </xf>
    <xf numFmtId="166" fontId="2" fillId="8" borderId="9" xfId="0" applyNumberFormat="1" applyFont="1" applyFill="1" applyBorder="1" applyAlignment="1">
      <alignment horizontal="center" vertical="center"/>
    </xf>
    <xf numFmtId="11" fontId="2" fillId="8" borderId="2" xfId="0" applyNumberFormat="1" applyFont="1" applyFill="1" applyBorder="1" applyAlignment="1">
      <alignment horizontal="center" vertical="center"/>
    </xf>
    <xf numFmtId="11" fontId="2" fillId="8" borderId="7" xfId="0" applyNumberFormat="1" applyFont="1" applyFill="1" applyBorder="1" applyAlignment="1">
      <alignment horizontal="center" vertical="center"/>
    </xf>
    <xf numFmtId="11" fontId="2" fillId="8" borderId="8" xfId="0" applyNumberFormat="1" applyFont="1" applyFill="1" applyBorder="1" applyAlignment="1">
      <alignment horizontal="center" vertical="center"/>
    </xf>
    <xf numFmtId="10" fontId="2" fillId="8" borderId="2" xfId="0" applyNumberFormat="1" applyFont="1" applyFill="1" applyBorder="1" applyAlignment="1">
      <alignment horizontal="center" vertical="center"/>
    </xf>
    <xf numFmtId="10" fontId="2" fillId="8" borderId="7" xfId="0" applyNumberFormat="1" applyFont="1" applyFill="1" applyBorder="1" applyAlignment="1">
      <alignment horizontal="center" vertical="center"/>
    </xf>
    <xf numFmtId="10" fontId="2" fillId="8" borderId="8" xfId="0" applyNumberFormat="1" applyFont="1" applyFill="1" applyBorder="1" applyAlignment="1">
      <alignment horizontal="center" vertical="center"/>
    </xf>
    <xf numFmtId="2" fontId="2" fillId="0" borderId="17" xfId="0" applyNumberFormat="1" applyFont="1" applyBorder="1" applyAlignment="1">
      <alignment horizontal="center" vertical="center"/>
    </xf>
    <xf numFmtId="2" fontId="2" fillId="0" borderId="19" xfId="0" applyNumberFormat="1" applyFont="1" applyBorder="1" applyAlignment="1">
      <alignment horizontal="center" vertical="center"/>
    </xf>
    <xf numFmtId="11" fontId="2" fillId="7" borderId="2" xfId="0" applyNumberFormat="1" applyFont="1" applyFill="1" applyBorder="1" applyAlignment="1">
      <alignment horizontal="center" vertical="center"/>
    </xf>
    <xf numFmtId="11" fontId="2" fillId="7" borderId="7" xfId="0" applyNumberFormat="1" applyFont="1" applyFill="1" applyBorder="1" applyAlignment="1">
      <alignment horizontal="center" vertical="center"/>
    </xf>
    <xf numFmtId="11" fontId="2" fillId="7" borderId="8" xfId="0" applyNumberFormat="1" applyFont="1" applyFill="1" applyBorder="1" applyAlignment="1">
      <alignment horizontal="center" vertical="center"/>
    </xf>
    <xf numFmtId="10" fontId="2" fillId="7" borderId="2" xfId="0" applyNumberFormat="1" applyFont="1" applyFill="1" applyBorder="1" applyAlignment="1">
      <alignment horizontal="center" vertical="center"/>
    </xf>
    <xf numFmtId="10" fontId="2" fillId="7" borderId="7" xfId="0" applyNumberFormat="1" applyFont="1" applyFill="1" applyBorder="1" applyAlignment="1">
      <alignment horizontal="center" vertical="center"/>
    </xf>
    <xf numFmtId="10" fontId="2" fillId="7" borderId="8" xfId="0" applyNumberFormat="1" applyFont="1" applyFill="1" applyBorder="1" applyAlignment="1">
      <alignment horizontal="center" vertical="center"/>
    </xf>
    <xf numFmtId="10" fontId="2" fillId="7" borderId="13" xfId="0" applyNumberFormat="1" applyFont="1" applyFill="1" applyBorder="1" applyAlignment="1">
      <alignment horizontal="center" vertical="center"/>
    </xf>
    <xf numFmtId="10" fontId="2" fillId="7" borderId="14" xfId="0" applyNumberFormat="1" applyFont="1" applyFill="1" applyBorder="1" applyAlignment="1">
      <alignment horizontal="center" vertical="center"/>
    </xf>
    <xf numFmtId="10" fontId="2" fillId="7" borderId="15" xfId="0" applyNumberFormat="1" applyFont="1" applyFill="1" applyBorder="1" applyAlignment="1">
      <alignment horizontal="center" vertical="center"/>
    </xf>
    <xf numFmtId="171" fontId="2" fillId="0" borderId="2" xfId="0" applyNumberFormat="1" applyFont="1" applyBorder="1" applyAlignment="1">
      <alignment horizontal="center" vertical="center"/>
    </xf>
    <xf numFmtId="171" fontId="2" fillId="0" borderId="7" xfId="0" applyNumberFormat="1" applyFont="1" applyBorder="1" applyAlignment="1">
      <alignment horizontal="center" vertical="center"/>
    </xf>
    <xf numFmtId="171" fontId="2" fillId="0" borderId="8" xfId="0" applyNumberFormat="1" applyFont="1" applyBorder="1" applyAlignment="1">
      <alignment horizontal="center" vertical="center"/>
    </xf>
    <xf numFmtId="170" fontId="2" fillId="0" borderId="2" xfId="0" applyNumberFormat="1" applyFont="1" applyBorder="1" applyAlignment="1">
      <alignment horizontal="center" vertical="center"/>
    </xf>
    <xf numFmtId="170" fontId="2" fillId="0" borderId="7" xfId="0" applyNumberFormat="1" applyFont="1" applyBorder="1" applyAlignment="1">
      <alignment horizontal="center" vertical="center"/>
    </xf>
    <xf numFmtId="170" fontId="2" fillId="0" borderId="8" xfId="0" applyNumberFormat="1" applyFont="1" applyBorder="1" applyAlignment="1">
      <alignment horizontal="center" vertical="center"/>
    </xf>
    <xf numFmtId="2" fontId="2" fillId="7" borderId="2" xfId="0" applyNumberFormat="1" applyFont="1" applyFill="1" applyBorder="1" applyAlignment="1">
      <alignment horizontal="center" vertical="center"/>
    </xf>
    <xf numFmtId="2" fontId="2" fillId="7" borderId="7" xfId="0" applyNumberFormat="1" applyFont="1" applyFill="1" applyBorder="1" applyAlignment="1">
      <alignment horizontal="center" vertical="center"/>
    </xf>
    <xf numFmtId="164" fontId="2" fillId="7" borderId="16" xfId="0" applyNumberFormat="1" applyFont="1" applyFill="1" applyBorder="1" applyAlignment="1">
      <alignment horizontal="center" vertical="center"/>
    </xf>
    <xf numFmtId="164" fontId="2" fillId="7" borderId="0" xfId="0" applyNumberFormat="1" applyFont="1" applyFill="1" applyBorder="1" applyAlignment="1">
      <alignment horizontal="center" vertical="center"/>
    </xf>
    <xf numFmtId="2" fontId="2" fillId="6" borderId="2" xfId="0" applyNumberFormat="1" applyFont="1" applyFill="1" applyBorder="1" applyAlignment="1">
      <alignment horizontal="center" vertical="center"/>
    </xf>
    <xf numFmtId="2" fontId="2" fillId="6" borderId="7" xfId="0" applyNumberFormat="1" applyFont="1" applyFill="1" applyBorder="1" applyAlignment="1">
      <alignment horizontal="center" vertical="center"/>
    </xf>
    <xf numFmtId="164" fontId="2" fillId="6" borderId="33" xfId="0" applyNumberFormat="1" applyFont="1" applyFill="1" applyBorder="1" applyAlignment="1">
      <alignment horizontal="center" vertical="center"/>
    </xf>
    <xf numFmtId="164" fontId="2" fillId="6" borderId="9" xfId="0" applyNumberFormat="1" applyFont="1" applyFill="1" applyBorder="1" applyAlignment="1">
      <alignment horizontal="center" vertical="center"/>
    </xf>
    <xf numFmtId="167" fontId="2" fillId="0" borderId="2" xfId="0" applyNumberFormat="1" applyFont="1" applyBorder="1" applyAlignment="1">
      <alignment horizontal="center" vertical="center"/>
    </xf>
    <xf numFmtId="167" fontId="2" fillId="0" borderId="7" xfId="0" applyNumberFormat="1" applyFont="1" applyBorder="1" applyAlignment="1">
      <alignment horizontal="center" vertical="center"/>
    </xf>
    <xf numFmtId="167" fontId="2" fillId="0" borderId="8" xfId="0" applyNumberFormat="1" applyFont="1" applyBorder="1" applyAlignment="1">
      <alignment horizontal="center" vertical="center"/>
    </xf>
    <xf numFmtId="11" fontId="2" fillId="6" borderId="2" xfId="0" applyNumberFormat="1" applyFont="1" applyFill="1" applyBorder="1" applyAlignment="1">
      <alignment horizontal="center" vertical="center"/>
    </xf>
    <xf numFmtId="11" fontId="2" fillId="6" borderId="7" xfId="0" applyNumberFormat="1" applyFont="1" applyFill="1" applyBorder="1" applyAlignment="1">
      <alignment horizontal="center" vertical="center"/>
    </xf>
    <xf numFmtId="11" fontId="2" fillId="6" borderId="8" xfId="0" applyNumberFormat="1" applyFont="1" applyFill="1" applyBorder="1" applyAlignment="1">
      <alignment horizontal="center" vertical="center"/>
    </xf>
    <xf numFmtId="10" fontId="2" fillId="6" borderId="2" xfId="0" applyNumberFormat="1" applyFont="1" applyFill="1" applyBorder="1" applyAlignment="1">
      <alignment horizontal="center" vertical="center"/>
    </xf>
    <xf numFmtId="10" fontId="2" fillId="6" borderId="7" xfId="0" applyNumberFormat="1" applyFont="1" applyFill="1" applyBorder="1" applyAlignment="1">
      <alignment horizontal="center" vertical="center"/>
    </xf>
    <xf numFmtId="10" fontId="2" fillId="6" borderId="8" xfId="0" applyNumberFormat="1" applyFont="1" applyFill="1" applyBorder="1" applyAlignment="1">
      <alignment horizontal="center" vertical="center"/>
    </xf>
    <xf numFmtId="165" fontId="2" fillId="7" borderId="16" xfId="0" applyNumberFormat="1" applyFont="1" applyFill="1" applyBorder="1" applyAlignment="1">
      <alignment horizontal="center" vertical="center"/>
    </xf>
    <xf numFmtId="165" fontId="2" fillId="7" borderId="0" xfId="0" applyNumberFormat="1" applyFont="1" applyFill="1" applyBorder="1" applyAlignment="1">
      <alignment horizontal="center" vertical="center"/>
    </xf>
    <xf numFmtId="168" fontId="2" fillId="0" borderId="2" xfId="0" applyNumberFormat="1" applyFont="1" applyBorder="1" applyAlignment="1">
      <alignment horizontal="center" vertical="center"/>
    </xf>
    <xf numFmtId="168" fontId="2" fillId="0" borderId="7" xfId="0" applyNumberFormat="1" applyFont="1" applyBorder="1" applyAlignment="1">
      <alignment horizontal="center" vertical="center"/>
    </xf>
    <xf numFmtId="168" fontId="2" fillId="0" borderId="8" xfId="0" applyNumberFormat="1" applyFont="1" applyBorder="1" applyAlignment="1">
      <alignment horizontal="center" vertical="center"/>
    </xf>
    <xf numFmtId="164" fontId="2" fillId="8" borderId="33" xfId="0" applyNumberFormat="1" applyFont="1" applyFill="1" applyBorder="1" applyAlignment="1">
      <alignment horizontal="center" vertical="center"/>
    </xf>
    <xf numFmtId="164" fontId="2" fillId="8" borderId="9" xfId="0" applyNumberFormat="1" applyFont="1" applyFill="1" applyBorder="1" applyAlignment="1">
      <alignment horizontal="center" vertical="center"/>
    </xf>
    <xf numFmtId="165" fontId="2" fillId="9" borderId="33" xfId="0" applyNumberFormat="1" applyFont="1" applyFill="1" applyBorder="1" applyAlignment="1">
      <alignment horizontal="center" vertical="center"/>
    </xf>
    <xf numFmtId="165" fontId="2" fillId="9" borderId="9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  <color rgb="FFCCECFF"/>
      <color rgb="FFFFCCFF"/>
      <color rgb="FF99CCFF"/>
      <color rgb="FFFFCCCC"/>
      <color rgb="FFFF99CC"/>
      <color rgb="FFFFFF99"/>
      <color rgb="FFFF99FF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MeBr Test #17</a:t>
            </a:r>
          </a:p>
        </c:rich>
      </c:tx>
      <c:layout>
        <c:manualLayout>
          <c:xMode val="edge"/>
          <c:yMode val="edge"/>
          <c:x val="0.41811131996745687"/>
          <c:y val="2.339180568470011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558911774446245"/>
          <c:y val="0.17810607007457402"/>
          <c:w val="0.6973374655851633"/>
          <c:h val="0.6260984043661362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Parameters!$O$17</c:f>
              <c:strCache>
                <c:ptCount val="1"/>
                <c:pt idx="0">
                  <c:v>B. anthracis Ames</c:v>
                </c:pt>
              </c:strCache>
            </c:strRef>
          </c:tx>
          <c:invertIfNegative val="0"/>
          <c:cat>
            <c:strRef>
              <c:f>Parameters!$N$18:$N$21</c:f>
              <c:strCache>
                <c:ptCount val="4"/>
                <c:pt idx="0">
                  <c:v>Glass</c:v>
                </c:pt>
                <c:pt idx="1">
                  <c:v>Ceiling Tile</c:v>
                </c:pt>
                <c:pt idx="2">
                  <c:v>Carpet</c:v>
                </c:pt>
                <c:pt idx="3">
                  <c:v>Pine Wood</c:v>
                </c:pt>
              </c:strCache>
            </c:strRef>
          </c:cat>
          <c:val>
            <c:numRef>
              <c:f>Parameters!$O$18:$O$21</c:f>
              <c:numCache>
                <c:formatCode>0.00</c:formatCode>
                <c:ptCount val="4"/>
                <c:pt idx="0">
                  <c:v>7.58</c:v>
                </c:pt>
                <c:pt idx="1">
                  <c:v>6.29</c:v>
                </c:pt>
                <c:pt idx="2">
                  <c:v>8.11</c:v>
                </c:pt>
                <c:pt idx="3">
                  <c:v>6.92</c:v>
                </c:pt>
              </c:numCache>
            </c:numRef>
          </c:val>
        </c:ser>
        <c:ser>
          <c:idx val="1"/>
          <c:order val="1"/>
          <c:tx>
            <c:strRef>
              <c:f>Parameters!$P$17</c:f>
              <c:strCache>
                <c:ptCount val="1"/>
                <c:pt idx="0">
                  <c:v>B. anthracis NNR1∆1</c:v>
                </c:pt>
              </c:strCache>
            </c:strRef>
          </c:tx>
          <c:invertIfNegative val="0"/>
          <c:cat>
            <c:strRef>
              <c:f>Parameters!$N$18:$N$21</c:f>
              <c:strCache>
                <c:ptCount val="4"/>
                <c:pt idx="0">
                  <c:v>Glass</c:v>
                </c:pt>
                <c:pt idx="1">
                  <c:v>Ceiling Tile</c:v>
                </c:pt>
                <c:pt idx="2">
                  <c:v>Carpet</c:v>
                </c:pt>
                <c:pt idx="3">
                  <c:v>Pine Wood</c:v>
                </c:pt>
              </c:strCache>
            </c:strRef>
          </c:cat>
          <c:val>
            <c:numRef>
              <c:f>Parameters!$P$18:$P$21</c:f>
              <c:numCache>
                <c:formatCode>0.00</c:formatCode>
                <c:ptCount val="4"/>
                <c:pt idx="0">
                  <c:v>2.68</c:v>
                </c:pt>
                <c:pt idx="1">
                  <c:v>2.33</c:v>
                </c:pt>
                <c:pt idx="2">
                  <c:v>1.74</c:v>
                </c:pt>
                <c:pt idx="3">
                  <c:v>2.2999999999999998</c:v>
                </c:pt>
              </c:numCache>
            </c:numRef>
          </c:val>
        </c:ser>
        <c:ser>
          <c:idx val="2"/>
          <c:order val="2"/>
          <c:tx>
            <c:strRef>
              <c:f>Parameters!$Q$17</c:f>
              <c:strCache>
                <c:ptCount val="1"/>
                <c:pt idx="0">
                  <c:v>B. anthracis Sterne</c:v>
                </c:pt>
              </c:strCache>
            </c:strRef>
          </c:tx>
          <c:invertIfNegative val="0"/>
          <c:cat>
            <c:strRef>
              <c:f>Parameters!$N$18:$N$21</c:f>
              <c:strCache>
                <c:ptCount val="4"/>
                <c:pt idx="0">
                  <c:v>Glass</c:v>
                </c:pt>
                <c:pt idx="1">
                  <c:v>Ceiling Tile</c:v>
                </c:pt>
                <c:pt idx="2">
                  <c:v>Carpet</c:v>
                </c:pt>
                <c:pt idx="3">
                  <c:v>Pine Wood</c:v>
                </c:pt>
              </c:strCache>
            </c:strRef>
          </c:cat>
          <c:val>
            <c:numRef>
              <c:f>Parameters!$Q$18:$Q$21</c:f>
              <c:numCache>
                <c:formatCode>0.00</c:formatCode>
                <c:ptCount val="4"/>
                <c:pt idx="0" formatCode="General">
                  <c:v>4.41</c:v>
                </c:pt>
                <c:pt idx="1">
                  <c:v>2.4</c:v>
                </c:pt>
                <c:pt idx="2" formatCode="General">
                  <c:v>4.38</c:v>
                </c:pt>
                <c:pt idx="3">
                  <c:v>3.19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0646400"/>
        <c:axId val="110648320"/>
      </c:barChart>
      <c:catAx>
        <c:axId val="110646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Material Type</a:t>
                </a:r>
              </a:p>
            </c:rich>
          </c:tx>
          <c:layout/>
          <c:overlay val="0"/>
        </c:title>
        <c:majorTickMark val="none"/>
        <c:minorTickMark val="none"/>
        <c:tickLblPos val="nextTo"/>
        <c:crossAx val="110648320"/>
        <c:crosses val="autoZero"/>
        <c:auto val="1"/>
        <c:lblAlgn val="ctr"/>
        <c:lblOffset val="100"/>
        <c:noMultiLvlLbl val="0"/>
      </c:catAx>
      <c:valAx>
        <c:axId val="1106483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Log Reduction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11064640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0794855445330571"/>
          <c:y val="0.48901420655751382"/>
          <c:w val="0.15119007296530859"/>
          <c:h val="0.21149599806726199"/>
        </c:manualLayout>
      </c:layout>
      <c:overlay val="0"/>
      <c:txPr>
        <a:bodyPr/>
        <a:lstStyle/>
        <a:p>
          <a:pPr>
            <a:defRPr i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044" l="0.70000000000000062" r="0.70000000000000062" t="0.750000000000010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647700</xdr:colOff>
      <xdr:row>21</xdr:row>
      <xdr:rowOff>104775</xdr:rowOff>
    </xdr:from>
    <xdr:to>
      <xdr:col>20</xdr:col>
      <xdr:colOff>542923</xdr:colOff>
      <xdr:row>41</xdr:row>
      <xdr:rowOff>123826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2</xdr:row>
      <xdr:rowOff>0</xdr:rowOff>
    </xdr:from>
    <xdr:to>
      <xdr:col>12</xdr:col>
      <xdr:colOff>19050</xdr:colOff>
      <xdr:row>30</xdr:row>
      <xdr:rowOff>11490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323850"/>
          <a:ext cx="7191375" cy="4745415"/>
        </a:xfrm>
        <a:prstGeom prst="rect">
          <a:avLst/>
        </a:prstGeom>
      </xdr:spPr>
    </xdr:pic>
    <xdr:clientData/>
  </xdr:twoCellAnchor>
  <xdr:twoCellAnchor editAs="oneCell">
    <xdr:from>
      <xdr:col>0</xdr:col>
      <xdr:colOff>9525</xdr:colOff>
      <xdr:row>29</xdr:row>
      <xdr:rowOff>161924</xdr:rowOff>
    </xdr:from>
    <xdr:to>
      <xdr:col>12</xdr:col>
      <xdr:colOff>21288</xdr:colOff>
      <xdr:row>58</xdr:row>
      <xdr:rowOff>123824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9525" y="5057774"/>
          <a:ext cx="7184088" cy="46577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P56"/>
  <sheetViews>
    <sheetView zoomScale="60" zoomScaleNormal="60" workbookViewId="0">
      <selection activeCell="C47" sqref="C47"/>
    </sheetView>
  </sheetViews>
  <sheetFormatPr defaultRowHeight="15" x14ac:dyDescent="0.2"/>
  <cols>
    <col min="1" max="1" width="53" style="18" customWidth="1"/>
    <col min="2" max="3" width="18.7109375" style="18" customWidth="1"/>
    <col min="4" max="4" width="27" style="18" customWidth="1"/>
    <col min="5" max="6" width="17" style="18" customWidth="1"/>
    <col min="7" max="9" width="15.7109375" style="18" customWidth="1"/>
    <col min="10" max="10" width="15.7109375" style="19" customWidth="1"/>
    <col min="11" max="11" width="23.42578125" style="9" customWidth="1"/>
    <col min="12" max="12" width="14.7109375" style="19" customWidth="1"/>
    <col min="13" max="13" width="14.7109375" style="20" customWidth="1"/>
    <col min="14" max="14" width="15.5703125" style="9" bestFit="1" customWidth="1"/>
    <col min="15" max="16" width="14.7109375" style="9" customWidth="1"/>
    <col min="17" max="16384" width="9.140625" style="15"/>
  </cols>
  <sheetData>
    <row r="1" spans="1:16" s="7" customFormat="1" ht="57.95" customHeight="1" thickTop="1" thickBot="1" x14ac:dyDescent="0.3">
      <c r="A1" s="95" t="s">
        <v>0</v>
      </c>
      <c r="B1" s="96" t="s">
        <v>53</v>
      </c>
      <c r="C1" s="96" t="s">
        <v>1</v>
      </c>
      <c r="D1" s="96" t="s">
        <v>9</v>
      </c>
      <c r="E1" s="96" t="s">
        <v>2</v>
      </c>
      <c r="F1" s="96" t="s">
        <v>3</v>
      </c>
      <c r="G1" s="96" t="s">
        <v>4</v>
      </c>
      <c r="H1" s="96" t="s">
        <v>5</v>
      </c>
      <c r="I1" s="96" t="s">
        <v>6</v>
      </c>
      <c r="J1" s="3" t="s">
        <v>7</v>
      </c>
      <c r="K1" s="97" t="s">
        <v>10</v>
      </c>
      <c r="L1" s="4" t="s">
        <v>11</v>
      </c>
      <c r="M1" s="5" t="s">
        <v>12</v>
      </c>
      <c r="N1" s="24" t="s">
        <v>8</v>
      </c>
      <c r="O1" s="5" t="s">
        <v>13</v>
      </c>
      <c r="P1" s="6" t="s">
        <v>14</v>
      </c>
    </row>
    <row r="2" spans="1:16" s="9" customFormat="1" ht="20.100000000000001" customHeight="1" thickTop="1" x14ac:dyDescent="0.2">
      <c r="A2" s="57" t="s">
        <v>26</v>
      </c>
      <c r="B2" s="58">
        <v>108000000</v>
      </c>
      <c r="C2" s="58">
        <v>6630000</v>
      </c>
      <c r="D2" s="58">
        <f t="shared" ref="D2:D13" si="0">C2*10</f>
        <v>66300000</v>
      </c>
      <c r="E2" s="167">
        <f>AVERAGE(D2:D6)</f>
        <v>77660000</v>
      </c>
      <c r="F2" s="167">
        <f>STDEV(D2:D6)</f>
        <v>8010493.1184041351</v>
      </c>
      <c r="G2" s="63">
        <f t="shared" ref="G2:G12" si="1">D2/B2</f>
        <v>0.61388888888888893</v>
      </c>
      <c r="H2" s="170">
        <f>AVERAGE(G2:G6)</f>
        <v>0.71907407407407409</v>
      </c>
      <c r="I2" s="170">
        <f>STDEV(G2:G6)</f>
        <v>7.4171232577816049E-2</v>
      </c>
      <c r="J2" s="173">
        <f>I2/H2</f>
        <v>0.10314825030136664</v>
      </c>
      <c r="K2" s="64">
        <f>LOG(D2)</f>
        <v>7.8215135284047728</v>
      </c>
      <c r="L2" s="182">
        <f>AVERAGE(K2:K6)</f>
        <v>7.8882981007638815</v>
      </c>
      <c r="M2" s="184">
        <f>STDEV(K2:K6)^2</f>
        <v>2.0914733625762108E-3</v>
      </c>
      <c r="N2" s="29"/>
      <c r="O2" s="25"/>
      <c r="P2" s="26"/>
    </row>
    <row r="3" spans="1:16" s="9" customFormat="1" ht="20.100000000000001" customHeight="1" x14ac:dyDescent="0.2">
      <c r="A3" s="59" t="s">
        <v>27</v>
      </c>
      <c r="B3" s="60">
        <v>108000000</v>
      </c>
      <c r="C3" s="60">
        <v>8730000</v>
      </c>
      <c r="D3" s="60">
        <f t="shared" si="0"/>
        <v>87300000</v>
      </c>
      <c r="E3" s="168"/>
      <c r="F3" s="168"/>
      <c r="G3" s="65">
        <f t="shared" si="1"/>
        <v>0.80833333333333335</v>
      </c>
      <c r="H3" s="171"/>
      <c r="I3" s="171"/>
      <c r="J3" s="174"/>
      <c r="K3" s="66">
        <f>LOG(D3)</f>
        <v>7.9410142437055695</v>
      </c>
      <c r="L3" s="183"/>
      <c r="M3" s="185"/>
      <c r="N3" s="30"/>
      <c r="O3" s="27"/>
      <c r="P3" s="28"/>
    </row>
    <row r="4" spans="1:16" s="9" customFormat="1" ht="20.100000000000001" customHeight="1" x14ac:dyDescent="0.2">
      <c r="A4" s="59" t="s">
        <v>28</v>
      </c>
      <c r="B4" s="60">
        <v>108000000</v>
      </c>
      <c r="C4" s="60">
        <v>8170000</v>
      </c>
      <c r="D4" s="60">
        <f t="shared" si="0"/>
        <v>81700000</v>
      </c>
      <c r="E4" s="168"/>
      <c r="F4" s="168"/>
      <c r="G4" s="65">
        <f t="shared" si="1"/>
        <v>0.75648148148148153</v>
      </c>
      <c r="H4" s="171"/>
      <c r="I4" s="171"/>
      <c r="J4" s="174"/>
      <c r="K4" s="66">
        <f>LOG(D4)</f>
        <v>7.9122220565324151</v>
      </c>
      <c r="L4" s="183"/>
      <c r="M4" s="185"/>
      <c r="N4" s="30"/>
      <c r="O4" s="27"/>
      <c r="P4" s="28"/>
    </row>
    <row r="5" spans="1:16" s="9" customFormat="1" ht="20.100000000000001" customHeight="1" x14ac:dyDescent="0.2">
      <c r="A5" s="59" t="s">
        <v>29</v>
      </c>
      <c r="B5" s="60">
        <v>108000000</v>
      </c>
      <c r="C5" s="60">
        <v>7930000</v>
      </c>
      <c r="D5" s="60">
        <f t="shared" si="0"/>
        <v>79300000</v>
      </c>
      <c r="E5" s="168"/>
      <c r="F5" s="168"/>
      <c r="G5" s="65">
        <f t="shared" si="1"/>
        <v>0.73425925925925928</v>
      </c>
      <c r="H5" s="171"/>
      <c r="I5" s="171"/>
      <c r="J5" s="174"/>
      <c r="K5" s="66">
        <f>LOG(D5)</f>
        <v>7.8992731873176041</v>
      </c>
      <c r="L5" s="183"/>
      <c r="M5" s="185"/>
      <c r="N5" s="30"/>
      <c r="O5" s="27"/>
      <c r="P5" s="28"/>
    </row>
    <row r="6" spans="1:16" s="9" customFormat="1" ht="20.100000000000001" customHeight="1" x14ac:dyDescent="0.2">
      <c r="A6" s="59" t="s">
        <v>30</v>
      </c>
      <c r="B6" s="60">
        <v>108000000</v>
      </c>
      <c r="C6" s="60">
        <v>7370000</v>
      </c>
      <c r="D6" s="60">
        <f t="shared" si="0"/>
        <v>73700000</v>
      </c>
      <c r="E6" s="169"/>
      <c r="F6" s="169"/>
      <c r="G6" s="65">
        <f t="shared" si="1"/>
        <v>0.68240740740740746</v>
      </c>
      <c r="H6" s="172"/>
      <c r="I6" s="172"/>
      <c r="J6" s="175"/>
      <c r="K6" s="66">
        <f>LOG(D6)</f>
        <v>7.8674674878590514</v>
      </c>
      <c r="L6" s="183"/>
      <c r="M6" s="185"/>
      <c r="N6" s="30"/>
      <c r="O6" s="27"/>
      <c r="P6" s="28"/>
    </row>
    <row r="7" spans="1:16" s="9" customFormat="1" ht="20.100000000000001" customHeight="1" thickBot="1" x14ac:dyDescent="0.25">
      <c r="A7" s="61" t="s">
        <v>31</v>
      </c>
      <c r="B7" s="62">
        <v>0</v>
      </c>
      <c r="C7" s="62">
        <v>0</v>
      </c>
      <c r="D7" s="62">
        <f t="shared" si="0"/>
        <v>0</v>
      </c>
      <c r="E7" s="38"/>
      <c r="F7" s="38"/>
      <c r="G7" s="12"/>
      <c r="H7" s="12"/>
      <c r="I7" s="13"/>
      <c r="J7" s="39"/>
      <c r="K7" s="22"/>
      <c r="L7" s="30"/>
      <c r="M7" s="40"/>
      <c r="N7" s="30"/>
      <c r="O7" s="27"/>
      <c r="P7" s="28"/>
    </row>
    <row r="8" spans="1:16" ht="20.100000000000001" customHeight="1" thickTop="1" x14ac:dyDescent="0.2">
      <c r="A8" s="14" t="s">
        <v>32</v>
      </c>
      <c r="B8" s="8">
        <v>108000000</v>
      </c>
      <c r="C8" s="8">
        <v>0</v>
      </c>
      <c r="D8" s="8">
        <v>1</v>
      </c>
      <c r="E8" s="128">
        <f>AVERAGE(D8:D12)</f>
        <v>7.4599999999999991</v>
      </c>
      <c r="F8" s="128">
        <f>STDEV(D8:D12)</f>
        <v>14.444999134648642</v>
      </c>
      <c r="G8" s="41">
        <f t="shared" si="1"/>
        <v>9.2592592592592591E-9</v>
      </c>
      <c r="H8" s="176">
        <f>AVERAGE(G8:G12)</f>
        <v>6.9074074074074068E-8</v>
      </c>
      <c r="I8" s="179">
        <f>STDEV(G8:G12)</f>
        <v>1.337499919874874E-7</v>
      </c>
      <c r="J8" s="131">
        <f>I8/H8</f>
        <v>1.9363269617491476</v>
      </c>
      <c r="K8" s="67">
        <f>LOG(D8)</f>
        <v>0</v>
      </c>
      <c r="L8" s="134">
        <f>AVERAGE(K8:K12)</f>
        <v>0.30448884670126397</v>
      </c>
      <c r="M8" s="134">
        <f>STDEV(K8:K12)^2</f>
        <v>0.46356728882732906</v>
      </c>
      <c r="N8" s="140">
        <f>L2-L8</f>
        <v>7.5838092540626176</v>
      </c>
      <c r="O8" s="134">
        <f>SQRT((M2/5)+(M8/5))</f>
        <v>0.30517495381826643</v>
      </c>
      <c r="P8" s="165">
        <f>1.96*O8</f>
        <v>0.59814290948380222</v>
      </c>
    </row>
    <row r="9" spans="1:16" ht="20.100000000000001" customHeight="1" x14ac:dyDescent="0.2">
      <c r="A9" s="16" t="s">
        <v>33</v>
      </c>
      <c r="B9" s="10">
        <v>108000000</v>
      </c>
      <c r="C9" s="10">
        <v>0</v>
      </c>
      <c r="D9" s="10">
        <v>1</v>
      </c>
      <c r="E9" s="129"/>
      <c r="F9" s="129"/>
      <c r="G9" s="11">
        <f t="shared" si="1"/>
        <v>9.2592592592592591E-9</v>
      </c>
      <c r="H9" s="177"/>
      <c r="I9" s="180"/>
      <c r="J9" s="132"/>
      <c r="K9" s="68">
        <f>LOG(D9)</f>
        <v>0</v>
      </c>
      <c r="L9" s="135"/>
      <c r="M9" s="135"/>
      <c r="N9" s="141"/>
      <c r="O9" s="135"/>
      <c r="P9" s="166"/>
    </row>
    <row r="10" spans="1:16" ht="20.100000000000001" customHeight="1" x14ac:dyDescent="0.2">
      <c r="A10" s="16" t="s">
        <v>34</v>
      </c>
      <c r="B10" s="10">
        <v>108000000</v>
      </c>
      <c r="C10" s="10">
        <v>0</v>
      </c>
      <c r="D10" s="10">
        <v>1</v>
      </c>
      <c r="E10" s="129"/>
      <c r="F10" s="129"/>
      <c r="G10" s="11">
        <f t="shared" si="1"/>
        <v>9.2592592592592591E-9</v>
      </c>
      <c r="H10" s="177"/>
      <c r="I10" s="180"/>
      <c r="J10" s="132"/>
      <c r="K10" s="68">
        <f>LOG(D10)</f>
        <v>0</v>
      </c>
      <c r="L10" s="135"/>
      <c r="M10" s="135"/>
      <c r="N10" s="141"/>
      <c r="O10" s="135"/>
      <c r="P10" s="166"/>
    </row>
    <row r="11" spans="1:16" ht="20.100000000000001" customHeight="1" x14ac:dyDescent="0.2">
      <c r="A11" s="16" t="s">
        <v>35</v>
      </c>
      <c r="B11" s="10">
        <v>108000000</v>
      </c>
      <c r="C11" s="10">
        <v>0</v>
      </c>
      <c r="D11" s="10">
        <v>1</v>
      </c>
      <c r="E11" s="129"/>
      <c r="F11" s="129"/>
      <c r="G11" s="11">
        <f t="shared" si="1"/>
        <v>9.2592592592592591E-9</v>
      </c>
      <c r="H11" s="177"/>
      <c r="I11" s="180"/>
      <c r="J11" s="132"/>
      <c r="K11" s="68">
        <f>LOG(D11)</f>
        <v>0</v>
      </c>
      <c r="L11" s="135"/>
      <c r="M11" s="135"/>
      <c r="N11" s="141"/>
      <c r="O11" s="135"/>
      <c r="P11" s="166"/>
    </row>
    <row r="12" spans="1:16" ht="20.100000000000001" customHeight="1" x14ac:dyDescent="0.2">
      <c r="A12" s="16" t="s">
        <v>36</v>
      </c>
      <c r="B12" s="10">
        <v>108000000</v>
      </c>
      <c r="C12" s="10">
        <v>3.33</v>
      </c>
      <c r="D12" s="10">
        <f t="shared" si="0"/>
        <v>33.299999999999997</v>
      </c>
      <c r="E12" s="130"/>
      <c r="F12" s="130"/>
      <c r="G12" s="124">
        <f t="shared" si="1"/>
        <v>3.0833333333333333E-7</v>
      </c>
      <c r="H12" s="178"/>
      <c r="I12" s="181"/>
      <c r="J12" s="133"/>
      <c r="K12" s="68">
        <f>LOG(D12)</f>
        <v>1.5224442335063197</v>
      </c>
      <c r="L12" s="136"/>
      <c r="M12" s="136"/>
      <c r="N12" s="142"/>
      <c r="O12" s="135"/>
      <c r="P12" s="166"/>
    </row>
    <row r="13" spans="1:16" ht="20.100000000000001" customHeight="1" thickBot="1" x14ac:dyDescent="0.25">
      <c r="A13" s="37" t="s">
        <v>37</v>
      </c>
      <c r="B13" s="36">
        <v>0</v>
      </c>
      <c r="C13" s="17">
        <v>0</v>
      </c>
      <c r="D13" s="103">
        <f t="shared" si="0"/>
        <v>0</v>
      </c>
      <c r="E13" s="42"/>
      <c r="F13" s="42"/>
      <c r="G13" s="21"/>
      <c r="H13" s="43"/>
      <c r="I13" s="43"/>
      <c r="J13" s="21"/>
      <c r="K13" s="32"/>
      <c r="L13" s="31"/>
      <c r="M13" s="31"/>
      <c r="N13" s="35"/>
      <c r="O13" s="33"/>
      <c r="P13" s="34"/>
    </row>
    <row r="14" spans="1:16" ht="15" customHeight="1" thickTop="1" thickBot="1" x14ac:dyDescent="0.25"/>
    <row r="15" spans="1:16" ht="57.95" customHeight="1" thickTop="1" thickBot="1" x14ac:dyDescent="0.25">
      <c r="A15" s="1" t="s">
        <v>0</v>
      </c>
      <c r="B15" s="96" t="s">
        <v>53</v>
      </c>
      <c r="C15" s="2" t="s">
        <v>1</v>
      </c>
      <c r="D15" s="2" t="s">
        <v>9</v>
      </c>
      <c r="E15" s="2" t="s">
        <v>2</v>
      </c>
      <c r="F15" s="2" t="s">
        <v>3</v>
      </c>
      <c r="G15" s="2" t="s">
        <v>4</v>
      </c>
      <c r="H15" s="2" t="s">
        <v>5</v>
      </c>
      <c r="I15" s="2" t="s">
        <v>6</v>
      </c>
      <c r="J15" s="3" t="s">
        <v>7</v>
      </c>
      <c r="K15" s="23" t="s">
        <v>10</v>
      </c>
      <c r="L15" s="4" t="s">
        <v>11</v>
      </c>
      <c r="M15" s="5" t="s">
        <v>12</v>
      </c>
      <c r="N15" s="24" t="s">
        <v>8</v>
      </c>
      <c r="O15" s="5" t="s">
        <v>13</v>
      </c>
      <c r="P15" s="6" t="s">
        <v>14</v>
      </c>
    </row>
    <row r="16" spans="1:16" ht="20.100000000000001" customHeight="1" thickTop="1" x14ac:dyDescent="0.2">
      <c r="A16" s="44" t="s">
        <v>65</v>
      </c>
      <c r="B16" s="45">
        <v>108000000</v>
      </c>
      <c r="C16" s="45">
        <v>1620000</v>
      </c>
      <c r="D16" s="45">
        <f t="shared" ref="D16:D27" si="2">C16*10</f>
        <v>16200000</v>
      </c>
      <c r="E16" s="193">
        <f>AVERAGE(D16:D20)</f>
        <v>14600000</v>
      </c>
      <c r="F16" s="193">
        <f>STDEV(D16:D20)</f>
        <v>3687139.8129173242</v>
      </c>
      <c r="G16" s="49">
        <f t="shared" ref="G16:G26" si="3">D16/B16</f>
        <v>0.15</v>
      </c>
      <c r="H16" s="196">
        <f>AVERAGE(G16:G20)</f>
        <v>0.13518518518518519</v>
      </c>
      <c r="I16" s="196">
        <f>STDEV(G16:G20)</f>
        <v>3.4140183452938164E-2</v>
      </c>
      <c r="J16" s="196">
        <f>I16/H16</f>
        <v>0.25254382280255627</v>
      </c>
      <c r="K16" s="50">
        <f>LOG(D16)</f>
        <v>7.2095150145426308</v>
      </c>
      <c r="L16" s="186">
        <f>AVERAGE(K16:K20)</f>
        <v>7.1503079711126558</v>
      </c>
      <c r="M16" s="188">
        <f>STDEV(K16:K20)^2</f>
        <v>1.7162370898498674E-2</v>
      </c>
      <c r="N16" s="29"/>
      <c r="O16" s="25"/>
      <c r="P16" s="26"/>
    </row>
    <row r="17" spans="1:16" ht="20.100000000000001" customHeight="1" x14ac:dyDescent="0.2">
      <c r="A17" s="46" t="s">
        <v>66</v>
      </c>
      <c r="B17" s="47">
        <v>108000000</v>
      </c>
      <c r="C17" s="47">
        <v>1650000</v>
      </c>
      <c r="D17" s="47">
        <f t="shared" si="2"/>
        <v>16500000</v>
      </c>
      <c r="E17" s="194"/>
      <c r="F17" s="194"/>
      <c r="G17" s="51">
        <f t="shared" si="3"/>
        <v>0.15277777777777779</v>
      </c>
      <c r="H17" s="197"/>
      <c r="I17" s="197"/>
      <c r="J17" s="197"/>
      <c r="K17" s="52">
        <f>LOG(D17)</f>
        <v>7.2174839442139067</v>
      </c>
      <c r="L17" s="187"/>
      <c r="M17" s="189"/>
      <c r="N17" s="30"/>
      <c r="O17" s="27"/>
      <c r="P17" s="28"/>
    </row>
    <row r="18" spans="1:16" ht="20.100000000000001" customHeight="1" x14ac:dyDescent="0.2">
      <c r="A18" s="46" t="s">
        <v>67</v>
      </c>
      <c r="B18" s="47">
        <v>108000000</v>
      </c>
      <c r="C18" s="47">
        <v>840000</v>
      </c>
      <c r="D18" s="47">
        <f t="shared" si="2"/>
        <v>8400000</v>
      </c>
      <c r="E18" s="194"/>
      <c r="F18" s="194"/>
      <c r="G18" s="51">
        <f t="shared" si="3"/>
        <v>7.7777777777777779E-2</v>
      </c>
      <c r="H18" s="197"/>
      <c r="I18" s="197"/>
      <c r="J18" s="197"/>
      <c r="K18" s="52">
        <f>LOG(D18)</f>
        <v>6.924279286061882</v>
      </c>
      <c r="L18" s="187"/>
      <c r="M18" s="189"/>
      <c r="N18" s="30"/>
      <c r="O18" s="27"/>
      <c r="P18" s="28"/>
    </row>
    <row r="19" spans="1:16" ht="20.100000000000001" customHeight="1" x14ac:dyDescent="0.2">
      <c r="A19" s="46" t="s">
        <v>68</v>
      </c>
      <c r="B19" s="47">
        <v>108000000</v>
      </c>
      <c r="C19" s="47">
        <v>1420000</v>
      </c>
      <c r="D19" s="47">
        <f t="shared" si="2"/>
        <v>14200000</v>
      </c>
      <c r="E19" s="194"/>
      <c r="F19" s="194"/>
      <c r="G19" s="51">
        <f t="shared" si="3"/>
        <v>0.13148148148148148</v>
      </c>
      <c r="H19" s="197"/>
      <c r="I19" s="197"/>
      <c r="J19" s="197"/>
      <c r="K19" s="52">
        <f>LOG(D19)</f>
        <v>7.1522883443830567</v>
      </c>
      <c r="L19" s="187"/>
      <c r="M19" s="189"/>
      <c r="N19" s="30"/>
      <c r="O19" s="27"/>
      <c r="P19" s="28"/>
    </row>
    <row r="20" spans="1:16" ht="20.100000000000001" customHeight="1" x14ac:dyDescent="0.2">
      <c r="A20" s="46" t="s">
        <v>69</v>
      </c>
      <c r="B20" s="47">
        <v>108000000</v>
      </c>
      <c r="C20" s="47">
        <v>1770000</v>
      </c>
      <c r="D20" s="47">
        <f t="shared" si="2"/>
        <v>17700000</v>
      </c>
      <c r="E20" s="195"/>
      <c r="F20" s="195"/>
      <c r="G20" s="51">
        <f t="shared" si="3"/>
        <v>0.16388888888888889</v>
      </c>
      <c r="H20" s="198"/>
      <c r="I20" s="198"/>
      <c r="J20" s="198"/>
      <c r="K20" s="52">
        <f>LOG(D20)</f>
        <v>7.2479732663618064</v>
      </c>
      <c r="L20" s="187"/>
      <c r="M20" s="189"/>
      <c r="N20" s="30"/>
      <c r="O20" s="27"/>
      <c r="P20" s="28"/>
    </row>
    <row r="21" spans="1:16" ht="20.100000000000001" customHeight="1" thickBot="1" x14ac:dyDescent="0.25">
      <c r="A21" s="48" t="s">
        <v>70</v>
      </c>
      <c r="B21" s="73">
        <v>0</v>
      </c>
      <c r="C21" s="73">
        <v>0</v>
      </c>
      <c r="D21" s="73">
        <f t="shared" si="2"/>
        <v>0</v>
      </c>
      <c r="E21" s="38"/>
      <c r="F21" s="38"/>
      <c r="G21" s="12"/>
      <c r="H21" s="12"/>
      <c r="I21" s="13"/>
      <c r="J21" s="39"/>
      <c r="K21" s="22"/>
      <c r="L21" s="30"/>
      <c r="M21" s="40"/>
      <c r="N21" s="30"/>
      <c r="O21" s="27"/>
      <c r="P21" s="28"/>
    </row>
    <row r="22" spans="1:16" ht="20.100000000000001" customHeight="1" thickTop="1" x14ac:dyDescent="0.2">
      <c r="A22" s="14" t="s">
        <v>71</v>
      </c>
      <c r="B22" s="8">
        <v>108000000</v>
      </c>
      <c r="C22" s="8">
        <v>0</v>
      </c>
      <c r="D22" s="8">
        <v>1</v>
      </c>
      <c r="E22" s="128">
        <f>AVERAGE(D22:D26)</f>
        <v>133.85999999999999</v>
      </c>
      <c r="F22" s="128">
        <f>STDEV(D22:D26)</f>
        <v>279.37805568798706</v>
      </c>
      <c r="G22" s="41">
        <f t="shared" si="3"/>
        <v>9.2592592592592591E-9</v>
      </c>
      <c r="H22" s="190">
        <f>AVERAGE(G22:G26)</f>
        <v>1.2394444444444446E-6</v>
      </c>
      <c r="I22" s="190">
        <f>STDEV(G22:G26)</f>
        <v>2.586833848962843E-6</v>
      </c>
      <c r="J22" s="131">
        <f>I22/H22</f>
        <v>2.0870914066038178</v>
      </c>
      <c r="K22" s="67">
        <f>LOG(D22)</f>
        <v>0</v>
      </c>
      <c r="L22" s="134">
        <f>AVERAGE(K22:K26)</f>
        <v>0.86476958870473497</v>
      </c>
      <c r="M22" s="134">
        <f>STDEV(K22:K26)^2</f>
        <v>1.6066417457232161</v>
      </c>
      <c r="N22" s="140">
        <f>L16-L22</f>
        <v>6.2855383824079212</v>
      </c>
      <c r="O22" s="134">
        <f>SQRT((M16/5)+(M22/5))</f>
        <v>0.56987790211969347</v>
      </c>
      <c r="P22" s="143">
        <f>1.96*O22</f>
        <v>1.1169606881545993</v>
      </c>
    </row>
    <row r="23" spans="1:16" ht="20.100000000000001" customHeight="1" x14ac:dyDescent="0.2">
      <c r="A23" s="16" t="s">
        <v>72</v>
      </c>
      <c r="B23" s="10">
        <v>108000000</v>
      </c>
      <c r="C23" s="10">
        <v>0</v>
      </c>
      <c r="D23" s="10">
        <v>1</v>
      </c>
      <c r="E23" s="129"/>
      <c r="F23" s="129"/>
      <c r="G23" s="11">
        <f t="shared" si="3"/>
        <v>9.2592592592592591E-9</v>
      </c>
      <c r="H23" s="191"/>
      <c r="I23" s="191"/>
      <c r="J23" s="132"/>
      <c r="K23" s="68">
        <f>LOG(D23)</f>
        <v>0</v>
      </c>
      <c r="L23" s="135"/>
      <c r="M23" s="135"/>
      <c r="N23" s="141"/>
      <c r="O23" s="135"/>
      <c r="P23" s="144"/>
    </row>
    <row r="24" spans="1:16" ht="20.100000000000001" customHeight="1" x14ac:dyDescent="0.2">
      <c r="A24" s="16" t="s">
        <v>73</v>
      </c>
      <c r="B24" s="10">
        <v>108000000</v>
      </c>
      <c r="C24" s="10">
        <v>3.33</v>
      </c>
      <c r="D24" s="10">
        <f t="shared" si="2"/>
        <v>33.299999999999997</v>
      </c>
      <c r="E24" s="129"/>
      <c r="F24" s="129"/>
      <c r="G24" s="124">
        <f t="shared" si="3"/>
        <v>3.0833333333333333E-7</v>
      </c>
      <c r="H24" s="191"/>
      <c r="I24" s="191"/>
      <c r="J24" s="132"/>
      <c r="K24" s="68">
        <f>LOG(D24)</f>
        <v>1.5224442335063197</v>
      </c>
      <c r="L24" s="135"/>
      <c r="M24" s="135"/>
      <c r="N24" s="141"/>
      <c r="O24" s="135"/>
      <c r="P24" s="144"/>
    </row>
    <row r="25" spans="1:16" ht="20.100000000000001" customHeight="1" x14ac:dyDescent="0.2">
      <c r="A25" s="16" t="s">
        <v>74</v>
      </c>
      <c r="B25" s="10">
        <v>108000000</v>
      </c>
      <c r="C25" s="10">
        <v>0</v>
      </c>
      <c r="D25" s="10">
        <v>1</v>
      </c>
      <c r="E25" s="129"/>
      <c r="F25" s="129"/>
      <c r="G25" s="11">
        <f t="shared" si="3"/>
        <v>9.2592592592592591E-9</v>
      </c>
      <c r="H25" s="191"/>
      <c r="I25" s="191"/>
      <c r="J25" s="132"/>
      <c r="K25" s="68">
        <f>LOG(D25)</f>
        <v>0</v>
      </c>
      <c r="L25" s="135"/>
      <c r="M25" s="135"/>
      <c r="N25" s="141"/>
      <c r="O25" s="135"/>
      <c r="P25" s="144"/>
    </row>
    <row r="26" spans="1:16" ht="20.100000000000001" customHeight="1" x14ac:dyDescent="0.2">
      <c r="A26" s="16" t="s">
        <v>75</v>
      </c>
      <c r="B26" s="10">
        <v>108000000</v>
      </c>
      <c r="C26" s="10">
        <v>63.3</v>
      </c>
      <c r="D26" s="10">
        <f t="shared" si="2"/>
        <v>633</v>
      </c>
      <c r="E26" s="130"/>
      <c r="F26" s="130"/>
      <c r="G26" s="118">
        <f t="shared" si="3"/>
        <v>5.8611111111111111E-6</v>
      </c>
      <c r="H26" s="192"/>
      <c r="I26" s="192"/>
      <c r="J26" s="133"/>
      <c r="K26" s="68">
        <f>LOG(D26)</f>
        <v>2.8014037100173552</v>
      </c>
      <c r="L26" s="136"/>
      <c r="M26" s="136"/>
      <c r="N26" s="142"/>
      <c r="O26" s="135"/>
      <c r="P26" s="144"/>
    </row>
    <row r="27" spans="1:16" ht="20.100000000000001" customHeight="1" thickBot="1" x14ac:dyDescent="0.25">
      <c r="A27" s="37" t="s">
        <v>76</v>
      </c>
      <c r="B27" s="36">
        <v>0</v>
      </c>
      <c r="C27" s="17">
        <v>0</v>
      </c>
      <c r="D27" s="103">
        <f t="shared" si="2"/>
        <v>0</v>
      </c>
      <c r="E27" s="42"/>
      <c r="F27" s="42"/>
      <c r="G27" s="21"/>
      <c r="H27" s="43"/>
      <c r="I27" s="43"/>
      <c r="J27" s="21"/>
      <c r="K27" s="32"/>
      <c r="L27" s="31"/>
      <c r="M27" s="31"/>
      <c r="N27" s="35"/>
      <c r="O27" s="33"/>
      <c r="P27" s="34"/>
    </row>
    <row r="28" spans="1:16" ht="16.5" thickTop="1" thickBot="1" x14ac:dyDescent="0.25"/>
    <row r="29" spans="1:16" ht="57.95" customHeight="1" thickTop="1" thickBot="1" x14ac:dyDescent="0.25">
      <c r="A29" s="1" t="s">
        <v>0</v>
      </c>
      <c r="B29" s="96" t="s">
        <v>53</v>
      </c>
      <c r="C29" s="2" t="s">
        <v>1</v>
      </c>
      <c r="D29" s="2" t="s">
        <v>9</v>
      </c>
      <c r="E29" s="2" t="s">
        <v>2</v>
      </c>
      <c r="F29" s="2" t="s">
        <v>3</v>
      </c>
      <c r="G29" s="2" t="s">
        <v>4</v>
      </c>
      <c r="H29" s="2" t="s">
        <v>5</v>
      </c>
      <c r="I29" s="2" t="s">
        <v>6</v>
      </c>
      <c r="J29" s="3" t="s">
        <v>7</v>
      </c>
      <c r="K29" s="23" t="s">
        <v>10</v>
      </c>
      <c r="L29" s="4" t="s">
        <v>11</v>
      </c>
      <c r="M29" s="5" t="s">
        <v>12</v>
      </c>
      <c r="N29" s="24" t="s">
        <v>8</v>
      </c>
      <c r="O29" s="5" t="s">
        <v>13</v>
      </c>
      <c r="P29" s="6" t="s">
        <v>14</v>
      </c>
    </row>
    <row r="30" spans="1:16" ht="20.100000000000001" customHeight="1" thickTop="1" x14ac:dyDescent="0.2">
      <c r="A30" s="75" t="s">
        <v>54</v>
      </c>
      <c r="B30" s="76">
        <v>108000000</v>
      </c>
      <c r="C30" s="76">
        <v>11900000</v>
      </c>
      <c r="D30" s="76">
        <f t="shared" ref="D30:D41" si="4">C30*10</f>
        <v>119000000</v>
      </c>
      <c r="E30" s="159">
        <f>AVERAGE(D30:D34)</f>
        <v>130200000</v>
      </c>
      <c r="F30" s="159">
        <f>STDEV(D30:D34)</f>
        <v>12517987.058628876</v>
      </c>
      <c r="G30" s="81">
        <f t="shared" ref="G30:G40" si="5">D30/B30</f>
        <v>1.1018518518518519</v>
      </c>
      <c r="H30" s="162">
        <f>AVERAGE(G30:G34)</f>
        <v>1.2055555555555557</v>
      </c>
      <c r="I30" s="162">
        <f>STDEV(G30:G34)</f>
        <v>0.11590728757989699</v>
      </c>
      <c r="J30" s="162">
        <f>I30/H30</f>
        <v>9.6144293845075834E-2</v>
      </c>
      <c r="K30" s="82">
        <f>LOG(D30)</f>
        <v>8.075546961392531</v>
      </c>
      <c r="L30" s="155">
        <f>AVERAGE(K30:K34)</f>
        <v>8.113039877459526</v>
      </c>
      <c r="M30" s="157">
        <f>STDEV(K30:K34)^2</f>
        <v>1.6866990026795979E-3</v>
      </c>
      <c r="N30" s="29"/>
      <c r="O30" s="25"/>
      <c r="P30" s="26"/>
    </row>
    <row r="31" spans="1:16" ht="20.100000000000001" customHeight="1" x14ac:dyDescent="0.2">
      <c r="A31" s="77" t="s">
        <v>55</v>
      </c>
      <c r="B31" s="78">
        <v>108000000</v>
      </c>
      <c r="C31" s="78">
        <v>12400000</v>
      </c>
      <c r="D31" s="78">
        <f t="shared" si="4"/>
        <v>124000000</v>
      </c>
      <c r="E31" s="160"/>
      <c r="F31" s="160"/>
      <c r="G31" s="84">
        <f t="shared" si="5"/>
        <v>1.1481481481481481</v>
      </c>
      <c r="H31" s="163"/>
      <c r="I31" s="163"/>
      <c r="J31" s="163"/>
      <c r="K31" s="85">
        <f>LOG(D31)</f>
        <v>8.0934216851622356</v>
      </c>
      <c r="L31" s="156"/>
      <c r="M31" s="158"/>
      <c r="N31" s="30"/>
      <c r="O31" s="27"/>
      <c r="P31" s="28"/>
    </row>
    <row r="32" spans="1:16" ht="20.100000000000001" customHeight="1" x14ac:dyDescent="0.2">
      <c r="A32" s="77" t="s">
        <v>56</v>
      </c>
      <c r="B32" s="78">
        <v>108000000</v>
      </c>
      <c r="C32" s="78">
        <v>14000000</v>
      </c>
      <c r="D32" s="78">
        <f t="shared" si="4"/>
        <v>140000000</v>
      </c>
      <c r="E32" s="160"/>
      <c r="F32" s="160"/>
      <c r="G32" s="84">
        <f t="shared" si="5"/>
        <v>1.2962962962962963</v>
      </c>
      <c r="H32" s="163"/>
      <c r="I32" s="163"/>
      <c r="J32" s="163"/>
      <c r="K32" s="85">
        <f>LOG(D32)</f>
        <v>8.1461280356782382</v>
      </c>
      <c r="L32" s="156"/>
      <c r="M32" s="158"/>
      <c r="N32" s="30"/>
      <c r="O32" s="27"/>
      <c r="P32" s="28"/>
    </row>
    <row r="33" spans="1:16" ht="20.100000000000001" customHeight="1" x14ac:dyDescent="0.2">
      <c r="A33" s="77" t="s">
        <v>57</v>
      </c>
      <c r="B33" s="78">
        <v>108000000</v>
      </c>
      <c r="C33" s="78">
        <v>12100000</v>
      </c>
      <c r="D33" s="78">
        <f t="shared" si="4"/>
        <v>121000000</v>
      </c>
      <c r="E33" s="160"/>
      <c r="F33" s="160"/>
      <c r="G33" s="84">
        <f t="shared" si="5"/>
        <v>1.1203703703703705</v>
      </c>
      <c r="H33" s="163"/>
      <c r="I33" s="163"/>
      <c r="J33" s="163"/>
      <c r="K33" s="85">
        <f>LOG(D33)</f>
        <v>8.0827853703164507</v>
      </c>
      <c r="L33" s="156"/>
      <c r="M33" s="158"/>
      <c r="N33" s="30"/>
      <c r="O33" s="27"/>
      <c r="P33" s="28"/>
    </row>
    <row r="34" spans="1:16" ht="20.100000000000001" customHeight="1" x14ac:dyDescent="0.2">
      <c r="A34" s="77" t="s">
        <v>58</v>
      </c>
      <c r="B34" s="78">
        <v>108000000</v>
      </c>
      <c r="C34" s="78">
        <v>14700000</v>
      </c>
      <c r="D34" s="78">
        <f t="shared" si="4"/>
        <v>147000000</v>
      </c>
      <c r="E34" s="161"/>
      <c r="F34" s="161"/>
      <c r="G34" s="84">
        <f t="shared" si="5"/>
        <v>1.3611111111111112</v>
      </c>
      <c r="H34" s="164"/>
      <c r="I34" s="164"/>
      <c r="J34" s="164"/>
      <c r="K34" s="85">
        <f>LOG(D34)</f>
        <v>8.1673173347481764</v>
      </c>
      <c r="L34" s="156"/>
      <c r="M34" s="158"/>
      <c r="N34" s="30"/>
      <c r="O34" s="27"/>
      <c r="P34" s="28"/>
    </row>
    <row r="35" spans="1:16" ht="20.100000000000001" customHeight="1" thickBot="1" x14ac:dyDescent="0.25">
      <c r="A35" s="79" t="s">
        <v>59</v>
      </c>
      <c r="B35" s="80">
        <v>0</v>
      </c>
      <c r="C35" s="80">
        <v>0</v>
      </c>
      <c r="D35" s="80">
        <f t="shared" si="4"/>
        <v>0</v>
      </c>
      <c r="E35" s="38"/>
      <c r="F35" s="38"/>
      <c r="G35" s="12"/>
      <c r="H35" s="12"/>
      <c r="I35" s="13"/>
      <c r="J35" s="39"/>
      <c r="K35" s="22"/>
      <c r="L35" s="30"/>
      <c r="M35" s="40"/>
      <c r="N35" s="30"/>
      <c r="O35" s="27"/>
      <c r="P35" s="28"/>
    </row>
    <row r="36" spans="1:16" ht="20.100000000000001" customHeight="1" thickTop="1" x14ac:dyDescent="0.2">
      <c r="A36" s="14" t="s">
        <v>60</v>
      </c>
      <c r="B36" s="8">
        <v>108000000</v>
      </c>
      <c r="C36" s="8">
        <v>0</v>
      </c>
      <c r="D36" s="8">
        <v>1</v>
      </c>
      <c r="E36" s="128">
        <f>AVERAGE(D36:D40)</f>
        <v>1</v>
      </c>
      <c r="F36" s="128">
        <f>STDEV(D36:D40)</f>
        <v>0</v>
      </c>
      <c r="G36" s="41">
        <f t="shared" si="5"/>
        <v>9.2592592592592591E-9</v>
      </c>
      <c r="H36" s="131">
        <f>AVERAGE(G36:G40)</f>
        <v>9.2592592592592591E-9</v>
      </c>
      <c r="I36" s="131">
        <f>STDEV(G36:G40)</f>
        <v>0</v>
      </c>
      <c r="J36" s="131">
        <f>I36/H36</f>
        <v>0</v>
      </c>
      <c r="K36" s="67">
        <f>LOG(D36)</f>
        <v>0</v>
      </c>
      <c r="L36" s="134">
        <f>AVERAGE(K36:K40)</f>
        <v>0</v>
      </c>
      <c r="M36" s="134">
        <f>STDEV(K36:K40)^2</f>
        <v>0</v>
      </c>
      <c r="N36" s="140">
        <f>L30-L36</f>
        <v>8.113039877459526</v>
      </c>
      <c r="O36" s="134">
        <f>SQRT((M30/5)+(M36/5))</f>
        <v>1.8366812476200645E-2</v>
      </c>
      <c r="P36" s="143">
        <f>1.96*O36</f>
        <v>3.5998952453353265E-2</v>
      </c>
    </row>
    <row r="37" spans="1:16" ht="20.100000000000001" customHeight="1" x14ac:dyDescent="0.2">
      <c r="A37" s="16" t="s">
        <v>61</v>
      </c>
      <c r="B37" s="10">
        <v>108000000</v>
      </c>
      <c r="C37" s="10">
        <v>0</v>
      </c>
      <c r="D37" s="10">
        <v>1</v>
      </c>
      <c r="E37" s="129"/>
      <c r="F37" s="129"/>
      <c r="G37" s="11">
        <f t="shared" si="5"/>
        <v>9.2592592592592591E-9</v>
      </c>
      <c r="H37" s="132"/>
      <c r="I37" s="132"/>
      <c r="J37" s="132"/>
      <c r="K37" s="68">
        <f>LOG(D37)</f>
        <v>0</v>
      </c>
      <c r="L37" s="135"/>
      <c r="M37" s="135"/>
      <c r="N37" s="141"/>
      <c r="O37" s="135"/>
      <c r="P37" s="144"/>
    </row>
    <row r="38" spans="1:16" ht="20.100000000000001" customHeight="1" x14ac:dyDescent="0.2">
      <c r="A38" s="16" t="s">
        <v>62</v>
      </c>
      <c r="B38" s="10">
        <v>108000000</v>
      </c>
      <c r="C38" s="10">
        <v>0</v>
      </c>
      <c r="D38" s="10">
        <v>1</v>
      </c>
      <c r="E38" s="129"/>
      <c r="F38" s="129"/>
      <c r="G38" s="11">
        <f t="shared" si="5"/>
        <v>9.2592592592592591E-9</v>
      </c>
      <c r="H38" s="132"/>
      <c r="I38" s="132"/>
      <c r="J38" s="132"/>
      <c r="K38" s="68">
        <f>LOG(D38)</f>
        <v>0</v>
      </c>
      <c r="L38" s="135"/>
      <c r="M38" s="135"/>
      <c r="N38" s="141"/>
      <c r="O38" s="135"/>
      <c r="P38" s="144"/>
    </row>
    <row r="39" spans="1:16" ht="20.100000000000001" customHeight="1" x14ac:dyDescent="0.2">
      <c r="A39" s="16" t="s">
        <v>63</v>
      </c>
      <c r="B39" s="10">
        <v>108000000</v>
      </c>
      <c r="C39" s="10">
        <v>0</v>
      </c>
      <c r="D39" s="10">
        <v>1</v>
      </c>
      <c r="E39" s="129"/>
      <c r="F39" s="129"/>
      <c r="G39" s="11">
        <f t="shared" si="5"/>
        <v>9.2592592592592591E-9</v>
      </c>
      <c r="H39" s="132"/>
      <c r="I39" s="132"/>
      <c r="J39" s="132"/>
      <c r="K39" s="68">
        <f>LOG(D39)</f>
        <v>0</v>
      </c>
      <c r="L39" s="135"/>
      <c r="M39" s="135"/>
      <c r="N39" s="141"/>
      <c r="O39" s="135"/>
      <c r="P39" s="144"/>
    </row>
    <row r="40" spans="1:16" ht="20.100000000000001" customHeight="1" x14ac:dyDescent="0.2">
      <c r="A40" s="16" t="s">
        <v>64</v>
      </c>
      <c r="B40" s="10">
        <v>108000000</v>
      </c>
      <c r="C40" s="10">
        <v>0</v>
      </c>
      <c r="D40" s="10">
        <v>1</v>
      </c>
      <c r="E40" s="130"/>
      <c r="F40" s="130"/>
      <c r="G40" s="11">
        <f t="shared" si="5"/>
        <v>9.2592592592592591E-9</v>
      </c>
      <c r="H40" s="133"/>
      <c r="I40" s="133"/>
      <c r="J40" s="133"/>
      <c r="K40" s="68">
        <f>LOG(D40)</f>
        <v>0</v>
      </c>
      <c r="L40" s="136"/>
      <c r="M40" s="136"/>
      <c r="N40" s="142"/>
      <c r="O40" s="135"/>
      <c r="P40" s="144"/>
    </row>
    <row r="41" spans="1:16" ht="20.100000000000001" customHeight="1" thickBot="1" x14ac:dyDescent="0.25">
      <c r="A41" s="37" t="s">
        <v>80</v>
      </c>
      <c r="B41" s="36">
        <v>0</v>
      </c>
      <c r="C41" s="17">
        <v>0</v>
      </c>
      <c r="D41" s="103">
        <f t="shared" si="4"/>
        <v>0</v>
      </c>
      <c r="E41" s="42"/>
      <c r="F41" s="42"/>
      <c r="G41" s="21"/>
      <c r="H41" s="43"/>
      <c r="I41" s="43"/>
      <c r="J41" s="21"/>
      <c r="K41" s="32"/>
      <c r="L41" s="31"/>
      <c r="M41" s="31"/>
      <c r="N41" s="35"/>
      <c r="O41" s="33"/>
      <c r="P41" s="34"/>
    </row>
    <row r="42" spans="1:16" ht="16.5" thickTop="1" thickBot="1" x14ac:dyDescent="0.25"/>
    <row r="43" spans="1:16" ht="57.95" customHeight="1" thickTop="1" thickBot="1" x14ac:dyDescent="0.25">
      <c r="A43" s="1" t="s">
        <v>0</v>
      </c>
      <c r="B43" s="96" t="s">
        <v>53</v>
      </c>
      <c r="C43" s="2" t="s">
        <v>1</v>
      </c>
      <c r="D43" s="2" t="s">
        <v>9</v>
      </c>
      <c r="E43" s="2" t="s">
        <v>2</v>
      </c>
      <c r="F43" s="2" t="s">
        <v>3</v>
      </c>
      <c r="G43" s="2" t="s">
        <v>4</v>
      </c>
      <c r="H43" s="2" t="s">
        <v>5</v>
      </c>
      <c r="I43" s="2" t="s">
        <v>6</v>
      </c>
      <c r="J43" s="3" t="s">
        <v>7</v>
      </c>
      <c r="K43" s="23" t="s">
        <v>10</v>
      </c>
      <c r="L43" s="4" t="s">
        <v>11</v>
      </c>
      <c r="M43" s="5" t="s">
        <v>12</v>
      </c>
      <c r="N43" s="24" t="s">
        <v>8</v>
      </c>
      <c r="O43" s="5" t="s">
        <v>13</v>
      </c>
      <c r="P43" s="6" t="s">
        <v>14</v>
      </c>
    </row>
    <row r="44" spans="1:16" ht="20.100000000000001" customHeight="1" thickTop="1" x14ac:dyDescent="0.2">
      <c r="A44" s="86" t="s">
        <v>39</v>
      </c>
      <c r="B44" s="87">
        <v>108000000</v>
      </c>
      <c r="C44" s="87">
        <v>923000</v>
      </c>
      <c r="D44" s="87">
        <f t="shared" ref="D44:D55" si="6">C44*10</f>
        <v>9230000</v>
      </c>
      <c r="E44" s="145">
        <f>AVERAGE(D44:D48)</f>
        <v>8424000</v>
      </c>
      <c r="F44" s="145">
        <f>STDEV(D44:D48)</f>
        <v>1303717.7608669754</v>
      </c>
      <c r="G44" s="91">
        <f t="shared" ref="G44:G48" si="7">D44/B44</f>
        <v>8.5462962962962963E-2</v>
      </c>
      <c r="H44" s="148">
        <f>AVERAGE(G44:G48)</f>
        <v>7.8E-2</v>
      </c>
      <c r="I44" s="148">
        <f>STDEV(G44:G48)</f>
        <v>1.2071460748768277E-2</v>
      </c>
      <c r="J44" s="148">
        <f>I44/H44</f>
        <v>0.15476231729190099</v>
      </c>
      <c r="K44" s="92">
        <f>LOG(D44)</f>
        <v>6.9652017010259124</v>
      </c>
      <c r="L44" s="151">
        <f>AVERAGE(K44:K48)</f>
        <v>6.9213132658631054</v>
      </c>
      <c r="M44" s="153">
        <f>STDEV(K44:K48)^2</f>
        <v>4.5922787954902657E-3</v>
      </c>
      <c r="N44" s="29"/>
      <c r="O44" s="25"/>
      <c r="P44" s="26"/>
    </row>
    <row r="45" spans="1:16" ht="20.100000000000001" customHeight="1" x14ac:dyDescent="0.2">
      <c r="A45" s="88" t="s">
        <v>40</v>
      </c>
      <c r="B45" s="89">
        <v>108000000</v>
      </c>
      <c r="C45" s="89">
        <v>683000</v>
      </c>
      <c r="D45" s="89">
        <f t="shared" si="6"/>
        <v>6830000</v>
      </c>
      <c r="E45" s="146"/>
      <c r="F45" s="146"/>
      <c r="G45" s="93">
        <f t="shared" si="7"/>
        <v>6.3240740740740736E-2</v>
      </c>
      <c r="H45" s="149"/>
      <c r="I45" s="149"/>
      <c r="J45" s="149"/>
      <c r="K45" s="94">
        <f>LOG(D45)</f>
        <v>6.8344207036815323</v>
      </c>
      <c r="L45" s="152"/>
      <c r="M45" s="154"/>
      <c r="N45" s="30"/>
      <c r="O45" s="27"/>
      <c r="P45" s="28"/>
    </row>
    <row r="46" spans="1:16" ht="20.100000000000001" customHeight="1" x14ac:dyDescent="0.2">
      <c r="A46" s="88" t="s">
        <v>41</v>
      </c>
      <c r="B46" s="89">
        <v>108000000</v>
      </c>
      <c r="C46" s="89">
        <v>1010000</v>
      </c>
      <c r="D46" s="89">
        <f t="shared" si="6"/>
        <v>10100000</v>
      </c>
      <c r="E46" s="146"/>
      <c r="F46" s="146"/>
      <c r="G46" s="93">
        <f t="shared" si="7"/>
        <v>9.3518518518518515E-2</v>
      </c>
      <c r="H46" s="149"/>
      <c r="I46" s="149"/>
      <c r="J46" s="149"/>
      <c r="K46" s="94">
        <f>LOG(D46)</f>
        <v>7.0043213737826422</v>
      </c>
      <c r="L46" s="152"/>
      <c r="M46" s="154"/>
      <c r="N46" s="30"/>
      <c r="O46" s="27"/>
      <c r="P46" s="28"/>
    </row>
    <row r="47" spans="1:16" ht="20.100000000000001" customHeight="1" x14ac:dyDescent="0.2">
      <c r="A47" s="88" t="s">
        <v>42</v>
      </c>
      <c r="B47" s="89">
        <v>108000000</v>
      </c>
      <c r="C47" s="89">
        <v>843000</v>
      </c>
      <c r="D47" s="89">
        <f t="shared" si="6"/>
        <v>8430000</v>
      </c>
      <c r="E47" s="146"/>
      <c r="F47" s="146"/>
      <c r="G47" s="93">
        <f t="shared" si="7"/>
        <v>7.8055555555555559E-2</v>
      </c>
      <c r="H47" s="149"/>
      <c r="I47" s="149"/>
      <c r="J47" s="149"/>
      <c r="K47" s="94">
        <f>LOG(D47)</f>
        <v>6.9258275746247424</v>
      </c>
      <c r="L47" s="152"/>
      <c r="M47" s="154"/>
      <c r="N47" s="30"/>
      <c r="O47" s="27"/>
      <c r="P47" s="28"/>
    </row>
    <row r="48" spans="1:16" ht="20.100000000000001" customHeight="1" x14ac:dyDescent="0.2">
      <c r="A48" s="88" t="s">
        <v>43</v>
      </c>
      <c r="B48" s="89">
        <v>108000000</v>
      </c>
      <c r="C48" s="89">
        <v>753000</v>
      </c>
      <c r="D48" s="89">
        <f t="shared" si="6"/>
        <v>7530000</v>
      </c>
      <c r="E48" s="147"/>
      <c r="F48" s="147"/>
      <c r="G48" s="93">
        <f t="shared" si="7"/>
        <v>6.9722222222222227E-2</v>
      </c>
      <c r="H48" s="150"/>
      <c r="I48" s="150"/>
      <c r="J48" s="150"/>
      <c r="K48" s="94">
        <f>LOG(D48)</f>
        <v>6.876794976200701</v>
      </c>
      <c r="L48" s="152"/>
      <c r="M48" s="154"/>
      <c r="N48" s="30"/>
      <c r="O48" s="27"/>
      <c r="P48" s="28"/>
    </row>
    <row r="49" spans="1:16" ht="20.100000000000001" customHeight="1" thickBot="1" x14ac:dyDescent="0.25">
      <c r="A49" s="90" t="s">
        <v>44</v>
      </c>
      <c r="B49" s="111">
        <v>0</v>
      </c>
      <c r="C49" s="111">
        <v>0</v>
      </c>
      <c r="D49" s="111">
        <f t="shared" si="6"/>
        <v>0</v>
      </c>
      <c r="E49" s="38"/>
      <c r="F49" s="38"/>
      <c r="G49" s="12"/>
      <c r="H49" s="12"/>
      <c r="I49" s="13"/>
      <c r="J49" s="39"/>
      <c r="K49" s="22"/>
      <c r="L49" s="30"/>
      <c r="M49" s="40"/>
      <c r="N49" s="30"/>
      <c r="O49" s="27"/>
      <c r="P49" s="28"/>
    </row>
    <row r="50" spans="1:16" ht="20.100000000000001" customHeight="1" thickTop="1" x14ac:dyDescent="0.2">
      <c r="A50" s="14" t="s">
        <v>45</v>
      </c>
      <c r="B50" s="8">
        <v>108000000</v>
      </c>
      <c r="C50" s="8">
        <v>0</v>
      </c>
      <c r="D50" s="8">
        <v>1</v>
      </c>
      <c r="E50" s="128">
        <f>AVERAGE(D50:D54)</f>
        <v>1</v>
      </c>
      <c r="F50" s="128">
        <f>STDEV(D50:D54)</f>
        <v>0</v>
      </c>
      <c r="G50" s="41">
        <f t="shared" ref="G50:G54" si="8">D50/B50</f>
        <v>9.2592592592592591E-9</v>
      </c>
      <c r="H50" s="131">
        <f>AVERAGE(G50:G54)</f>
        <v>9.2592592592592591E-9</v>
      </c>
      <c r="I50" s="131">
        <f>STDEV(G50:G54)</f>
        <v>0</v>
      </c>
      <c r="J50" s="131">
        <f>I50/H50</f>
        <v>0</v>
      </c>
      <c r="K50" s="67">
        <f>LOG(D50)</f>
        <v>0</v>
      </c>
      <c r="L50" s="134">
        <f>AVERAGE(K50:K54)</f>
        <v>0</v>
      </c>
      <c r="M50" s="137">
        <f>STDEV(K50:K54)^2</f>
        <v>0</v>
      </c>
      <c r="N50" s="140">
        <f>L44-L50</f>
        <v>6.9213132658631054</v>
      </c>
      <c r="O50" s="134">
        <f>SQRT((M44/5)+(M50/5))</f>
        <v>3.0306035027664921E-2</v>
      </c>
      <c r="P50" s="143">
        <f>1.96*O50</f>
        <v>5.9399828654223247E-2</v>
      </c>
    </row>
    <row r="51" spans="1:16" ht="20.100000000000001" customHeight="1" x14ac:dyDescent="0.2">
      <c r="A51" s="16" t="s">
        <v>46</v>
      </c>
      <c r="B51" s="10">
        <v>108000000</v>
      </c>
      <c r="C51" s="10">
        <v>0</v>
      </c>
      <c r="D51" s="10">
        <v>1</v>
      </c>
      <c r="E51" s="129"/>
      <c r="F51" s="129"/>
      <c r="G51" s="11">
        <f t="shared" si="8"/>
        <v>9.2592592592592591E-9</v>
      </c>
      <c r="H51" s="132"/>
      <c r="I51" s="132"/>
      <c r="J51" s="132"/>
      <c r="K51" s="68">
        <f>LOG(D51)</f>
        <v>0</v>
      </c>
      <c r="L51" s="135"/>
      <c r="M51" s="138"/>
      <c r="N51" s="141"/>
      <c r="O51" s="135"/>
      <c r="P51" s="144"/>
    </row>
    <row r="52" spans="1:16" ht="20.100000000000001" customHeight="1" x14ac:dyDescent="0.2">
      <c r="A52" s="16" t="s">
        <v>47</v>
      </c>
      <c r="B52" s="10">
        <v>108000000</v>
      </c>
      <c r="C52" s="10">
        <v>0</v>
      </c>
      <c r="D52" s="10">
        <v>1</v>
      </c>
      <c r="E52" s="129"/>
      <c r="F52" s="129"/>
      <c r="G52" s="11">
        <f t="shared" si="8"/>
        <v>9.2592592592592591E-9</v>
      </c>
      <c r="H52" s="132"/>
      <c r="I52" s="132"/>
      <c r="J52" s="132"/>
      <c r="K52" s="68">
        <f>LOG(D52)</f>
        <v>0</v>
      </c>
      <c r="L52" s="135"/>
      <c r="M52" s="138"/>
      <c r="N52" s="141"/>
      <c r="O52" s="135"/>
      <c r="P52" s="144"/>
    </row>
    <row r="53" spans="1:16" ht="20.100000000000001" customHeight="1" x14ac:dyDescent="0.2">
      <c r="A53" s="16" t="s">
        <v>48</v>
      </c>
      <c r="B53" s="10">
        <v>108000000</v>
      </c>
      <c r="C53" s="10">
        <v>0</v>
      </c>
      <c r="D53" s="10">
        <v>1</v>
      </c>
      <c r="E53" s="129"/>
      <c r="F53" s="129"/>
      <c r="G53" s="11">
        <f t="shared" si="8"/>
        <v>9.2592592592592591E-9</v>
      </c>
      <c r="H53" s="132"/>
      <c r="I53" s="132"/>
      <c r="J53" s="132"/>
      <c r="K53" s="68">
        <f>LOG(D53)</f>
        <v>0</v>
      </c>
      <c r="L53" s="135"/>
      <c r="M53" s="138"/>
      <c r="N53" s="141"/>
      <c r="O53" s="135"/>
      <c r="P53" s="144"/>
    </row>
    <row r="54" spans="1:16" ht="20.100000000000001" customHeight="1" x14ac:dyDescent="0.2">
      <c r="A54" s="16" t="s">
        <v>49</v>
      </c>
      <c r="B54" s="10">
        <v>108000000</v>
      </c>
      <c r="C54" s="10">
        <v>0</v>
      </c>
      <c r="D54" s="10">
        <v>1</v>
      </c>
      <c r="E54" s="130"/>
      <c r="F54" s="130"/>
      <c r="G54" s="11">
        <f t="shared" si="8"/>
        <v>9.2592592592592591E-9</v>
      </c>
      <c r="H54" s="133"/>
      <c r="I54" s="133"/>
      <c r="J54" s="133"/>
      <c r="K54" s="68">
        <f>LOG(D54)</f>
        <v>0</v>
      </c>
      <c r="L54" s="136"/>
      <c r="M54" s="139"/>
      <c r="N54" s="142"/>
      <c r="O54" s="135"/>
      <c r="P54" s="144"/>
    </row>
    <row r="55" spans="1:16" ht="20.100000000000001" customHeight="1" thickBot="1" x14ac:dyDescent="0.25">
      <c r="A55" s="37" t="s">
        <v>50</v>
      </c>
      <c r="B55" s="36">
        <v>0</v>
      </c>
      <c r="C55" s="17">
        <v>0</v>
      </c>
      <c r="D55" s="103">
        <f t="shared" si="6"/>
        <v>0</v>
      </c>
      <c r="E55" s="42"/>
      <c r="F55" s="42"/>
      <c r="G55" s="21"/>
      <c r="H55" s="43"/>
      <c r="I55" s="43"/>
      <c r="J55" s="21"/>
      <c r="K55" s="32"/>
      <c r="L55" s="31"/>
      <c r="M55" s="31"/>
      <c r="N55" s="35"/>
      <c r="O55" s="33"/>
      <c r="P55" s="34"/>
    </row>
    <row r="56" spans="1:16" ht="15.75" thickTop="1" x14ac:dyDescent="0.2"/>
  </sheetData>
  <mergeCells count="68">
    <mergeCell ref="E16:E20"/>
    <mergeCell ref="F16:F20"/>
    <mergeCell ref="H16:H20"/>
    <mergeCell ref="I16:I20"/>
    <mergeCell ref="J16:J20"/>
    <mergeCell ref="P22:P26"/>
    <mergeCell ref="E22:E26"/>
    <mergeCell ref="F22:F26"/>
    <mergeCell ref="H22:H26"/>
    <mergeCell ref="I22:I26"/>
    <mergeCell ref="J22:J26"/>
    <mergeCell ref="O22:O26"/>
    <mergeCell ref="L16:L20"/>
    <mergeCell ref="M16:M20"/>
    <mergeCell ref="L22:L26"/>
    <mergeCell ref="M22:M26"/>
    <mergeCell ref="N22:N26"/>
    <mergeCell ref="P8:P12"/>
    <mergeCell ref="M8:M12"/>
    <mergeCell ref="N8:N12"/>
    <mergeCell ref="E2:E6"/>
    <mergeCell ref="F2:F6"/>
    <mergeCell ref="H2:H6"/>
    <mergeCell ref="I2:I6"/>
    <mergeCell ref="J2:J6"/>
    <mergeCell ref="E8:E12"/>
    <mergeCell ref="F8:F12"/>
    <mergeCell ref="H8:H12"/>
    <mergeCell ref="I8:I12"/>
    <mergeCell ref="J8:J12"/>
    <mergeCell ref="L2:L6"/>
    <mergeCell ref="M2:M6"/>
    <mergeCell ref="L8:L12"/>
    <mergeCell ref="O8:O12"/>
    <mergeCell ref="L30:L34"/>
    <mergeCell ref="M30:M34"/>
    <mergeCell ref="E36:E40"/>
    <mergeCell ref="F36:F40"/>
    <mergeCell ref="H36:H40"/>
    <mergeCell ref="I36:I40"/>
    <mergeCell ref="J36:J40"/>
    <mergeCell ref="L36:L40"/>
    <mergeCell ref="M36:M40"/>
    <mergeCell ref="E30:E34"/>
    <mergeCell ref="F30:F34"/>
    <mergeCell ref="H30:H34"/>
    <mergeCell ref="I30:I34"/>
    <mergeCell ref="J30:J34"/>
    <mergeCell ref="N36:N40"/>
    <mergeCell ref="O36:O40"/>
    <mergeCell ref="P36:P40"/>
    <mergeCell ref="E44:E48"/>
    <mergeCell ref="F44:F48"/>
    <mergeCell ref="H44:H48"/>
    <mergeCell ref="I44:I48"/>
    <mergeCell ref="J44:J48"/>
    <mergeCell ref="L44:L48"/>
    <mergeCell ref="M44:M48"/>
    <mergeCell ref="L50:L54"/>
    <mergeCell ref="M50:M54"/>
    <mergeCell ref="N50:N54"/>
    <mergeCell ref="O50:O54"/>
    <mergeCell ref="P50:P54"/>
    <mergeCell ref="E50:E54"/>
    <mergeCell ref="F50:F54"/>
    <mergeCell ref="H50:H54"/>
    <mergeCell ref="I50:I54"/>
    <mergeCell ref="J50:J54"/>
  </mergeCells>
  <printOptions horizontalCentered="1"/>
  <pageMargins left="0.7" right="0.7" top="1.25" bottom="0.75" header="0.3" footer="0.3"/>
  <pageSetup scale="38" orientation="landscape" horizontalDpi="300" verticalDpi="300" r:id="rId1"/>
  <headerFooter>
    <oddHeader>&amp;C&amp;"Arial,Bold"&amp;14
2800-100018763
MeBr Test #17 (300 mg/L - 27°C - 75%RH - 18hr CT)
&amp;"Arial,Bold Italic"B. anthracis &amp;"Arial,Bold"Ames</oddHeader>
    <oddFooter>Page &amp;P of &amp;N</oddFooter>
  </headerFooter>
  <rowBreaks count="1" manualBreakCount="1">
    <brk id="42" max="16383" man="1"/>
  </rowBreaks>
  <ignoredErrors>
    <ignoredError sqref="G2:J6 G9:J12 H7:J7 H8:J8 H13:J13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P56"/>
  <sheetViews>
    <sheetView tabSelected="1" topLeftCell="A19" zoomScale="60" zoomScaleNormal="60" zoomScaleSheetLayoutView="65" workbookViewId="0">
      <selection activeCell="G50" sqref="G50"/>
    </sheetView>
  </sheetViews>
  <sheetFormatPr defaultRowHeight="15" x14ac:dyDescent="0.2"/>
  <cols>
    <col min="1" max="1" width="53.140625" style="18" customWidth="1"/>
    <col min="2" max="3" width="18.7109375" style="18" customWidth="1"/>
    <col min="4" max="4" width="27" style="18" customWidth="1"/>
    <col min="5" max="6" width="17" style="18" customWidth="1"/>
    <col min="7" max="9" width="15.7109375" style="18" customWidth="1"/>
    <col min="10" max="10" width="15.7109375" style="19" customWidth="1"/>
    <col min="11" max="11" width="23.42578125" style="9" customWidth="1"/>
    <col min="12" max="12" width="14.7109375" style="19" customWidth="1"/>
    <col min="13" max="13" width="14.7109375" style="20" customWidth="1"/>
    <col min="14" max="14" width="15.5703125" style="9" bestFit="1" customWidth="1"/>
    <col min="15" max="16" width="14.7109375" style="9" customWidth="1"/>
    <col min="17" max="16384" width="9.140625" style="15"/>
  </cols>
  <sheetData>
    <row r="1" spans="1:16" s="7" customFormat="1" ht="57.95" customHeight="1" thickTop="1" thickBot="1" x14ac:dyDescent="0.3">
      <c r="A1" s="1" t="s">
        <v>0</v>
      </c>
      <c r="B1" s="2" t="s">
        <v>53</v>
      </c>
      <c r="C1" s="2" t="s">
        <v>1</v>
      </c>
      <c r="D1" s="2" t="s">
        <v>9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6</v>
      </c>
      <c r="J1" s="3" t="s">
        <v>7</v>
      </c>
      <c r="K1" s="23" t="s">
        <v>10</v>
      </c>
      <c r="L1" s="4" t="s">
        <v>11</v>
      </c>
      <c r="M1" s="5" t="s">
        <v>12</v>
      </c>
      <c r="N1" s="24" t="s">
        <v>8</v>
      </c>
      <c r="O1" s="5" t="s">
        <v>13</v>
      </c>
      <c r="P1" s="6" t="s">
        <v>14</v>
      </c>
    </row>
    <row r="2" spans="1:16" s="9" customFormat="1" ht="20.100000000000001" customHeight="1" thickTop="1" x14ac:dyDescent="0.2">
      <c r="A2" s="57" t="s">
        <v>26</v>
      </c>
      <c r="B2" s="58">
        <v>113000000</v>
      </c>
      <c r="C2" s="108">
        <v>6370000</v>
      </c>
      <c r="D2" s="58">
        <f t="shared" ref="D2:D13" si="0">C2*10</f>
        <v>63700000</v>
      </c>
      <c r="E2" s="167">
        <f>AVERAGE(D2:D6)</f>
        <v>61220000</v>
      </c>
      <c r="F2" s="167">
        <f>STDEV(D2:D6)</f>
        <v>21056044.262871411</v>
      </c>
      <c r="G2" s="63">
        <f t="shared" ref="G2:G12" si="1">D2/B2</f>
        <v>0.56371681415929209</v>
      </c>
      <c r="H2" s="170">
        <f>AVERAGE(G2:G6)</f>
        <v>0.54176991150442466</v>
      </c>
      <c r="I2" s="170">
        <f>STDEV(G2:G6)</f>
        <v>0.18633667489266789</v>
      </c>
      <c r="J2" s="173">
        <f>I2/H2</f>
        <v>0.34394061193844294</v>
      </c>
      <c r="K2" s="64">
        <f>LOG(D2)</f>
        <v>7.8041394323353508</v>
      </c>
      <c r="L2" s="182">
        <f>AVERAGE(K2:K6)</f>
        <v>7.7637932820355759</v>
      </c>
      <c r="M2" s="199">
        <f>STDEV(K2:K6)^2</f>
        <v>2.680691015059165E-2</v>
      </c>
      <c r="N2" s="29"/>
      <c r="O2" s="25"/>
      <c r="P2" s="26"/>
    </row>
    <row r="3" spans="1:16" s="9" customFormat="1" ht="20.100000000000001" customHeight="1" x14ac:dyDescent="0.2">
      <c r="A3" s="59" t="s">
        <v>27</v>
      </c>
      <c r="B3" s="60">
        <v>113000000</v>
      </c>
      <c r="C3" s="60">
        <v>7070000</v>
      </c>
      <c r="D3" s="60">
        <f t="shared" si="0"/>
        <v>70700000</v>
      </c>
      <c r="E3" s="168"/>
      <c r="F3" s="168"/>
      <c r="G3" s="65">
        <f t="shared" si="1"/>
        <v>0.62566371681415933</v>
      </c>
      <c r="H3" s="171"/>
      <c r="I3" s="171"/>
      <c r="J3" s="174"/>
      <c r="K3" s="66">
        <f>LOG(D3)</f>
        <v>7.8494194137968991</v>
      </c>
      <c r="L3" s="183"/>
      <c r="M3" s="200"/>
      <c r="N3" s="30"/>
      <c r="O3" s="27"/>
      <c r="P3" s="28"/>
    </row>
    <row r="4" spans="1:16" s="9" customFormat="1" ht="20.100000000000001" customHeight="1" x14ac:dyDescent="0.2">
      <c r="A4" s="59" t="s">
        <v>28</v>
      </c>
      <c r="B4" s="60">
        <v>113000000</v>
      </c>
      <c r="C4" s="60">
        <v>8870000</v>
      </c>
      <c r="D4" s="60">
        <f t="shared" si="0"/>
        <v>88700000</v>
      </c>
      <c r="E4" s="168"/>
      <c r="F4" s="168"/>
      <c r="G4" s="65">
        <f t="shared" si="1"/>
        <v>0.78495575221238933</v>
      </c>
      <c r="H4" s="171"/>
      <c r="I4" s="171"/>
      <c r="J4" s="174"/>
      <c r="K4" s="66">
        <f>LOG(D4)</f>
        <v>7.9479236198317267</v>
      </c>
      <c r="L4" s="183"/>
      <c r="M4" s="200"/>
      <c r="N4" s="30"/>
      <c r="O4" s="27"/>
      <c r="P4" s="28"/>
    </row>
    <row r="5" spans="1:16" s="9" customFormat="1" ht="20.100000000000001" customHeight="1" x14ac:dyDescent="0.2">
      <c r="A5" s="59" t="s">
        <v>29</v>
      </c>
      <c r="B5" s="60">
        <v>113000000</v>
      </c>
      <c r="C5" s="60">
        <v>5000000</v>
      </c>
      <c r="D5" s="60">
        <f t="shared" si="0"/>
        <v>50000000</v>
      </c>
      <c r="E5" s="168"/>
      <c r="F5" s="168"/>
      <c r="G5" s="65">
        <f t="shared" si="1"/>
        <v>0.44247787610619471</v>
      </c>
      <c r="H5" s="171"/>
      <c r="I5" s="171"/>
      <c r="J5" s="174"/>
      <c r="K5" s="66">
        <f>LOG(D5)</f>
        <v>7.6989700043360187</v>
      </c>
      <c r="L5" s="183"/>
      <c r="M5" s="200"/>
      <c r="N5" s="30"/>
      <c r="O5" s="27"/>
      <c r="P5" s="28"/>
    </row>
    <row r="6" spans="1:16" s="9" customFormat="1" ht="20.100000000000001" customHeight="1" x14ac:dyDescent="0.2">
      <c r="A6" s="59" t="s">
        <v>30</v>
      </c>
      <c r="B6" s="60">
        <v>113000000</v>
      </c>
      <c r="C6" s="60">
        <v>3300000</v>
      </c>
      <c r="D6" s="60">
        <f t="shared" si="0"/>
        <v>33000000</v>
      </c>
      <c r="E6" s="169"/>
      <c r="F6" s="169"/>
      <c r="G6" s="65">
        <f t="shared" si="1"/>
        <v>0.29203539823008851</v>
      </c>
      <c r="H6" s="172"/>
      <c r="I6" s="172"/>
      <c r="J6" s="175"/>
      <c r="K6" s="66">
        <f>LOG(D6)</f>
        <v>7.5185139398778871</v>
      </c>
      <c r="L6" s="183"/>
      <c r="M6" s="200"/>
      <c r="N6" s="30"/>
      <c r="O6" s="27"/>
      <c r="P6" s="28"/>
    </row>
    <row r="7" spans="1:16" s="9" customFormat="1" ht="20.100000000000001" customHeight="1" thickBot="1" x14ac:dyDescent="0.25">
      <c r="A7" s="61" t="s">
        <v>31</v>
      </c>
      <c r="B7" s="109">
        <v>0</v>
      </c>
      <c r="C7" s="109">
        <v>0</v>
      </c>
      <c r="D7" s="109">
        <f t="shared" si="0"/>
        <v>0</v>
      </c>
      <c r="E7" s="38"/>
      <c r="F7" s="38"/>
      <c r="G7" s="12"/>
      <c r="H7" s="12"/>
      <c r="I7" s="13"/>
      <c r="J7" s="39"/>
      <c r="K7" s="22"/>
      <c r="L7" s="30"/>
      <c r="M7" s="40"/>
      <c r="N7" s="30"/>
      <c r="O7" s="27"/>
      <c r="P7" s="28"/>
    </row>
    <row r="8" spans="1:16" ht="20.100000000000001" customHeight="1" thickTop="1" x14ac:dyDescent="0.2">
      <c r="A8" s="14" t="s">
        <v>32</v>
      </c>
      <c r="B8" s="8">
        <v>113000000</v>
      </c>
      <c r="C8" s="8">
        <v>4400</v>
      </c>
      <c r="D8" s="8">
        <f t="shared" si="0"/>
        <v>44000</v>
      </c>
      <c r="E8" s="128">
        <f>AVERAGE(D8:D12)</f>
        <v>287740</v>
      </c>
      <c r="F8" s="128">
        <f>STDEV(D8:D12)</f>
        <v>467480.46804117924</v>
      </c>
      <c r="G8" s="120">
        <f t="shared" si="1"/>
        <v>3.8938053097345134E-4</v>
      </c>
      <c r="H8" s="131">
        <f>AVERAGE(G8:G12)</f>
        <v>2.5463716814159293E-3</v>
      </c>
      <c r="I8" s="131">
        <f>STDEV(G8:G12)</f>
        <v>4.1369952923998154E-3</v>
      </c>
      <c r="J8" s="131">
        <f>I8/H8</f>
        <v>1.6246627790407282</v>
      </c>
      <c r="K8" s="67">
        <f>LOG(D8)</f>
        <v>4.6434526764861879</v>
      </c>
      <c r="L8" s="134">
        <f>AVERAGE(K8:K12)</f>
        <v>5.0845025632590577</v>
      </c>
      <c r="M8" s="134">
        <f>STDEV(K8:K12)^2</f>
        <v>0.33560463419198078</v>
      </c>
      <c r="N8" s="140">
        <f>L2-L8</f>
        <v>2.6792907187765183</v>
      </c>
      <c r="O8" s="134">
        <f>SQRT((M2/5)+(M8/5))</f>
        <v>0.26922538674596513</v>
      </c>
      <c r="P8" s="165">
        <f>1.96*O8</f>
        <v>0.52768175802209161</v>
      </c>
    </row>
    <row r="9" spans="1:16" ht="20.100000000000001" customHeight="1" x14ac:dyDescent="0.2">
      <c r="A9" s="16" t="s">
        <v>33</v>
      </c>
      <c r="B9" s="10">
        <v>113000000</v>
      </c>
      <c r="C9" s="10">
        <v>6100</v>
      </c>
      <c r="D9" s="10">
        <f t="shared" si="0"/>
        <v>61000</v>
      </c>
      <c r="E9" s="129"/>
      <c r="F9" s="129"/>
      <c r="G9" s="119">
        <f t="shared" si="1"/>
        <v>5.3982300884955752E-4</v>
      </c>
      <c r="H9" s="132"/>
      <c r="I9" s="132"/>
      <c r="J9" s="132"/>
      <c r="K9" s="68">
        <f>LOG(D9)</f>
        <v>4.7853298350107671</v>
      </c>
      <c r="L9" s="135"/>
      <c r="M9" s="135"/>
      <c r="N9" s="141"/>
      <c r="O9" s="135"/>
      <c r="P9" s="166"/>
    </row>
    <row r="10" spans="1:16" ht="20.100000000000001" customHeight="1" x14ac:dyDescent="0.2">
      <c r="A10" s="16" t="s">
        <v>34</v>
      </c>
      <c r="B10" s="10">
        <v>113000000</v>
      </c>
      <c r="C10" s="10">
        <v>15800</v>
      </c>
      <c r="D10" s="10">
        <f t="shared" si="0"/>
        <v>158000</v>
      </c>
      <c r="E10" s="129"/>
      <c r="F10" s="129"/>
      <c r="G10" s="11">
        <f t="shared" si="1"/>
        <v>1.3982300884955753E-3</v>
      </c>
      <c r="H10" s="132"/>
      <c r="I10" s="132"/>
      <c r="J10" s="132"/>
      <c r="K10" s="68">
        <f>LOG(D10)</f>
        <v>5.1986570869544222</v>
      </c>
      <c r="L10" s="135"/>
      <c r="M10" s="135"/>
      <c r="N10" s="141"/>
      <c r="O10" s="135"/>
      <c r="P10" s="166"/>
    </row>
    <row r="11" spans="1:16" ht="20.100000000000001" customHeight="1" x14ac:dyDescent="0.2">
      <c r="A11" s="16" t="s">
        <v>35</v>
      </c>
      <c r="B11" s="10">
        <v>113000000</v>
      </c>
      <c r="C11" s="10">
        <v>5570</v>
      </c>
      <c r="D11" s="10">
        <f t="shared" si="0"/>
        <v>55700</v>
      </c>
      <c r="E11" s="129"/>
      <c r="F11" s="129"/>
      <c r="G11" s="119">
        <f t="shared" si="1"/>
        <v>4.9292035398230093E-4</v>
      </c>
      <c r="H11" s="132"/>
      <c r="I11" s="132"/>
      <c r="J11" s="132"/>
      <c r="K11" s="68">
        <f>LOG(D11)</f>
        <v>4.7458551951737293</v>
      </c>
      <c r="L11" s="135"/>
      <c r="M11" s="135"/>
      <c r="N11" s="141"/>
      <c r="O11" s="135"/>
      <c r="P11" s="166"/>
    </row>
    <row r="12" spans="1:16" ht="20.100000000000001" customHeight="1" x14ac:dyDescent="0.2">
      <c r="A12" s="16" t="s">
        <v>36</v>
      </c>
      <c r="B12" s="10">
        <v>113000000</v>
      </c>
      <c r="C12" s="10">
        <v>112000</v>
      </c>
      <c r="D12" s="10">
        <f t="shared" si="0"/>
        <v>1120000</v>
      </c>
      <c r="E12" s="130"/>
      <c r="F12" s="130"/>
      <c r="G12" s="11">
        <f t="shared" si="1"/>
        <v>9.9115044247787606E-3</v>
      </c>
      <c r="H12" s="133"/>
      <c r="I12" s="133"/>
      <c r="J12" s="133"/>
      <c r="K12" s="68">
        <f>LOG(D12)</f>
        <v>6.0492180226701819</v>
      </c>
      <c r="L12" s="136"/>
      <c r="M12" s="136"/>
      <c r="N12" s="142"/>
      <c r="O12" s="135"/>
      <c r="P12" s="166"/>
    </row>
    <row r="13" spans="1:16" ht="20.100000000000001" customHeight="1" thickBot="1" x14ac:dyDescent="0.25">
      <c r="A13" s="37" t="s">
        <v>37</v>
      </c>
      <c r="B13" s="36">
        <v>0</v>
      </c>
      <c r="C13" s="17">
        <v>0</v>
      </c>
      <c r="D13" s="36">
        <f t="shared" si="0"/>
        <v>0</v>
      </c>
      <c r="E13" s="42"/>
      <c r="F13" s="42"/>
      <c r="G13" s="21"/>
      <c r="H13" s="43"/>
      <c r="I13" s="43"/>
      <c r="J13" s="21"/>
      <c r="K13" s="32"/>
      <c r="L13" s="31"/>
      <c r="M13" s="31"/>
      <c r="N13" s="35"/>
      <c r="O13" s="33"/>
      <c r="P13" s="34"/>
    </row>
    <row r="14" spans="1:16" ht="15" customHeight="1" thickTop="1" thickBot="1" x14ac:dyDescent="0.25"/>
    <row r="15" spans="1:16" ht="57.95" customHeight="1" thickTop="1" thickBot="1" x14ac:dyDescent="0.25">
      <c r="A15" s="1" t="s">
        <v>0</v>
      </c>
      <c r="B15" s="2" t="s">
        <v>53</v>
      </c>
      <c r="C15" s="2" t="s">
        <v>1</v>
      </c>
      <c r="D15" s="2" t="s">
        <v>9</v>
      </c>
      <c r="E15" s="2" t="s">
        <v>2</v>
      </c>
      <c r="F15" s="2" t="s">
        <v>3</v>
      </c>
      <c r="G15" s="2" t="s">
        <v>4</v>
      </c>
      <c r="H15" s="2" t="s">
        <v>5</v>
      </c>
      <c r="I15" s="2" t="s">
        <v>6</v>
      </c>
      <c r="J15" s="3" t="s">
        <v>7</v>
      </c>
      <c r="K15" s="23" t="s">
        <v>10</v>
      </c>
      <c r="L15" s="4" t="s">
        <v>11</v>
      </c>
      <c r="M15" s="5" t="s">
        <v>12</v>
      </c>
      <c r="N15" s="24" t="s">
        <v>8</v>
      </c>
      <c r="O15" s="5" t="s">
        <v>13</v>
      </c>
      <c r="P15" s="6" t="s">
        <v>14</v>
      </c>
    </row>
    <row r="16" spans="1:16" ht="20.100000000000001" customHeight="1" thickTop="1" x14ac:dyDescent="0.2">
      <c r="A16" s="44" t="s">
        <v>65</v>
      </c>
      <c r="B16" s="45">
        <v>113000000</v>
      </c>
      <c r="C16" s="45">
        <v>197000</v>
      </c>
      <c r="D16" s="45">
        <f t="shared" ref="D16:D27" si="2">C16*10</f>
        <v>1970000</v>
      </c>
      <c r="E16" s="193">
        <f>AVERAGE(D16:D20)</f>
        <v>3100000</v>
      </c>
      <c r="F16" s="193">
        <f>STDEV(D16:D20)</f>
        <v>2292465.9212298011</v>
      </c>
      <c r="G16" s="49">
        <f t="shared" ref="G16:G26" si="3">D16/B16</f>
        <v>1.7433628318584072E-2</v>
      </c>
      <c r="H16" s="196">
        <f>AVERAGE(G16:G20)</f>
        <v>2.743362831858407E-2</v>
      </c>
      <c r="I16" s="196">
        <f>STDEV(G16:G20)</f>
        <v>2.0287309037431867E-2</v>
      </c>
      <c r="J16" s="196">
        <f>I16/H16</f>
        <v>0.73950513588058098</v>
      </c>
      <c r="K16" s="50">
        <f>LOG(D16)</f>
        <v>6.2944662261615933</v>
      </c>
      <c r="L16" s="186">
        <f>AVERAGE(K16:K20)</f>
        <v>6.420597513502206</v>
      </c>
      <c r="M16" s="188">
        <f>STDEV(K16:K20)^2</f>
        <v>6.5264167678393464E-2</v>
      </c>
      <c r="N16" s="29"/>
      <c r="O16" s="25"/>
      <c r="P16" s="26"/>
    </row>
    <row r="17" spans="1:16" ht="20.100000000000001" customHeight="1" x14ac:dyDescent="0.2">
      <c r="A17" s="46" t="s">
        <v>66</v>
      </c>
      <c r="B17" s="47">
        <v>113000000</v>
      </c>
      <c r="C17" s="47">
        <v>280000</v>
      </c>
      <c r="D17" s="47">
        <f t="shared" si="2"/>
        <v>2800000</v>
      </c>
      <c r="E17" s="194"/>
      <c r="F17" s="194"/>
      <c r="G17" s="51">
        <f t="shared" si="3"/>
        <v>2.4778761061946902E-2</v>
      </c>
      <c r="H17" s="197"/>
      <c r="I17" s="197"/>
      <c r="J17" s="197"/>
      <c r="K17" s="52">
        <f>LOG(D17)</f>
        <v>6.4471580313422194</v>
      </c>
      <c r="L17" s="187"/>
      <c r="M17" s="189"/>
      <c r="N17" s="30"/>
      <c r="O17" s="27"/>
      <c r="P17" s="28"/>
    </row>
    <row r="18" spans="1:16" ht="20.100000000000001" customHeight="1" x14ac:dyDescent="0.2">
      <c r="A18" s="46" t="s">
        <v>67</v>
      </c>
      <c r="B18" s="47">
        <v>113000000</v>
      </c>
      <c r="C18" s="47">
        <v>713000</v>
      </c>
      <c r="D18" s="47">
        <f t="shared" si="2"/>
        <v>7130000</v>
      </c>
      <c r="E18" s="194"/>
      <c r="F18" s="194"/>
      <c r="G18" s="51">
        <f t="shared" si="3"/>
        <v>6.3097345132743357E-2</v>
      </c>
      <c r="H18" s="197"/>
      <c r="I18" s="197"/>
      <c r="J18" s="197"/>
      <c r="K18" s="52">
        <f>LOG(D18)</f>
        <v>6.8530895298518653</v>
      </c>
      <c r="L18" s="187"/>
      <c r="M18" s="189"/>
      <c r="N18" s="30"/>
      <c r="O18" s="27"/>
      <c r="P18" s="28"/>
    </row>
    <row r="19" spans="1:16" ht="20.100000000000001" customHeight="1" x14ac:dyDescent="0.2">
      <c r="A19" s="46" t="s">
        <v>68</v>
      </c>
      <c r="B19" s="47">
        <v>113000000</v>
      </c>
      <c r="C19" s="47">
        <v>167000</v>
      </c>
      <c r="D19" s="47">
        <f t="shared" si="2"/>
        <v>1670000</v>
      </c>
      <c r="E19" s="194"/>
      <c r="F19" s="194"/>
      <c r="G19" s="51">
        <f t="shared" si="3"/>
        <v>1.4778761061946902E-2</v>
      </c>
      <c r="H19" s="197"/>
      <c r="I19" s="197"/>
      <c r="J19" s="197"/>
      <c r="K19" s="52">
        <f>LOG(D19)</f>
        <v>6.2227164711475833</v>
      </c>
      <c r="L19" s="187"/>
      <c r="M19" s="189"/>
      <c r="N19" s="30"/>
      <c r="O19" s="27"/>
      <c r="P19" s="28"/>
    </row>
    <row r="20" spans="1:16" ht="20.100000000000001" customHeight="1" x14ac:dyDescent="0.2">
      <c r="A20" s="46" t="s">
        <v>69</v>
      </c>
      <c r="B20" s="47">
        <v>113000000</v>
      </c>
      <c r="C20" s="47">
        <v>193000</v>
      </c>
      <c r="D20" s="47">
        <f t="shared" si="2"/>
        <v>1930000</v>
      </c>
      <c r="E20" s="195"/>
      <c r="F20" s="195"/>
      <c r="G20" s="51">
        <f t="shared" si="3"/>
        <v>1.7079646017699113E-2</v>
      </c>
      <c r="H20" s="198"/>
      <c r="I20" s="198"/>
      <c r="J20" s="198"/>
      <c r="K20" s="52">
        <f>LOG(D20)</f>
        <v>6.2855573090077739</v>
      </c>
      <c r="L20" s="187"/>
      <c r="M20" s="189"/>
      <c r="N20" s="30"/>
      <c r="O20" s="27"/>
      <c r="P20" s="28"/>
    </row>
    <row r="21" spans="1:16" ht="20.100000000000001" customHeight="1" thickBot="1" x14ac:dyDescent="0.25">
      <c r="A21" s="48" t="s">
        <v>70</v>
      </c>
      <c r="B21" s="107">
        <v>0</v>
      </c>
      <c r="C21" s="107">
        <v>0</v>
      </c>
      <c r="D21" s="107">
        <f t="shared" si="2"/>
        <v>0</v>
      </c>
      <c r="E21" s="38"/>
      <c r="F21" s="38"/>
      <c r="G21" s="12"/>
      <c r="H21" s="12"/>
      <c r="I21" s="13"/>
      <c r="J21" s="39"/>
      <c r="K21" s="22"/>
      <c r="L21" s="30"/>
      <c r="M21" s="40"/>
      <c r="N21" s="30"/>
      <c r="O21" s="27"/>
      <c r="P21" s="28"/>
    </row>
    <row r="22" spans="1:16" ht="20.100000000000001" customHeight="1" thickTop="1" x14ac:dyDescent="0.2">
      <c r="A22" s="14" t="s">
        <v>71</v>
      </c>
      <c r="B22" s="8">
        <v>113000000</v>
      </c>
      <c r="C22" s="8">
        <v>283</v>
      </c>
      <c r="D22" s="8">
        <f t="shared" si="2"/>
        <v>2830</v>
      </c>
      <c r="E22" s="128">
        <f>AVERAGE(D22:D26)</f>
        <v>17752</v>
      </c>
      <c r="F22" s="128">
        <f>STDEV(D22:D26)</f>
        <v>14856.230006297021</v>
      </c>
      <c r="G22" s="123">
        <f t="shared" si="3"/>
        <v>2.504424778761062E-5</v>
      </c>
      <c r="H22" s="201">
        <f>AVERAGE(G22:G26)</f>
        <v>1.5709734513274335E-4</v>
      </c>
      <c r="I22" s="201">
        <f>STDEV(G22:G26)</f>
        <v>1.3147106200262851E-4</v>
      </c>
      <c r="J22" s="131">
        <f>I22/H22</f>
        <v>0.83687640864674528</v>
      </c>
      <c r="K22" s="67">
        <f>LOG(D22)</f>
        <v>3.4517864355242902</v>
      </c>
      <c r="L22" s="134">
        <f>AVERAGE(K22:K26)</f>
        <v>4.0897194565952901</v>
      </c>
      <c r="M22" s="134">
        <f>STDEV(K22:K26)^2</f>
        <v>0.20349235669605506</v>
      </c>
      <c r="N22" s="140">
        <f>L16-L22</f>
        <v>2.3308780569069159</v>
      </c>
      <c r="O22" s="134">
        <f>SQRT((M16/5)+(M22/5))</f>
        <v>0.23184327653587392</v>
      </c>
      <c r="P22" s="143">
        <f>1.96*O22</f>
        <v>0.45441282201031286</v>
      </c>
    </row>
    <row r="23" spans="1:16" ht="20.100000000000001" customHeight="1" x14ac:dyDescent="0.2">
      <c r="A23" s="16" t="s">
        <v>72</v>
      </c>
      <c r="B23" s="10">
        <v>113000000</v>
      </c>
      <c r="C23" s="10">
        <v>1090</v>
      </c>
      <c r="D23" s="10">
        <f t="shared" si="2"/>
        <v>10900</v>
      </c>
      <c r="E23" s="129"/>
      <c r="F23" s="129"/>
      <c r="G23" s="122">
        <f t="shared" si="3"/>
        <v>9.6460176991150436E-5</v>
      </c>
      <c r="H23" s="202"/>
      <c r="I23" s="202"/>
      <c r="J23" s="132"/>
      <c r="K23" s="68">
        <f>LOG(D23)</f>
        <v>4.0374264979406238</v>
      </c>
      <c r="L23" s="135"/>
      <c r="M23" s="135"/>
      <c r="N23" s="141"/>
      <c r="O23" s="135"/>
      <c r="P23" s="144"/>
    </row>
    <row r="24" spans="1:16" ht="20.100000000000001" customHeight="1" x14ac:dyDescent="0.2">
      <c r="A24" s="16" t="s">
        <v>73</v>
      </c>
      <c r="B24" s="10">
        <v>113000000</v>
      </c>
      <c r="C24" s="10">
        <v>3770</v>
      </c>
      <c r="D24" s="10">
        <f t="shared" si="2"/>
        <v>37700</v>
      </c>
      <c r="E24" s="129"/>
      <c r="F24" s="129"/>
      <c r="G24" s="119">
        <f t="shared" si="3"/>
        <v>3.3362831858407078E-4</v>
      </c>
      <c r="H24" s="202"/>
      <c r="I24" s="202"/>
      <c r="J24" s="132"/>
      <c r="K24" s="68">
        <f>LOG(D24)</f>
        <v>4.5763413502057926</v>
      </c>
      <c r="L24" s="135"/>
      <c r="M24" s="135"/>
      <c r="N24" s="141"/>
      <c r="O24" s="135"/>
      <c r="P24" s="144"/>
    </row>
    <row r="25" spans="1:16" ht="20.100000000000001" customHeight="1" x14ac:dyDescent="0.2">
      <c r="A25" s="16" t="s">
        <v>74</v>
      </c>
      <c r="B25" s="10">
        <v>113000000</v>
      </c>
      <c r="C25" s="10">
        <v>2900</v>
      </c>
      <c r="D25" s="10">
        <f t="shared" si="2"/>
        <v>29000</v>
      </c>
      <c r="E25" s="129"/>
      <c r="F25" s="129"/>
      <c r="G25" s="119">
        <f t="shared" si="3"/>
        <v>2.5663716814159292E-4</v>
      </c>
      <c r="H25" s="202"/>
      <c r="I25" s="202"/>
      <c r="J25" s="132"/>
      <c r="K25" s="68">
        <f>LOG(D25)</f>
        <v>4.4623979978989565</v>
      </c>
      <c r="L25" s="135"/>
      <c r="M25" s="135"/>
      <c r="N25" s="141"/>
      <c r="O25" s="135"/>
      <c r="P25" s="144"/>
    </row>
    <row r="26" spans="1:16" ht="20.100000000000001" customHeight="1" x14ac:dyDescent="0.2">
      <c r="A26" s="16" t="s">
        <v>75</v>
      </c>
      <c r="B26" s="10">
        <v>113000000</v>
      </c>
      <c r="C26" s="10">
        <v>833</v>
      </c>
      <c r="D26" s="10">
        <f t="shared" si="2"/>
        <v>8330</v>
      </c>
      <c r="E26" s="130"/>
      <c r="F26" s="130"/>
      <c r="G26" s="122">
        <f t="shared" si="3"/>
        <v>7.3716814159292037E-5</v>
      </c>
      <c r="H26" s="203"/>
      <c r="I26" s="203"/>
      <c r="J26" s="133"/>
      <c r="K26" s="68">
        <f>LOG(D26)</f>
        <v>3.9206450014067875</v>
      </c>
      <c r="L26" s="136"/>
      <c r="M26" s="136"/>
      <c r="N26" s="142"/>
      <c r="O26" s="135"/>
      <c r="P26" s="144"/>
    </row>
    <row r="27" spans="1:16" ht="20.100000000000001" customHeight="1" thickBot="1" x14ac:dyDescent="0.25">
      <c r="A27" s="37" t="s">
        <v>76</v>
      </c>
      <c r="B27" s="36">
        <v>0</v>
      </c>
      <c r="C27" s="103">
        <v>0</v>
      </c>
      <c r="D27" s="36">
        <f t="shared" si="2"/>
        <v>0</v>
      </c>
      <c r="E27" s="42"/>
      <c r="F27" s="42"/>
      <c r="G27" s="21"/>
      <c r="H27" s="43"/>
      <c r="I27" s="43"/>
      <c r="J27" s="21"/>
      <c r="K27" s="32"/>
      <c r="L27" s="31"/>
      <c r="M27" s="31"/>
      <c r="N27" s="35"/>
      <c r="O27" s="33"/>
      <c r="P27" s="34"/>
    </row>
    <row r="28" spans="1:16" ht="16.5" thickTop="1" thickBot="1" x14ac:dyDescent="0.25"/>
    <row r="29" spans="1:16" ht="57.95" customHeight="1" thickTop="1" thickBot="1" x14ac:dyDescent="0.25">
      <c r="A29" s="1" t="s">
        <v>0</v>
      </c>
      <c r="B29" s="2" t="s">
        <v>53</v>
      </c>
      <c r="C29" s="2" t="s">
        <v>1</v>
      </c>
      <c r="D29" s="2" t="s">
        <v>9</v>
      </c>
      <c r="E29" s="2" t="s">
        <v>2</v>
      </c>
      <c r="F29" s="2" t="s">
        <v>3</v>
      </c>
      <c r="G29" s="2" t="s">
        <v>4</v>
      </c>
      <c r="H29" s="2" t="s">
        <v>5</v>
      </c>
      <c r="I29" s="2" t="s">
        <v>6</v>
      </c>
      <c r="J29" s="3" t="s">
        <v>7</v>
      </c>
      <c r="K29" s="23" t="s">
        <v>10</v>
      </c>
      <c r="L29" s="4" t="s">
        <v>11</v>
      </c>
      <c r="M29" s="5" t="s">
        <v>12</v>
      </c>
      <c r="N29" s="24" t="s">
        <v>8</v>
      </c>
      <c r="O29" s="5" t="s">
        <v>13</v>
      </c>
      <c r="P29" s="6" t="s">
        <v>14</v>
      </c>
    </row>
    <row r="30" spans="1:16" ht="20.100000000000001" customHeight="1" thickTop="1" x14ac:dyDescent="0.2">
      <c r="A30" s="75" t="s">
        <v>54</v>
      </c>
      <c r="B30" s="76">
        <v>113000000</v>
      </c>
      <c r="C30" s="76">
        <v>9630000</v>
      </c>
      <c r="D30" s="76">
        <f t="shared" ref="D30:D41" si="4">C30*10</f>
        <v>96300000</v>
      </c>
      <c r="E30" s="159">
        <f>AVERAGE(D30:D34)</f>
        <v>96000000</v>
      </c>
      <c r="F30" s="159">
        <f>STDEV(D30:D34)</f>
        <v>18790689.183742039</v>
      </c>
      <c r="G30" s="81">
        <f t="shared" ref="G30:G40" si="5">D30/B30</f>
        <v>0.85221238938053101</v>
      </c>
      <c r="H30" s="162">
        <f>AVERAGE(G30:G34)</f>
        <v>0.8495575221238939</v>
      </c>
      <c r="I30" s="162">
        <f>STDEV(G30:G34)</f>
        <v>0.16628928481187563</v>
      </c>
      <c r="J30" s="162">
        <f>I30/H30</f>
        <v>0.19573634566397857</v>
      </c>
      <c r="K30" s="82">
        <f>LOG(D30)</f>
        <v>7.9836262871245349</v>
      </c>
      <c r="L30" s="155">
        <f>AVERAGE(K30:K34)</f>
        <v>7.9762902531412179</v>
      </c>
      <c r="M30" s="204">
        <f>STDEV(K30:K34)^2</f>
        <v>6.1551109625744872E-3</v>
      </c>
      <c r="N30" s="29"/>
      <c r="O30" s="25"/>
      <c r="P30" s="26"/>
    </row>
    <row r="31" spans="1:16" ht="20.100000000000001" customHeight="1" x14ac:dyDescent="0.2">
      <c r="A31" s="77" t="s">
        <v>55</v>
      </c>
      <c r="B31" s="78">
        <v>113000000</v>
      </c>
      <c r="C31" s="78">
        <v>8070000</v>
      </c>
      <c r="D31" s="78">
        <f t="shared" si="4"/>
        <v>80700000</v>
      </c>
      <c r="E31" s="160"/>
      <c r="F31" s="160"/>
      <c r="G31" s="84">
        <f t="shared" si="5"/>
        <v>0.71415929203539819</v>
      </c>
      <c r="H31" s="163"/>
      <c r="I31" s="163"/>
      <c r="J31" s="163"/>
      <c r="K31" s="85">
        <f>LOG(D31)</f>
        <v>7.9068735347220702</v>
      </c>
      <c r="L31" s="156"/>
      <c r="M31" s="205"/>
      <c r="N31" s="30"/>
      <c r="O31" s="27"/>
      <c r="P31" s="28"/>
    </row>
    <row r="32" spans="1:16" ht="20.100000000000001" customHeight="1" x14ac:dyDescent="0.2">
      <c r="A32" s="77" t="s">
        <v>56</v>
      </c>
      <c r="B32" s="78">
        <v>113000000</v>
      </c>
      <c r="C32" s="78">
        <v>8530000</v>
      </c>
      <c r="D32" s="78">
        <f t="shared" si="4"/>
        <v>85300000</v>
      </c>
      <c r="E32" s="160"/>
      <c r="F32" s="160"/>
      <c r="G32" s="84">
        <f t="shared" si="5"/>
        <v>0.75486725663716814</v>
      </c>
      <c r="H32" s="163"/>
      <c r="I32" s="163"/>
      <c r="J32" s="163"/>
      <c r="K32" s="85">
        <f>LOG(D32)</f>
        <v>7.9309490311675228</v>
      </c>
      <c r="L32" s="156"/>
      <c r="M32" s="205"/>
      <c r="N32" s="30"/>
      <c r="O32" s="27"/>
      <c r="P32" s="28"/>
    </row>
    <row r="33" spans="1:16" ht="20.100000000000001" customHeight="1" x14ac:dyDescent="0.2">
      <c r="A33" s="77" t="s">
        <v>57</v>
      </c>
      <c r="B33" s="78">
        <v>113000000</v>
      </c>
      <c r="C33" s="78">
        <v>12800000</v>
      </c>
      <c r="D33" s="78">
        <f t="shared" si="4"/>
        <v>128000000</v>
      </c>
      <c r="E33" s="160"/>
      <c r="F33" s="160"/>
      <c r="G33" s="84">
        <f t="shared" si="5"/>
        <v>1.1327433628318584</v>
      </c>
      <c r="H33" s="163"/>
      <c r="I33" s="163"/>
      <c r="J33" s="163"/>
      <c r="K33" s="85">
        <f>LOG(D33)</f>
        <v>8.1072099696478688</v>
      </c>
      <c r="L33" s="156"/>
      <c r="M33" s="205"/>
      <c r="N33" s="30"/>
      <c r="O33" s="27"/>
      <c r="P33" s="28"/>
    </row>
    <row r="34" spans="1:16" ht="20.100000000000001" customHeight="1" x14ac:dyDescent="0.2">
      <c r="A34" s="77" t="s">
        <v>58</v>
      </c>
      <c r="B34" s="78">
        <v>113000000</v>
      </c>
      <c r="C34" s="78">
        <v>8970000</v>
      </c>
      <c r="D34" s="78">
        <f t="shared" si="4"/>
        <v>89700000</v>
      </c>
      <c r="E34" s="161"/>
      <c r="F34" s="161"/>
      <c r="G34" s="84">
        <f t="shared" si="5"/>
        <v>0.79380530973451324</v>
      </c>
      <c r="H34" s="164"/>
      <c r="I34" s="164"/>
      <c r="J34" s="164"/>
      <c r="K34" s="85">
        <f>LOG(D34)</f>
        <v>7.9527924430440917</v>
      </c>
      <c r="L34" s="156"/>
      <c r="M34" s="205"/>
      <c r="N34" s="30"/>
      <c r="O34" s="27"/>
      <c r="P34" s="28"/>
    </row>
    <row r="35" spans="1:16" ht="20.100000000000001" customHeight="1" thickBot="1" x14ac:dyDescent="0.25">
      <c r="A35" s="79" t="s">
        <v>59</v>
      </c>
      <c r="B35" s="110">
        <v>0</v>
      </c>
      <c r="C35" s="110">
        <v>0</v>
      </c>
      <c r="D35" s="110">
        <f t="shared" si="4"/>
        <v>0</v>
      </c>
      <c r="E35" s="38"/>
      <c r="F35" s="38"/>
      <c r="G35" s="12"/>
      <c r="H35" s="12"/>
      <c r="I35" s="13"/>
      <c r="J35" s="39"/>
      <c r="K35" s="22"/>
      <c r="L35" s="30"/>
      <c r="M35" s="40"/>
      <c r="N35" s="30"/>
      <c r="O35" s="27"/>
      <c r="P35" s="28"/>
    </row>
    <row r="36" spans="1:16" ht="20.100000000000001" customHeight="1" thickTop="1" x14ac:dyDescent="0.2">
      <c r="A36" s="14" t="s">
        <v>60</v>
      </c>
      <c r="B36" s="8">
        <v>113000000</v>
      </c>
      <c r="C36" s="8">
        <v>79700</v>
      </c>
      <c r="D36" s="8">
        <f t="shared" si="4"/>
        <v>797000</v>
      </c>
      <c r="E36" s="128">
        <f>AVERAGE(D36:D40)</f>
        <v>1907400</v>
      </c>
      <c r="F36" s="128">
        <f>STDEV(D36:D40)</f>
        <v>984141.14841317351</v>
      </c>
      <c r="G36" s="41">
        <f t="shared" si="5"/>
        <v>7.0530973451327431E-3</v>
      </c>
      <c r="H36" s="131">
        <f>AVERAGE(G36:G40)</f>
        <v>1.6879646017699115E-2</v>
      </c>
      <c r="I36" s="131">
        <f>STDEV(G36:G40)</f>
        <v>8.7092137027714456E-3</v>
      </c>
      <c r="J36" s="131">
        <f>I36/H36</f>
        <v>0.51595949901078608</v>
      </c>
      <c r="K36" s="67">
        <f>LOG(D36)</f>
        <v>5.9014583213961123</v>
      </c>
      <c r="L36" s="134">
        <f>AVERAGE(K36:K40)</f>
        <v>6.2340372750107687</v>
      </c>
      <c r="M36" s="134">
        <f>STDEV(K36:K40)^2</f>
        <v>5.2155320859918163E-2</v>
      </c>
      <c r="N36" s="140">
        <f>L30-L36</f>
        <v>1.7422529781304492</v>
      </c>
      <c r="O36" s="137">
        <f>SQRT((M30/5)+(M36/5))</f>
        <v>0.10799114021297548</v>
      </c>
      <c r="P36" s="143">
        <f>1.96*O36</f>
        <v>0.21166263481743194</v>
      </c>
    </row>
    <row r="37" spans="1:16" ht="20.100000000000001" customHeight="1" x14ac:dyDescent="0.2">
      <c r="A37" s="16" t="s">
        <v>61</v>
      </c>
      <c r="B37" s="10">
        <v>113000000</v>
      </c>
      <c r="C37" s="10">
        <v>350000</v>
      </c>
      <c r="D37" s="10">
        <f t="shared" si="4"/>
        <v>3500000</v>
      </c>
      <c r="E37" s="129"/>
      <c r="F37" s="129"/>
      <c r="G37" s="11">
        <f t="shared" si="5"/>
        <v>3.0973451327433628E-2</v>
      </c>
      <c r="H37" s="132"/>
      <c r="I37" s="132"/>
      <c r="J37" s="132"/>
      <c r="K37" s="68">
        <f>LOG(D37)</f>
        <v>6.5440680443502757</v>
      </c>
      <c r="L37" s="135"/>
      <c r="M37" s="135"/>
      <c r="N37" s="141"/>
      <c r="O37" s="138"/>
      <c r="P37" s="144"/>
    </row>
    <row r="38" spans="1:16" ht="20.100000000000001" customHeight="1" x14ac:dyDescent="0.2">
      <c r="A38" s="16" t="s">
        <v>62</v>
      </c>
      <c r="B38" s="10">
        <v>113000000</v>
      </c>
      <c r="C38" s="10">
        <v>177000</v>
      </c>
      <c r="D38" s="10">
        <f t="shared" si="4"/>
        <v>1770000</v>
      </c>
      <c r="E38" s="129"/>
      <c r="F38" s="129"/>
      <c r="G38" s="11">
        <f t="shared" si="5"/>
        <v>1.5663716814159293E-2</v>
      </c>
      <c r="H38" s="132"/>
      <c r="I38" s="132"/>
      <c r="J38" s="132"/>
      <c r="K38" s="68">
        <f>LOG(D38)</f>
        <v>6.2479732663618064</v>
      </c>
      <c r="L38" s="135"/>
      <c r="M38" s="135"/>
      <c r="N38" s="141"/>
      <c r="O38" s="138"/>
      <c r="P38" s="144"/>
    </row>
    <row r="39" spans="1:16" ht="20.100000000000001" customHeight="1" x14ac:dyDescent="0.2">
      <c r="A39" s="16" t="s">
        <v>63</v>
      </c>
      <c r="B39" s="10">
        <v>113000000</v>
      </c>
      <c r="C39" s="10">
        <v>185000</v>
      </c>
      <c r="D39" s="10">
        <f t="shared" si="4"/>
        <v>1850000</v>
      </c>
      <c r="E39" s="129"/>
      <c r="F39" s="129"/>
      <c r="G39" s="11">
        <f t="shared" si="5"/>
        <v>1.6371681415929203E-2</v>
      </c>
      <c r="H39" s="132"/>
      <c r="I39" s="132"/>
      <c r="J39" s="132"/>
      <c r="K39" s="68">
        <f>LOG(D39)</f>
        <v>6.2671717284030137</v>
      </c>
      <c r="L39" s="135"/>
      <c r="M39" s="135"/>
      <c r="N39" s="141"/>
      <c r="O39" s="138"/>
      <c r="P39" s="144"/>
    </row>
    <row r="40" spans="1:16" ht="20.100000000000001" customHeight="1" x14ac:dyDescent="0.2">
      <c r="A40" s="16" t="s">
        <v>64</v>
      </c>
      <c r="B40" s="10">
        <v>113000000</v>
      </c>
      <c r="C40" s="10">
        <v>162000</v>
      </c>
      <c r="D40" s="10">
        <f t="shared" si="4"/>
        <v>1620000</v>
      </c>
      <c r="E40" s="130"/>
      <c r="F40" s="130"/>
      <c r="G40" s="11">
        <f t="shared" si="5"/>
        <v>1.4336283185840707E-2</v>
      </c>
      <c r="H40" s="133"/>
      <c r="I40" s="133"/>
      <c r="J40" s="133"/>
      <c r="K40" s="68">
        <f>LOG(D40)</f>
        <v>6.2095150145426308</v>
      </c>
      <c r="L40" s="136"/>
      <c r="M40" s="136"/>
      <c r="N40" s="142"/>
      <c r="O40" s="138"/>
      <c r="P40" s="144"/>
    </row>
    <row r="41" spans="1:16" ht="20.100000000000001" customHeight="1" thickBot="1" x14ac:dyDescent="0.25">
      <c r="A41" s="37" t="s">
        <v>80</v>
      </c>
      <c r="B41" s="36">
        <v>0</v>
      </c>
      <c r="C41" s="17">
        <v>0</v>
      </c>
      <c r="D41" s="103">
        <f t="shared" si="4"/>
        <v>0</v>
      </c>
      <c r="E41" s="42"/>
      <c r="F41" s="42"/>
      <c r="G41" s="21"/>
      <c r="H41" s="43"/>
      <c r="I41" s="43"/>
      <c r="J41" s="21"/>
      <c r="K41" s="32"/>
      <c r="L41" s="31"/>
      <c r="M41" s="31"/>
      <c r="N41" s="35"/>
      <c r="O41" s="33"/>
      <c r="P41" s="34"/>
    </row>
    <row r="42" spans="1:16" ht="16.5" thickTop="1" thickBot="1" x14ac:dyDescent="0.25"/>
    <row r="43" spans="1:16" ht="57.95" customHeight="1" thickTop="1" thickBot="1" x14ac:dyDescent="0.25">
      <c r="A43" s="1" t="s">
        <v>0</v>
      </c>
      <c r="B43" s="2" t="s">
        <v>53</v>
      </c>
      <c r="C43" s="2" t="s">
        <v>1</v>
      </c>
      <c r="D43" s="2" t="s">
        <v>9</v>
      </c>
      <c r="E43" s="2" t="s">
        <v>2</v>
      </c>
      <c r="F43" s="2" t="s">
        <v>3</v>
      </c>
      <c r="G43" s="2" t="s">
        <v>4</v>
      </c>
      <c r="H43" s="2" t="s">
        <v>5</v>
      </c>
      <c r="I43" s="2" t="s">
        <v>6</v>
      </c>
      <c r="J43" s="3" t="s">
        <v>7</v>
      </c>
      <c r="K43" s="23" t="s">
        <v>10</v>
      </c>
      <c r="L43" s="4" t="s">
        <v>11</v>
      </c>
      <c r="M43" s="5" t="s">
        <v>12</v>
      </c>
      <c r="N43" s="24" t="s">
        <v>8</v>
      </c>
      <c r="O43" s="5" t="s">
        <v>13</v>
      </c>
      <c r="P43" s="6" t="s">
        <v>14</v>
      </c>
    </row>
    <row r="44" spans="1:16" ht="20.100000000000001" customHeight="1" thickTop="1" x14ac:dyDescent="0.2">
      <c r="A44" s="86" t="s">
        <v>39</v>
      </c>
      <c r="B44" s="87">
        <v>113000000</v>
      </c>
      <c r="C44" s="87">
        <v>1710000</v>
      </c>
      <c r="D44" s="87">
        <f t="shared" ref="D44:D55" si="6">C44*10</f>
        <v>17100000</v>
      </c>
      <c r="E44" s="145">
        <f>AVERAGE(D44:D48)</f>
        <v>7348000</v>
      </c>
      <c r="F44" s="145">
        <f>STDEV(D44:D48)</f>
        <v>6288045.8013599105</v>
      </c>
      <c r="G44" s="91">
        <f t="shared" ref="G44:G48" si="7">D44/B44</f>
        <v>0.15132743362831858</v>
      </c>
      <c r="H44" s="148">
        <f>AVERAGE(G44:G48)</f>
        <v>6.5026548672566367E-2</v>
      </c>
      <c r="I44" s="148">
        <f>STDEV(G44:G48)</f>
        <v>5.5646423020884184E-2</v>
      </c>
      <c r="J44" s="148">
        <f>I44/H44</f>
        <v>0.85574929250951459</v>
      </c>
      <c r="K44" s="92">
        <f>LOG(D44)</f>
        <v>7.2329961103921541</v>
      </c>
      <c r="L44" s="151">
        <f>AVERAGE(K44:K48)</f>
        <v>6.7168431720864259</v>
      </c>
      <c r="M44" s="206">
        <f>STDEV(K44:K48)^2</f>
        <v>0.18091670047915243</v>
      </c>
      <c r="N44" s="29"/>
      <c r="O44" s="25"/>
      <c r="P44" s="26"/>
    </row>
    <row r="45" spans="1:16" ht="20.100000000000001" customHeight="1" x14ac:dyDescent="0.2">
      <c r="A45" s="88" t="s">
        <v>40</v>
      </c>
      <c r="B45" s="89">
        <v>113000000</v>
      </c>
      <c r="C45" s="89">
        <v>280000</v>
      </c>
      <c r="D45" s="89">
        <f t="shared" si="6"/>
        <v>2800000</v>
      </c>
      <c r="E45" s="146"/>
      <c r="F45" s="146"/>
      <c r="G45" s="93">
        <f t="shared" si="7"/>
        <v>2.4778761061946902E-2</v>
      </c>
      <c r="H45" s="149"/>
      <c r="I45" s="149"/>
      <c r="J45" s="149"/>
      <c r="K45" s="94">
        <f>LOG(D45)</f>
        <v>6.4471580313422194</v>
      </c>
      <c r="L45" s="152"/>
      <c r="M45" s="207"/>
      <c r="N45" s="30"/>
      <c r="O45" s="27"/>
      <c r="P45" s="28"/>
    </row>
    <row r="46" spans="1:16" ht="20.100000000000001" customHeight="1" x14ac:dyDescent="0.2">
      <c r="A46" s="88" t="s">
        <v>41</v>
      </c>
      <c r="B46" s="89">
        <v>113000000</v>
      </c>
      <c r="C46" s="89">
        <v>960000</v>
      </c>
      <c r="D46" s="89">
        <f t="shared" si="6"/>
        <v>9600000</v>
      </c>
      <c r="E46" s="146"/>
      <c r="F46" s="146"/>
      <c r="G46" s="93">
        <f t="shared" si="7"/>
        <v>8.4955752212389379E-2</v>
      </c>
      <c r="H46" s="149"/>
      <c r="I46" s="149"/>
      <c r="J46" s="149"/>
      <c r="K46" s="94">
        <f>LOG(D46)</f>
        <v>6.982271233039568</v>
      </c>
      <c r="L46" s="152"/>
      <c r="M46" s="207"/>
      <c r="N46" s="30"/>
      <c r="O46" s="27"/>
      <c r="P46" s="28"/>
    </row>
    <row r="47" spans="1:16" ht="20.100000000000001" customHeight="1" x14ac:dyDescent="0.2">
      <c r="A47" s="88" t="s">
        <v>42</v>
      </c>
      <c r="B47" s="89">
        <v>113000000</v>
      </c>
      <c r="C47" s="89">
        <v>144000</v>
      </c>
      <c r="D47" s="89">
        <f t="shared" si="6"/>
        <v>1440000</v>
      </c>
      <c r="E47" s="146"/>
      <c r="F47" s="146"/>
      <c r="G47" s="93">
        <f t="shared" si="7"/>
        <v>1.2743362831858408E-2</v>
      </c>
      <c r="H47" s="149"/>
      <c r="I47" s="149"/>
      <c r="J47" s="149"/>
      <c r="K47" s="94">
        <f>LOG(D47)</f>
        <v>6.1583624920952493</v>
      </c>
      <c r="L47" s="152"/>
      <c r="M47" s="207"/>
      <c r="N47" s="30"/>
      <c r="O47" s="27"/>
      <c r="P47" s="28"/>
    </row>
    <row r="48" spans="1:16" ht="20.100000000000001" customHeight="1" x14ac:dyDescent="0.2">
      <c r="A48" s="88" t="s">
        <v>43</v>
      </c>
      <c r="B48" s="89">
        <v>113000000</v>
      </c>
      <c r="C48" s="89">
        <v>580000</v>
      </c>
      <c r="D48" s="89">
        <f t="shared" si="6"/>
        <v>5800000</v>
      </c>
      <c r="E48" s="147"/>
      <c r="F48" s="147"/>
      <c r="G48" s="93">
        <f t="shared" si="7"/>
        <v>5.1327433628318583E-2</v>
      </c>
      <c r="H48" s="150"/>
      <c r="I48" s="150"/>
      <c r="J48" s="150"/>
      <c r="K48" s="94">
        <f>LOG(D48)</f>
        <v>6.7634279935629369</v>
      </c>
      <c r="L48" s="152"/>
      <c r="M48" s="207"/>
      <c r="N48" s="30"/>
      <c r="O48" s="27"/>
      <c r="P48" s="28"/>
    </row>
    <row r="49" spans="1:16" ht="20.100000000000001" customHeight="1" thickBot="1" x14ac:dyDescent="0.25">
      <c r="A49" s="90" t="s">
        <v>44</v>
      </c>
      <c r="B49" s="111">
        <v>0</v>
      </c>
      <c r="C49" s="111">
        <v>0</v>
      </c>
      <c r="D49" s="111">
        <f t="shared" si="6"/>
        <v>0</v>
      </c>
      <c r="E49" s="38"/>
      <c r="F49" s="38"/>
      <c r="G49" s="12"/>
      <c r="H49" s="12"/>
      <c r="I49" s="13"/>
      <c r="J49" s="39"/>
      <c r="K49" s="22"/>
      <c r="L49" s="30"/>
      <c r="M49" s="40"/>
      <c r="N49" s="30"/>
      <c r="O49" s="27"/>
      <c r="P49" s="28"/>
    </row>
    <row r="50" spans="1:16" ht="20.100000000000001" customHeight="1" thickTop="1" x14ac:dyDescent="0.2">
      <c r="A50" s="14" t="s">
        <v>45</v>
      </c>
      <c r="B50" s="8">
        <v>113000000</v>
      </c>
      <c r="C50" s="8">
        <v>1920</v>
      </c>
      <c r="D50" s="8">
        <f t="shared" si="6"/>
        <v>19200</v>
      </c>
      <c r="E50" s="128">
        <f>AVERAGE(D50:D54)</f>
        <v>33440</v>
      </c>
      <c r="F50" s="128">
        <f>STDEV(D50:D54)</f>
        <v>25912.603111227556</v>
      </c>
      <c r="G50" s="120">
        <f t="shared" ref="G50:G54" si="8">D50/B50</f>
        <v>1.6991150442477877E-4</v>
      </c>
      <c r="H50" s="201">
        <f>AVERAGE(G50:G54)</f>
        <v>2.9592920353982302E-4</v>
      </c>
      <c r="I50" s="201">
        <f>STDEV(G50:G54)</f>
        <v>2.2931507178077483E-4</v>
      </c>
      <c r="J50" s="131">
        <f>I50/H50</f>
        <v>0.77489841839795315</v>
      </c>
      <c r="K50" s="67">
        <f>LOG(D50)</f>
        <v>4.2833012287035492</v>
      </c>
      <c r="L50" s="134">
        <f>AVERAGE(K50:K54)</f>
        <v>4.4181504055892429</v>
      </c>
      <c r="M50" s="137">
        <f>STDEV(K50:K54)^2</f>
        <v>0.11382216012707029</v>
      </c>
      <c r="N50" s="140">
        <f>L44-L50</f>
        <v>2.298692766497183</v>
      </c>
      <c r="O50" s="134">
        <f>SQRT((M44/5)+(M50/5))</f>
        <v>0.24279162283992531</v>
      </c>
      <c r="P50" s="143">
        <f>1.96*O50</f>
        <v>0.47587158076625358</v>
      </c>
    </row>
    <row r="51" spans="1:16" ht="20.100000000000001" customHeight="1" x14ac:dyDescent="0.2">
      <c r="A51" s="16" t="s">
        <v>46</v>
      </c>
      <c r="B51" s="10">
        <v>113000000</v>
      </c>
      <c r="C51" s="10">
        <v>1470</v>
      </c>
      <c r="D51" s="10">
        <f t="shared" si="6"/>
        <v>14700</v>
      </c>
      <c r="E51" s="129"/>
      <c r="F51" s="129"/>
      <c r="G51" s="119">
        <f t="shared" si="8"/>
        <v>1.3008849557522123E-4</v>
      </c>
      <c r="H51" s="202"/>
      <c r="I51" s="202"/>
      <c r="J51" s="132"/>
      <c r="K51" s="68">
        <f>LOG(D51)</f>
        <v>4.1673173347481764</v>
      </c>
      <c r="L51" s="135"/>
      <c r="M51" s="138"/>
      <c r="N51" s="141"/>
      <c r="O51" s="135"/>
      <c r="P51" s="144"/>
    </row>
    <row r="52" spans="1:16" ht="20.100000000000001" customHeight="1" x14ac:dyDescent="0.2">
      <c r="A52" s="16" t="s">
        <v>47</v>
      </c>
      <c r="B52" s="10">
        <v>113000000</v>
      </c>
      <c r="C52" s="10">
        <v>7100</v>
      </c>
      <c r="D52" s="10">
        <f t="shared" si="6"/>
        <v>71000</v>
      </c>
      <c r="E52" s="129"/>
      <c r="F52" s="129"/>
      <c r="G52" s="122">
        <f t="shared" si="8"/>
        <v>6.283185840707965E-4</v>
      </c>
      <c r="H52" s="202"/>
      <c r="I52" s="202"/>
      <c r="J52" s="132"/>
      <c r="K52" s="68">
        <f>LOG(D52)</f>
        <v>4.8512583487190755</v>
      </c>
      <c r="L52" s="135"/>
      <c r="M52" s="138"/>
      <c r="N52" s="141"/>
      <c r="O52" s="135"/>
      <c r="P52" s="144"/>
    </row>
    <row r="53" spans="1:16" ht="20.100000000000001" customHeight="1" x14ac:dyDescent="0.2">
      <c r="A53" s="16" t="s">
        <v>48</v>
      </c>
      <c r="B53" s="10">
        <v>113000000</v>
      </c>
      <c r="C53" s="10">
        <v>5000</v>
      </c>
      <c r="D53" s="10">
        <f t="shared" si="6"/>
        <v>50000</v>
      </c>
      <c r="E53" s="129"/>
      <c r="F53" s="129"/>
      <c r="G53" s="119">
        <f t="shared" si="8"/>
        <v>4.4247787610619468E-4</v>
      </c>
      <c r="H53" s="202"/>
      <c r="I53" s="202"/>
      <c r="J53" s="132"/>
      <c r="K53" s="68">
        <f>LOG(D53)</f>
        <v>4.6989700043360187</v>
      </c>
      <c r="L53" s="135"/>
      <c r="M53" s="138"/>
      <c r="N53" s="141"/>
      <c r="O53" s="135"/>
      <c r="P53" s="144"/>
    </row>
    <row r="54" spans="1:16" ht="20.100000000000001" customHeight="1" x14ac:dyDescent="0.2">
      <c r="A54" s="16" t="s">
        <v>49</v>
      </c>
      <c r="B54" s="10">
        <v>113000000</v>
      </c>
      <c r="C54" s="10">
        <v>1230</v>
      </c>
      <c r="D54" s="10">
        <f t="shared" si="6"/>
        <v>12300</v>
      </c>
      <c r="E54" s="130"/>
      <c r="F54" s="130"/>
      <c r="G54" s="119">
        <f t="shared" si="8"/>
        <v>1.088495575221239E-4</v>
      </c>
      <c r="H54" s="203"/>
      <c r="I54" s="203"/>
      <c r="J54" s="133"/>
      <c r="K54" s="68">
        <f>LOG(D54)</f>
        <v>4.0899051114393981</v>
      </c>
      <c r="L54" s="136"/>
      <c r="M54" s="139"/>
      <c r="N54" s="142"/>
      <c r="O54" s="135"/>
      <c r="P54" s="144"/>
    </row>
    <row r="55" spans="1:16" ht="20.100000000000001" customHeight="1" thickBot="1" x14ac:dyDescent="0.25">
      <c r="A55" s="37" t="s">
        <v>50</v>
      </c>
      <c r="B55" s="36">
        <v>0</v>
      </c>
      <c r="C55" s="17">
        <v>0</v>
      </c>
      <c r="D55" s="36">
        <f t="shared" si="6"/>
        <v>0</v>
      </c>
      <c r="E55" s="42"/>
      <c r="F55" s="42"/>
      <c r="G55" s="21"/>
      <c r="H55" s="43"/>
      <c r="I55" s="43"/>
      <c r="J55" s="21"/>
      <c r="K55" s="32"/>
      <c r="L55" s="31"/>
      <c r="M55" s="31"/>
      <c r="N55" s="35"/>
      <c r="O55" s="33"/>
      <c r="P55" s="34"/>
    </row>
    <row r="56" spans="1:16" ht="15.75" thickTop="1" x14ac:dyDescent="0.2"/>
  </sheetData>
  <mergeCells count="68">
    <mergeCell ref="P50:P54"/>
    <mergeCell ref="E50:E54"/>
    <mergeCell ref="F50:F54"/>
    <mergeCell ref="H50:H54"/>
    <mergeCell ref="I50:I54"/>
    <mergeCell ref="J50:J54"/>
    <mergeCell ref="L50:L54"/>
    <mergeCell ref="L44:L48"/>
    <mergeCell ref="M44:M48"/>
    <mergeCell ref="M50:M54"/>
    <mergeCell ref="N50:N54"/>
    <mergeCell ref="O50:O54"/>
    <mergeCell ref="E44:E48"/>
    <mergeCell ref="F44:F48"/>
    <mergeCell ref="H44:H48"/>
    <mergeCell ref="I44:I48"/>
    <mergeCell ref="J44:J48"/>
    <mergeCell ref="L36:L40"/>
    <mergeCell ref="M36:M40"/>
    <mergeCell ref="N36:N40"/>
    <mergeCell ref="O36:O40"/>
    <mergeCell ref="P36:P40"/>
    <mergeCell ref="E36:E40"/>
    <mergeCell ref="F36:F40"/>
    <mergeCell ref="H36:H40"/>
    <mergeCell ref="I36:I40"/>
    <mergeCell ref="J36:J40"/>
    <mergeCell ref="N22:N26"/>
    <mergeCell ref="O22:O26"/>
    <mergeCell ref="P22:P26"/>
    <mergeCell ref="E30:E34"/>
    <mergeCell ref="F30:F34"/>
    <mergeCell ref="H30:H34"/>
    <mergeCell ref="I30:I34"/>
    <mergeCell ref="J30:J34"/>
    <mergeCell ref="L30:L34"/>
    <mergeCell ref="E22:E26"/>
    <mergeCell ref="F22:F26"/>
    <mergeCell ref="H22:H26"/>
    <mergeCell ref="I22:I26"/>
    <mergeCell ref="J22:J26"/>
    <mergeCell ref="L22:L26"/>
    <mergeCell ref="M30:M34"/>
    <mergeCell ref="N8:N12"/>
    <mergeCell ref="O8:O12"/>
    <mergeCell ref="P8:P12"/>
    <mergeCell ref="E16:E20"/>
    <mergeCell ref="F16:F20"/>
    <mergeCell ref="H16:H20"/>
    <mergeCell ref="I16:I20"/>
    <mergeCell ref="J16:J20"/>
    <mergeCell ref="L16:L20"/>
    <mergeCell ref="M16:M20"/>
    <mergeCell ref="M22:M26"/>
    <mergeCell ref="M2:M6"/>
    <mergeCell ref="E8:E12"/>
    <mergeCell ref="F8:F12"/>
    <mergeCell ref="H8:H12"/>
    <mergeCell ref="I8:I12"/>
    <mergeCell ref="J8:J12"/>
    <mergeCell ref="L8:L12"/>
    <mergeCell ref="M8:M12"/>
    <mergeCell ref="E2:E6"/>
    <mergeCell ref="F2:F6"/>
    <mergeCell ref="H2:H6"/>
    <mergeCell ref="I2:I6"/>
    <mergeCell ref="J2:J6"/>
    <mergeCell ref="L2:L6"/>
  </mergeCells>
  <printOptions horizontalCentered="1"/>
  <pageMargins left="0.7" right="0.7" top="1.25" bottom="0.75" header="0.3" footer="0.3"/>
  <pageSetup scale="38" orientation="landscape" horizontalDpi="300" verticalDpi="300" r:id="rId1"/>
  <headerFooter>
    <oddHeader xml:space="preserve">&amp;C&amp;"Arial,Bold"&amp;14 
2800-100018763
MeBr Test #17 (300 mg/L - 27°C - 75%RH - 18hr CT)
&amp;"Arial,Bold Italic"B. anthracis&amp;"Arial,Bold" NNR1Delta1 </oddHeader>
    <oddFooter>&amp;CPage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P56"/>
  <sheetViews>
    <sheetView topLeftCell="A6" zoomScale="60" zoomScaleNormal="60" zoomScaleSheetLayoutView="65" workbookViewId="0">
      <selection activeCell="J50" sqref="J50:J54"/>
    </sheetView>
  </sheetViews>
  <sheetFormatPr defaultRowHeight="15" x14ac:dyDescent="0.2"/>
  <cols>
    <col min="1" max="1" width="53.140625" style="18" customWidth="1"/>
    <col min="2" max="3" width="18.7109375" style="18" customWidth="1"/>
    <col min="4" max="4" width="27" style="18" customWidth="1"/>
    <col min="5" max="6" width="17" style="18" customWidth="1"/>
    <col min="7" max="9" width="15.7109375" style="18" customWidth="1"/>
    <col min="10" max="10" width="15.7109375" style="19" customWidth="1"/>
    <col min="11" max="11" width="23.42578125" style="9" customWidth="1"/>
    <col min="12" max="12" width="14.7109375" style="19" customWidth="1"/>
    <col min="13" max="13" width="14.7109375" style="20" customWidth="1"/>
    <col min="14" max="14" width="15.5703125" style="9" bestFit="1" customWidth="1"/>
    <col min="15" max="16" width="14.7109375" style="9" customWidth="1"/>
    <col min="17" max="16384" width="9.140625" style="15"/>
  </cols>
  <sheetData>
    <row r="1" spans="1:16" s="7" customFormat="1" ht="57.95" customHeight="1" thickTop="1" thickBot="1" x14ac:dyDescent="0.3">
      <c r="A1" s="1" t="s">
        <v>0</v>
      </c>
      <c r="B1" s="2" t="s">
        <v>53</v>
      </c>
      <c r="C1" s="2" t="s">
        <v>1</v>
      </c>
      <c r="D1" s="2" t="s">
        <v>9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6</v>
      </c>
      <c r="J1" s="3" t="s">
        <v>7</v>
      </c>
      <c r="K1" s="23" t="s">
        <v>10</v>
      </c>
      <c r="L1" s="4" t="s">
        <v>11</v>
      </c>
      <c r="M1" s="5" t="s">
        <v>12</v>
      </c>
      <c r="N1" s="24" t="s">
        <v>8</v>
      </c>
      <c r="O1" s="5" t="s">
        <v>13</v>
      </c>
      <c r="P1" s="6" t="s">
        <v>14</v>
      </c>
    </row>
    <row r="2" spans="1:16" s="9" customFormat="1" ht="20.100000000000001" customHeight="1" thickTop="1" x14ac:dyDescent="0.2">
      <c r="A2" s="57" t="s">
        <v>26</v>
      </c>
      <c r="B2" s="58">
        <v>99700000</v>
      </c>
      <c r="C2" s="105">
        <v>2930000</v>
      </c>
      <c r="D2" s="58">
        <f t="shared" ref="D2:D13" si="0">C2*10</f>
        <v>29300000</v>
      </c>
      <c r="E2" s="167">
        <f>AVERAGE(D2:D6)</f>
        <v>21480000</v>
      </c>
      <c r="F2" s="167">
        <f>STDEV(D2:D6)</f>
        <v>11659845.625050101</v>
      </c>
      <c r="G2" s="63">
        <f t="shared" ref="G2:G12" si="1">D2/B2</f>
        <v>0.2938816449348044</v>
      </c>
      <c r="H2" s="170">
        <f>AVERAGE(G2:G6)</f>
        <v>0.21544633901705118</v>
      </c>
      <c r="I2" s="170">
        <f>STDEV(G2:G6)</f>
        <v>0.11694930416298999</v>
      </c>
      <c r="J2" s="173">
        <f>I2/H2</f>
        <v>0.54282335312151309</v>
      </c>
      <c r="K2" s="64">
        <f>LOG(D2)</f>
        <v>7.4668676203541091</v>
      </c>
      <c r="L2" s="182">
        <f>AVERAGE(K2:K6)</f>
        <v>7.2577787648923096</v>
      </c>
      <c r="M2" s="199">
        <f>STDEV(K2:K6)^2</f>
        <v>9.5985549974965639E-2</v>
      </c>
      <c r="N2" s="29"/>
      <c r="O2" s="25"/>
      <c r="P2" s="26"/>
    </row>
    <row r="3" spans="1:16" s="9" customFormat="1" ht="20.100000000000001" customHeight="1" x14ac:dyDescent="0.2">
      <c r="A3" s="59" t="s">
        <v>27</v>
      </c>
      <c r="B3" s="60">
        <v>99700000</v>
      </c>
      <c r="C3" s="60">
        <v>2970000</v>
      </c>
      <c r="D3" s="60">
        <f t="shared" si="0"/>
        <v>29700000</v>
      </c>
      <c r="E3" s="168"/>
      <c r="F3" s="168"/>
      <c r="G3" s="65">
        <f t="shared" si="1"/>
        <v>0.29789368104312941</v>
      </c>
      <c r="H3" s="171"/>
      <c r="I3" s="171"/>
      <c r="J3" s="174"/>
      <c r="K3" s="66">
        <f>LOG(D3)</f>
        <v>7.4727564493172123</v>
      </c>
      <c r="L3" s="183"/>
      <c r="M3" s="200"/>
      <c r="N3" s="30"/>
      <c r="O3" s="27"/>
      <c r="P3" s="28"/>
    </row>
    <row r="4" spans="1:16" s="9" customFormat="1" ht="20.100000000000001" customHeight="1" x14ac:dyDescent="0.2">
      <c r="A4" s="59" t="s">
        <v>28</v>
      </c>
      <c r="B4" s="60">
        <v>99700000</v>
      </c>
      <c r="C4" s="60">
        <v>3070000</v>
      </c>
      <c r="D4" s="60">
        <f t="shared" si="0"/>
        <v>30700000</v>
      </c>
      <c r="E4" s="168"/>
      <c r="F4" s="168"/>
      <c r="G4" s="65">
        <f t="shared" si="1"/>
        <v>0.30792377131394183</v>
      </c>
      <c r="H4" s="171"/>
      <c r="I4" s="171"/>
      <c r="J4" s="174"/>
      <c r="K4" s="66">
        <f>LOG(D4)</f>
        <v>7.4871383754771861</v>
      </c>
      <c r="L4" s="183"/>
      <c r="M4" s="200"/>
      <c r="N4" s="30"/>
      <c r="O4" s="27"/>
      <c r="P4" s="28"/>
    </row>
    <row r="5" spans="1:16" s="9" customFormat="1" ht="20.100000000000001" customHeight="1" x14ac:dyDescent="0.2">
      <c r="A5" s="59" t="s">
        <v>29</v>
      </c>
      <c r="B5" s="60">
        <v>99700000</v>
      </c>
      <c r="C5" s="60">
        <v>650000</v>
      </c>
      <c r="D5" s="60">
        <f t="shared" si="0"/>
        <v>6500000</v>
      </c>
      <c r="E5" s="168"/>
      <c r="F5" s="168"/>
      <c r="G5" s="65">
        <f t="shared" si="1"/>
        <v>6.5195586760280838E-2</v>
      </c>
      <c r="H5" s="171"/>
      <c r="I5" s="171"/>
      <c r="J5" s="174"/>
      <c r="K5" s="66">
        <f>LOG(D5)</f>
        <v>6.8129133566428557</v>
      </c>
      <c r="L5" s="183"/>
      <c r="M5" s="200"/>
      <c r="N5" s="30"/>
      <c r="O5" s="27"/>
      <c r="P5" s="28"/>
    </row>
    <row r="6" spans="1:16" s="9" customFormat="1" ht="20.100000000000001" customHeight="1" x14ac:dyDescent="0.2">
      <c r="A6" s="59" t="s">
        <v>30</v>
      </c>
      <c r="B6" s="60">
        <v>99700000</v>
      </c>
      <c r="C6" s="60">
        <v>1120000</v>
      </c>
      <c r="D6" s="60">
        <f t="shared" si="0"/>
        <v>11200000</v>
      </c>
      <c r="E6" s="169"/>
      <c r="F6" s="169"/>
      <c r="G6" s="65">
        <f t="shared" si="1"/>
        <v>0.1123370110330993</v>
      </c>
      <c r="H6" s="172"/>
      <c r="I6" s="172"/>
      <c r="J6" s="175"/>
      <c r="K6" s="66">
        <f>LOG(D6)</f>
        <v>7.0492180226701819</v>
      </c>
      <c r="L6" s="183"/>
      <c r="M6" s="200"/>
      <c r="N6" s="30"/>
      <c r="O6" s="27"/>
      <c r="P6" s="28"/>
    </row>
    <row r="7" spans="1:16" s="9" customFormat="1" ht="20.100000000000001" customHeight="1" thickBot="1" x14ac:dyDescent="0.25">
      <c r="A7" s="61" t="s">
        <v>31</v>
      </c>
      <c r="B7" s="72">
        <v>0</v>
      </c>
      <c r="C7" s="72">
        <v>0</v>
      </c>
      <c r="D7" s="72">
        <f t="shared" si="0"/>
        <v>0</v>
      </c>
      <c r="E7" s="38"/>
      <c r="F7" s="38"/>
      <c r="G7" s="12"/>
      <c r="H7" s="12"/>
      <c r="I7" s="13"/>
      <c r="J7" s="39"/>
      <c r="K7" s="22"/>
      <c r="L7" s="30"/>
      <c r="M7" s="40"/>
      <c r="N7" s="30"/>
      <c r="O7" s="27"/>
      <c r="P7" s="28"/>
    </row>
    <row r="8" spans="1:16" ht="20.100000000000001" customHeight="1" thickTop="1" x14ac:dyDescent="0.2">
      <c r="A8" s="14" t="s">
        <v>32</v>
      </c>
      <c r="B8" s="8">
        <v>99700000</v>
      </c>
      <c r="C8" s="8">
        <v>50</v>
      </c>
      <c r="D8" s="8">
        <f t="shared" si="0"/>
        <v>500</v>
      </c>
      <c r="E8" s="128">
        <f>AVERAGE(D8:D12)</f>
        <v>773.4</v>
      </c>
      <c r="F8" s="128">
        <f>STDEV(D8:D12)</f>
        <v>359.41939291028808</v>
      </c>
      <c r="G8" s="125">
        <f t="shared" si="1"/>
        <v>5.0150451354062186E-6</v>
      </c>
      <c r="H8" s="190">
        <f>AVERAGE(G8:G12)</f>
        <v>7.75727181544634E-6</v>
      </c>
      <c r="I8" s="190">
        <f>STDEV(G8:G12)</f>
        <v>3.6050089559707927E-6</v>
      </c>
      <c r="J8" s="131">
        <f>I8/H8</f>
        <v>0.46472639372936125</v>
      </c>
      <c r="K8" s="67">
        <f>LOG(D8)</f>
        <v>2.6989700043360187</v>
      </c>
      <c r="L8" s="134">
        <f>AVERAGE(K8:K12)</f>
        <v>2.8517907121991546</v>
      </c>
      <c r="M8" s="134">
        <f>STDEV(K8:K12)^2</f>
        <v>3.9264335080752832E-2</v>
      </c>
      <c r="N8" s="140">
        <f>L2-L8</f>
        <v>4.4059880526931554</v>
      </c>
      <c r="O8" s="134">
        <f>SQRT((M2/5)+(M8/5))</f>
        <v>0.1644687721457897</v>
      </c>
      <c r="P8" s="165">
        <f>1.96*O8</f>
        <v>0.3223587934057478</v>
      </c>
    </row>
    <row r="9" spans="1:16" ht="20.100000000000001" customHeight="1" x14ac:dyDescent="0.2">
      <c r="A9" s="16" t="s">
        <v>33</v>
      </c>
      <c r="B9" s="10">
        <v>99700000</v>
      </c>
      <c r="C9" s="10">
        <v>43.3</v>
      </c>
      <c r="D9" s="10">
        <f t="shared" si="0"/>
        <v>433</v>
      </c>
      <c r="E9" s="129"/>
      <c r="F9" s="129"/>
      <c r="G9" s="118">
        <f t="shared" si="1"/>
        <v>4.3430290872617856E-6</v>
      </c>
      <c r="H9" s="191"/>
      <c r="I9" s="191"/>
      <c r="J9" s="132"/>
      <c r="K9" s="68">
        <f>LOG(D9)</f>
        <v>2.6364878963533656</v>
      </c>
      <c r="L9" s="135"/>
      <c r="M9" s="135"/>
      <c r="N9" s="141"/>
      <c r="O9" s="135"/>
      <c r="P9" s="166"/>
    </row>
    <row r="10" spans="1:16" ht="20.100000000000001" customHeight="1" x14ac:dyDescent="0.2">
      <c r="A10" s="16" t="s">
        <v>34</v>
      </c>
      <c r="B10" s="10">
        <v>99700000</v>
      </c>
      <c r="C10" s="10">
        <v>96.7</v>
      </c>
      <c r="D10" s="10">
        <f t="shared" si="0"/>
        <v>967</v>
      </c>
      <c r="E10" s="129"/>
      <c r="F10" s="129"/>
      <c r="G10" s="118">
        <f t="shared" si="1"/>
        <v>9.6990972918756276E-6</v>
      </c>
      <c r="H10" s="191"/>
      <c r="I10" s="191"/>
      <c r="J10" s="132"/>
      <c r="K10" s="68">
        <f>LOG(D10)</f>
        <v>2.9854264740830017</v>
      </c>
      <c r="L10" s="135"/>
      <c r="M10" s="135"/>
      <c r="N10" s="141"/>
      <c r="O10" s="135"/>
      <c r="P10" s="166"/>
    </row>
    <row r="11" spans="1:16" ht="20.100000000000001" customHeight="1" x14ac:dyDescent="0.2">
      <c r="A11" s="16" t="s">
        <v>35</v>
      </c>
      <c r="B11" s="10">
        <v>99700000</v>
      </c>
      <c r="C11" s="10">
        <v>66.7</v>
      </c>
      <c r="D11" s="10">
        <f t="shared" si="0"/>
        <v>667</v>
      </c>
      <c r="E11" s="129"/>
      <c r="F11" s="129"/>
      <c r="G11" s="118">
        <f t="shared" si="1"/>
        <v>6.6900702106318957E-6</v>
      </c>
      <c r="H11" s="191"/>
      <c r="I11" s="191"/>
      <c r="J11" s="132"/>
      <c r="K11" s="68">
        <f>LOG(D11)</f>
        <v>2.8241258339165491</v>
      </c>
      <c r="L11" s="135"/>
      <c r="M11" s="135"/>
      <c r="N11" s="141"/>
      <c r="O11" s="135"/>
      <c r="P11" s="166"/>
    </row>
    <row r="12" spans="1:16" ht="20.100000000000001" customHeight="1" x14ac:dyDescent="0.2">
      <c r="A12" s="16" t="s">
        <v>36</v>
      </c>
      <c r="B12" s="10">
        <v>99700000</v>
      </c>
      <c r="C12" s="10">
        <v>130</v>
      </c>
      <c r="D12" s="10">
        <f t="shared" si="0"/>
        <v>1300</v>
      </c>
      <c r="E12" s="130"/>
      <c r="F12" s="130"/>
      <c r="G12" s="122">
        <f t="shared" si="1"/>
        <v>1.3039117352056168E-5</v>
      </c>
      <c r="H12" s="192"/>
      <c r="I12" s="192"/>
      <c r="J12" s="133"/>
      <c r="K12" s="68">
        <f>LOG(D12)</f>
        <v>3.1139433523068369</v>
      </c>
      <c r="L12" s="136"/>
      <c r="M12" s="136"/>
      <c r="N12" s="142"/>
      <c r="O12" s="135"/>
      <c r="P12" s="166"/>
    </row>
    <row r="13" spans="1:16" ht="20.100000000000001" customHeight="1" thickBot="1" x14ac:dyDescent="0.25">
      <c r="A13" s="37" t="s">
        <v>37</v>
      </c>
      <c r="B13" s="36">
        <v>0</v>
      </c>
      <c r="C13" s="17">
        <v>0</v>
      </c>
      <c r="D13" s="36">
        <f t="shared" si="0"/>
        <v>0</v>
      </c>
      <c r="E13" s="42"/>
      <c r="F13" s="42"/>
      <c r="G13" s="21"/>
      <c r="H13" s="43"/>
      <c r="I13" s="43"/>
      <c r="J13" s="21"/>
      <c r="K13" s="32"/>
      <c r="L13" s="31"/>
      <c r="M13" s="31"/>
      <c r="N13" s="35"/>
      <c r="O13" s="33"/>
      <c r="P13" s="34"/>
    </row>
    <row r="14" spans="1:16" ht="15" customHeight="1" thickTop="1" thickBot="1" x14ac:dyDescent="0.25"/>
    <row r="15" spans="1:16" ht="57.95" customHeight="1" thickTop="1" thickBot="1" x14ac:dyDescent="0.25">
      <c r="A15" s="1" t="s">
        <v>0</v>
      </c>
      <c r="B15" s="2" t="s">
        <v>53</v>
      </c>
      <c r="C15" s="2" t="s">
        <v>1</v>
      </c>
      <c r="D15" s="2" t="s">
        <v>9</v>
      </c>
      <c r="E15" s="2" t="s">
        <v>2</v>
      </c>
      <c r="F15" s="2" t="s">
        <v>3</v>
      </c>
      <c r="G15" s="2" t="s">
        <v>4</v>
      </c>
      <c r="H15" s="2" t="s">
        <v>5</v>
      </c>
      <c r="I15" s="2" t="s">
        <v>6</v>
      </c>
      <c r="J15" s="3" t="s">
        <v>7</v>
      </c>
      <c r="K15" s="23" t="s">
        <v>10</v>
      </c>
      <c r="L15" s="4" t="s">
        <v>11</v>
      </c>
      <c r="M15" s="5" t="s">
        <v>12</v>
      </c>
      <c r="N15" s="24" t="s">
        <v>8</v>
      </c>
      <c r="O15" s="5" t="s">
        <v>13</v>
      </c>
      <c r="P15" s="6" t="s">
        <v>14</v>
      </c>
    </row>
    <row r="16" spans="1:16" ht="20.100000000000001" customHeight="1" thickTop="1" x14ac:dyDescent="0.2">
      <c r="A16" s="44" t="s">
        <v>65</v>
      </c>
      <c r="B16" s="45">
        <v>99700000</v>
      </c>
      <c r="C16" s="45">
        <v>1850000</v>
      </c>
      <c r="D16" s="45">
        <f t="shared" ref="D16:D27" si="2">C16*10</f>
        <v>18500000</v>
      </c>
      <c r="E16" s="193">
        <f>AVERAGE(D16:D20)</f>
        <v>13286000</v>
      </c>
      <c r="F16" s="193">
        <f>STDEV(D16:D20)</f>
        <v>3243220.621542728</v>
      </c>
      <c r="G16" s="49">
        <f t="shared" ref="G16:G26" si="3">D16/B16</f>
        <v>0.18555667001003009</v>
      </c>
      <c r="H16" s="196">
        <f>AVERAGE(G16:G20)</f>
        <v>0.13325977933801406</v>
      </c>
      <c r="I16" s="196">
        <f>STDEV(G16:G20)</f>
        <v>3.2529795602234034E-2</v>
      </c>
      <c r="J16" s="196">
        <f>I16/H16</f>
        <v>0.24410813047890506</v>
      </c>
      <c r="K16" s="50">
        <f>LOG(D16)</f>
        <v>7.2671717284030137</v>
      </c>
      <c r="L16" s="186">
        <f>AVERAGE(K16:K20)</f>
        <v>7.1136579025200692</v>
      </c>
      <c r="M16" s="188">
        <f>STDEV(K16:K20)^2</f>
        <v>1.0297562931853077E-2</v>
      </c>
      <c r="N16" s="29"/>
      <c r="O16" s="25"/>
      <c r="P16" s="26"/>
    </row>
    <row r="17" spans="1:16" ht="20.100000000000001" customHeight="1" x14ac:dyDescent="0.2">
      <c r="A17" s="46" t="s">
        <v>66</v>
      </c>
      <c r="B17" s="47">
        <v>99700000</v>
      </c>
      <c r="C17" s="47">
        <v>973000</v>
      </c>
      <c r="D17" s="47">
        <f t="shared" si="2"/>
        <v>9730000</v>
      </c>
      <c r="E17" s="194"/>
      <c r="F17" s="194"/>
      <c r="G17" s="51">
        <f t="shared" si="3"/>
        <v>9.7592778335005015E-2</v>
      </c>
      <c r="H17" s="197"/>
      <c r="I17" s="197"/>
      <c r="J17" s="197"/>
      <c r="K17" s="52">
        <f>LOG(D17)</f>
        <v>6.9881128402683519</v>
      </c>
      <c r="L17" s="187"/>
      <c r="M17" s="189"/>
      <c r="N17" s="30"/>
      <c r="O17" s="27"/>
      <c r="P17" s="28"/>
    </row>
    <row r="18" spans="1:16" ht="20.100000000000001" customHeight="1" x14ac:dyDescent="0.2">
      <c r="A18" s="46" t="s">
        <v>67</v>
      </c>
      <c r="B18" s="47">
        <v>99700000</v>
      </c>
      <c r="C18" s="47">
        <v>1330000</v>
      </c>
      <c r="D18" s="47">
        <f t="shared" si="2"/>
        <v>13300000</v>
      </c>
      <c r="E18" s="194"/>
      <c r="F18" s="194"/>
      <c r="G18" s="51">
        <f t="shared" si="3"/>
        <v>0.13340020060180541</v>
      </c>
      <c r="H18" s="197"/>
      <c r="I18" s="197"/>
      <c r="J18" s="197"/>
      <c r="K18" s="52">
        <f>LOG(D18)</f>
        <v>7.1238516409670858</v>
      </c>
      <c r="L18" s="187"/>
      <c r="M18" s="189"/>
      <c r="N18" s="30"/>
      <c r="O18" s="27"/>
      <c r="P18" s="28"/>
    </row>
    <row r="19" spans="1:16" ht="20.100000000000001" customHeight="1" x14ac:dyDescent="0.2">
      <c r="A19" s="46" t="s">
        <v>68</v>
      </c>
      <c r="B19" s="47">
        <v>99700000</v>
      </c>
      <c r="C19" s="47">
        <v>1310000</v>
      </c>
      <c r="D19" s="47">
        <f t="shared" si="2"/>
        <v>13100000</v>
      </c>
      <c r="E19" s="194"/>
      <c r="F19" s="194"/>
      <c r="G19" s="51">
        <f t="shared" si="3"/>
        <v>0.13139418254764293</v>
      </c>
      <c r="H19" s="197"/>
      <c r="I19" s="197"/>
      <c r="J19" s="197"/>
      <c r="K19" s="52">
        <f>LOG(D19)</f>
        <v>7.1172712956557644</v>
      </c>
      <c r="L19" s="187"/>
      <c r="M19" s="189"/>
      <c r="N19" s="30"/>
      <c r="O19" s="27"/>
      <c r="P19" s="28"/>
    </row>
    <row r="20" spans="1:16" ht="20.100000000000001" customHeight="1" x14ac:dyDescent="0.2">
      <c r="A20" s="46" t="s">
        <v>69</v>
      </c>
      <c r="B20" s="47">
        <v>99700000</v>
      </c>
      <c r="C20" s="47">
        <v>1180000</v>
      </c>
      <c r="D20" s="47">
        <f t="shared" si="2"/>
        <v>11800000</v>
      </c>
      <c r="E20" s="195"/>
      <c r="F20" s="195"/>
      <c r="G20" s="51">
        <f t="shared" si="3"/>
        <v>0.11835506519558676</v>
      </c>
      <c r="H20" s="198"/>
      <c r="I20" s="198"/>
      <c r="J20" s="198"/>
      <c r="K20" s="52">
        <f>LOG(D20)</f>
        <v>7.071882007306125</v>
      </c>
      <c r="L20" s="187"/>
      <c r="M20" s="189"/>
      <c r="N20" s="30"/>
      <c r="O20" s="27"/>
      <c r="P20" s="28"/>
    </row>
    <row r="21" spans="1:16" ht="20.100000000000001" customHeight="1" thickBot="1" x14ac:dyDescent="0.25">
      <c r="A21" s="48" t="s">
        <v>70</v>
      </c>
      <c r="B21" s="121">
        <v>0</v>
      </c>
      <c r="C21" s="74">
        <v>0</v>
      </c>
      <c r="D21" s="74">
        <f t="shared" si="2"/>
        <v>0</v>
      </c>
      <c r="E21" s="38"/>
      <c r="F21" s="38"/>
      <c r="G21" s="12"/>
      <c r="H21" s="12"/>
      <c r="I21" s="13"/>
      <c r="J21" s="39"/>
      <c r="K21" s="22"/>
      <c r="L21" s="30"/>
      <c r="M21" s="40"/>
      <c r="N21" s="30"/>
      <c r="O21" s="27"/>
      <c r="P21" s="28"/>
    </row>
    <row r="22" spans="1:16" ht="20.100000000000001" customHeight="1" thickTop="1" x14ac:dyDescent="0.2">
      <c r="A22" s="14" t="s">
        <v>71</v>
      </c>
      <c r="B22" s="8">
        <v>99700000</v>
      </c>
      <c r="C22" s="8">
        <v>3270</v>
      </c>
      <c r="D22" s="8">
        <f t="shared" si="2"/>
        <v>32700</v>
      </c>
      <c r="E22" s="128">
        <f>AVERAGE(D22:D26)</f>
        <v>68180</v>
      </c>
      <c r="F22" s="128">
        <f>STDEV(D22:D26)</f>
        <v>45589.329891982401</v>
      </c>
      <c r="G22" s="120">
        <f t="shared" si="3"/>
        <v>3.279839518555667E-4</v>
      </c>
      <c r="H22" s="201">
        <f>AVERAGE(G22:G26)</f>
        <v>6.83851554663992E-4</v>
      </c>
      <c r="I22" s="201">
        <f>STDEV(G22:G26)</f>
        <v>4.5726509420243128E-4</v>
      </c>
      <c r="J22" s="131">
        <f>I22/H22</f>
        <v>0.6686613360513699</v>
      </c>
      <c r="K22" s="67">
        <f>LOG(D22)</f>
        <v>4.5145477526602864</v>
      </c>
      <c r="L22" s="134">
        <f>AVERAGE(K22:K26)</f>
        <v>4.7117988059456142</v>
      </c>
      <c r="M22" s="134">
        <f>STDEV(K22:K26)^2</f>
        <v>0.16913158268011563</v>
      </c>
      <c r="N22" s="140">
        <f>L16-L22</f>
        <v>2.4018590965744551</v>
      </c>
      <c r="O22" s="134">
        <f>SQRT((M16/5)+(M22/5))</f>
        <v>0.18943555400820022</v>
      </c>
      <c r="P22" s="143">
        <f>1.96*O22</f>
        <v>0.37129368585607242</v>
      </c>
    </row>
    <row r="23" spans="1:16" ht="20.100000000000001" customHeight="1" x14ac:dyDescent="0.2">
      <c r="A23" s="16" t="s">
        <v>72</v>
      </c>
      <c r="B23" s="10">
        <v>99700000</v>
      </c>
      <c r="C23" s="10">
        <v>7870</v>
      </c>
      <c r="D23" s="10">
        <f t="shared" si="2"/>
        <v>78700</v>
      </c>
      <c r="E23" s="129"/>
      <c r="F23" s="129"/>
      <c r="G23" s="119">
        <f t="shared" si="3"/>
        <v>7.8936810431293886E-4</v>
      </c>
      <c r="H23" s="202"/>
      <c r="I23" s="202"/>
      <c r="J23" s="132"/>
      <c r="K23" s="68">
        <f>LOG(D23)</f>
        <v>4.8959747323590648</v>
      </c>
      <c r="L23" s="135"/>
      <c r="M23" s="135"/>
      <c r="N23" s="141"/>
      <c r="O23" s="135"/>
      <c r="P23" s="144"/>
    </row>
    <row r="24" spans="1:16" ht="20.100000000000001" customHeight="1" x14ac:dyDescent="0.2">
      <c r="A24" s="16" t="s">
        <v>73</v>
      </c>
      <c r="B24" s="10">
        <v>99700000</v>
      </c>
      <c r="C24" s="10">
        <v>9230</v>
      </c>
      <c r="D24" s="10">
        <f t="shared" si="2"/>
        <v>92300</v>
      </c>
      <c r="E24" s="129"/>
      <c r="F24" s="129"/>
      <c r="G24" s="119">
        <f t="shared" si="3"/>
        <v>9.2577733199598802E-4</v>
      </c>
      <c r="H24" s="202"/>
      <c r="I24" s="202"/>
      <c r="J24" s="132"/>
      <c r="K24" s="68">
        <f>LOG(D24)</f>
        <v>4.9652017010259124</v>
      </c>
      <c r="L24" s="135"/>
      <c r="M24" s="135"/>
      <c r="N24" s="141"/>
      <c r="O24" s="135"/>
      <c r="P24" s="144"/>
    </row>
    <row r="25" spans="1:16" ht="20.100000000000001" customHeight="1" x14ac:dyDescent="0.2">
      <c r="A25" s="16" t="s">
        <v>74</v>
      </c>
      <c r="B25" s="10">
        <v>99700000</v>
      </c>
      <c r="C25" s="10">
        <v>12500</v>
      </c>
      <c r="D25" s="10">
        <f t="shared" si="2"/>
        <v>125000</v>
      </c>
      <c r="E25" s="129"/>
      <c r="F25" s="129"/>
      <c r="G25" s="11">
        <f t="shared" si="3"/>
        <v>1.2537612838515546E-3</v>
      </c>
      <c r="H25" s="202"/>
      <c r="I25" s="202"/>
      <c r="J25" s="132"/>
      <c r="K25" s="68">
        <f>LOG(D25)</f>
        <v>5.0969100130080562</v>
      </c>
      <c r="L25" s="135"/>
      <c r="M25" s="135"/>
      <c r="N25" s="141"/>
      <c r="O25" s="135"/>
      <c r="P25" s="144"/>
    </row>
    <row r="26" spans="1:16" ht="20.100000000000001" customHeight="1" x14ac:dyDescent="0.2">
      <c r="A26" s="16" t="s">
        <v>75</v>
      </c>
      <c r="B26" s="10">
        <v>99700000</v>
      </c>
      <c r="C26" s="10">
        <v>1220</v>
      </c>
      <c r="D26" s="10">
        <f t="shared" si="2"/>
        <v>12200</v>
      </c>
      <c r="E26" s="130"/>
      <c r="F26" s="130"/>
      <c r="G26" s="119">
        <f t="shared" si="3"/>
        <v>1.2236710130391173E-4</v>
      </c>
      <c r="H26" s="203"/>
      <c r="I26" s="203"/>
      <c r="J26" s="133"/>
      <c r="K26" s="68">
        <f>LOG(D26)</f>
        <v>4.0863598306747484</v>
      </c>
      <c r="L26" s="136"/>
      <c r="M26" s="136"/>
      <c r="N26" s="142"/>
      <c r="O26" s="135"/>
      <c r="P26" s="144"/>
    </row>
    <row r="27" spans="1:16" ht="20.100000000000001" customHeight="1" thickBot="1" x14ac:dyDescent="0.25">
      <c r="A27" s="37" t="s">
        <v>76</v>
      </c>
      <c r="B27" s="36">
        <v>0</v>
      </c>
      <c r="C27" s="103">
        <v>0</v>
      </c>
      <c r="D27" s="36">
        <f t="shared" si="2"/>
        <v>0</v>
      </c>
      <c r="E27" s="42"/>
      <c r="F27" s="42"/>
      <c r="G27" s="21"/>
      <c r="H27" s="43"/>
      <c r="I27" s="43"/>
      <c r="J27" s="21"/>
      <c r="K27" s="32"/>
      <c r="L27" s="31"/>
      <c r="M27" s="31"/>
      <c r="N27" s="35"/>
      <c r="O27" s="33"/>
      <c r="P27" s="34"/>
    </row>
    <row r="28" spans="1:16" ht="16.5" thickTop="1" thickBot="1" x14ac:dyDescent="0.25"/>
    <row r="29" spans="1:16" ht="57.95" customHeight="1" thickTop="1" thickBot="1" x14ac:dyDescent="0.25">
      <c r="A29" s="1" t="s">
        <v>0</v>
      </c>
      <c r="B29" s="2" t="s">
        <v>53</v>
      </c>
      <c r="C29" s="2" t="s">
        <v>1</v>
      </c>
      <c r="D29" s="2" t="s">
        <v>9</v>
      </c>
      <c r="E29" s="2" t="s">
        <v>2</v>
      </c>
      <c r="F29" s="2" t="s">
        <v>3</v>
      </c>
      <c r="G29" s="2" t="s">
        <v>4</v>
      </c>
      <c r="H29" s="2" t="s">
        <v>5</v>
      </c>
      <c r="I29" s="2" t="s">
        <v>6</v>
      </c>
      <c r="J29" s="3" t="s">
        <v>7</v>
      </c>
      <c r="K29" s="23" t="s">
        <v>10</v>
      </c>
      <c r="L29" s="4" t="s">
        <v>11</v>
      </c>
      <c r="M29" s="5" t="s">
        <v>12</v>
      </c>
      <c r="N29" s="24" t="s">
        <v>8</v>
      </c>
      <c r="O29" s="5" t="s">
        <v>13</v>
      </c>
      <c r="P29" s="6" t="s">
        <v>14</v>
      </c>
    </row>
    <row r="30" spans="1:16" ht="20.100000000000001" customHeight="1" thickTop="1" x14ac:dyDescent="0.2">
      <c r="A30" s="75" t="s">
        <v>54</v>
      </c>
      <c r="B30" s="76">
        <v>99700000</v>
      </c>
      <c r="C30" s="76">
        <v>8970000</v>
      </c>
      <c r="D30" s="76">
        <f t="shared" ref="D30:D41" si="4">C30*10</f>
        <v>89700000</v>
      </c>
      <c r="E30" s="159">
        <f>AVERAGE(D30:D34)</f>
        <v>107280000</v>
      </c>
      <c r="F30" s="159">
        <f>STDEV(D30:D34)</f>
        <v>19141499.418802071</v>
      </c>
      <c r="G30" s="81">
        <f t="shared" ref="G30:G40" si="5">D30/B30</f>
        <v>0.89969909729187558</v>
      </c>
      <c r="H30" s="162">
        <f>AVERAGE(G30:G34)</f>
        <v>1.0760280842527581</v>
      </c>
      <c r="I30" s="162">
        <f>STDEV(G30:G34)</f>
        <v>0.19199096708928873</v>
      </c>
      <c r="J30" s="162">
        <f>I30/H30</f>
        <v>0.17842560979494865</v>
      </c>
      <c r="K30" s="82">
        <f>LOG(D30)</f>
        <v>7.9527924430440917</v>
      </c>
      <c r="L30" s="155">
        <f>AVERAGE(K30:K34)</f>
        <v>8.025082816940964</v>
      </c>
      <c r="M30" s="204">
        <f>STDEV(K30:K34)^2</f>
        <v>5.8446998325957971E-3</v>
      </c>
      <c r="N30" s="29"/>
      <c r="O30" s="25"/>
      <c r="P30" s="26"/>
    </row>
    <row r="31" spans="1:16" ht="20.100000000000001" customHeight="1" x14ac:dyDescent="0.2">
      <c r="A31" s="77" t="s">
        <v>55</v>
      </c>
      <c r="B31" s="78">
        <v>99700000</v>
      </c>
      <c r="C31" s="78">
        <v>13100000</v>
      </c>
      <c r="D31" s="78">
        <f t="shared" si="4"/>
        <v>131000000</v>
      </c>
      <c r="E31" s="160"/>
      <c r="F31" s="160"/>
      <c r="G31" s="84">
        <f t="shared" si="5"/>
        <v>1.3139418254764292</v>
      </c>
      <c r="H31" s="163"/>
      <c r="I31" s="163"/>
      <c r="J31" s="163"/>
      <c r="K31" s="85">
        <f>LOG(D31)</f>
        <v>8.1172712956557636</v>
      </c>
      <c r="L31" s="156"/>
      <c r="M31" s="205"/>
      <c r="N31" s="30"/>
      <c r="O31" s="27"/>
      <c r="P31" s="28"/>
    </row>
    <row r="32" spans="1:16" ht="20.100000000000001" customHeight="1" x14ac:dyDescent="0.2">
      <c r="A32" s="77" t="s">
        <v>56</v>
      </c>
      <c r="B32" s="78">
        <v>99700000</v>
      </c>
      <c r="C32" s="78">
        <v>10100000</v>
      </c>
      <c r="D32" s="78">
        <f t="shared" si="4"/>
        <v>101000000</v>
      </c>
      <c r="E32" s="160"/>
      <c r="F32" s="160"/>
      <c r="G32" s="84">
        <f t="shared" si="5"/>
        <v>1.0130391173520561</v>
      </c>
      <c r="H32" s="163"/>
      <c r="I32" s="163"/>
      <c r="J32" s="163"/>
      <c r="K32" s="85">
        <f>LOG(D32)</f>
        <v>8.0043213737826431</v>
      </c>
      <c r="L32" s="156"/>
      <c r="M32" s="205"/>
      <c r="N32" s="30"/>
      <c r="O32" s="27"/>
      <c r="P32" s="28"/>
    </row>
    <row r="33" spans="1:16" ht="20.100000000000001" customHeight="1" x14ac:dyDescent="0.2">
      <c r="A33" s="77" t="s">
        <v>57</v>
      </c>
      <c r="B33" s="78">
        <v>99700000</v>
      </c>
      <c r="C33" s="78">
        <v>9070000</v>
      </c>
      <c r="D33" s="78">
        <f t="shared" si="4"/>
        <v>90700000</v>
      </c>
      <c r="E33" s="160"/>
      <c r="F33" s="160"/>
      <c r="G33" s="84">
        <f t="shared" si="5"/>
        <v>0.90972918756268806</v>
      </c>
      <c r="H33" s="163"/>
      <c r="I33" s="163"/>
      <c r="J33" s="163"/>
      <c r="K33" s="85">
        <f>LOG(D33)</f>
        <v>7.9576072870600951</v>
      </c>
      <c r="L33" s="156"/>
      <c r="M33" s="205"/>
      <c r="N33" s="30"/>
      <c r="O33" s="27"/>
      <c r="P33" s="28"/>
    </row>
    <row r="34" spans="1:16" ht="20.100000000000001" customHeight="1" x14ac:dyDescent="0.2">
      <c r="A34" s="77" t="s">
        <v>58</v>
      </c>
      <c r="B34" s="78">
        <v>99700000</v>
      </c>
      <c r="C34" s="78">
        <v>12400000</v>
      </c>
      <c r="D34" s="78">
        <f t="shared" si="4"/>
        <v>124000000</v>
      </c>
      <c r="E34" s="161"/>
      <c r="F34" s="161"/>
      <c r="G34" s="84">
        <f t="shared" si="5"/>
        <v>1.2437311935807422</v>
      </c>
      <c r="H34" s="164"/>
      <c r="I34" s="164"/>
      <c r="J34" s="164"/>
      <c r="K34" s="85">
        <f>LOG(D34)</f>
        <v>8.0934216851622356</v>
      </c>
      <c r="L34" s="156"/>
      <c r="M34" s="205"/>
      <c r="N34" s="30"/>
      <c r="O34" s="27"/>
      <c r="P34" s="28"/>
    </row>
    <row r="35" spans="1:16" ht="20.100000000000001" customHeight="1" thickBot="1" x14ac:dyDescent="0.25">
      <c r="A35" s="79" t="s">
        <v>59</v>
      </c>
      <c r="B35" s="83">
        <v>0</v>
      </c>
      <c r="C35" s="83">
        <v>0</v>
      </c>
      <c r="D35" s="83">
        <f t="shared" si="4"/>
        <v>0</v>
      </c>
      <c r="E35" s="38"/>
      <c r="F35" s="38"/>
      <c r="G35" s="12"/>
      <c r="H35" s="12"/>
      <c r="I35" s="13"/>
      <c r="J35" s="39"/>
      <c r="K35" s="22"/>
      <c r="L35" s="30"/>
      <c r="M35" s="40"/>
      <c r="N35" s="30"/>
      <c r="O35" s="27"/>
      <c r="P35" s="28"/>
    </row>
    <row r="36" spans="1:16" ht="20.100000000000001" customHeight="1" thickTop="1" x14ac:dyDescent="0.2">
      <c r="A36" s="14" t="s">
        <v>60</v>
      </c>
      <c r="B36" s="8">
        <v>99700000</v>
      </c>
      <c r="C36" s="8">
        <v>663</v>
      </c>
      <c r="D36" s="8">
        <f t="shared" si="4"/>
        <v>6630</v>
      </c>
      <c r="E36" s="128">
        <f>AVERAGE(D36:D40)</f>
        <v>16158.66</v>
      </c>
      <c r="F36" s="128">
        <f>STDEV(D36:D40)</f>
        <v>16517.274623193745</v>
      </c>
      <c r="G36" s="123">
        <f t="shared" si="5"/>
        <v>6.6499498495486455E-5</v>
      </c>
      <c r="H36" s="201">
        <f>AVERAGE(G36:G40)</f>
        <v>1.6207281845536612E-4</v>
      </c>
      <c r="I36" s="201">
        <f>STDEV(G36:G40)</f>
        <v>1.6566975549843274E-4</v>
      </c>
      <c r="J36" s="131">
        <f>I36/H36</f>
        <v>1.0221933392492781</v>
      </c>
      <c r="K36" s="67">
        <f>LOG(D36)</f>
        <v>3.8215135284047732</v>
      </c>
      <c r="L36" s="134">
        <f>AVERAGE(K36:K40)</f>
        <v>3.6415017668758991</v>
      </c>
      <c r="M36" s="134">
        <f>STDEV(K36:K40)^2</f>
        <v>1.5311187769662558</v>
      </c>
      <c r="N36" s="140">
        <f>L30-L36</f>
        <v>4.3835810500650645</v>
      </c>
      <c r="O36" s="137">
        <f>SQRT((M30/5)+(M36/5))</f>
        <v>0.55443006354252677</v>
      </c>
      <c r="P36" s="143">
        <f>1.96*O36</f>
        <v>1.0866829245433525</v>
      </c>
    </row>
    <row r="37" spans="1:16" ht="20.100000000000001" customHeight="1" x14ac:dyDescent="0.2">
      <c r="A37" s="16" t="s">
        <v>61</v>
      </c>
      <c r="B37" s="10">
        <v>99700000</v>
      </c>
      <c r="C37" s="10">
        <v>3.33</v>
      </c>
      <c r="D37" s="10">
        <f t="shared" si="4"/>
        <v>33.299999999999997</v>
      </c>
      <c r="E37" s="129"/>
      <c r="F37" s="129"/>
      <c r="G37" s="124">
        <f t="shared" si="5"/>
        <v>3.3400200601805416E-7</v>
      </c>
      <c r="H37" s="202"/>
      <c r="I37" s="202"/>
      <c r="J37" s="132"/>
      <c r="K37" s="68">
        <f>LOG(D37)</f>
        <v>1.5224442335063197</v>
      </c>
      <c r="L37" s="135"/>
      <c r="M37" s="135"/>
      <c r="N37" s="141"/>
      <c r="O37" s="138"/>
      <c r="P37" s="144"/>
    </row>
    <row r="38" spans="1:16" ht="20.100000000000001" customHeight="1" x14ac:dyDescent="0.2">
      <c r="A38" s="16" t="s">
        <v>62</v>
      </c>
      <c r="B38" s="10">
        <v>99700000</v>
      </c>
      <c r="C38" s="10">
        <v>3700</v>
      </c>
      <c r="D38" s="10">
        <f t="shared" si="4"/>
        <v>37000</v>
      </c>
      <c r="E38" s="129"/>
      <c r="F38" s="129"/>
      <c r="G38" s="119">
        <f t="shared" si="5"/>
        <v>3.7111334002006019E-4</v>
      </c>
      <c r="H38" s="202"/>
      <c r="I38" s="202"/>
      <c r="J38" s="132"/>
      <c r="K38" s="68">
        <f>LOG(D38)</f>
        <v>4.568201724066995</v>
      </c>
      <c r="L38" s="135"/>
      <c r="M38" s="135"/>
      <c r="N38" s="141"/>
      <c r="O38" s="138"/>
      <c r="P38" s="144"/>
    </row>
    <row r="39" spans="1:16" ht="20.100000000000001" customHeight="1" x14ac:dyDescent="0.2">
      <c r="A39" s="16" t="s">
        <v>63</v>
      </c>
      <c r="B39" s="10">
        <v>99700000</v>
      </c>
      <c r="C39" s="10">
        <v>643</v>
      </c>
      <c r="D39" s="10">
        <f t="shared" si="4"/>
        <v>6430</v>
      </c>
      <c r="E39" s="129"/>
      <c r="F39" s="129"/>
      <c r="G39" s="122">
        <f t="shared" si="5"/>
        <v>6.4493480441323966E-5</v>
      </c>
      <c r="H39" s="202"/>
      <c r="I39" s="202"/>
      <c r="J39" s="132"/>
      <c r="K39" s="68">
        <f>LOG(D39)</f>
        <v>3.8082109729242219</v>
      </c>
      <c r="L39" s="135"/>
      <c r="M39" s="135"/>
      <c r="N39" s="141"/>
      <c r="O39" s="138"/>
      <c r="P39" s="144"/>
    </row>
    <row r="40" spans="1:16" ht="20.100000000000001" customHeight="1" x14ac:dyDescent="0.2">
      <c r="A40" s="16" t="s">
        <v>64</v>
      </c>
      <c r="B40" s="10">
        <v>99700000</v>
      </c>
      <c r="C40" s="10">
        <v>3070</v>
      </c>
      <c r="D40" s="10">
        <f t="shared" si="4"/>
        <v>30700</v>
      </c>
      <c r="E40" s="130"/>
      <c r="F40" s="130"/>
      <c r="G40" s="11">
        <f t="shared" si="5"/>
        <v>3.0792377131394185E-4</v>
      </c>
      <c r="H40" s="203"/>
      <c r="I40" s="203"/>
      <c r="J40" s="133"/>
      <c r="K40" s="68">
        <f>LOG(D40)</f>
        <v>4.4871383754771861</v>
      </c>
      <c r="L40" s="136"/>
      <c r="M40" s="136"/>
      <c r="N40" s="142"/>
      <c r="O40" s="138"/>
      <c r="P40" s="144"/>
    </row>
    <row r="41" spans="1:16" ht="20.100000000000001" customHeight="1" thickBot="1" x14ac:dyDescent="0.25">
      <c r="A41" s="37" t="s">
        <v>80</v>
      </c>
      <c r="B41" s="36">
        <v>0</v>
      </c>
      <c r="C41" s="17">
        <v>0</v>
      </c>
      <c r="D41" s="36">
        <f t="shared" si="4"/>
        <v>0</v>
      </c>
      <c r="E41" s="42"/>
      <c r="F41" s="42"/>
      <c r="G41" s="21"/>
      <c r="H41" s="43"/>
      <c r="I41" s="43"/>
      <c r="J41" s="21"/>
      <c r="K41" s="32"/>
      <c r="L41" s="31"/>
      <c r="M41" s="31"/>
      <c r="N41" s="35"/>
      <c r="O41" s="33"/>
      <c r="P41" s="34"/>
    </row>
    <row r="42" spans="1:16" ht="16.5" thickTop="1" thickBot="1" x14ac:dyDescent="0.25"/>
    <row r="43" spans="1:16" ht="57.95" customHeight="1" thickTop="1" thickBot="1" x14ac:dyDescent="0.25">
      <c r="A43" s="1" t="s">
        <v>0</v>
      </c>
      <c r="B43" s="2" t="s">
        <v>53</v>
      </c>
      <c r="C43" s="2" t="s">
        <v>1</v>
      </c>
      <c r="D43" s="2" t="s">
        <v>9</v>
      </c>
      <c r="E43" s="2" t="s">
        <v>2</v>
      </c>
      <c r="F43" s="2" t="s">
        <v>3</v>
      </c>
      <c r="G43" s="2" t="s">
        <v>4</v>
      </c>
      <c r="H43" s="2" t="s">
        <v>5</v>
      </c>
      <c r="I43" s="2" t="s">
        <v>6</v>
      </c>
      <c r="J43" s="3" t="s">
        <v>7</v>
      </c>
      <c r="K43" s="23" t="s">
        <v>10</v>
      </c>
      <c r="L43" s="4" t="s">
        <v>11</v>
      </c>
      <c r="M43" s="5" t="s">
        <v>12</v>
      </c>
      <c r="N43" s="24" t="s">
        <v>8</v>
      </c>
      <c r="O43" s="5" t="s">
        <v>13</v>
      </c>
      <c r="P43" s="6" t="s">
        <v>14</v>
      </c>
    </row>
    <row r="44" spans="1:16" ht="20.100000000000001" customHeight="1" thickTop="1" x14ac:dyDescent="0.2">
      <c r="A44" s="86" t="s">
        <v>39</v>
      </c>
      <c r="B44" s="87">
        <v>99700000</v>
      </c>
      <c r="C44" s="87">
        <v>1250000</v>
      </c>
      <c r="D44" s="87">
        <f t="shared" ref="D44:D55" si="6">C44*10</f>
        <v>12500000</v>
      </c>
      <c r="E44" s="145">
        <f>AVERAGE(D44:D48)</f>
        <v>16326000</v>
      </c>
      <c r="F44" s="145">
        <f>STDEV(D44:D48)</f>
        <v>10558947.864252385</v>
      </c>
      <c r="G44" s="91">
        <f t="shared" ref="G44:G48" si="7">D44/B44</f>
        <v>0.12537612838515547</v>
      </c>
      <c r="H44" s="148">
        <f>AVERAGE(G44:G48)</f>
        <v>0.16375125376128383</v>
      </c>
      <c r="I44" s="148">
        <f>STDEV(G44:G48)</f>
        <v>0.10590720024325369</v>
      </c>
      <c r="J44" s="148">
        <f>I44/H44</f>
        <v>0.64675657627418803</v>
      </c>
      <c r="K44" s="92">
        <f>LOG(D44)</f>
        <v>7.0969100130080562</v>
      </c>
      <c r="L44" s="151">
        <f>AVERAGE(K44:K48)</f>
        <v>7.1545573718730298</v>
      </c>
      <c r="M44" s="206">
        <f>STDEV(K44:K48)^2</f>
        <v>5.7187406549047248E-2</v>
      </c>
      <c r="N44" s="29"/>
      <c r="O44" s="25"/>
      <c r="P44" s="26"/>
    </row>
    <row r="45" spans="1:16" ht="20.100000000000001" customHeight="1" x14ac:dyDescent="0.2">
      <c r="A45" s="88" t="s">
        <v>40</v>
      </c>
      <c r="B45" s="89">
        <v>99700000</v>
      </c>
      <c r="C45" s="89">
        <v>3470000</v>
      </c>
      <c r="D45" s="89">
        <f t="shared" si="6"/>
        <v>34700000</v>
      </c>
      <c r="E45" s="146"/>
      <c r="F45" s="146"/>
      <c r="G45" s="93">
        <f t="shared" si="7"/>
        <v>0.34804413239719156</v>
      </c>
      <c r="H45" s="149"/>
      <c r="I45" s="149"/>
      <c r="J45" s="149"/>
      <c r="K45" s="94">
        <f>LOG(D45)</f>
        <v>7.540329474790874</v>
      </c>
      <c r="L45" s="152"/>
      <c r="M45" s="207"/>
      <c r="N45" s="30"/>
      <c r="O45" s="27"/>
      <c r="P45" s="28"/>
    </row>
    <row r="46" spans="1:16" ht="20.100000000000001" customHeight="1" x14ac:dyDescent="0.2">
      <c r="A46" s="88" t="s">
        <v>41</v>
      </c>
      <c r="B46" s="89">
        <v>99700000</v>
      </c>
      <c r="C46" s="89">
        <v>1270000</v>
      </c>
      <c r="D46" s="89">
        <f t="shared" si="6"/>
        <v>12700000</v>
      </c>
      <c r="E46" s="146"/>
      <c r="F46" s="146"/>
      <c r="G46" s="93">
        <f t="shared" si="7"/>
        <v>0.12738214643931794</v>
      </c>
      <c r="H46" s="149"/>
      <c r="I46" s="149"/>
      <c r="J46" s="149"/>
      <c r="K46" s="94">
        <f>LOG(D46)</f>
        <v>7.1038037209559572</v>
      </c>
      <c r="L46" s="152"/>
      <c r="M46" s="207"/>
      <c r="N46" s="30"/>
      <c r="O46" s="27"/>
      <c r="P46" s="28"/>
    </row>
    <row r="47" spans="1:16" ht="20.100000000000001" customHeight="1" x14ac:dyDescent="0.2">
      <c r="A47" s="88" t="s">
        <v>42</v>
      </c>
      <c r="B47" s="89">
        <v>99700000</v>
      </c>
      <c r="C47" s="89">
        <v>1410000</v>
      </c>
      <c r="D47" s="89">
        <f t="shared" si="6"/>
        <v>14100000</v>
      </c>
      <c r="E47" s="146"/>
      <c r="F47" s="146"/>
      <c r="G47" s="93">
        <f t="shared" si="7"/>
        <v>0.14142427281845538</v>
      </c>
      <c r="H47" s="149"/>
      <c r="I47" s="149"/>
      <c r="J47" s="149"/>
      <c r="K47" s="94">
        <f>LOG(D47)</f>
        <v>7.1492191126553797</v>
      </c>
      <c r="L47" s="152"/>
      <c r="M47" s="207"/>
      <c r="N47" s="30"/>
      <c r="O47" s="27"/>
      <c r="P47" s="28"/>
    </row>
    <row r="48" spans="1:16" ht="20.100000000000001" customHeight="1" x14ac:dyDescent="0.2">
      <c r="A48" s="88" t="s">
        <v>43</v>
      </c>
      <c r="B48" s="89">
        <v>99700000</v>
      </c>
      <c r="C48" s="89">
        <v>763000</v>
      </c>
      <c r="D48" s="89">
        <f t="shared" si="6"/>
        <v>7630000</v>
      </c>
      <c r="E48" s="147"/>
      <c r="F48" s="147"/>
      <c r="G48" s="93">
        <f t="shared" si="7"/>
        <v>7.6529588766298895E-2</v>
      </c>
      <c r="H48" s="150"/>
      <c r="I48" s="150"/>
      <c r="J48" s="150"/>
      <c r="K48" s="94">
        <f>LOG(D48)</f>
        <v>6.8825245379548807</v>
      </c>
      <c r="L48" s="152"/>
      <c r="M48" s="207"/>
      <c r="N48" s="30"/>
      <c r="O48" s="27"/>
      <c r="P48" s="28"/>
    </row>
    <row r="49" spans="1:16" ht="20.100000000000001" customHeight="1" thickBot="1" x14ac:dyDescent="0.25">
      <c r="A49" s="90" t="s">
        <v>44</v>
      </c>
      <c r="B49" s="111">
        <v>0</v>
      </c>
      <c r="C49" s="111">
        <v>0</v>
      </c>
      <c r="D49" s="111">
        <f t="shared" si="6"/>
        <v>0</v>
      </c>
      <c r="E49" s="38"/>
      <c r="F49" s="38"/>
      <c r="G49" s="12"/>
      <c r="H49" s="12"/>
      <c r="I49" s="13"/>
      <c r="J49" s="39"/>
      <c r="K49" s="22"/>
      <c r="L49" s="30"/>
      <c r="M49" s="40"/>
      <c r="N49" s="30"/>
      <c r="O49" s="27"/>
      <c r="P49" s="28"/>
    </row>
    <row r="50" spans="1:16" ht="20.100000000000001" customHeight="1" thickTop="1" x14ac:dyDescent="0.2">
      <c r="A50" s="14" t="s">
        <v>45</v>
      </c>
      <c r="B50" s="8">
        <v>99700000</v>
      </c>
      <c r="C50" s="8">
        <v>3700</v>
      </c>
      <c r="D50" s="8">
        <f t="shared" si="6"/>
        <v>37000</v>
      </c>
      <c r="E50" s="128">
        <f>AVERAGE(D50:D54)</f>
        <v>20746</v>
      </c>
      <c r="F50" s="128">
        <f>STDEV(D50:D54)</f>
        <v>24156.274133235034</v>
      </c>
      <c r="G50" s="120">
        <f t="shared" ref="G50:G54" si="8">D50/B50</f>
        <v>3.7111334002006019E-4</v>
      </c>
      <c r="H50" s="201">
        <f>AVERAGE(G50:G54)</f>
        <v>2.0808425275827482E-4</v>
      </c>
      <c r="I50" s="201">
        <f>STDEV(G50:G54)</f>
        <v>2.4228961016283887E-4</v>
      </c>
      <c r="J50" s="131">
        <f>I50/H50</f>
        <v>1.1643822487821767</v>
      </c>
      <c r="K50" s="67">
        <f>LOG(D50)</f>
        <v>4.568201724066995</v>
      </c>
      <c r="L50" s="134">
        <f>AVERAGE(K50:K54)</f>
        <v>3.9636356141076758</v>
      </c>
      <c r="M50" s="137">
        <f>STDEV(K50:K54)^2</f>
        <v>0.45392219858138455</v>
      </c>
      <c r="N50" s="140">
        <f>L44-L50</f>
        <v>3.1909217577653539</v>
      </c>
      <c r="O50" s="134">
        <f>SQRT((M44/5)+(M50/5))</f>
        <v>0.31972163052581593</v>
      </c>
      <c r="P50" s="143">
        <f>1.96*O50</f>
        <v>0.62665439583059923</v>
      </c>
    </row>
    <row r="51" spans="1:16" ht="20.100000000000001" customHeight="1" x14ac:dyDescent="0.2">
      <c r="A51" s="16" t="s">
        <v>46</v>
      </c>
      <c r="B51" s="10">
        <v>99700000</v>
      </c>
      <c r="C51" s="10">
        <v>160</v>
      </c>
      <c r="D51" s="10">
        <f t="shared" si="6"/>
        <v>1600</v>
      </c>
      <c r="E51" s="129"/>
      <c r="F51" s="129"/>
      <c r="G51" s="122">
        <f t="shared" si="8"/>
        <v>1.6048144433299901E-5</v>
      </c>
      <c r="H51" s="202"/>
      <c r="I51" s="202"/>
      <c r="J51" s="132"/>
      <c r="K51" s="68">
        <f>LOG(D51)</f>
        <v>3.2041199826559246</v>
      </c>
      <c r="L51" s="135"/>
      <c r="M51" s="138"/>
      <c r="N51" s="141"/>
      <c r="O51" s="135"/>
      <c r="P51" s="144"/>
    </row>
    <row r="52" spans="1:16" ht="20.100000000000001" customHeight="1" x14ac:dyDescent="0.2">
      <c r="A52" s="16" t="s">
        <v>47</v>
      </c>
      <c r="B52" s="10">
        <v>99700000</v>
      </c>
      <c r="C52" s="10">
        <v>290</v>
      </c>
      <c r="D52" s="10">
        <f t="shared" si="6"/>
        <v>2900</v>
      </c>
      <c r="E52" s="129"/>
      <c r="F52" s="129"/>
      <c r="G52" s="122">
        <f t="shared" si="8"/>
        <v>2.9087261785356069E-5</v>
      </c>
      <c r="H52" s="202"/>
      <c r="I52" s="202"/>
      <c r="J52" s="132"/>
      <c r="K52" s="68">
        <f>LOG(D52)</f>
        <v>3.4623979978989561</v>
      </c>
      <c r="L52" s="135"/>
      <c r="M52" s="138"/>
      <c r="N52" s="141"/>
      <c r="O52" s="135"/>
      <c r="P52" s="144"/>
    </row>
    <row r="53" spans="1:16" ht="20.100000000000001" customHeight="1" x14ac:dyDescent="0.2">
      <c r="A53" s="16" t="s">
        <v>48</v>
      </c>
      <c r="B53" s="10">
        <v>99700000</v>
      </c>
      <c r="C53" s="10">
        <v>693</v>
      </c>
      <c r="D53" s="10">
        <f t="shared" si="6"/>
        <v>6930</v>
      </c>
      <c r="E53" s="129"/>
      <c r="F53" s="129"/>
      <c r="G53" s="122">
        <f t="shared" si="8"/>
        <v>6.9508525576730194E-5</v>
      </c>
      <c r="H53" s="202"/>
      <c r="I53" s="202"/>
      <c r="J53" s="132"/>
      <c r="K53" s="68">
        <f>LOG(D53)</f>
        <v>3.8407332346118066</v>
      </c>
      <c r="L53" s="135"/>
      <c r="M53" s="138"/>
      <c r="N53" s="141"/>
      <c r="O53" s="135"/>
      <c r="P53" s="144"/>
    </row>
    <row r="54" spans="1:16" ht="20.100000000000001" customHeight="1" x14ac:dyDescent="0.2">
      <c r="A54" s="16" t="s">
        <v>49</v>
      </c>
      <c r="B54" s="10">
        <v>99700000</v>
      </c>
      <c r="C54" s="10">
        <v>5530</v>
      </c>
      <c r="D54" s="10">
        <f t="shared" si="6"/>
        <v>55300</v>
      </c>
      <c r="E54" s="130"/>
      <c r="F54" s="130"/>
      <c r="G54" s="119">
        <f t="shared" si="8"/>
        <v>5.5466399197592778E-4</v>
      </c>
      <c r="H54" s="203"/>
      <c r="I54" s="203"/>
      <c r="J54" s="133"/>
      <c r="K54" s="68">
        <f>LOG(D54)</f>
        <v>4.7427251313046979</v>
      </c>
      <c r="L54" s="136"/>
      <c r="M54" s="139"/>
      <c r="N54" s="142"/>
      <c r="O54" s="135"/>
      <c r="P54" s="144"/>
    </row>
    <row r="55" spans="1:16" ht="20.100000000000001" customHeight="1" thickBot="1" x14ac:dyDescent="0.25">
      <c r="A55" s="37" t="s">
        <v>50</v>
      </c>
      <c r="B55" s="36">
        <v>0</v>
      </c>
      <c r="C55" s="17">
        <v>0</v>
      </c>
      <c r="D55" s="36">
        <f t="shared" si="6"/>
        <v>0</v>
      </c>
      <c r="E55" s="42"/>
      <c r="F55" s="42"/>
      <c r="G55" s="21"/>
      <c r="H55" s="43"/>
      <c r="I55" s="43"/>
      <c r="J55" s="21"/>
      <c r="K55" s="32"/>
      <c r="L55" s="31"/>
      <c r="M55" s="31"/>
      <c r="N55" s="35"/>
      <c r="O55" s="33"/>
      <c r="P55" s="34"/>
    </row>
    <row r="56" spans="1:16" ht="15.75" thickTop="1" x14ac:dyDescent="0.2"/>
  </sheetData>
  <mergeCells count="68">
    <mergeCell ref="M22:M26"/>
    <mergeCell ref="N22:N26"/>
    <mergeCell ref="O22:O26"/>
    <mergeCell ref="P22:P26"/>
    <mergeCell ref="E22:E26"/>
    <mergeCell ref="F22:F26"/>
    <mergeCell ref="H22:H26"/>
    <mergeCell ref="I22:I26"/>
    <mergeCell ref="J22:J26"/>
    <mergeCell ref="L22:L26"/>
    <mergeCell ref="L30:L34"/>
    <mergeCell ref="M30:M34"/>
    <mergeCell ref="E36:E40"/>
    <mergeCell ref="F36:F40"/>
    <mergeCell ref="H36:H40"/>
    <mergeCell ref="I36:I40"/>
    <mergeCell ref="J36:J40"/>
    <mergeCell ref="L36:L40"/>
    <mergeCell ref="M36:M40"/>
    <mergeCell ref="E30:E34"/>
    <mergeCell ref="F30:F34"/>
    <mergeCell ref="H30:H34"/>
    <mergeCell ref="I30:I34"/>
    <mergeCell ref="J30:J34"/>
    <mergeCell ref="N8:N12"/>
    <mergeCell ref="O8:O12"/>
    <mergeCell ref="P8:P12"/>
    <mergeCell ref="E16:E20"/>
    <mergeCell ref="F16:F20"/>
    <mergeCell ref="H16:H20"/>
    <mergeCell ref="I16:I20"/>
    <mergeCell ref="J16:J20"/>
    <mergeCell ref="L16:L20"/>
    <mergeCell ref="M16:M20"/>
    <mergeCell ref="M2:M6"/>
    <mergeCell ref="E8:E12"/>
    <mergeCell ref="F8:F12"/>
    <mergeCell ref="H8:H12"/>
    <mergeCell ref="I8:I12"/>
    <mergeCell ref="J8:J12"/>
    <mergeCell ref="L8:L12"/>
    <mergeCell ref="M8:M12"/>
    <mergeCell ref="E2:E6"/>
    <mergeCell ref="F2:F6"/>
    <mergeCell ref="H2:H6"/>
    <mergeCell ref="I2:I6"/>
    <mergeCell ref="J2:J6"/>
    <mergeCell ref="L2:L6"/>
    <mergeCell ref="N36:N40"/>
    <mergeCell ref="O36:O40"/>
    <mergeCell ref="P36:P40"/>
    <mergeCell ref="E44:E48"/>
    <mergeCell ref="F44:F48"/>
    <mergeCell ref="H44:H48"/>
    <mergeCell ref="I44:I48"/>
    <mergeCell ref="J44:J48"/>
    <mergeCell ref="L44:L48"/>
    <mergeCell ref="M44:M48"/>
    <mergeCell ref="L50:L54"/>
    <mergeCell ref="M50:M54"/>
    <mergeCell ref="N50:N54"/>
    <mergeCell ref="O50:O54"/>
    <mergeCell ref="P50:P54"/>
    <mergeCell ref="E50:E54"/>
    <mergeCell ref="F50:F54"/>
    <mergeCell ref="H50:H54"/>
    <mergeCell ref="I50:I54"/>
    <mergeCell ref="J50:J54"/>
  </mergeCells>
  <printOptions horizontalCentered="1"/>
  <pageMargins left="0.7" right="0.7" top="1.25" bottom="0.75" header="0.3" footer="0.3"/>
  <pageSetup scale="38" orientation="landscape" horizontalDpi="300" verticalDpi="300" r:id="rId1"/>
  <headerFooter>
    <oddHeader xml:space="preserve">&amp;C&amp;"Arial,Bold"&amp;14 
2800-100018763
MeBr Test #17 (300 mg/L - 27°C - 75%RH - 18hr CT)
&amp;"Arial,Bold Italic"B. anthracis&amp;"Arial,Bold" Sterne </oddHeader>
    <oddFooter>&amp;CPage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D3:S30"/>
  <sheetViews>
    <sheetView topLeftCell="A4" zoomScaleNormal="100" workbookViewId="0">
      <selection activeCell="O21" sqref="O21"/>
    </sheetView>
  </sheetViews>
  <sheetFormatPr defaultRowHeight="12.75" x14ac:dyDescent="0.2"/>
  <cols>
    <col min="12" max="12" width="7" customWidth="1"/>
    <col min="13" max="13" width="20.28515625" bestFit="1" customWidth="1"/>
    <col min="14" max="14" width="17.7109375" bestFit="1" customWidth="1"/>
    <col min="15" max="15" width="17.85546875" bestFit="1" customWidth="1"/>
    <col min="16" max="17" width="20.140625" bestFit="1" customWidth="1"/>
    <col min="18" max="19" width="9.28515625" bestFit="1" customWidth="1"/>
  </cols>
  <sheetData>
    <row r="3" spans="13:19" ht="26.25" thickBot="1" x14ac:dyDescent="0.25">
      <c r="M3" s="55"/>
      <c r="N3" s="56" t="s">
        <v>16</v>
      </c>
      <c r="O3" s="56" t="s">
        <v>17</v>
      </c>
      <c r="P3" s="56" t="s">
        <v>18</v>
      </c>
      <c r="Q3" s="56" t="s">
        <v>19</v>
      </c>
      <c r="R3" s="56" t="s">
        <v>20</v>
      </c>
      <c r="S3" s="56" t="s">
        <v>21</v>
      </c>
    </row>
    <row r="4" spans="13:19" ht="13.5" thickTop="1" x14ac:dyDescent="0.2">
      <c r="M4" s="54" t="s">
        <v>15</v>
      </c>
      <c r="N4" s="114">
        <v>27.11</v>
      </c>
      <c r="O4" s="114">
        <v>24.56</v>
      </c>
      <c r="P4" s="115">
        <v>26.9</v>
      </c>
      <c r="Q4" s="114">
        <v>73</v>
      </c>
      <c r="R4" s="114">
        <v>65.87</v>
      </c>
      <c r="S4" s="115">
        <v>69.87</v>
      </c>
    </row>
    <row r="5" spans="13:19" x14ac:dyDescent="0.2">
      <c r="M5" s="54" t="s">
        <v>38</v>
      </c>
      <c r="N5" s="114">
        <v>28.3</v>
      </c>
      <c r="O5" s="114">
        <v>24.6</v>
      </c>
      <c r="P5" s="115">
        <v>25.56</v>
      </c>
      <c r="Q5" s="114">
        <v>82.7</v>
      </c>
      <c r="R5" s="114">
        <v>61</v>
      </c>
      <c r="S5" s="115">
        <v>81.16</v>
      </c>
    </row>
    <row r="9" spans="13:19" ht="13.5" thickBot="1" x14ac:dyDescent="0.25">
      <c r="N9" s="104" t="s">
        <v>23</v>
      </c>
      <c r="O9" s="104" t="s">
        <v>24</v>
      </c>
      <c r="P9" s="104" t="s">
        <v>25</v>
      </c>
    </row>
    <row r="10" spans="13:19" ht="13.5" thickTop="1" x14ac:dyDescent="0.2">
      <c r="M10" s="69" t="s">
        <v>22</v>
      </c>
      <c r="N10" s="70">
        <v>307</v>
      </c>
      <c r="O10" s="70">
        <v>283</v>
      </c>
      <c r="P10" s="71">
        <v>300.87</v>
      </c>
    </row>
    <row r="13" spans="13:19" x14ac:dyDescent="0.2">
      <c r="Q13" s="106"/>
    </row>
    <row r="14" spans="13:19" x14ac:dyDescent="0.2">
      <c r="N14" s="100"/>
      <c r="O14" s="100"/>
      <c r="P14" s="100"/>
      <c r="Q14" s="100"/>
      <c r="R14" s="100"/>
    </row>
    <row r="15" spans="13:19" x14ac:dyDescent="0.2">
      <c r="N15" s="98"/>
      <c r="O15" s="99"/>
      <c r="P15" s="99"/>
      <c r="Q15" s="98"/>
      <c r="R15" s="99"/>
    </row>
    <row r="16" spans="13:19" x14ac:dyDescent="0.2">
      <c r="N16" s="98"/>
      <c r="O16" s="208" t="s">
        <v>52</v>
      </c>
      <c r="P16" s="208"/>
      <c r="Q16" s="98"/>
      <c r="R16" s="101"/>
    </row>
    <row r="17" spans="4:18" x14ac:dyDescent="0.2">
      <c r="N17" s="100"/>
      <c r="O17" s="112" t="s">
        <v>81</v>
      </c>
      <c r="P17" s="117" t="s">
        <v>82</v>
      </c>
      <c r="Q17" s="113" t="s">
        <v>83</v>
      </c>
      <c r="R17" s="100"/>
    </row>
    <row r="18" spans="4:18" x14ac:dyDescent="0.2">
      <c r="N18" s="98" t="s">
        <v>51</v>
      </c>
      <c r="O18" s="116">
        <v>7.58</v>
      </c>
      <c r="P18" s="116">
        <v>2.68</v>
      </c>
      <c r="Q18" s="127">
        <v>4.41</v>
      </c>
      <c r="R18" s="99"/>
    </row>
    <row r="19" spans="4:18" x14ac:dyDescent="0.2">
      <c r="N19" s="98" t="s">
        <v>78</v>
      </c>
      <c r="O19" s="116">
        <v>6.29</v>
      </c>
      <c r="P19" s="116">
        <v>2.33</v>
      </c>
      <c r="Q19" s="116">
        <v>2.4</v>
      </c>
      <c r="R19" s="101"/>
    </row>
    <row r="20" spans="4:18" x14ac:dyDescent="0.2">
      <c r="N20" s="98" t="s">
        <v>77</v>
      </c>
      <c r="O20" s="126">
        <v>8.11</v>
      </c>
      <c r="P20" s="116">
        <v>1.74</v>
      </c>
      <c r="Q20" s="127">
        <v>4.38</v>
      </c>
      <c r="R20" s="99"/>
    </row>
    <row r="21" spans="4:18" x14ac:dyDescent="0.2">
      <c r="N21" s="102" t="s">
        <v>79</v>
      </c>
      <c r="O21" s="126">
        <v>6.92</v>
      </c>
      <c r="P21" s="116">
        <v>2.2999999999999998</v>
      </c>
      <c r="Q21" s="116">
        <v>3.19</v>
      </c>
      <c r="R21" s="99"/>
    </row>
    <row r="24" spans="4:18" x14ac:dyDescent="0.2">
      <c r="N24" s="100"/>
      <c r="O24" s="100"/>
      <c r="P24" s="100"/>
      <c r="Q24" s="100"/>
      <c r="R24" s="100"/>
    </row>
    <row r="25" spans="4:18" x14ac:dyDescent="0.2">
      <c r="N25" s="98"/>
      <c r="O25" s="99"/>
      <c r="P25" s="99"/>
      <c r="Q25" s="98"/>
      <c r="R25" s="99"/>
    </row>
    <row r="26" spans="4:18" x14ac:dyDescent="0.2">
      <c r="N26" s="98"/>
      <c r="O26" s="101"/>
      <c r="P26" s="99"/>
      <c r="Q26" s="98"/>
      <c r="R26" s="101"/>
    </row>
    <row r="27" spans="4:18" x14ac:dyDescent="0.2">
      <c r="E27" s="53"/>
      <c r="F27" s="53"/>
      <c r="G27" s="53"/>
      <c r="H27" s="53"/>
      <c r="I27" s="53"/>
      <c r="J27" s="53"/>
      <c r="N27" s="98"/>
      <c r="O27" s="99"/>
      <c r="P27" s="99"/>
      <c r="Q27" s="98"/>
      <c r="R27" s="99"/>
    </row>
    <row r="28" spans="4:18" x14ac:dyDescent="0.2">
      <c r="D28" s="53"/>
      <c r="N28" s="98"/>
      <c r="O28" s="99"/>
      <c r="P28" s="99"/>
      <c r="Q28" s="98"/>
      <c r="R28" s="99"/>
    </row>
    <row r="29" spans="4:18" x14ac:dyDescent="0.2">
      <c r="N29" s="98"/>
      <c r="O29" s="99"/>
      <c r="P29" s="99"/>
      <c r="Q29" s="98"/>
      <c r="R29" s="99"/>
    </row>
    <row r="30" spans="4:18" x14ac:dyDescent="0.2">
      <c r="N30" s="98"/>
      <c r="O30" s="99"/>
      <c r="P30" s="99"/>
      <c r="Q30" s="98"/>
      <c r="R30" s="99"/>
    </row>
  </sheetData>
  <mergeCells count="1">
    <mergeCell ref="O16:P16"/>
  </mergeCells>
  <printOptions horizontalCentered="1" verticalCentered="1"/>
  <pageMargins left="0.45" right="0.45" top="0.5" bottom="0.5" header="0.3" footer="0.3"/>
  <pageSetup scale="54" orientation="landscape" r:id="rId1"/>
  <headerFooter>
    <oddHeader xml:space="preserve">&amp;C2800-100018763
MeBr Test #17 (300 mg/L - 27°C - 75%RH - 18hr CT)
&amp;"Arial,Italic"B. anthracis &amp;"Arial,Regular"Ames, B. anthracis NNR1Delta1, and &amp;"Arial,Italic"B. anthracis&amp;"Arial,Regular" Sterne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B. anthracis Ames</vt:lpstr>
      <vt:lpstr>B. anthracis NNR1Delta1</vt:lpstr>
      <vt:lpstr>B. anthracis Sterne</vt:lpstr>
      <vt:lpstr>Parameters</vt:lpstr>
      <vt:lpstr>'B. anthracis Ames'!Print_Area</vt:lpstr>
      <vt:lpstr>'B. anthracis NNR1Delta1'!Print_Area</vt:lpstr>
      <vt:lpstr>'B. anthracis Sterne'!Print_Area</vt:lpstr>
    </vt:vector>
  </TitlesOfParts>
  <Company>Battelle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Battelle</dc:creator>
  <cp:lastModifiedBy>lastivkaa</cp:lastModifiedBy>
  <cp:lastPrinted>2013-12-12T17:11:21Z</cp:lastPrinted>
  <dcterms:created xsi:type="dcterms:W3CDTF">2003-06-12T11:20:39Z</dcterms:created>
  <dcterms:modified xsi:type="dcterms:W3CDTF">2014-01-27T13:52:21Z</dcterms:modified>
</cp:coreProperties>
</file>