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3830" yWindow="-180" windowWidth="10860" windowHeight="9615" tabRatio="667" activeTab="3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Ames'!$A$1:$P$55</definedName>
    <definedName name="_xlnm.Print_Area" localSheetId="1">'B. anthracis NNR1Delta1'!$A$1:$P$55</definedName>
    <definedName name="_xlnm.Print_Area" localSheetId="2">'B. anthracis Sterne'!$A$1:$P$55</definedName>
  </definedNames>
  <calcPr calcId="145621"/>
</workbook>
</file>

<file path=xl/calcChain.xml><?xml version="1.0" encoding="utf-8"?>
<calcChain xmlns="http://schemas.openxmlformats.org/spreadsheetml/2006/main">
  <c r="D38" i="14" l="1"/>
  <c r="D12" i="14"/>
  <c r="D11" i="14"/>
  <c r="D10" i="14"/>
  <c r="D9" i="14"/>
  <c r="D8" i="14"/>
  <c r="D26" i="14"/>
  <c r="D25" i="14"/>
  <c r="D24" i="14"/>
  <c r="D23" i="14"/>
  <c r="D22" i="14"/>
  <c r="D39" i="14"/>
  <c r="D54" i="14"/>
  <c r="D53" i="14"/>
  <c r="D52" i="14"/>
  <c r="D51" i="14"/>
  <c r="D50" i="14"/>
  <c r="D54" i="13"/>
  <c r="D53" i="13"/>
  <c r="D52" i="13"/>
  <c r="D51" i="13"/>
  <c r="D50" i="13"/>
  <c r="D40" i="13"/>
  <c r="D39" i="13"/>
  <c r="D38" i="13"/>
  <c r="D37" i="13"/>
  <c r="D36" i="13"/>
  <c r="D26" i="13"/>
  <c r="D25" i="13"/>
  <c r="D24" i="13"/>
  <c r="D23" i="13"/>
  <c r="D22" i="13"/>
  <c r="D12" i="13"/>
  <c r="D11" i="13"/>
  <c r="D10" i="13"/>
  <c r="D9" i="13"/>
  <c r="D8" i="13"/>
  <c r="D54" i="17"/>
  <c r="D53" i="17"/>
  <c r="D52" i="17"/>
  <c r="D51" i="17"/>
  <c r="D50" i="17"/>
  <c r="D40" i="17"/>
  <c r="D39" i="17"/>
  <c r="D38" i="17"/>
  <c r="D37" i="17"/>
  <c r="D36" i="17"/>
  <c r="D26" i="17"/>
  <c r="D25" i="17"/>
  <c r="D24" i="17"/>
  <c r="D23" i="17"/>
  <c r="D22" i="17"/>
  <c r="D12" i="17"/>
  <c r="D11" i="17"/>
  <c r="D10" i="17"/>
  <c r="D9" i="17"/>
  <c r="D8" i="17"/>
  <c r="D41" i="17"/>
  <c r="D55" i="13"/>
  <c r="D41" i="13"/>
  <c r="D27" i="13"/>
  <c r="D13" i="13"/>
  <c r="D55" i="17" l="1"/>
  <c r="K54" i="17"/>
  <c r="G54" i="17"/>
  <c r="G53" i="17"/>
  <c r="K53" i="17"/>
  <c r="K52" i="17"/>
  <c r="K51" i="17"/>
  <c r="G51" i="17"/>
  <c r="F50" i="17"/>
  <c r="D49" i="17"/>
  <c r="D48" i="17"/>
  <c r="K48" i="17" s="1"/>
  <c r="D47" i="17"/>
  <c r="K47" i="17" s="1"/>
  <c r="D46" i="17"/>
  <c r="G46" i="17" s="1"/>
  <c r="D45" i="17"/>
  <c r="K45" i="17" s="1"/>
  <c r="D44" i="17"/>
  <c r="G44" i="17" s="1"/>
  <c r="K40" i="17"/>
  <c r="G40" i="17"/>
  <c r="K39" i="17"/>
  <c r="G39" i="17"/>
  <c r="K38" i="17"/>
  <c r="G38" i="17"/>
  <c r="K37" i="17"/>
  <c r="G37" i="17"/>
  <c r="K36" i="17"/>
  <c r="G36" i="17"/>
  <c r="F36" i="17"/>
  <c r="E36" i="17"/>
  <c r="D35" i="17"/>
  <c r="D34" i="17"/>
  <c r="K34" i="17" s="1"/>
  <c r="D33" i="17"/>
  <c r="G33" i="17" s="1"/>
  <c r="K32" i="17"/>
  <c r="D32" i="17"/>
  <c r="G32" i="17" s="1"/>
  <c r="D31" i="17"/>
  <c r="K31" i="17" s="1"/>
  <c r="D30" i="17"/>
  <c r="K30" i="17" s="1"/>
  <c r="D27" i="17"/>
  <c r="G26" i="17"/>
  <c r="K26" i="17"/>
  <c r="K25" i="17"/>
  <c r="G25" i="17"/>
  <c r="K24" i="17"/>
  <c r="K23" i="17"/>
  <c r="K22" i="17"/>
  <c r="D21" i="17"/>
  <c r="D20" i="17"/>
  <c r="K20" i="17" s="1"/>
  <c r="D19" i="17"/>
  <c r="K19" i="17" s="1"/>
  <c r="D18" i="17"/>
  <c r="G18" i="17" s="1"/>
  <c r="D17" i="17"/>
  <c r="G17" i="17" s="1"/>
  <c r="D16" i="17"/>
  <c r="D13" i="17"/>
  <c r="K12" i="17"/>
  <c r="G11" i="17"/>
  <c r="K11" i="17"/>
  <c r="K10" i="17"/>
  <c r="G10" i="17"/>
  <c r="K9" i="17"/>
  <c r="G9" i="17"/>
  <c r="K8" i="17"/>
  <c r="G8" i="17"/>
  <c r="D7" i="17"/>
  <c r="D6" i="17"/>
  <c r="G6" i="17" s="1"/>
  <c r="D5" i="17"/>
  <c r="G5" i="17" s="1"/>
  <c r="D4" i="17"/>
  <c r="K4" i="17" s="1"/>
  <c r="D3" i="17"/>
  <c r="K3" i="17" s="1"/>
  <c r="D2" i="17"/>
  <c r="D55" i="14"/>
  <c r="G54" i="14"/>
  <c r="G53" i="14"/>
  <c r="K52" i="14"/>
  <c r="K51" i="14"/>
  <c r="F50" i="14"/>
  <c r="D49" i="14"/>
  <c r="D48" i="14"/>
  <c r="G48" i="14" s="1"/>
  <c r="D47" i="14"/>
  <c r="G47" i="14" s="1"/>
  <c r="D46" i="14"/>
  <c r="K46" i="14" s="1"/>
  <c r="D45" i="14"/>
  <c r="G45" i="14" s="1"/>
  <c r="D44" i="14"/>
  <c r="G54" i="13"/>
  <c r="K53" i="13"/>
  <c r="G52" i="13"/>
  <c r="G51" i="13"/>
  <c r="D49" i="13"/>
  <c r="D48" i="13"/>
  <c r="G48" i="13" s="1"/>
  <c r="D47" i="13"/>
  <c r="G47" i="13" s="1"/>
  <c r="D46" i="13"/>
  <c r="K46" i="13" s="1"/>
  <c r="D45" i="13"/>
  <c r="K45" i="13" s="1"/>
  <c r="D44" i="13"/>
  <c r="G44" i="13" s="1"/>
  <c r="K11" i="14"/>
  <c r="G40" i="13"/>
  <c r="G39" i="13"/>
  <c r="K38" i="13"/>
  <c r="G37" i="13"/>
  <c r="G26" i="13"/>
  <c r="G25" i="13"/>
  <c r="G24" i="13"/>
  <c r="G22" i="13"/>
  <c r="D41" i="14"/>
  <c r="K40" i="14"/>
  <c r="G38" i="14"/>
  <c r="K37" i="14"/>
  <c r="G36" i="14"/>
  <c r="D27" i="14"/>
  <c r="G26" i="14"/>
  <c r="K24" i="14"/>
  <c r="G23" i="14"/>
  <c r="D13" i="14"/>
  <c r="K12" i="14"/>
  <c r="K10" i="14"/>
  <c r="K9" i="14"/>
  <c r="G23" i="13"/>
  <c r="K25" i="14"/>
  <c r="K36" i="13"/>
  <c r="K39" i="14"/>
  <c r="D35" i="14"/>
  <c r="D34" i="14"/>
  <c r="G34" i="14" s="1"/>
  <c r="D33" i="14"/>
  <c r="K33" i="14" s="1"/>
  <c r="D32" i="14"/>
  <c r="G32" i="14" s="1"/>
  <c r="D31" i="14"/>
  <c r="K31" i="14" s="1"/>
  <c r="D30" i="14"/>
  <c r="K30" i="14" s="1"/>
  <c r="D21" i="14"/>
  <c r="D20" i="14"/>
  <c r="K20" i="14" s="1"/>
  <c r="D19" i="14"/>
  <c r="G19" i="14" s="1"/>
  <c r="D18" i="14"/>
  <c r="G18" i="14" s="1"/>
  <c r="D17" i="14"/>
  <c r="K17" i="14" s="1"/>
  <c r="D16" i="14"/>
  <c r="D7" i="14"/>
  <c r="D6" i="14"/>
  <c r="K6" i="14" s="1"/>
  <c r="D5" i="14"/>
  <c r="K5" i="14" s="1"/>
  <c r="D4" i="14"/>
  <c r="K4" i="14" s="1"/>
  <c r="D3" i="14"/>
  <c r="K3" i="14" s="1"/>
  <c r="D2" i="14"/>
  <c r="D35" i="13"/>
  <c r="D34" i="13"/>
  <c r="K34" i="13" s="1"/>
  <c r="D33" i="13"/>
  <c r="G33" i="13" s="1"/>
  <c r="D32" i="13"/>
  <c r="K32" i="13" s="1"/>
  <c r="D31" i="13"/>
  <c r="G31" i="13" s="1"/>
  <c r="D30" i="13"/>
  <c r="K30" i="13" s="1"/>
  <c r="K5" i="17" l="1"/>
  <c r="G30" i="17"/>
  <c r="K46" i="17"/>
  <c r="L36" i="17"/>
  <c r="L8" i="17"/>
  <c r="I36" i="17"/>
  <c r="M36" i="17"/>
  <c r="G46" i="14"/>
  <c r="H36" i="17"/>
  <c r="G45" i="17"/>
  <c r="G47" i="17"/>
  <c r="K17" i="17"/>
  <c r="G20" i="17"/>
  <c r="E50" i="14"/>
  <c r="G51" i="14"/>
  <c r="G24" i="17"/>
  <c r="E22" i="17"/>
  <c r="M8" i="17"/>
  <c r="F44" i="14"/>
  <c r="K47" i="14"/>
  <c r="E44" i="14"/>
  <c r="K44" i="14"/>
  <c r="K44" i="17"/>
  <c r="M44" i="17" s="1"/>
  <c r="K33" i="17"/>
  <c r="M30" i="17" s="1"/>
  <c r="G31" i="17"/>
  <c r="K18" i="17"/>
  <c r="F16" i="17"/>
  <c r="K6" i="17"/>
  <c r="G4" i="17"/>
  <c r="F2" i="17"/>
  <c r="E2" i="17"/>
  <c r="M22" i="17"/>
  <c r="L22" i="17"/>
  <c r="G2" i="17"/>
  <c r="K2" i="17"/>
  <c r="G3" i="17"/>
  <c r="E8" i="17"/>
  <c r="G12" i="17"/>
  <c r="H8" i="17" s="1"/>
  <c r="E16" i="17"/>
  <c r="G19" i="17"/>
  <c r="F22" i="17"/>
  <c r="G23" i="17"/>
  <c r="G34" i="17"/>
  <c r="G48" i="17"/>
  <c r="E50" i="17"/>
  <c r="G52" i="17"/>
  <c r="G16" i="17"/>
  <c r="K16" i="17"/>
  <c r="F30" i="17"/>
  <c r="F44" i="17"/>
  <c r="G50" i="17"/>
  <c r="K50" i="17"/>
  <c r="F8" i="17"/>
  <c r="G22" i="17"/>
  <c r="E30" i="17"/>
  <c r="E44" i="17"/>
  <c r="G44" i="14"/>
  <c r="K50" i="14"/>
  <c r="K48" i="14"/>
  <c r="G50" i="14"/>
  <c r="K45" i="14"/>
  <c r="G52" i="14"/>
  <c r="K53" i="14"/>
  <c r="K54" i="14"/>
  <c r="K51" i="13"/>
  <c r="G45" i="13"/>
  <c r="G46" i="13"/>
  <c r="G53" i="13"/>
  <c r="K44" i="13"/>
  <c r="K47" i="13"/>
  <c r="K54" i="13"/>
  <c r="E50" i="13"/>
  <c r="F44" i="13"/>
  <c r="G50" i="13"/>
  <c r="K50" i="13"/>
  <c r="E44" i="13"/>
  <c r="K48" i="13"/>
  <c r="F50" i="13"/>
  <c r="K52" i="13"/>
  <c r="F8" i="14"/>
  <c r="E16" i="14"/>
  <c r="K39" i="13"/>
  <c r="G38" i="13"/>
  <c r="F22" i="14"/>
  <c r="G36" i="13"/>
  <c r="F36" i="13"/>
  <c r="K37" i="13"/>
  <c r="G40" i="14"/>
  <c r="G39" i="14"/>
  <c r="G37" i="14"/>
  <c r="K26" i="14"/>
  <c r="G25" i="14"/>
  <c r="K23" i="14"/>
  <c r="G12" i="14"/>
  <c r="E8" i="14"/>
  <c r="K8" i="14"/>
  <c r="M8" i="14" s="1"/>
  <c r="G33" i="14"/>
  <c r="K32" i="14"/>
  <c r="G31" i="14"/>
  <c r="G30" i="14"/>
  <c r="K19" i="14"/>
  <c r="K18" i="14"/>
  <c r="G17" i="14"/>
  <c r="G16" i="14"/>
  <c r="K16" i="14"/>
  <c r="G4" i="14"/>
  <c r="G32" i="13"/>
  <c r="F30" i="14"/>
  <c r="K36" i="14"/>
  <c r="E30" i="14"/>
  <c r="K34" i="14"/>
  <c r="F36" i="14"/>
  <c r="K38" i="14"/>
  <c r="E36" i="14"/>
  <c r="F16" i="14"/>
  <c r="G22" i="14"/>
  <c r="K22" i="14"/>
  <c r="G20" i="14"/>
  <c r="E22" i="14"/>
  <c r="G24" i="14"/>
  <c r="F2" i="14"/>
  <c r="G6" i="14"/>
  <c r="G8" i="14"/>
  <c r="G10" i="14"/>
  <c r="G34" i="13"/>
  <c r="E2" i="14"/>
  <c r="G2" i="14"/>
  <c r="K2" i="14"/>
  <c r="G3" i="14"/>
  <c r="G5" i="14"/>
  <c r="G9" i="14"/>
  <c r="G11" i="14"/>
  <c r="F30" i="13"/>
  <c r="K31" i="13"/>
  <c r="K33" i="13"/>
  <c r="K40" i="13"/>
  <c r="E30" i="13"/>
  <c r="G30" i="13"/>
  <c r="E36" i="13"/>
  <c r="H30" i="17" l="1"/>
  <c r="J36" i="17"/>
  <c r="O36" i="17"/>
  <c r="P36" i="17" s="1"/>
  <c r="I44" i="17"/>
  <c r="L44" i="17"/>
  <c r="L30" i="17"/>
  <c r="N36" i="17" s="1"/>
  <c r="L50" i="14"/>
  <c r="H50" i="14"/>
  <c r="L44" i="14"/>
  <c r="M44" i="14"/>
  <c r="M44" i="13"/>
  <c r="I44" i="13"/>
  <c r="H44" i="17"/>
  <c r="I30" i="17"/>
  <c r="I8" i="17"/>
  <c r="J8" i="17" s="1"/>
  <c r="H44" i="13"/>
  <c r="M50" i="17"/>
  <c r="O50" i="17" s="1"/>
  <c r="P50" i="17" s="1"/>
  <c r="L50" i="17"/>
  <c r="L16" i="17"/>
  <c r="N22" i="17" s="1"/>
  <c r="M16" i="17"/>
  <c r="O22" i="17" s="1"/>
  <c r="P22" i="17" s="1"/>
  <c r="H22" i="17"/>
  <c r="I22" i="17"/>
  <c r="I2" i="17"/>
  <c r="H2" i="17"/>
  <c r="H50" i="17"/>
  <c r="I50" i="17"/>
  <c r="H16" i="17"/>
  <c r="I16" i="17"/>
  <c r="L2" i="17"/>
  <c r="N8" i="17" s="1"/>
  <c r="M2" i="17"/>
  <c r="O8" i="17" s="1"/>
  <c r="P8" i="17" s="1"/>
  <c r="H44" i="14"/>
  <c r="I44" i="14"/>
  <c r="I50" i="14"/>
  <c r="M50" i="14"/>
  <c r="L44" i="13"/>
  <c r="I50" i="13"/>
  <c r="H50" i="13"/>
  <c r="M50" i="13"/>
  <c r="L50" i="13"/>
  <c r="I36" i="13"/>
  <c r="L36" i="13"/>
  <c r="H36" i="13"/>
  <c r="H36" i="14"/>
  <c r="L30" i="14"/>
  <c r="I36" i="14"/>
  <c r="I30" i="14"/>
  <c r="M36" i="13"/>
  <c r="I16" i="14"/>
  <c r="L8" i="14"/>
  <c r="L16" i="14"/>
  <c r="H8" i="14"/>
  <c r="M30" i="14"/>
  <c r="H30" i="14"/>
  <c r="M16" i="14"/>
  <c r="L30" i="13"/>
  <c r="M30" i="13"/>
  <c r="H16" i="14"/>
  <c r="I8" i="14"/>
  <c r="L36" i="14"/>
  <c r="M36" i="14"/>
  <c r="I22" i="14"/>
  <c r="H22" i="14"/>
  <c r="M22" i="14"/>
  <c r="L22" i="14"/>
  <c r="H2" i="14"/>
  <c r="I2" i="14"/>
  <c r="L2" i="14"/>
  <c r="M2" i="14"/>
  <c r="O8" i="14" s="1"/>
  <c r="P8" i="14" s="1"/>
  <c r="I30" i="13"/>
  <c r="H30" i="13"/>
  <c r="J30" i="17" l="1"/>
  <c r="O50" i="13"/>
  <c r="P50" i="13" s="1"/>
  <c r="N50" i="13"/>
  <c r="N50" i="14"/>
  <c r="J44" i="17"/>
  <c r="N50" i="17"/>
  <c r="J50" i="14"/>
  <c r="J50" i="13"/>
  <c r="O50" i="14"/>
  <c r="P50" i="14" s="1"/>
  <c r="J44" i="13"/>
  <c r="J2" i="17"/>
  <c r="J44" i="14"/>
  <c r="J16" i="17"/>
  <c r="J50" i="17"/>
  <c r="J22" i="17"/>
  <c r="J36" i="13"/>
  <c r="N36" i="13"/>
  <c r="J30" i="14"/>
  <c r="J36" i="14"/>
  <c r="N36" i="14"/>
  <c r="O36" i="14"/>
  <c r="P36" i="14" s="1"/>
  <c r="J16" i="14"/>
  <c r="N22" i="14"/>
  <c r="O36" i="13"/>
  <c r="P36" i="13" s="1"/>
  <c r="N8" i="14"/>
  <c r="J8" i="14"/>
  <c r="O22" i="14"/>
  <c r="P22" i="14" s="1"/>
  <c r="J30" i="13"/>
  <c r="J22" i="14"/>
  <c r="J2" i="14"/>
  <c r="K25" i="13" l="1"/>
  <c r="D21" i="13"/>
  <c r="D20" i="13"/>
  <c r="K20" i="13" s="1"/>
  <c r="F22" i="13" l="1"/>
  <c r="G20" i="13"/>
  <c r="E22" i="13"/>
  <c r="K22" i="13"/>
  <c r="K24" i="13"/>
  <c r="K26" i="13"/>
  <c r="K23" i="13"/>
  <c r="D19" i="13"/>
  <c r="K19" i="13" s="1"/>
  <c r="D18" i="13"/>
  <c r="G18" i="13" s="1"/>
  <c r="D17" i="13"/>
  <c r="K17" i="13" s="1"/>
  <c r="I22" i="13" l="1"/>
  <c r="H22" i="13" s="1"/>
  <c r="G19" i="13"/>
  <c r="G17" i="13"/>
  <c r="K18" i="13"/>
  <c r="M22" i="13"/>
  <c r="L22" i="13" s="1"/>
  <c r="J22" i="13" l="1"/>
  <c r="D16" i="13"/>
  <c r="K16" i="13" s="1"/>
  <c r="K12" i="13"/>
  <c r="K11" i="13"/>
  <c r="K10" i="13"/>
  <c r="G9" i="13"/>
  <c r="G11" i="13" l="1"/>
  <c r="K9" i="13"/>
  <c r="G10" i="13"/>
  <c r="G12" i="13"/>
  <c r="F16" i="13"/>
  <c r="E16" i="13" s="1"/>
  <c r="L16" i="13"/>
  <c r="N22" i="13" s="1"/>
  <c r="M16" i="13"/>
  <c r="G16" i="13"/>
  <c r="K8" i="13"/>
  <c r="D7" i="13"/>
  <c r="D6" i="13"/>
  <c r="G6" i="13" s="1"/>
  <c r="D5" i="13"/>
  <c r="K5" i="13" s="1"/>
  <c r="D4" i="13"/>
  <c r="G4" i="13" s="1"/>
  <c r="D3" i="13"/>
  <c r="K3" i="13" s="1"/>
  <c r="G5" i="13" l="1"/>
  <c r="G3" i="13"/>
  <c r="M8" i="13"/>
  <c r="L8" i="13"/>
  <c r="F8" i="13"/>
  <c r="I16" i="13"/>
  <c r="H16" i="13"/>
  <c r="K4" i="13"/>
  <c r="K6" i="13"/>
  <c r="E8" i="13"/>
  <c r="G8" i="13"/>
  <c r="H8" i="13" s="1"/>
  <c r="D2" i="13"/>
  <c r="K2" i="13" s="1"/>
  <c r="E2" i="13" l="1"/>
  <c r="L2" i="13"/>
  <c r="N8" i="13" s="1"/>
  <c r="M2" i="13"/>
  <c r="O8" i="13" s="1"/>
  <c r="P8" i="13" s="1"/>
  <c r="F2" i="13"/>
  <c r="J16" i="13"/>
  <c r="G2" i="13"/>
  <c r="I2" i="13" l="1"/>
  <c r="H2" i="13"/>
  <c r="I8" i="13"/>
  <c r="J8" i="13" s="1"/>
  <c r="O22" i="13"/>
  <c r="P22" i="13" s="1"/>
  <c r="J2" i="13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<sst xmlns="http://schemas.openxmlformats.org/spreadsheetml/2006/main" count="356" uniqueCount="84">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</sst>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"/>
    <numFmt numFmtId="165" formatCode="0.000"/>
    <numFmt numFmtId="166" formatCode="0.00000"/>
    <numFmt numFmtId="167" formatCode="0.0000%"/>
    <numFmt numFmtId="168" formatCode="0.00000%"/>
    <numFmt numFmtId="169" formatCode="0.000000%"/>
    <numFmt numFmtId="170" formatCode="0.000%"/>
    <numFmt numFmtId="171" formatCode="0.0000000%"/>
  </numFmts>
  <fonts count="1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67" fontId="2" fillId="0" borderId="5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6" fontId="2" fillId="8" borderId="33" xfId="0" applyNumberFormat="1" applyFont="1" applyFill="1" applyBorder="1" applyAlignment="1">
      <alignment horizontal="center" vertical="center"/>
    </xf>
    <xf numFmtId="166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MeBr Test #13</a:t>
            </a:r>
          </a:p>
        </c:rich>
      </c:tx>
      <c:layout>
        <c:manualLayout>
          <c:xMode val="edge"/>
          <c:yMode val="edge"/>
          <c:x val="0.41811131996745604"/>
          <c:y val="2.33918056847000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4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2.2799999999999998</c:v>
                </c:pt>
                <c:pt idx="1">
                  <c:v>3.93</c:v>
                </c:pt>
                <c:pt idx="2">
                  <c:v>4.6500000000000004</c:v>
                </c:pt>
                <c:pt idx="3">
                  <c:v>2.4700000000000002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0.6</c:v>
                </c:pt>
                <c:pt idx="1">
                  <c:v>2.67</c:v>
                </c:pt>
                <c:pt idx="2">
                  <c:v>1.63</c:v>
                </c:pt>
                <c:pt idx="3">
                  <c:v>2.06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 formatCode="0.00">
                  <c:v>3.4</c:v>
                </c:pt>
                <c:pt idx="1">
                  <c:v>4.13</c:v>
                </c:pt>
                <c:pt idx="2">
                  <c:v>7.09</c:v>
                </c:pt>
                <c:pt idx="3" formatCode="0.00">
                  <c:v>3.95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25760"/>
        <c:axId val="132327680"/>
      </c:barChart>
      <c:catAx>
        <c:axId val="13232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32327680"/>
        <c:crosses val="autoZero"/>
        <c:auto val="1"/>
        <c:lblAlgn val="ctr"/>
        <c:lblOffset val="100"/>
        <c:noMultiLvlLbl val="0"/>
      </c:catAx>
      <c:valAx>
        <c:axId val="13232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32325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46"/>
          <c:y val="0.48901420655751382"/>
          <c:w val="0.15119007296530859"/>
          <c:h val="0.21149599806726144"/>
        </c:manualLayout>
      </c:layout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38100</xdr:colOff>
      <xdr:row>2</xdr:row>
      <xdr:rowOff>1</xdr:rowOff>
    </xdr:from>
    <xdr:to>
      <xdr:col>11</xdr:col>
      <xdr:colOff>438150</xdr:colOff>
      <xdr:row>26</xdr:row>
      <xdr:rowOff>32598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323851"/>
          <a:ext cx="7105650" cy="4118822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26</xdr:row>
      <xdr:rowOff>28575</xdr:rowOff>
    </xdr:from>
    <xdr:to>
      <xdr:col>11</xdr:col>
      <xdr:colOff>439198</xdr:colOff>
      <xdr:row>55</xdr:row>
      <xdr:rowOff>28575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5" y="4438650"/>
          <a:ext cx="7116223" cy="469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zoomScale="60" zoomScaleNormal="60" workbookViewId="0">
      <selection activeCell="G2" sqref="G2"/>
    </sheetView>
  </sheetViews>
  <sheetFormatPr defaultRowHeight="15" x14ac:dyDescent="0.2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114000000</v>
      </c>
      <c r="C2" s="58">
        <v>5330000</v>
      </c>
      <c r="D2" s="58">
        <f t="shared" ref="D2:D13" si="0">C2*10</f>
        <v>53300000</v>
      </c>
      <c r="E2" s="156">
        <f>AVERAGE(D2:D6)</f>
        <v>53140000</v>
      </c>
      <c r="F2" s="156">
        <f>STDEV(D2:D6)</f>
        <v>10275845.463999543</v>
      </c>
      <c r="G2" s="63">
        <f t="shared" ref="G2:G12" si="1">D2/B2</f>
        <v>0.46754385964912282</v>
      </c>
      <c r="H2" s="159">
        <f>AVERAGE(G2:G6)</f>
        <v>0.46614035087719302</v>
      </c>
      <c r="I2" s="159">
        <f>STDEV(G2:G6)</f>
        <v>9.0138995298241292E-2</v>
      </c>
      <c r="J2" s="162">
        <f>I2/H2</f>
        <v>0.19337307986449956</v>
      </c>
      <c r="K2" s="64">
        <f>LOG(D2)</f>
        <v>7.7267272090265724</v>
      </c>
      <c r="L2" s="165">
        <f>AVERAGE(K2:K6)</f>
        <v>7.7189839835823122</v>
      </c>
      <c r="M2" s="167">
        <f>STDEV(K2:K6)^2</f>
        <v>6.972562788217531E-3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114000000</v>
      </c>
      <c r="C3" s="60">
        <v>4100000</v>
      </c>
      <c r="D3" s="60">
        <f t="shared" si="0"/>
        <v>41000000</v>
      </c>
      <c r="E3" s="157"/>
      <c r="F3" s="157"/>
      <c r="G3" s="65">
        <f t="shared" si="1"/>
        <v>0.35964912280701755</v>
      </c>
      <c r="H3" s="160"/>
      <c r="I3" s="160"/>
      <c r="J3" s="163"/>
      <c r="K3" s="66">
        <f>LOG(D3)</f>
        <v>7.6127838567197355</v>
      </c>
      <c r="L3" s="166"/>
      <c r="M3" s="168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114000000</v>
      </c>
      <c r="C4" s="60">
        <v>4670000</v>
      </c>
      <c r="D4" s="60">
        <f t="shared" si="0"/>
        <v>46700000</v>
      </c>
      <c r="E4" s="157"/>
      <c r="F4" s="157"/>
      <c r="G4" s="65">
        <f t="shared" si="1"/>
        <v>0.40964912280701754</v>
      </c>
      <c r="H4" s="160"/>
      <c r="I4" s="160"/>
      <c r="J4" s="163"/>
      <c r="K4" s="66">
        <f>LOG(D4)</f>
        <v>7.6693168805661118</v>
      </c>
      <c r="L4" s="166"/>
      <c r="M4" s="168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114000000</v>
      </c>
      <c r="C5" s="60">
        <v>5670000</v>
      </c>
      <c r="D5" s="60">
        <f t="shared" si="0"/>
        <v>56700000</v>
      </c>
      <c r="E5" s="157"/>
      <c r="F5" s="157"/>
      <c r="G5" s="65">
        <f t="shared" si="1"/>
        <v>0.49736842105263157</v>
      </c>
      <c r="H5" s="160"/>
      <c r="I5" s="160"/>
      <c r="J5" s="163"/>
      <c r="K5" s="66">
        <f>LOG(D5)</f>
        <v>7.7535830588929064</v>
      </c>
      <c r="L5" s="166"/>
      <c r="M5" s="168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114000000</v>
      </c>
      <c r="C6" s="60">
        <v>6800000</v>
      </c>
      <c r="D6" s="60">
        <f t="shared" si="0"/>
        <v>68000000</v>
      </c>
      <c r="E6" s="158"/>
      <c r="F6" s="158"/>
      <c r="G6" s="65">
        <f t="shared" si="1"/>
        <v>0.59649122807017541</v>
      </c>
      <c r="H6" s="161"/>
      <c r="I6" s="161"/>
      <c r="J6" s="164"/>
      <c r="K6" s="66">
        <f>LOG(D6)</f>
        <v>7.8325089127062366</v>
      </c>
      <c r="L6" s="166"/>
      <c r="M6" s="168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114000000</v>
      </c>
      <c r="C8" s="8">
        <v>75000</v>
      </c>
      <c r="D8" s="8">
        <f t="shared" si="0"/>
        <v>750000</v>
      </c>
      <c r="E8" s="135">
        <f>AVERAGE(D8:D12)</f>
        <v>556940</v>
      </c>
      <c r="F8" s="135">
        <f>STDEV(D8:D12)</f>
        <v>495432.20323269255</v>
      </c>
      <c r="G8" s="41">
        <f t="shared" si="1"/>
        <v>6.5789473684210523E-3</v>
      </c>
      <c r="H8" s="141">
        <f>AVERAGE(G8:G12)</f>
        <v>4.8854385964912286E-3</v>
      </c>
      <c r="I8" s="141">
        <f>STDEV(G8:G12)</f>
        <v>4.345896519585021E-3</v>
      </c>
      <c r="J8" s="141">
        <f>I8/H8</f>
        <v>0.88956117935988144</v>
      </c>
      <c r="K8" s="67">
        <f>LOG(D8)</f>
        <v>5.8750612633917001</v>
      </c>
      <c r="L8" s="144">
        <f>AVERAGE(K8:K12)</f>
        <v>5.4407273552613642</v>
      </c>
      <c r="M8" s="144">
        <f>STDEV(K8:K12)^2</f>
        <v>0.4775191001659494</v>
      </c>
      <c r="N8" s="151">
        <f>L2-L8</f>
        <v>2.278256628320948</v>
      </c>
      <c r="O8" s="144">
        <f>SQRT((M2/5)+(M8/5))</f>
        <v>0.31128497006896011</v>
      </c>
      <c r="P8" s="154">
        <f>1.96*O8</f>
        <v>0.61011854133516186</v>
      </c>
    </row>
    <row r="9" spans="1:16" ht="20.100000000000001" customHeight="1" x14ac:dyDescent="0.2">
      <c r="A9" s="16" t="s">
        <v>33</v>
      </c>
      <c r="B9" s="10">
        <v>114000000</v>
      </c>
      <c r="C9" s="10">
        <v>118000</v>
      </c>
      <c r="D9" s="10">
        <f t="shared" si="0"/>
        <v>1180000</v>
      </c>
      <c r="E9" s="136"/>
      <c r="F9" s="136"/>
      <c r="G9" s="11">
        <f t="shared" si="1"/>
        <v>1.0350877192982456E-2</v>
      </c>
      <c r="H9" s="142"/>
      <c r="I9" s="142"/>
      <c r="J9" s="142"/>
      <c r="K9" s="68">
        <f>LOG(D9)</f>
        <v>6.071882007306125</v>
      </c>
      <c r="L9" s="145"/>
      <c r="M9" s="145"/>
      <c r="N9" s="152"/>
      <c r="O9" s="145"/>
      <c r="P9" s="155"/>
    </row>
    <row r="10" spans="1:16" ht="20.100000000000001" customHeight="1" x14ac:dyDescent="0.2">
      <c r="A10" s="16" t="s">
        <v>34</v>
      </c>
      <c r="B10" s="10">
        <v>114000000</v>
      </c>
      <c r="C10" s="10">
        <v>75700</v>
      </c>
      <c r="D10" s="10">
        <f t="shared" si="0"/>
        <v>757000</v>
      </c>
      <c r="E10" s="136"/>
      <c r="F10" s="136"/>
      <c r="G10" s="11">
        <f t="shared" si="1"/>
        <v>6.640350877192982E-3</v>
      </c>
      <c r="H10" s="142"/>
      <c r="I10" s="142"/>
      <c r="J10" s="142"/>
      <c r="K10" s="68">
        <f>LOG(D10)</f>
        <v>5.8790958795000732</v>
      </c>
      <c r="L10" s="145"/>
      <c r="M10" s="145"/>
      <c r="N10" s="152"/>
      <c r="O10" s="145"/>
      <c r="P10" s="155"/>
    </row>
    <row r="11" spans="1:16" ht="20.100000000000001" customHeight="1" x14ac:dyDescent="0.2">
      <c r="A11" s="16" t="s">
        <v>35</v>
      </c>
      <c r="B11" s="10">
        <v>114000000</v>
      </c>
      <c r="C11" s="10">
        <v>4970</v>
      </c>
      <c r="D11" s="10">
        <f t="shared" si="0"/>
        <v>49700</v>
      </c>
      <c r="E11" s="136"/>
      <c r="F11" s="136"/>
      <c r="G11" s="124">
        <f t="shared" si="1"/>
        <v>4.3596491228070178E-4</v>
      </c>
      <c r="H11" s="142"/>
      <c r="I11" s="142"/>
      <c r="J11" s="142"/>
      <c r="K11" s="68">
        <f>LOG(D11)</f>
        <v>4.6963563887333324</v>
      </c>
      <c r="L11" s="145"/>
      <c r="M11" s="145"/>
      <c r="N11" s="152"/>
      <c r="O11" s="145"/>
      <c r="P11" s="155"/>
    </row>
    <row r="12" spans="1:16" ht="20.100000000000001" customHeight="1" x14ac:dyDescent="0.2">
      <c r="A12" s="16" t="s">
        <v>36</v>
      </c>
      <c r="B12" s="10">
        <v>114000000</v>
      </c>
      <c r="C12" s="10">
        <v>4800</v>
      </c>
      <c r="D12" s="10">
        <f t="shared" si="0"/>
        <v>48000</v>
      </c>
      <c r="E12" s="137"/>
      <c r="F12" s="137"/>
      <c r="G12" s="124">
        <f t="shared" si="1"/>
        <v>4.2105263157894739E-4</v>
      </c>
      <c r="H12" s="143"/>
      <c r="I12" s="143"/>
      <c r="J12" s="143"/>
      <c r="K12" s="68">
        <f>LOG(D12)</f>
        <v>4.6812412373755876</v>
      </c>
      <c r="L12" s="150"/>
      <c r="M12" s="150"/>
      <c r="N12" s="153"/>
      <c r="O12" s="145"/>
      <c r="P12" s="155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114000000</v>
      </c>
      <c r="C16" s="45">
        <v>1120000</v>
      </c>
      <c r="D16" s="45">
        <f t="shared" ref="D16:D27" si="2">C16*10</f>
        <v>11200000</v>
      </c>
      <c r="E16" s="127">
        <f>AVERAGE(D16:D20)</f>
        <v>12906000</v>
      </c>
      <c r="F16" s="127">
        <f>STDEV(D16:D20)</f>
        <v>3095913.4354823297</v>
      </c>
      <c r="G16" s="49">
        <f t="shared" ref="G16:G26" si="3">D16/B16</f>
        <v>9.8245614035087719E-2</v>
      </c>
      <c r="H16" s="130">
        <f>AVERAGE(G16:G20)</f>
        <v>0.11321052631578947</v>
      </c>
      <c r="I16" s="130">
        <f>STDEV(G16:G20)</f>
        <v>2.715713539896783E-2</v>
      </c>
      <c r="J16" s="130">
        <f>I16/H16</f>
        <v>0.23988171668079442</v>
      </c>
      <c r="K16" s="50">
        <f>LOG(D16)</f>
        <v>7.0492180226701819</v>
      </c>
      <c r="L16" s="146">
        <f>AVERAGE(K16:K20)</f>
        <v>7.1006398742966281</v>
      </c>
      <c r="M16" s="148">
        <f>STDEV(K16:K20)^2</f>
        <v>1.1110859540177979E-2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114000000</v>
      </c>
      <c r="C17" s="47">
        <v>1190000</v>
      </c>
      <c r="D17" s="47">
        <f t="shared" si="2"/>
        <v>11900000</v>
      </c>
      <c r="E17" s="128"/>
      <c r="F17" s="128"/>
      <c r="G17" s="51">
        <f t="shared" si="3"/>
        <v>0.10438596491228071</v>
      </c>
      <c r="H17" s="131"/>
      <c r="I17" s="131"/>
      <c r="J17" s="131"/>
      <c r="K17" s="52">
        <f>LOG(D17)</f>
        <v>7.075546961392531</v>
      </c>
      <c r="L17" s="147"/>
      <c r="M17" s="149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114000000</v>
      </c>
      <c r="C18" s="47">
        <v>923000</v>
      </c>
      <c r="D18" s="47">
        <f t="shared" si="2"/>
        <v>9230000</v>
      </c>
      <c r="E18" s="128"/>
      <c r="F18" s="128"/>
      <c r="G18" s="51">
        <f t="shared" si="3"/>
        <v>8.0964912280701753E-2</v>
      </c>
      <c r="H18" s="131"/>
      <c r="I18" s="131"/>
      <c r="J18" s="131"/>
      <c r="K18" s="52">
        <f>LOG(D18)</f>
        <v>6.9652017010259124</v>
      </c>
      <c r="L18" s="147"/>
      <c r="M18" s="149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114000000</v>
      </c>
      <c r="C19" s="47">
        <v>1660000</v>
      </c>
      <c r="D19" s="47">
        <f t="shared" si="2"/>
        <v>16600000</v>
      </c>
      <c r="E19" s="128"/>
      <c r="F19" s="128"/>
      <c r="G19" s="51">
        <f t="shared" si="3"/>
        <v>0.14561403508771931</v>
      </c>
      <c r="H19" s="131"/>
      <c r="I19" s="131"/>
      <c r="J19" s="131"/>
      <c r="K19" s="52">
        <f>LOG(D19)</f>
        <v>7.220108088040055</v>
      </c>
      <c r="L19" s="147"/>
      <c r="M19" s="149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114000000</v>
      </c>
      <c r="C20" s="47">
        <v>1560000</v>
      </c>
      <c r="D20" s="47">
        <f t="shared" si="2"/>
        <v>15600000</v>
      </c>
      <c r="E20" s="129"/>
      <c r="F20" s="129"/>
      <c r="G20" s="51">
        <f t="shared" si="3"/>
        <v>0.1368421052631579</v>
      </c>
      <c r="H20" s="132"/>
      <c r="I20" s="132"/>
      <c r="J20" s="132"/>
      <c r="K20" s="52">
        <f>LOG(D20)</f>
        <v>7.1931245983544612</v>
      </c>
      <c r="L20" s="147"/>
      <c r="M20" s="149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114000000</v>
      </c>
      <c r="C22" s="8">
        <v>13.3</v>
      </c>
      <c r="D22" s="8">
        <f t="shared" si="2"/>
        <v>133</v>
      </c>
      <c r="E22" s="135">
        <f>AVERAGE(D22:D26)</f>
        <v>2360.6</v>
      </c>
      <c r="F22" s="135">
        <f>STDEV(D22:D26)</f>
        <v>1710.5866829833558</v>
      </c>
      <c r="G22" s="123">
        <f t="shared" si="3"/>
        <v>1.1666666666666666E-6</v>
      </c>
      <c r="H22" s="138">
        <f>AVERAGE(G22:G26)</f>
        <v>2.0707017543859649E-5</v>
      </c>
      <c r="I22" s="138">
        <f>STDEV(G22:G26)</f>
        <v>1.5005146341959261E-5</v>
      </c>
      <c r="J22" s="141">
        <f>I22/H22</f>
        <v>0.72464063500099796</v>
      </c>
      <c r="K22" s="67">
        <f>LOG(D22)</f>
        <v>2.1238516409670858</v>
      </c>
      <c r="L22" s="144">
        <f>AVERAGE(K22:K26)</f>
        <v>3.1727616545516151</v>
      </c>
      <c r="M22" s="144">
        <f>STDEV(K22:K26)^2</f>
        <v>0.36778245444120111</v>
      </c>
      <c r="N22" s="151">
        <f>L16-L22</f>
        <v>3.9278782197450131</v>
      </c>
      <c r="O22" s="144">
        <f>SQRT((M16/5)+(M22/5))</f>
        <v>0.27527924512442964</v>
      </c>
      <c r="P22" s="133">
        <f>1.96*O22</f>
        <v>0.53954732044388209</v>
      </c>
    </row>
    <row r="23" spans="1:16" ht="20.100000000000001" customHeight="1" x14ac:dyDescent="0.2">
      <c r="A23" s="16" t="s">
        <v>72</v>
      </c>
      <c r="B23" s="10">
        <v>114000000</v>
      </c>
      <c r="C23" s="10">
        <v>210</v>
      </c>
      <c r="D23" s="10">
        <f t="shared" si="2"/>
        <v>2100</v>
      </c>
      <c r="E23" s="136"/>
      <c r="F23" s="136"/>
      <c r="G23" s="120">
        <f t="shared" si="3"/>
        <v>1.8421052631578947E-5</v>
      </c>
      <c r="H23" s="139"/>
      <c r="I23" s="139"/>
      <c r="J23" s="142"/>
      <c r="K23" s="68">
        <f>LOG(D23)</f>
        <v>3.3222192947339191</v>
      </c>
      <c r="L23" s="145"/>
      <c r="M23" s="145"/>
      <c r="N23" s="152"/>
      <c r="O23" s="145"/>
      <c r="P23" s="134"/>
    </row>
    <row r="24" spans="1:16" ht="20.100000000000001" customHeight="1" x14ac:dyDescent="0.2">
      <c r="A24" s="16" t="s">
        <v>73</v>
      </c>
      <c r="B24" s="10">
        <v>114000000</v>
      </c>
      <c r="C24" s="10">
        <v>490</v>
      </c>
      <c r="D24" s="10">
        <f t="shared" si="2"/>
        <v>4900</v>
      </c>
      <c r="E24" s="136"/>
      <c r="F24" s="136"/>
      <c r="G24" s="120">
        <f t="shared" si="3"/>
        <v>4.2982456140350876E-5</v>
      </c>
      <c r="H24" s="139"/>
      <c r="I24" s="139"/>
      <c r="J24" s="142"/>
      <c r="K24" s="68">
        <f>LOG(D24)</f>
        <v>3.6901960800285138</v>
      </c>
      <c r="L24" s="145"/>
      <c r="M24" s="145"/>
      <c r="N24" s="152"/>
      <c r="O24" s="145"/>
      <c r="P24" s="134"/>
    </row>
    <row r="25" spans="1:16" ht="20.100000000000001" customHeight="1" x14ac:dyDescent="0.2">
      <c r="A25" s="16" t="s">
        <v>74</v>
      </c>
      <c r="B25" s="10">
        <v>114000000</v>
      </c>
      <c r="C25" s="10">
        <v>267</v>
      </c>
      <c r="D25" s="10">
        <f t="shared" si="2"/>
        <v>2670</v>
      </c>
      <c r="E25" s="136"/>
      <c r="F25" s="136"/>
      <c r="G25" s="120">
        <f t="shared" si="3"/>
        <v>2.3421052631578947E-5</v>
      </c>
      <c r="H25" s="139"/>
      <c r="I25" s="139"/>
      <c r="J25" s="142"/>
      <c r="K25" s="68">
        <f>LOG(D25)</f>
        <v>3.4265112613645754</v>
      </c>
      <c r="L25" s="145"/>
      <c r="M25" s="145"/>
      <c r="N25" s="152"/>
      <c r="O25" s="145"/>
      <c r="P25" s="134"/>
    </row>
    <row r="26" spans="1:16" ht="20.100000000000001" customHeight="1" x14ac:dyDescent="0.2">
      <c r="A26" s="16" t="s">
        <v>75</v>
      </c>
      <c r="B26" s="10">
        <v>114000000</v>
      </c>
      <c r="C26" s="10">
        <v>200</v>
      </c>
      <c r="D26" s="10">
        <f t="shared" si="2"/>
        <v>2000</v>
      </c>
      <c r="E26" s="137"/>
      <c r="F26" s="137"/>
      <c r="G26" s="120">
        <f t="shared" si="3"/>
        <v>1.7543859649122806E-5</v>
      </c>
      <c r="H26" s="140"/>
      <c r="I26" s="140"/>
      <c r="J26" s="143"/>
      <c r="K26" s="68">
        <f>LOG(D26)</f>
        <v>3.3010299956639813</v>
      </c>
      <c r="L26" s="150"/>
      <c r="M26" s="150"/>
      <c r="N26" s="153"/>
      <c r="O26" s="145"/>
      <c r="P26" s="134"/>
    </row>
    <row r="27" spans="1:16" ht="20.100000000000001" customHeight="1" thickBot="1" x14ac:dyDescent="0.25">
      <c r="A27" s="37" t="s">
        <v>76</v>
      </c>
      <c r="B27" s="36">
        <v>0</v>
      </c>
      <c r="C27" s="17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114000000</v>
      </c>
      <c r="C30" s="76">
        <v>10700000</v>
      </c>
      <c r="D30" s="76">
        <f t="shared" ref="D30:D41" si="4">C30*10</f>
        <v>107000000</v>
      </c>
      <c r="E30" s="173">
        <f>AVERAGE(D30:D34)</f>
        <v>106600000</v>
      </c>
      <c r="F30" s="173">
        <f>STDEV(D30:D34)</f>
        <v>5549774.7702046428</v>
      </c>
      <c r="G30" s="81">
        <f t="shared" ref="G30:G40" si="5">D30/B30</f>
        <v>0.93859649122807021</v>
      </c>
      <c r="H30" s="176">
        <f>AVERAGE(G30:G34)</f>
        <v>0.93508771929824575</v>
      </c>
      <c r="I30" s="176">
        <f>STDEV(G30:G34)</f>
        <v>4.8682234826356557E-2</v>
      </c>
      <c r="J30" s="176">
        <f>I30/H30</f>
        <v>5.2061677018805319E-2</v>
      </c>
      <c r="K30" s="82">
        <f>LOG(D30)</f>
        <v>8.0293837776852097</v>
      </c>
      <c r="L30" s="169">
        <f>AVERAGE(K30:K34)</f>
        <v>8.02730172345432</v>
      </c>
      <c r="M30" s="171">
        <f>STDEV(K30:K34)^2</f>
        <v>4.8638762450484027E-4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114000000</v>
      </c>
      <c r="C31" s="78">
        <v>11600000</v>
      </c>
      <c r="D31" s="78">
        <f t="shared" si="4"/>
        <v>116000000</v>
      </c>
      <c r="E31" s="174"/>
      <c r="F31" s="174"/>
      <c r="G31" s="84">
        <f t="shared" si="5"/>
        <v>1.0175438596491229</v>
      </c>
      <c r="H31" s="177"/>
      <c r="I31" s="177"/>
      <c r="J31" s="177"/>
      <c r="K31" s="85">
        <f>LOG(D31)</f>
        <v>8.0644579892269181</v>
      </c>
      <c r="L31" s="170"/>
      <c r="M31" s="172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114000000</v>
      </c>
      <c r="C32" s="78">
        <v>10200000</v>
      </c>
      <c r="D32" s="78">
        <f t="shared" si="4"/>
        <v>102000000</v>
      </c>
      <c r="E32" s="174"/>
      <c r="F32" s="174"/>
      <c r="G32" s="84">
        <f t="shared" si="5"/>
        <v>0.89473684210526316</v>
      </c>
      <c r="H32" s="177"/>
      <c r="I32" s="177"/>
      <c r="J32" s="177"/>
      <c r="K32" s="85">
        <f>LOG(D32)</f>
        <v>8.008600171761918</v>
      </c>
      <c r="L32" s="170"/>
      <c r="M32" s="172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114000000</v>
      </c>
      <c r="C33" s="78">
        <v>10400000</v>
      </c>
      <c r="D33" s="78">
        <f t="shared" si="4"/>
        <v>104000000</v>
      </c>
      <c r="E33" s="174"/>
      <c r="F33" s="174"/>
      <c r="G33" s="84">
        <f t="shared" si="5"/>
        <v>0.91228070175438591</v>
      </c>
      <c r="H33" s="177"/>
      <c r="I33" s="177"/>
      <c r="J33" s="177"/>
      <c r="K33" s="85">
        <f>LOG(D33)</f>
        <v>8.0170333392987807</v>
      </c>
      <c r="L33" s="170"/>
      <c r="M33" s="172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114000000</v>
      </c>
      <c r="C34" s="78">
        <v>10400000</v>
      </c>
      <c r="D34" s="78">
        <f t="shared" si="4"/>
        <v>104000000</v>
      </c>
      <c r="E34" s="175"/>
      <c r="F34" s="175"/>
      <c r="G34" s="84">
        <f t="shared" si="5"/>
        <v>0.91228070175438591</v>
      </c>
      <c r="H34" s="178"/>
      <c r="I34" s="178"/>
      <c r="J34" s="178"/>
      <c r="K34" s="85">
        <f>LOG(D34)</f>
        <v>8.0170333392987807</v>
      </c>
      <c r="L34" s="170"/>
      <c r="M34" s="172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114000000</v>
      </c>
      <c r="C36" s="8">
        <v>713</v>
      </c>
      <c r="D36" s="8">
        <f t="shared" si="4"/>
        <v>7130</v>
      </c>
      <c r="E36" s="135">
        <f>AVERAGE(D36:D40)</f>
        <v>4006.6</v>
      </c>
      <c r="F36" s="135">
        <f>STDEV(D36:D40)</f>
        <v>3113.6181204508689</v>
      </c>
      <c r="G36" s="119">
        <f t="shared" si="5"/>
        <v>6.2543859649122802E-5</v>
      </c>
      <c r="H36" s="138">
        <f>AVERAGE(G36:G40)</f>
        <v>3.5145614035087719E-5</v>
      </c>
      <c r="I36" s="138">
        <f>STDEV(G36:G40)</f>
        <v>2.7312439653077791E-5</v>
      </c>
      <c r="J36" s="141">
        <f>I36/H36</f>
        <v>0.77712227835343384</v>
      </c>
      <c r="K36" s="67">
        <f>LOG(D36)</f>
        <v>3.8530895298518657</v>
      </c>
      <c r="L36" s="144">
        <f>AVERAGE(K36:K40)</f>
        <v>3.3798170287855376</v>
      </c>
      <c r="M36" s="144">
        <f>STDEV(K36:K40)^2</f>
        <v>0.34900945427504654</v>
      </c>
      <c r="N36" s="151">
        <f>L30-L36</f>
        <v>4.6474846946687824</v>
      </c>
      <c r="O36" s="144">
        <f>SQRT((M30/5)+(M36/5))</f>
        <v>0.26438450858533724</v>
      </c>
      <c r="P36" s="133">
        <f>1.96*O36</f>
        <v>0.51819363682726094</v>
      </c>
    </row>
    <row r="37" spans="1:16" ht="20.100000000000001" customHeight="1" x14ac:dyDescent="0.2">
      <c r="A37" s="16" t="s">
        <v>61</v>
      </c>
      <c r="B37" s="10">
        <v>114000000</v>
      </c>
      <c r="C37" s="10">
        <v>100</v>
      </c>
      <c r="D37" s="10">
        <f t="shared" si="4"/>
        <v>1000</v>
      </c>
      <c r="E37" s="136"/>
      <c r="F37" s="136"/>
      <c r="G37" s="121">
        <f t="shared" si="5"/>
        <v>8.7719298245614029E-6</v>
      </c>
      <c r="H37" s="139"/>
      <c r="I37" s="139"/>
      <c r="J37" s="142"/>
      <c r="K37" s="68">
        <f>LOG(D37)</f>
        <v>3</v>
      </c>
      <c r="L37" s="145"/>
      <c r="M37" s="145"/>
      <c r="N37" s="152"/>
      <c r="O37" s="145"/>
      <c r="P37" s="134"/>
    </row>
    <row r="38" spans="1:16" ht="20.100000000000001" customHeight="1" x14ac:dyDescent="0.2">
      <c r="A38" s="16" t="s">
        <v>62</v>
      </c>
      <c r="B38" s="10">
        <v>114000000</v>
      </c>
      <c r="C38" s="10">
        <v>33.299999999999997</v>
      </c>
      <c r="D38" s="10">
        <f t="shared" si="4"/>
        <v>333</v>
      </c>
      <c r="E38" s="136"/>
      <c r="F38" s="136"/>
      <c r="G38" s="121">
        <f t="shared" si="5"/>
        <v>2.9210526315789475E-6</v>
      </c>
      <c r="H38" s="139"/>
      <c r="I38" s="139"/>
      <c r="J38" s="142"/>
      <c r="K38" s="68">
        <f>LOG(D38)</f>
        <v>2.5224442335063197</v>
      </c>
      <c r="L38" s="145"/>
      <c r="M38" s="145"/>
      <c r="N38" s="152"/>
      <c r="O38" s="145"/>
      <c r="P38" s="134"/>
    </row>
    <row r="39" spans="1:16" ht="20.100000000000001" customHeight="1" x14ac:dyDescent="0.2">
      <c r="A39" s="16" t="s">
        <v>63</v>
      </c>
      <c r="B39" s="10">
        <v>114000000</v>
      </c>
      <c r="C39" s="10">
        <v>607</v>
      </c>
      <c r="D39" s="10">
        <f t="shared" si="4"/>
        <v>6070</v>
      </c>
      <c r="E39" s="136"/>
      <c r="F39" s="136"/>
      <c r="G39" s="120">
        <f t="shared" si="5"/>
        <v>5.3245614035087719E-5</v>
      </c>
      <c r="H39" s="139"/>
      <c r="I39" s="139"/>
      <c r="J39" s="142"/>
      <c r="K39" s="68">
        <f>LOG(D39)</f>
        <v>3.7831886910752575</v>
      </c>
      <c r="L39" s="145"/>
      <c r="M39" s="145"/>
      <c r="N39" s="152"/>
      <c r="O39" s="145"/>
      <c r="P39" s="134"/>
    </row>
    <row r="40" spans="1:16" ht="20.100000000000001" customHeight="1" x14ac:dyDescent="0.2">
      <c r="A40" s="16" t="s">
        <v>64</v>
      </c>
      <c r="B40" s="10">
        <v>114000000</v>
      </c>
      <c r="C40" s="10">
        <v>550</v>
      </c>
      <c r="D40" s="10">
        <f t="shared" si="4"/>
        <v>5500</v>
      </c>
      <c r="E40" s="137"/>
      <c r="F40" s="137"/>
      <c r="G40" s="120">
        <f t="shared" si="5"/>
        <v>4.8245614035087719E-5</v>
      </c>
      <c r="H40" s="140"/>
      <c r="I40" s="140"/>
      <c r="J40" s="143"/>
      <c r="K40" s="68">
        <f>LOG(D40)</f>
        <v>3.7403626894942437</v>
      </c>
      <c r="L40" s="150"/>
      <c r="M40" s="150"/>
      <c r="N40" s="153"/>
      <c r="O40" s="145"/>
      <c r="P40" s="134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114000000</v>
      </c>
      <c r="C44" s="87">
        <v>543000</v>
      </c>
      <c r="D44" s="87">
        <f t="shared" ref="D44:D55" si="6">C44*10</f>
        <v>5430000</v>
      </c>
      <c r="E44" s="179">
        <f>AVERAGE(D44:D48)</f>
        <v>10538000</v>
      </c>
      <c r="F44" s="179">
        <f>STDEV(D44:D48)</f>
        <v>5026367.4756229278</v>
      </c>
      <c r="G44" s="91">
        <f t="shared" ref="G44:G48" si="7">D44/B44</f>
        <v>4.7631578947368421E-2</v>
      </c>
      <c r="H44" s="182">
        <f>AVERAGE(G44:G48)</f>
        <v>9.243859649122807E-2</v>
      </c>
      <c r="I44" s="182">
        <f>STDEV(G44:G48)</f>
        <v>4.4090942768622167E-2</v>
      </c>
      <c r="J44" s="182">
        <f>I44/H44</f>
        <v>0.47697546741534702</v>
      </c>
      <c r="K44" s="92">
        <f>LOG(D44)</f>
        <v>6.7347998295888472</v>
      </c>
      <c r="L44" s="185">
        <f>AVERAGE(K44:K48)</f>
        <v>6.982174734964774</v>
      </c>
      <c r="M44" s="187">
        <f>STDEV(K44:K48)^2</f>
        <v>4.4358560028161416E-2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114000000</v>
      </c>
      <c r="C45" s="89">
        <v>1600000</v>
      </c>
      <c r="D45" s="89">
        <f t="shared" si="6"/>
        <v>16000000</v>
      </c>
      <c r="E45" s="180"/>
      <c r="F45" s="180"/>
      <c r="G45" s="93">
        <f t="shared" si="7"/>
        <v>0.14035087719298245</v>
      </c>
      <c r="H45" s="183"/>
      <c r="I45" s="183"/>
      <c r="J45" s="183"/>
      <c r="K45" s="94">
        <f>LOG(D45)</f>
        <v>7.204119982655925</v>
      </c>
      <c r="L45" s="186"/>
      <c r="M45" s="188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114000000</v>
      </c>
      <c r="C46" s="89">
        <v>783000</v>
      </c>
      <c r="D46" s="89">
        <f t="shared" si="6"/>
        <v>7830000</v>
      </c>
      <c r="E46" s="180"/>
      <c r="F46" s="180"/>
      <c r="G46" s="93">
        <f t="shared" si="7"/>
        <v>6.8684210526315792E-2</v>
      </c>
      <c r="H46" s="183"/>
      <c r="I46" s="183"/>
      <c r="J46" s="183"/>
      <c r="K46" s="94">
        <f>LOG(D46)</f>
        <v>6.8937617620579434</v>
      </c>
      <c r="L46" s="186"/>
      <c r="M46" s="188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114000000</v>
      </c>
      <c r="C47" s="89">
        <v>753000</v>
      </c>
      <c r="D47" s="89">
        <f t="shared" si="6"/>
        <v>7530000</v>
      </c>
      <c r="E47" s="180"/>
      <c r="F47" s="180"/>
      <c r="G47" s="93">
        <f t="shared" si="7"/>
        <v>6.6052631578947363E-2</v>
      </c>
      <c r="H47" s="183"/>
      <c r="I47" s="183"/>
      <c r="J47" s="183"/>
      <c r="K47" s="94">
        <f>LOG(D47)</f>
        <v>6.876794976200701</v>
      </c>
      <c r="L47" s="186"/>
      <c r="M47" s="188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114000000</v>
      </c>
      <c r="C48" s="89">
        <v>1590000</v>
      </c>
      <c r="D48" s="89">
        <f t="shared" si="6"/>
        <v>15900000</v>
      </c>
      <c r="E48" s="181"/>
      <c r="F48" s="181"/>
      <c r="G48" s="93">
        <f t="shared" si="7"/>
        <v>0.13947368421052631</v>
      </c>
      <c r="H48" s="184"/>
      <c r="I48" s="184"/>
      <c r="J48" s="184"/>
      <c r="K48" s="94">
        <f>LOG(D48)</f>
        <v>7.2013971243204518</v>
      </c>
      <c r="L48" s="186"/>
      <c r="M48" s="188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114000000</v>
      </c>
      <c r="C50" s="8">
        <v>7270</v>
      </c>
      <c r="D50" s="8">
        <f t="shared" si="6"/>
        <v>72700</v>
      </c>
      <c r="E50" s="135">
        <f>AVERAGE(D50:D54)</f>
        <v>53074</v>
      </c>
      <c r="F50" s="135">
        <f>STDEV(D50:D54)</f>
        <v>44488.50278442735</v>
      </c>
      <c r="G50" s="125">
        <f t="shared" ref="G50:G54" si="8">D50/B50</f>
        <v>6.3771929824561399E-4</v>
      </c>
      <c r="H50" s="192">
        <f>AVERAGE(G50:G54)</f>
        <v>4.6556140350877199E-4</v>
      </c>
      <c r="I50" s="192">
        <f>STDEV(G50:G54)</f>
        <v>3.9025002442480129E-4</v>
      </c>
      <c r="J50" s="141">
        <f>I50/H50</f>
        <v>0.8382353465807616</v>
      </c>
      <c r="K50" s="67">
        <f>LOG(D50)</f>
        <v>4.8615344108590381</v>
      </c>
      <c r="L50" s="144">
        <f>AVERAGE(K50:K54)</f>
        <v>4.5117304177910853</v>
      </c>
      <c r="M50" s="189">
        <f>STDEV(K50:K54)^2</f>
        <v>0.31454857313088525</v>
      </c>
      <c r="N50" s="151">
        <f>L44-L50</f>
        <v>2.4704443171736887</v>
      </c>
      <c r="O50" s="144">
        <f>SQRT((M44/5)+(M50/5))</f>
        <v>0.26792056030064088</v>
      </c>
      <c r="P50" s="133">
        <f>1.96*O50</f>
        <v>0.5251242981892561</v>
      </c>
    </row>
    <row r="51" spans="1:16" ht="20.100000000000001" customHeight="1" x14ac:dyDescent="0.2">
      <c r="A51" s="16" t="s">
        <v>46</v>
      </c>
      <c r="B51" s="10">
        <v>114000000</v>
      </c>
      <c r="C51" s="10">
        <v>5900</v>
      </c>
      <c r="D51" s="10">
        <f t="shared" si="6"/>
        <v>59000</v>
      </c>
      <c r="E51" s="136"/>
      <c r="F51" s="136"/>
      <c r="G51" s="124">
        <f t="shared" si="8"/>
        <v>5.175438596491228E-4</v>
      </c>
      <c r="H51" s="193"/>
      <c r="I51" s="193"/>
      <c r="J51" s="142"/>
      <c r="K51" s="68">
        <f>LOG(D51)</f>
        <v>4.7708520116421438</v>
      </c>
      <c r="L51" s="145"/>
      <c r="M51" s="190"/>
      <c r="N51" s="152"/>
      <c r="O51" s="145"/>
      <c r="P51" s="134"/>
    </row>
    <row r="52" spans="1:16" ht="20.100000000000001" customHeight="1" x14ac:dyDescent="0.2">
      <c r="A52" s="16" t="s">
        <v>47</v>
      </c>
      <c r="B52" s="10">
        <v>114000000</v>
      </c>
      <c r="C52" s="10">
        <v>1460</v>
      </c>
      <c r="D52" s="10">
        <f t="shared" si="6"/>
        <v>14600</v>
      </c>
      <c r="E52" s="136"/>
      <c r="F52" s="136"/>
      <c r="G52" s="124">
        <f t="shared" si="8"/>
        <v>1.280701754385965E-4</v>
      </c>
      <c r="H52" s="193"/>
      <c r="I52" s="193"/>
      <c r="J52" s="142"/>
      <c r="K52" s="68">
        <f>LOG(D52)</f>
        <v>4.1643528557844371</v>
      </c>
      <c r="L52" s="145"/>
      <c r="M52" s="190"/>
      <c r="N52" s="152"/>
      <c r="O52" s="145"/>
      <c r="P52" s="134"/>
    </row>
    <row r="53" spans="1:16" ht="20.100000000000001" customHeight="1" x14ac:dyDescent="0.2">
      <c r="A53" s="16" t="s">
        <v>48</v>
      </c>
      <c r="B53" s="10">
        <v>114000000</v>
      </c>
      <c r="C53" s="10">
        <v>11400</v>
      </c>
      <c r="D53" s="10">
        <f t="shared" si="6"/>
        <v>114000</v>
      </c>
      <c r="E53" s="136"/>
      <c r="F53" s="136"/>
      <c r="G53" s="11">
        <f t="shared" si="8"/>
        <v>1E-3</v>
      </c>
      <c r="H53" s="193"/>
      <c r="I53" s="193"/>
      <c r="J53" s="142"/>
      <c r="K53" s="68">
        <f>LOG(D53)</f>
        <v>5.0569048513364727</v>
      </c>
      <c r="L53" s="145"/>
      <c r="M53" s="190"/>
      <c r="N53" s="152"/>
      <c r="O53" s="145"/>
      <c r="P53" s="134"/>
    </row>
    <row r="54" spans="1:16" ht="20.100000000000001" customHeight="1" x14ac:dyDescent="0.2">
      <c r="A54" s="16" t="s">
        <v>49</v>
      </c>
      <c r="B54" s="10">
        <v>114000000</v>
      </c>
      <c r="C54" s="10">
        <v>507</v>
      </c>
      <c r="D54" s="10">
        <f t="shared" si="6"/>
        <v>5070</v>
      </c>
      <c r="E54" s="137"/>
      <c r="F54" s="137"/>
      <c r="G54" s="120">
        <f t="shared" si="8"/>
        <v>4.4473684210526316E-5</v>
      </c>
      <c r="H54" s="194"/>
      <c r="I54" s="194"/>
      <c r="J54" s="143"/>
      <c r="K54" s="68">
        <f>LOG(D54)</f>
        <v>3.705007959333336</v>
      </c>
      <c r="L54" s="150"/>
      <c r="M54" s="191"/>
      <c r="N54" s="153"/>
      <c r="O54" s="145"/>
      <c r="P54" s="134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L16:L20"/>
    <mergeCell ref="M16:M20"/>
    <mergeCell ref="L22:L26"/>
    <mergeCell ref="M22:M26"/>
    <mergeCell ref="N22:N26"/>
    <mergeCell ref="P22:P26"/>
    <mergeCell ref="E22:E26"/>
    <mergeCell ref="F22:F26"/>
    <mergeCell ref="H22:H26"/>
    <mergeCell ref="I22:I26"/>
    <mergeCell ref="J22:J26"/>
    <mergeCell ref="O22:O26"/>
    <mergeCell ref="E16:E20"/>
    <mergeCell ref="F16:F20"/>
    <mergeCell ref="H16:H20"/>
    <mergeCell ref="I16:I20"/>
    <mergeCell ref="J16:J20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#13 (212 mg/L - 32°C - 45%RH - 48hr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6"/>
  <sheetViews>
    <sheetView zoomScale="60" zoomScaleNormal="60" zoomScaleSheetLayoutView="65" workbookViewId="0">
      <selection activeCell="C10" sqref="C10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102000000</v>
      </c>
      <c r="C2" s="108">
        <v>8230000</v>
      </c>
      <c r="D2" s="58">
        <f t="shared" ref="D2:D13" si="0">C2*10</f>
        <v>82300000</v>
      </c>
      <c r="E2" s="156">
        <f>AVERAGE(D2:D6)</f>
        <v>80940000</v>
      </c>
      <c r="F2" s="156">
        <f>STDEV(D2:D6)</f>
        <v>7093165.724836831</v>
      </c>
      <c r="G2" s="63">
        <f t="shared" ref="G2:G12" si="1">D2/B2</f>
        <v>0.80686274509803924</v>
      </c>
      <c r="H2" s="159">
        <f>AVERAGE(G2:G6)</f>
        <v>0.79352941176470593</v>
      </c>
      <c r="I2" s="159">
        <f>STDEV(G2:G6)</f>
        <v>6.9540840439576784E-2</v>
      </c>
      <c r="J2" s="162">
        <f>I2/H2</f>
        <v>8.763486193275058E-2</v>
      </c>
      <c r="K2" s="64">
        <f>LOG(D2)</f>
        <v>7.9153998352122699</v>
      </c>
      <c r="L2" s="165">
        <f>AVERAGE(K2:K6)</f>
        <v>7.9068033590297855</v>
      </c>
      <c r="M2" s="199">
        <f>STDEV(K2:K6)^2</f>
        <v>1.4904334174146601E-3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102000000</v>
      </c>
      <c r="C3" s="60">
        <v>7170000</v>
      </c>
      <c r="D3" s="60">
        <f t="shared" si="0"/>
        <v>71700000</v>
      </c>
      <c r="E3" s="157"/>
      <c r="F3" s="157"/>
      <c r="G3" s="65">
        <f t="shared" si="1"/>
        <v>0.70294117647058818</v>
      </c>
      <c r="H3" s="160"/>
      <c r="I3" s="160"/>
      <c r="J3" s="163"/>
      <c r="K3" s="66">
        <f>LOG(D3)</f>
        <v>7.8555191556677997</v>
      </c>
      <c r="L3" s="166"/>
      <c r="M3" s="200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102000000</v>
      </c>
      <c r="C4" s="60">
        <v>7570000</v>
      </c>
      <c r="D4" s="60">
        <f t="shared" si="0"/>
        <v>75700000</v>
      </c>
      <c r="E4" s="157"/>
      <c r="F4" s="157"/>
      <c r="G4" s="65">
        <f t="shared" si="1"/>
        <v>0.74215686274509807</v>
      </c>
      <c r="H4" s="160"/>
      <c r="I4" s="160"/>
      <c r="J4" s="163"/>
      <c r="K4" s="66">
        <f>LOG(D4)</f>
        <v>7.8790958795000732</v>
      </c>
      <c r="L4" s="166"/>
      <c r="M4" s="200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102000000</v>
      </c>
      <c r="C5" s="60">
        <v>8700000</v>
      </c>
      <c r="D5" s="60">
        <f t="shared" si="0"/>
        <v>87000000</v>
      </c>
      <c r="E5" s="157"/>
      <c r="F5" s="157"/>
      <c r="G5" s="65">
        <f t="shared" si="1"/>
        <v>0.8529411764705882</v>
      </c>
      <c r="H5" s="160"/>
      <c r="I5" s="160"/>
      <c r="J5" s="163"/>
      <c r="K5" s="66">
        <f>LOG(D5)</f>
        <v>7.9395192526186182</v>
      </c>
      <c r="L5" s="166"/>
      <c r="M5" s="200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102000000</v>
      </c>
      <c r="C6" s="60">
        <v>8800000</v>
      </c>
      <c r="D6" s="60">
        <f t="shared" si="0"/>
        <v>88000000</v>
      </c>
      <c r="E6" s="158"/>
      <c r="F6" s="158"/>
      <c r="G6" s="65">
        <f t="shared" si="1"/>
        <v>0.86274509803921573</v>
      </c>
      <c r="H6" s="161"/>
      <c r="I6" s="161"/>
      <c r="J6" s="164"/>
      <c r="K6" s="66">
        <f>LOG(D6)</f>
        <v>7.9444826721501682</v>
      </c>
      <c r="L6" s="166"/>
      <c r="M6" s="200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102000000</v>
      </c>
      <c r="C8" s="8">
        <v>3140000</v>
      </c>
      <c r="D8" s="8">
        <f t="shared" si="0"/>
        <v>31400000</v>
      </c>
      <c r="E8" s="135">
        <f>AVERAGE(D8:D12)</f>
        <v>20800000</v>
      </c>
      <c r="F8" s="135">
        <f>STDEV(D8:D12)</f>
        <v>6245398.3059529522</v>
      </c>
      <c r="G8" s="41">
        <f t="shared" si="1"/>
        <v>0.30784313725490198</v>
      </c>
      <c r="H8" s="141">
        <f>AVERAGE(G8:G12)</f>
        <v>0.20392156862745101</v>
      </c>
      <c r="I8" s="141">
        <f>STDEV(G8:G12)</f>
        <v>6.1229395156401391E-2</v>
      </c>
      <c r="J8" s="141">
        <f>I8/H8</f>
        <v>0.30025953394004523</v>
      </c>
      <c r="K8" s="67">
        <f>LOG(D8)</f>
        <v>7.4969296480732153</v>
      </c>
      <c r="L8" s="144">
        <f>AVERAGE(K8:K12)</f>
        <v>7.3045627282790289</v>
      </c>
      <c r="M8" s="144">
        <f>STDEV(K8:K12)^2</f>
        <v>1.3586142223466447E-2</v>
      </c>
      <c r="N8" s="151">
        <f>L2-L8</f>
        <v>0.60224063075075662</v>
      </c>
      <c r="O8" s="144">
        <f>SQRT((M2/5)+(M8/5))</f>
        <v>5.4911885126775799E-2</v>
      </c>
      <c r="P8" s="154">
        <f>1.96*O8</f>
        <v>0.10762729484848056</v>
      </c>
    </row>
    <row r="9" spans="1:16" ht="20.100000000000001" customHeight="1" x14ac:dyDescent="0.2">
      <c r="A9" s="16" t="s">
        <v>33</v>
      </c>
      <c r="B9" s="10">
        <v>102000000</v>
      </c>
      <c r="C9" s="10">
        <v>1760000</v>
      </c>
      <c r="D9" s="10">
        <f t="shared" si="0"/>
        <v>17600000</v>
      </c>
      <c r="E9" s="136"/>
      <c r="F9" s="136"/>
      <c r="G9" s="11">
        <f t="shared" si="1"/>
        <v>0.17254901960784313</v>
      </c>
      <c r="H9" s="142"/>
      <c r="I9" s="142"/>
      <c r="J9" s="142"/>
      <c r="K9" s="68">
        <f>LOG(D9)</f>
        <v>7.2455126678141495</v>
      </c>
      <c r="L9" s="145"/>
      <c r="M9" s="145"/>
      <c r="N9" s="152"/>
      <c r="O9" s="145"/>
      <c r="P9" s="155"/>
    </row>
    <row r="10" spans="1:16" ht="20.100000000000001" customHeight="1" x14ac:dyDescent="0.2">
      <c r="A10" s="16" t="s">
        <v>34</v>
      </c>
      <c r="B10" s="10">
        <v>102000000</v>
      </c>
      <c r="C10" s="10">
        <v>1650000</v>
      </c>
      <c r="D10" s="10">
        <f t="shared" si="0"/>
        <v>16500000</v>
      </c>
      <c r="E10" s="136"/>
      <c r="F10" s="136"/>
      <c r="G10" s="11">
        <f t="shared" si="1"/>
        <v>0.16176470588235295</v>
      </c>
      <c r="H10" s="142"/>
      <c r="I10" s="142"/>
      <c r="J10" s="142"/>
      <c r="K10" s="68">
        <f>LOG(D10)</f>
        <v>7.2174839442139067</v>
      </c>
      <c r="L10" s="145"/>
      <c r="M10" s="145"/>
      <c r="N10" s="152"/>
      <c r="O10" s="145"/>
      <c r="P10" s="155"/>
    </row>
    <row r="11" spans="1:16" ht="20.100000000000001" customHeight="1" x14ac:dyDescent="0.2">
      <c r="A11" s="16" t="s">
        <v>35</v>
      </c>
      <c r="B11" s="10">
        <v>102000000</v>
      </c>
      <c r="C11" s="10">
        <v>2150000</v>
      </c>
      <c r="D11" s="10">
        <f t="shared" si="0"/>
        <v>21500000</v>
      </c>
      <c r="E11" s="136"/>
      <c r="F11" s="136"/>
      <c r="G11" s="11">
        <f t="shared" si="1"/>
        <v>0.2107843137254902</v>
      </c>
      <c r="H11" s="142"/>
      <c r="I11" s="142"/>
      <c r="J11" s="142"/>
      <c r="K11" s="68">
        <f>LOG(D11)</f>
        <v>7.3324384599156049</v>
      </c>
      <c r="L11" s="145"/>
      <c r="M11" s="145"/>
      <c r="N11" s="152"/>
      <c r="O11" s="145"/>
      <c r="P11" s="155"/>
    </row>
    <row r="12" spans="1:16" ht="20.100000000000001" customHeight="1" x14ac:dyDescent="0.2">
      <c r="A12" s="16" t="s">
        <v>36</v>
      </c>
      <c r="B12" s="10">
        <v>102000000</v>
      </c>
      <c r="C12" s="10">
        <v>1700000</v>
      </c>
      <c r="D12" s="10">
        <f t="shared" si="0"/>
        <v>17000000</v>
      </c>
      <c r="E12" s="137"/>
      <c r="F12" s="137"/>
      <c r="G12" s="11">
        <f t="shared" si="1"/>
        <v>0.16666666666666666</v>
      </c>
      <c r="H12" s="143"/>
      <c r="I12" s="143"/>
      <c r="J12" s="143"/>
      <c r="K12" s="68">
        <f>LOG(D12)</f>
        <v>7.2304489213782741</v>
      </c>
      <c r="L12" s="150"/>
      <c r="M12" s="150"/>
      <c r="N12" s="153"/>
      <c r="O12" s="145"/>
      <c r="P12" s="155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102000000</v>
      </c>
      <c r="C16" s="45">
        <v>125000</v>
      </c>
      <c r="D16" s="45">
        <f t="shared" ref="D16:D27" si="2">C16*10</f>
        <v>1250000</v>
      </c>
      <c r="E16" s="127">
        <f>AVERAGE(D16:D20)</f>
        <v>1220000</v>
      </c>
      <c r="F16" s="127">
        <f>STDEV(D16:D20)</f>
        <v>450111.09739707597</v>
      </c>
      <c r="G16" s="49">
        <f t="shared" ref="G16:G26" si="3">D16/B16</f>
        <v>1.2254901960784314E-2</v>
      </c>
      <c r="H16" s="130">
        <f>AVERAGE(G16:G20)</f>
        <v>1.1960784313725489E-2</v>
      </c>
      <c r="I16" s="130">
        <f>STDEV(G16:G20)</f>
        <v>4.4128538960497721E-3</v>
      </c>
      <c r="J16" s="130">
        <f>I16/H16</f>
        <v>0.36894352245662032</v>
      </c>
      <c r="K16" s="50">
        <f>LOG(D16)</f>
        <v>6.0969100130080562</v>
      </c>
      <c r="L16" s="146">
        <f>AVERAGE(K16:K20)</f>
        <v>6.0546712759461387</v>
      </c>
      <c r="M16" s="148">
        <f>STDEV(K16:K20)^2</f>
        <v>4.0271014453227144E-2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102000000</v>
      </c>
      <c r="C17" s="47">
        <v>175000</v>
      </c>
      <c r="D17" s="47">
        <f t="shared" si="2"/>
        <v>1750000</v>
      </c>
      <c r="E17" s="128"/>
      <c r="F17" s="128"/>
      <c r="G17" s="51">
        <f t="shared" si="3"/>
        <v>1.7156862745098041E-2</v>
      </c>
      <c r="H17" s="131"/>
      <c r="I17" s="131"/>
      <c r="J17" s="131"/>
      <c r="K17" s="52">
        <f>LOG(D17)</f>
        <v>6.2430380486862944</v>
      </c>
      <c r="L17" s="147"/>
      <c r="M17" s="149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102000000</v>
      </c>
      <c r="C18" s="47">
        <v>141000</v>
      </c>
      <c r="D18" s="47">
        <f t="shared" si="2"/>
        <v>1410000</v>
      </c>
      <c r="E18" s="128"/>
      <c r="F18" s="128"/>
      <c r="G18" s="51">
        <f t="shared" si="3"/>
        <v>1.3823529411764707E-2</v>
      </c>
      <c r="H18" s="131"/>
      <c r="I18" s="131"/>
      <c r="J18" s="131"/>
      <c r="K18" s="52">
        <f>LOG(D18)</f>
        <v>6.1492191126553797</v>
      </c>
      <c r="L18" s="147"/>
      <c r="M18" s="149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102000000</v>
      </c>
      <c r="C19" s="47">
        <v>52000</v>
      </c>
      <c r="D19" s="47">
        <f t="shared" si="2"/>
        <v>520000</v>
      </c>
      <c r="E19" s="128"/>
      <c r="F19" s="128"/>
      <c r="G19" s="51">
        <f t="shared" si="3"/>
        <v>5.0980392156862748E-3</v>
      </c>
      <c r="H19" s="131"/>
      <c r="I19" s="131"/>
      <c r="J19" s="131"/>
      <c r="K19" s="52">
        <f>LOG(D19)</f>
        <v>5.7160033436347994</v>
      </c>
      <c r="L19" s="147"/>
      <c r="M19" s="149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102000000</v>
      </c>
      <c r="C20" s="47">
        <v>117000</v>
      </c>
      <c r="D20" s="47">
        <f t="shared" si="2"/>
        <v>1170000</v>
      </c>
      <c r="E20" s="129"/>
      <c r="F20" s="129"/>
      <c r="G20" s="51">
        <f t="shared" si="3"/>
        <v>1.1470588235294118E-2</v>
      </c>
      <c r="H20" s="132"/>
      <c r="I20" s="132"/>
      <c r="J20" s="132"/>
      <c r="K20" s="52">
        <f>LOG(D20)</f>
        <v>6.0681858617461613</v>
      </c>
      <c r="L20" s="147"/>
      <c r="M20" s="149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102000000</v>
      </c>
      <c r="C22" s="8">
        <v>337</v>
      </c>
      <c r="D22" s="8">
        <f t="shared" si="2"/>
        <v>3370</v>
      </c>
      <c r="E22" s="135">
        <f>AVERAGE(D22:D26)</f>
        <v>3154</v>
      </c>
      <c r="F22" s="135">
        <f>STDEV(D22:D26)</f>
        <v>2503.1040729462288</v>
      </c>
      <c r="G22" s="119">
        <f t="shared" si="3"/>
        <v>3.3039215686274511E-5</v>
      </c>
      <c r="H22" s="138">
        <f>AVERAGE(G22:G26)</f>
        <v>3.0921568627450977E-5</v>
      </c>
      <c r="I22" s="138">
        <f>STDEV(G22:G26)</f>
        <v>2.454023600927675E-5</v>
      </c>
      <c r="J22" s="141">
        <f>I22/H22</f>
        <v>0.79362843149848727</v>
      </c>
      <c r="K22" s="67">
        <f>LOG(D22)</f>
        <v>3.5276299008713385</v>
      </c>
      <c r="L22" s="144">
        <f>AVERAGE(K22:K26)</f>
        <v>3.3848902512400385</v>
      </c>
      <c r="M22" s="144">
        <f>STDEV(K22:K26)^2</f>
        <v>0.12934143979959742</v>
      </c>
      <c r="N22" s="151">
        <f>L16-L22</f>
        <v>2.6697810247061002</v>
      </c>
      <c r="O22" s="144">
        <f>SQRT((M16/5)+(M22/5))</f>
        <v>0.18418059303456732</v>
      </c>
      <c r="P22" s="133">
        <f>1.96*O22</f>
        <v>0.36099396234775194</v>
      </c>
    </row>
    <row r="23" spans="1:16" ht="20.100000000000001" customHeight="1" x14ac:dyDescent="0.2">
      <c r="A23" s="16" t="s">
        <v>72</v>
      </c>
      <c r="B23" s="10">
        <v>102000000</v>
      </c>
      <c r="C23" s="10">
        <v>303</v>
      </c>
      <c r="D23" s="10">
        <f t="shared" si="2"/>
        <v>3030</v>
      </c>
      <c r="E23" s="136"/>
      <c r="F23" s="136"/>
      <c r="G23" s="120">
        <f t="shared" si="3"/>
        <v>2.9705882352941177E-5</v>
      </c>
      <c r="H23" s="139"/>
      <c r="I23" s="139"/>
      <c r="J23" s="142"/>
      <c r="K23" s="68">
        <f>LOG(D23)</f>
        <v>3.4814426285023048</v>
      </c>
      <c r="L23" s="145"/>
      <c r="M23" s="145"/>
      <c r="N23" s="152"/>
      <c r="O23" s="145"/>
      <c r="P23" s="134"/>
    </row>
    <row r="24" spans="1:16" ht="20.100000000000001" customHeight="1" x14ac:dyDescent="0.2">
      <c r="A24" s="16" t="s">
        <v>73</v>
      </c>
      <c r="B24" s="10">
        <v>102000000</v>
      </c>
      <c r="C24" s="10">
        <v>127</v>
      </c>
      <c r="D24" s="10">
        <f t="shared" si="2"/>
        <v>1270</v>
      </c>
      <c r="E24" s="136"/>
      <c r="F24" s="136"/>
      <c r="G24" s="120">
        <f t="shared" si="3"/>
        <v>1.2450980392156863E-5</v>
      </c>
      <c r="H24" s="139"/>
      <c r="I24" s="139"/>
      <c r="J24" s="142"/>
      <c r="K24" s="68">
        <f>LOG(D24)</f>
        <v>3.1038037209559568</v>
      </c>
      <c r="L24" s="145"/>
      <c r="M24" s="145"/>
      <c r="N24" s="152"/>
      <c r="O24" s="145"/>
      <c r="P24" s="134"/>
    </row>
    <row r="25" spans="1:16" ht="20.100000000000001" customHeight="1" x14ac:dyDescent="0.2">
      <c r="A25" s="16" t="s">
        <v>74</v>
      </c>
      <c r="B25" s="10">
        <v>102000000</v>
      </c>
      <c r="C25" s="10">
        <v>720</v>
      </c>
      <c r="D25" s="10">
        <f t="shared" si="2"/>
        <v>7200</v>
      </c>
      <c r="E25" s="136"/>
      <c r="F25" s="136"/>
      <c r="G25" s="120">
        <f t="shared" si="3"/>
        <v>7.0588235294117641E-5</v>
      </c>
      <c r="H25" s="139"/>
      <c r="I25" s="139"/>
      <c r="J25" s="142"/>
      <c r="K25" s="68">
        <f>LOG(D25)</f>
        <v>3.8573324964312685</v>
      </c>
      <c r="L25" s="145"/>
      <c r="M25" s="145"/>
      <c r="N25" s="152"/>
      <c r="O25" s="145"/>
      <c r="P25" s="134"/>
    </row>
    <row r="26" spans="1:16" ht="20.100000000000001" customHeight="1" x14ac:dyDescent="0.2">
      <c r="A26" s="16" t="s">
        <v>75</v>
      </c>
      <c r="B26" s="10">
        <v>102000000</v>
      </c>
      <c r="C26" s="10">
        <v>90</v>
      </c>
      <c r="D26" s="10">
        <f t="shared" si="2"/>
        <v>900</v>
      </c>
      <c r="E26" s="137"/>
      <c r="F26" s="137"/>
      <c r="G26" s="121">
        <f t="shared" si="3"/>
        <v>8.8235294117647051E-6</v>
      </c>
      <c r="H26" s="140"/>
      <c r="I26" s="140"/>
      <c r="J26" s="143"/>
      <c r="K26" s="68">
        <f>LOG(D26)</f>
        <v>2.9542425094393248</v>
      </c>
      <c r="L26" s="150"/>
      <c r="M26" s="150"/>
      <c r="N26" s="153"/>
      <c r="O26" s="145"/>
      <c r="P26" s="134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102000000</v>
      </c>
      <c r="C30" s="76">
        <v>8070000</v>
      </c>
      <c r="D30" s="76">
        <f t="shared" ref="D30:D41" si="4">C30*10</f>
        <v>80700000</v>
      </c>
      <c r="E30" s="173">
        <f>AVERAGE(D30:D34)</f>
        <v>79800000</v>
      </c>
      <c r="F30" s="173">
        <f>STDEV(D30:D34)</f>
        <v>12039310.611492669</v>
      </c>
      <c r="G30" s="81">
        <f t="shared" ref="G30:G40" si="5">D30/B30</f>
        <v>0.79117647058823526</v>
      </c>
      <c r="H30" s="176">
        <f>AVERAGE(G30:G34)</f>
        <v>0.78235294117647058</v>
      </c>
      <c r="I30" s="176">
        <f>STDEV(G30:G34)</f>
        <v>0.11803245697541807</v>
      </c>
      <c r="J30" s="176">
        <f>I30/H30</f>
        <v>0.15086855402872987</v>
      </c>
      <c r="K30" s="82">
        <f>LOG(D30)</f>
        <v>7.9068735347220702</v>
      </c>
      <c r="L30" s="169">
        <f>AVERAGE(K30:K34)</f>
        <v>7.8979772194099898</v>
      </c>
      <c r="M30" s="197">
        <f>STDEV(K30:K34)^2</f>
        <v>4.4236512693241695E-3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102000000</v>
      </c>
      <c r="C31" s="78">
        <v>9700000</v>
      </c>
      <c r="D31" s="78">
        <f t="shared" si="4"/>
        <v>97000000</v>
      </c>
      <c r="E31" s="174"/>
      <c r="F31" s="174"/>
      <c r="G31" s="84">
        <f t="shared" si="5"/>
        <v>0.9509803921568627</v>
      </c>
      <c r="H31" s="177"/>
      <c r="I31" s="177"/>
      <c r="J31" s="177"/>
      <c r="K31" s="85">
        <f>LOG(D31)</f>
        <v>7.9867717342662452</v>
      </c>
      <c r="L31" s="170"/>
      <c r="M31" s="198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102000000</v>
      </c>
      <c r="C32" s="78">
        <v>7900000</v>
      </c>
      <c r="D32" s="78">
        <f t="shared" si="4"/>
        <v>79000000</v>
      </c>
      <c r="E32" s="174"/>
      <c r="F32" s="174"/>
      <c r="G32" s="84">
        <f t="shared" si="5"/>
        <v>0.77450980392156865</v>
      </c>
      <c r="H32" s="177"/>
      <c r="I32" s="177"/>
      <c r="J32" s="177"/>
      <c r="K32" s="85">
        <f>LOG(D32)</f>
        <v>7.8976270912904418</v>
      </c>
      <c r="L32" s="170"/>
      <c r="M32" s="198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102000000</v>
      </c>
      <c r="C33" s="78">
        <v>7930000</v>
      </c>
      <c r="D33" s="78">
        <f t="shared" si="4"/>
        <v>79300000</v>
      </c>
      <c r="E33" s="174"/>
      <c r="F33" s="174"/>
      <c r="G33" s="84">
        <f t="shared" si="5"/>
        <v>0.77745098039215688</v>
      </c>
      <c r="H33" s="177"/>
      <c r="I33" s="177"/>
      <c r="J33" s="177"/>
      <c r="K33" s="85">
        <f>LOG(D33)</f>
        <v>7.8992731873176041</v>
      </c>
      <c r="L33" s="170"/>
      <c r="M33" s="198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102000000</v>
      </c>
      <c r="C34" s="78">
        <v>6300000</v>
      </c>
      <c r="D34" s="78">
        <f t="shared" si="4"/>
        <v>63000000</v>
      </c>
      <c r="E34" s="175"/>
      <c r="F34" s="175"/>
      <c r="G34" s="84">
        <f t="shared" si="5"/>
        <v>0.61764705882352944</v>
      </c>
      <c r="H34" s="178"/>
      <c r="I34" s="178"/>
      <c r="J34" s="178"/>
      <c r="K34" s="85">
        <f>LOG(D34)</f>
        <v>7.7993405494535821</v>
      </c>
      <c r="L34" s="170"/>
      <c r="M34" s="198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102000000</v>
      </c>
      <c r="C36" s="8">
        <v>91300</v>
      </c>
      <c r="D36" s="8">
        <f t="shared" si="4"/>
        <v>913000</v>
      </c>
      <c r="E36" s="135">
        <f>AVERAGE(D36:D40)</f>
        <v>1950600</v>
      </c>
      <c r="F36" s="135">
        <f>STDEV(D36:D40)</f>
        <v>590755.27928237768</v>
      </c>
      <c r="G36" s="41">
        <f t="shared" si="5"/>
        <v>8.9509803921568633E-3</v>
      </c>
      <c r="H36" s="141">
        <f>AVERAGE(G36:G40)</f>
        <v>1.9123529411764706E-2</v>
      </c>
      <c r="I36" s="141">
        <f>STDEV(G36:G40)</f>
        <v>5.7917184243370355E-3</v>
      </c>
      <c r="J36" s="141">
        <f>I36/H36</f>
        <v>0.30285823812282253</v>
      </c>
      <c r="K36" s="67">
        <f>LOG(D36)</f>
        <v>5.9604707775342991</v>
      </c>
      <c r="L36" s="144">
        <f>AVERAGE(K36:K40)</f>
        <v>6.2671661576693793</v>
      </c>
      <c r="M36" s="144">
        <f>STDEV(K36:K40)^2</f>
        <v>2.9871694903994626E-2</v>
      </c>
      <c r="N36" s="151">
        <f>L30-L36</f>
        <v>1.6308110617406104</v>
      </c>
      <c r="O36" s="189">
        <f>SQRT((M30/5)+(M36/5))</f>
        <v>8.2819497913617895E-2</v>
      </c>
      <c r="P36" s="133">
        <f>1.96*O36</f>
        <v>0.16232621591069107</v>
      </c>
    </row>
    <row r="37" spans="1:16" ht="20.100000000000001" customHeight="1" x14ac:dyDescent="0.2">
      <c r="A37" s="16" t="s">
        <v>61</v>
      </c>
      <c r="B37" s="10">
        <v>102000000</v>
      </c>
      <c r="C37" s="10">
        <v>238000</v>
      </c>
      <c r="D37" s="10">
        <f t="shared" si="4"/>
        <v>2380000</v>
      </c>
      <c r="E37" s="136"/>
      <c r="F37" s="136"/>
      <c r="G37" s="11">
        <f t="shared" si="5"/>
        <v>2.3333333333333334E-2</v>
      </c>
      <c r="H37" s="142"/>
      <c r="I37" s="142"/>
      <c r="J37" s="142"/>
      <c r="K37" s="68">
        <f>LOG(D37)</f>
        <v>6.3765769570565123</v>
      </c>
      <c r="L37" s="145"/>
      <c r="M37" s="145"/>
      <c r="N37" s="152"/>
      <c r="O37" s="190"/>
      <c r="P37" s="134"/>
    </row>
    <row r="38" spans="1:16" ht="20.100000000000001" customHeight="1" x14ac:dyDescent="0.2">
      <c r="A38" s="16" t="s">
        <v>62</v>
      </c>
      <c r="B38" s="10">
        <v>102000000</v>
      </c>
      <c r="C38" s="10">
        <v>217000</v>
      </c>
      <c r="D38" s="10">
        <f t="shared" si="4"/>
        <v>2170000</v>
      </c>
      <c r="E38" s="136"/>
      <c r="F38" s="136"/>
      <c r="G38" s="11">
        <f t="shared" si="5"/>
        <v>2.1274509803921569E-2</v>
      </c>
      <c r="H38" s="142"/>
      <c r="I38" s="142"/>
      <c r="J38" s="142"/>
      <c r="K38" s="68">
        <f>LOG(D38)</f>
        <v>6.3364597338485291</v>
      </c>
      <c r="L38" s="145"/>
      <c r="M38" s="145"/>
      <c r="N38" s="152"/>
      <c r="O38" s="190"/>
      <c r="P38" s="134"/>
    </row>
    <row r="39" spans="1:16" ht="20.100000000000001" customHeight="1" x14ac:dyDescent="0.2">
      <c r="A39" s="16" t="s">
        <v>63</v>
      </c>
      <c r="B39" s="10">
        <v>102000000</v>
      </c>
      <c r="C39" s="10">
        <v>222000</v>
      </c>
      <c r="D39" s="10">
        <f t="shared" si="4"/>
        <v>2220000</v>
      </c>
      <c r="E39" s="136"/>
      <c r="F39" s="136"/>
      <c r="G39" s="11">
        <f t="shared" si="5"/>
        <v>2.1764705882352939E-2</v>
      </c>
      <c r="H39" s="142"/>
      <c r="I39" s="142"/>
      <c r="J39" s="142"/>
      <c r="K39" s="68">
        <f>LOG(D39)</f>
        <v>6.3463529744506388</v>
      </c>
      <c r="L39" s="145"/>
      <c r="M39" s="145"/>
      <c r="N39" s="152"/>
      <c r="O39" s="190"/>
      <c r="P39" s="134"/>
    </row>
    <row r="40" spans="1:16" ht="20.100000000000001" customHeight="1" x14ac:dyDescent="0.2">
      <c r="A40" s="16" t="s">
        <v>64</v>
      </c>
      <c r="B40" s="10">
        <v>102000000</v>
      </c>
      <c r="C40" s="10">
        <v>207000</v>
      </c>
      <c r="D40" s="10">
        <f t="shared" si="4"/>
        <v>2070000</v>
      </c>
      <c r="E40" s="137"/>
      <c r="F40" s="137"/>
      <c r="G40" s="11">
        <f t="shared" si="5"/>
        <v>2.0294117647058824E-2</v>
      </c>
      <c r="H40" s="143"/>
      <c r="I40" s="143"/>
      <c r="J40" s="143"/>
      <c r="K40" s="68">
        <f>LOG(D40)</f>
        <v>6.3159703454569174</v>
      </c>
      <c r="L40" s="150"/>
      <c r="M40" s="150"/>
      <c r="N40" s="153"/>
      <c r="O40" s="190"/>
      <c r="P40" s="134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102000000</v>
      </c>
      <c r="C44" s="87">
        <v>109000</v>
      </c>
      <c r="D44" s="87">
        <f t="shared" ref="D44:D55" si="6">C44*10</f>
        <v>1090000</v>
      </c>
      <c r="E44" s="179">
        <f>AVERAGE(D44:D48)</f>
        <v>1316800</v>
      </c>
      <c r="F44" s="179">
        <f>STDEV(D44:D48)</f>
        <v>945363.26351302653</v>
      </c>
      <c r="G44" s="91">
        <f t="shared" ref="G44:G48" si="7">D44/B44</f>
        <v>1.0686274509803922E-2</v>
      </c>
      <c r="H44" s="182">
        <f>AVERAGE(G44:G48)</f>
        <v>1.2909803921568624E-2</v>
      </c>
      <c r="I44" s="182">
        <f>STDEV(G44:G48)</f>
        <v>9.2682672893434036E-3</v>
      </c>
      <c r="J44" s="182">
        <f>I44/H44</f>
        <v>0.71792471408948011</v>
      </c>
      <c r="K44" s="92">
        <f>LOG(D44)</f>
        <v>6.0374264979406238</v>
      </c>
      <c r="L44" s="185">
        <f>AVERAGE(K44:K48)</f>
        <v>6.0389320037150149</v>
      </c>
      <c r="M44" s="195">
        <f>STDEV(K44:K48)^2</f>
        <v>8.6352107578140491E-2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102000000</v>
      </c>
      <c r="C45" s="89">
        <v>116000</v>
      </c>
      <c r="D45" s="89">
        <f t="shared" si="6"/>
        <v>1160000</v>
      </c>
      <c r="E45" s="180"/>
      <c r="F45" s="180"/>
      <c r="G45" s="93">
        <f t="shared" si="7"/>
        <v>1.1372549019607842E-2</v>
      </c>
      <c r="H45" s="183"/>
      <c r="I45" s="183"/>
      <c r="J45" s="183"/>
      <c r="K45" s="94">
        <f>LOG(D45)</f>
        <v>6.0644579892269181</v>
      </c>
      <c r="L45" s="186"/>
      <c r="M45" s="196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102000000</v>
      </c>
      <c r="C46" s="89">
        <v>96700</v>
      </c>
      <c r="D46" s="89">
        <f t="shared" si="6"/>
        <v>967000</v>
      </c>
      <c r="E46" s="180"/>
      <c r="F46" s="180"/>
      <c r="G46" s="93">
        <f t="shared" si="7"/>
        <v>9.4803921568627457E-3</v>
      </c>
      <c r="H46" s="183"/>
      <c r="I46" s="183"/>
      <c r="J46" s="183"/>
      <c r="K46" s="94">
        <f>LOG(D46)</f>
        <v>5.9854264740830017</v>
      </c>
      <c r="L46" s="186"/>
      <c r="M46" s="196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102000000</v>
      </c>
      <c r="C47" s="89">
        <v>43700</v>
      </c>
      <c r="D47" s="89">
        <f t="shared" si="6"/>
        <v>437000</v>
      </c>
      <c r="E47" s="180"/>
      <c r="F47" s="180"/>
      <c r="G47" s="93">
        <f t="shared" si="7"/>
        <v>4.2843137254901962E-3</v>
      </c>
      <c r="H47" s="183"/>
      <c r="I47" s="183"/>
      <c r="J47" s="183"/>
      <c r="K47" s="94">
        <f>LOG(D47)</f>
        <v>5.6404814369704219</v>
      </c>
      <c r="L47" s="186"/>
      <c r="M47" s="196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102000000</v>
      </c>
      <c r="C48" s="89">
        <v>293000</v>
      </c>
      <c r="D48" s="89">
        <f t="shared" si="6"/>
        <v>2930000</v>
      </c>
      <c r="E48" s="181"/>
      <c r="F48" s="181"/>
      <c r="G48" s="93">
        <f t="shared" si="7"/>
        <v>2.8725490196078431E-2</v>
      </c>
      <c r="H48" s="184"/>
      <c r="I48" s="184"/>
      <c r="J48" s="184"/>
      <c r="K48" s="94">
        <f>LOG(D48)</f>
        <v>6.4668676203541091</v>
      </c>
      <c r="L48" s="186"/>
      <c r="M48" s="196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102000000</v>
      </c>
      <c r="C50" s="8">
        <v>627</v>
      </c>
      <c r="D50" s="8">
        <f t="shared" si="6"/>
        <v>6270</v>
      </c>
      <c r="E50" s="135">
        <f>AVERAGE(D50:D54)</f>
        <v>9900</v>
      </c>
      <c r="F50" s="135">
        <f>STDEV(D50:D54)</f>
        <v>3496.062070387195</v>
      </c>
      <c r="G50" s="119">
        <f t="shared" ref="G50:G54" si="8">D50/B50</f>
        <v>6.1470588235294112E-5</v>
      </c>
      <c r="H50" s="138">
        <f>AVERAGE(G50:G54)</f>
        <v>9.7058823529411756E-5</v>
      </c>
      <c r="I50" s="138">
        <f>STDEV(G50:G54)</f>
        <v>3.4275118337129354E-5</v>
      </c>
      <c r="J50" s="141">
        <f>I50/H50</f>
        <v>0.35313758286739338</v>
      </c>
      <c r="K50" s="67">
        <f>LOG(D50)</f>
        <v>3.7972675408307164</v>
      </c>
      <c r="L50" s="144">
        <f>AVERAGE(K50:K54)</f>
        <v>3.9756778224832727</v>
      </c>
      <c r="M50" s="189">
        <f>STDEV(K50:K54)^2</f>
        <v>2.096419739758304E-2</v>
      </c>
      <c r="N50" s="151">
        <f>L44-L50</f>
        <v>2.0632541812317422</v>
      </c>
      <c r="O50" s="144">
        <f>SQRT((M44/5)+(M50/5))</f>
        <v>0.14650345045474084</v>
      </c>
      <c r="P50" s="133">
        <f>1.96*O50</f>
        <v>0.28714676289129204</v>
      </c>
    </row>
    <row r="51" spans="1:16" ht="20.100000000000001" customHeight="1" x14ac:dyDescent="0.2">
      <c r="A51" s="16" t="s">
        <v>46</v>
      </c>
      <c r="B51" s="10">
        <v>102000000</v>
      </c>
      <c r="C51" s="10">
        <v>813</v>
      </c>
      <c r="D51" s="10">
        <f t="shared" si="6"/>
        <v>8130</v>
      </c>
      <c r="E51" s="136"/>
      <c r="F51" s="136"/>
      <c r="G51" s="120">
        <f t="shared" si="8"/>
        <v>7.9705882352941183E-5</v>
      </c>
      <c r="H51" s="139"/>
      <c r="I51" s="139"/>
      <c r="J51" s="142"/>
      <c r="K51" s="68">
        <f>LOG(D51)</f>
        <v>3.910090545594068</v>
      </c>
      <c r="L51" s="145"/>
      <c r="M51" s="190"/>
      <c r="N51" s="152"/>
      <c r="O51" s="145"/>
      <c r="P51" s="134"/>
    </row>
    <row r="52" spans="1:16" ht="20.100000000000001" customHeight="1" x14ac:dyDescent="0.2">
      <c r="A52" s="16" t="s">
        <v>47</v>
      </c>
      <c r="B52" s="10">
        <v>102000000</v>
      </c>
      <c r="C52" s="10">
        <v>960</v>
      </c>
      <c r="D52" s="10">
        <f t="shared" si="6"/>
        <v>9600</v>
      </c>
      <c r="E52" s="136"/>
      <c r="F52" s="136"/>
      <c r="G52" s="120">
        <f t="shared" si="8"/>
        <v>9.4117647058823535E-5</v>
      </c>
      <c r="H52" s="139"/>
      <c r="I52" s="139"/>
      <c r="J52" s="142"/>
      <c r="K52" s="68">
        <f>LOG(D52)</f>
        <v>3.9822712330395684</v>
      </c>
      <c r="L52" s="145"/>
      <c r="M52" s="190"/>
      <c r="N52" s="152"/>
      <c r="O52" s="145"/>
      <c r="P52" s="134"/>
    </row>
    <row r="53" spans="1:16" ht="20.100000000000001" customHeight="1" x14ac:dyDescent="0.2">
      <c r="A53" s="16" t="s">
        <v>48</v>
      </c>
      <c r="B53" s="10">
        <v>102000000</v>
      </c>
      <c r="C53" s="10">
        <v>990</v>
      </c>
      <c r="D53" s="10">
        <f t="shared" si="6"/>
        <v>9900</v>
      </c>
      <c r="E53" s="136"/>
      <c r="F53" s="136"/>
      <c r="G53" s="120">
        <f t="shared" si="8"/>
        <v>9.705882352941177E-5</v>
      </c>
      <c r="H53" s="139"/>
      <c r="I53" s="139"/>
      <c r="J53" s="142"/>
      <c r="K53" s="68">
        <f>LOG(D53)</f>
        <v>3.9956351945975501</v>
      </c>
      <c r="L53" s="145"/>
      <c r="M53" s="190"/>
      <c r="N53" s="152"/>
      <c r="O53" s="145"/>
      <c r="P53" s="134"/>
    </row>
    <row r="54" spans="1:16" ht="20.100000000000001" customHeight="1" x14ac:dyDescent="0.2">
      <c r="A54" s="16" t="s">
        <v>49</v>
      </c>
      <c r="B54" s="10">
        <v>102000000</v>
      </c>
      <c r="C54" s="10">
        <v>1560</v>
      </c>
      <c r="D54" s="10">
        <f t="shared" si="6"/>
        <v>15600</v>
      </c>
      <c r="E54" s="137"/>
      <c r="F54" s="137"/>
      <c r="G54" s="124">
        <f t="shared" si="8"/>
        <v>1.5294117647058822E-4</v>
      </c>
      <c r="H54" s="140"/>
      <c r="I54" s="140"/>
      <c r="J54" s="143"/>
      <c r="K54" s="68">
        <f>LOG(D54)</f>
        <v>4.1931245983544612</v>
      </c>
      <c r="L54" s="150"/>
      <c r="M54" s="191"/>
      <c r="N54" s="153"/>
      <c r="O54" s="145"/>
      <c r="P54" s="134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E36:E40"/>
    <mergeCell ref="F36:F40"/>
    <mergeCell ref="H36:H40"/>
    <mergeCell ref="I36:I40"/>
    <mergeCell ref="J36:J40"/>
    <mergeCell ref="L36:L40"/>
    <mergeCell ref="M36:M40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#13 (212 mg/L - 32°C - 45%RH - 48hr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6"/>
  <sheetViews>
    <sheetView zoomScale="60" zoomScaleNormal="60" zoomScaleSheetLayoutView="65" workbookViewId="0">
      <selection activeCell="D39" sqref="D39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93000000</v>
      </c>
      <c r="C2" s="105">
        <v>557000</v>
      </c>
      <c r="D2" s="58">
        <f t="shared" ref="D2:D13" si="0">C2*10</f>
        <v>5570000</v>
      </c>
      <c r="E2" s="156">
        <f>AVERAGE(D2:D6)</f>
        <v>11508000</v>
      </c>
      <c r="F2" s="156">
        <f>STDEV(D2:D6)</f>
        <v>6232565.282449916</v>
      </c>
      <c r="G2" s="63">
        <f t="shared" ref="G2:G12" si="1">D2/B2</f>
        <v>5.9892473118279568E-2</v>
      </c>
      <c r="H2" s="159">
        <f>AVERAGE(G2:G6)</f>
        <v>0.12374193548387098</v>
      </c>
      <c r="I2" s="159">
        <f>STDEV(G2:G6)</f>
        <v>6.7016830994085091E-2</v>
      </c>
      <c r="J2" s="162">
        <f>I2/H2</f>
        <v>0.54158544338285652</v>
      </c>
      <c r="K2" s="64">
        <f>LOG(D2)</f>
        <v>6.7458551951737293</v>
      </c>
      <c r="L2" s="165">
        <f>AVERAGE(K2:K6)</f>
        <v>7.0048060515131878</v>
      </c>
      <c r="M2" s="199">
        <f>STDEV(K2:K6)^2</f>
        <v>6.3838558958005637E-2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93000000</v>
      </c>
      <c r="C3" s="60">
        <v>1550000</v>
      </c>
      <c r="D3" s="60">
        <f t="shared" si="0"/>
        <v>15500000</v>
      </c>
      <c r="E3" s="157"/>
      <c r="F3" s="157"/>
      <c r="G3" s="65">
        <f t="shared" si="1"/>
        <v>0.16666666666666666</v>
      </c>
      <c r="H3" s="160"/>
      <c r="I3" s="160"/>
      <c r="J3" s="163"/>
      <c r="K3" s="66">
        <f>LOG(D3)</f>
        <v>7.1903316981702918</v>
      </c>
      <c r="L3" s="166"/>
      <c r="M3" s="200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93000000</v>
      </c>
      <c r="C4" s="60">
        <v>1110000</v>
      </c>
      <c r="D4" s="60">
        <f t="shared" si="0"/>
        <v>11100000</v>
      </c>
      <c r="E4" s="157"/>
      <c r="F4" s="157"/>
      <c r="G4" s="65">
        <f t="shared" si="1"/>
        <v>0.11935483870967742</v>
      </c>
      <c r="H4" s="160"/>
      <c r="I4" s="160"/>
      <c r="J4" s="163"/>
      <c r="K4" s="66">
        <f>LOG(D4)</f>
        <v>7.0453229787866576</v>
      </c>
      <c r="L4" s="166"/>
      <c r="M4" s="200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93000000</v>
      </c>
      <c r="C5" s="60">
        <v>1980000</v>
      </c>
      <c r="D5" s="60">
        <f t="shared" si="0"/>
        <v>19800000</v>
      </c>
      <c r="E5" s="157"/>
      <c r="F5" s="157"/>
      <c r="G5" s="65">
        <f t="shared" si="1"/>
        <v>0.2129032258064516</v>
      </c>
      <c r="H5" s="160"/>
      <c r="I5" s="160"/>
      <c r="J5" s="163"/>
      <c r="K5" s="66">
        <f>LOG(D5)</f>
        <v>7.2966651902615309</v>
      </c>
      <c r="L5" s="166"/>
      <c r="M5" s="200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93000000</v>
      </c>
      <c r="C6" s="60">
        <v>557000</v>
      </c>
      <c r="D6" s="60">
        <f t="shared" si="0"/>
        <v>5570000</v>
      </c>
      <c r="E6" s="158"/>
      <c r="F6" s="158"/>
      <c r="G6" s="65">
        <f t="shared" si="1"/>
        <v>5.9892473118279568E-2</v>
      </c>
      <c r="H6" s="161"/>
      <c r="I6" s="161"/>
      <c r="J6" s="164"/>
      <c r="K6" s="66">
        <f>LOG(D6)</f>
        <v>6.7458551951737293</v>
      </c>
      <c r="L6" s="166"/>
      <c r="M6" s="200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93000000</v>
      </c>
      <c r="C8" s="8">
        <v>337</v>
      </c>
      <c r="D8" s="8">
        <f t="shared" si="0"/>
        <v>3370</v>
      </c>
      <c r="E8" s="135">
        <f>AVERAGE(D8:D12)</f>
        <v>4700</v>
      </c>
      <c r="F8" s="135">
        <f>STDEV(D8:D12)</f>
        <v>2632.4703227197074</v>
      </c>
      <c r="G8" s="119">
        <f t="shared" si="1"/>
        <v>3.6236559139784945E-5</v>
      </c>
      <c r="H8" s="138">
        <f>AVERAGE(G8:G12)</f>
        <v>5.053763440860215E-5</v>
      </c>
      <c r="I8" s="138">
        <f>STDEV(G8:G12)</f>
        <v>2.8306132502362445E-5</v>
      </c>
      <c r="J8" s="141">
        <f>I8/H8</f>
        <v>0.56010006866376749</v>
      </c>
      <c r="K8" s="67">
        <f>LOG(D8)</f>
        <v>3.5276299008713385</v>
      </c>
      <c r="L8" s="144">
        <f>AVERAGE(K8:K12)</f>
        <v>3.6033489242637806</v>
      </c>
      <c r="M8" s="144">
        <f>STDEV(K8:K12)^2</f>
        <v>8.592689585509547E-2</v>
      </c>
      <c r="N8" s="151">
        <f>L2-L8</f>
        <v>3.4014571272494072</v>
      </c>
      <c r="O8" s="144">
        <f>SQRT((M2/5)+(M8/5))</f>
        <v>0.17306961305388135</v>
      </c>
      <c r="P8" s="154">
        <f>1.96*O8</f>
        <v>0.33921644158560743</v>
      </c>
    </row>
    <row r="9" spans="1:16" ht="20.100000000000001" customHeight="1" x14ac:dyDescent="0.2">
      <c r="A9" s="16" t="s">
        <v>33</v>
      </c>
      <c r="B9" s="10">
        <v>93000000</v>
      </c>
      <c r="C9" s="10">
        <v>143</v>
      </c>
      <c r="D9" s="10">
        <f t="shared" si="0"/>
        <v>1430</v>
      </c>
      <c r="E9" s="136"/>
      <c r="F9" s="136"/>
      <c r="G9" s="120">
        <f t="shared" si="1"/>
        <v>1.5376344086021506E-5</v>
      </c>
      <c r="H9" s="139"/>
      <c r="I9" s="139"/>
      <c r="J9" s="142"/>
      <c r="K9" s="68">
        <f>LOG(D9)</f>
        <v>3.1553360374650619</v>
      </c>
      <c r="L9" s="145"/>
      <c r="M9" s="145"/>
      <c r="N9" s="152"/>
      <c r="O9" s="145"/>
      <c r="P9" s="155"/>
    </row>
    <row r="10" spans="1:16" ht="20.100000000000001" customHeight="1" x14ac:dyDescent="0.2">
      <c r="A10" s="16" t="s">
        <v>34</v>
      </c>
      <c r="B10" s="10">
        <v>93000000</v>
      </c>
      <c r="C10" s="10">
        <v>813</v>
      </c>
      <c r="D10" s="10">
        <f t="shared" si="0"/>
        <v>8130</v>
      </c>
      <c r="E10" s="136"/>
      <c r="F10" s="136"/>
      <c r="G10" s="120">
        <f t="shared" si="1"/>
        <v>8.7419354838709682E-5</v>
      </c>
      <c r="H10" s="139"/>
      <c r="I10" s="139"/>
      <c r="J10" s="142"/>
      <c r="K10" s="68">
        <f>LOG(D10)</f>
        <v>3.910090545594068</v>
      </c>
      <c r="L10" s="145"/>
      <c r="M10" s="145"/>
      <c r="N10" s="152"/>
      <c r="O10" s="145"/>
      <c r="P10" s="155"/>
    </row>
    <row r="11" spans="1:16" ht="20.100000000000001" customHeight="1" x14ac:dyDescent="0.2">
      <c r="A11" s="16" t="s">
        <v>35</v>
      </c>
      <c r="B11" s="10">
        <v>93000000</v>
      </c>
      <c r="C11" s="10">
        <v>410</v>
      </c>
      <c r="D11" s="10">
        <f t="shared" si="0"/>
        <v>4100</v>
      </c>
      <c r="E11" s="136"/>
      <c r="F11" s="136"/>
      <c r="G11" s="120">
        <f t="shared" si="1"/>
        <v>4.4086021505376342E-5</v>
      </c>
      <c r="H11" s="139"/>
      <c r="I11" s="139"/>
      <c r="J11" s="142"/>
      <c r="K11" s="68">
        <f>LOG(D11)</f>
        <v>3.6127838567197355</v>
      </c>
      <c r="L11" s="145"/>
      <c r="M11" s="145"/>
      <c r="N11" s="152"/>
      <c r="O11" s="145"/>
      <c r="P11" s="155"/>
    </row>
    <row r="12" spans="1:16" ht="20.100000000000001" customHeight="1" x14ac:dyDescent="0.2">
      <c r="A12" s="16" t="s">
        <v>36</v>
      </c>
      <c r="B12" s="10">
        <v>93000000</v>
      </c>
      <c r="C12" s="10">
        <v>647</v>
      </c>
      <c r="D12" s="10">
        <f t="shared" si="0"/>
        <v>6470</v>
      </c>
      <c r="E12" s="137"/>
      <c r="F12" s="137"/>
      <c r="G12" s="120">
        <f t="shared" si="1"/>
        <v>6.9569892473118273E-5</v>
      </c>
      <c r="H12" s="140"/>
      <c r="I12" s="140"/>
      <c r="J12" s="143"/>
      <c r="K12" s="68">
        <f>LOG(D12)</f>
        <v>3.8109042806687006</v>
      </c>
      <c r="L12" s="150"/>
      <c r="M12" s="150"/>
      <c r="N12" s="153"/>
      <c r="O12" s="145"/>
      <c r="P12" s="155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93000000</v>
      </c>
      <c r="C16" s="45">
        <v>1230000</v>
      </c>
      <c r="D16" s="45">
        <f t="shared" ref="D16:D27" si="2">C16*10</f>
        <v>12300000</v>
      </c>
      <c r="E16" s="127">
        <f>AVERAGE(D16:D20)</f>
        <v>9760000</v>
      </c>
      <c r="F16" s="127">
        <f>STDEV(D16:D20)</f>
        <v>2000237.4859001117</v>
      </c>
      <c r="G16" s="49">
        <f t="shared" ref="G16:G26" si="3">D16/B16</f>
        <v>0.13225806451612904</v>
      </c>
      <c r="H16" s="130">
        <f>AVERAGE(G16:G20)</f>
        <v>0.10494623655913977</v>
      </c>
      <c r="I16" s="130">
        <f>STDEV(G16:G20)</f>
        <v>2.1507929955915224E-2</v>
      </c>
      <c r="J16" s="130">
        <f>I16/H16</f>
        <v>0.20494236535861846</v>
      </c>
      <c r="K16" s="50">
        <f>LOG(D16)</f>
        <v>7.0899051114393981</v>
      </c>
      <c r="L16" s="146">
        <f>AVERAGE(K16:K20)</f>
        <v>6.9822442147705459</v>
      </c>
      <c r="M16" s="148">
        <f>STDEV(K16:K20)^2</f>
        <v>7.7690011088504601E-3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93000000</v>
      </c>
      <c r="C17" s="47">
        <v>1140000</v>
      </c>
      <c r="D17" s="47">
        <f t="shared" si="2"/>
        <v>11400000</v>
      </c>
      <c r="E17" s="128"/>
      <c r="F17" s="128"/>
      <c r="G17" s="51">
        <f t="shared" si="3"/>
        <v>0.12258064516129032</v>
      </c>
      <c r="H17" s="131"/>
      <c r="I17" s="131"/>
      <c r="J17" s="131"/>
      <c r="K17" s="52">
        <f>LOG(D17)</f>
        <v>7.0569048513364727</v>
      </c>
      <c r="L17" s="147"/>
      <c r="M17" s="149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93000000</v>
      </c>
      <c r="C18" s="47">
        <v>907000</v>
      </c>
      <c r="D18" s="47">
        <f t="shared" si="2"/>
        <v>9070000</v>
      </c>
      <c r="E18" s="128"/>
      <c r="F18" s="128"/>
      <c r="G18" s="51">
        <f t="shared" si="3"/>
        <v>9.7526881720430114E-2</v>
      </c>
      <c r="H18" s="131"/>
      <c r="I18" s="131"/>
      <c r="J18" s="131"/>
      <c r="K18" s="52">
        <f>LOG(D18)</f>
        <v>6.9576072870600951</v>
      </c>
      <c r="L18" s="147"/>
      <c r="M18" s="149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93000000</v>
      </c>
      <c r="C19" s="47">
        <v>763000</v>
      </c>
      <c r="D19" s="47">
        <f t="shared" si="2"/>
        <v>7630000</v>
      </c>
      <c r="E19" s="128"/>
      <c r="F19" s="128"/>
      <c r="G19" s="51">
        <f t="shared" si="3"/>
        <v>8.2043010752688175E-2</v>
      </c>
      <c r="H19" s="131"/>
      <c r="I19" s="131"/>
      <c r="J19" s="131"/>
      <c r="K19" s="52">
        <f>LOG(D19)</f>
        <v>6.8825245379548807</v>
      </c>
      <c r="L19" s="147"/>
      <c r="M19" s="149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93000000</v>
      </c>
      <c r="C20" s="47">
        <v>840000</v>
      </c>
      <c r="D20" s="47">
        <f t="shared" si="2"/>
        <v>8400000</v>
      </c>
      <c r="E20" s="129"/>
      <c r="F20" s="129"/>
      <c r="G20" s="51">
        <f t="shared" si="3"/>
        <v>9.0322580645161285E-2</v>
      </c>
      <c r="H20" s="132"/>
      <c r="I20" s="132"/>
      <c r="J20" s="132"/>
      <c r="K20" s="52">
        <f>LOG(D20)</f>
        <v>6.924279286061882</v>
      </c>
      <c r="L20" s="147"/>
      <c r="M20" s="149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4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93000000</v>
      </c>
      <c r="C22" s="8">
        <v>270</v>
      </c>
      <c r="D22" s="8">
        <f t="shared" si="2"/>
        <v>2700</v>
      </c>
      <c r="E22" s="135">
        <f>AVERAGE(D22:D26)</f>
        <v>1020</v>
      </c>
      <c r="F22" s="135">
        <f>STDEV(D22:D26)</f>
        <v>971.95113045872836</v>
      </c>
      <c r="G22" s="119">
        <f t="shared" si="3"/>
        <v>2.903225806451613E-5</v>
      </c>
      <c r="H22" s="138">
        <f>AVERAGE(G22:G26)</f>
        <v>1.096774193548387E-5</v>
      </c>
      <c r="I22" s="138">
        <f>STDEV(G22:G26)</f>
        <v>1.0451087424287402E-5</v>
      </c>
      <c r="J22" s="141">
        <f>I22/H22</f>
        <v>0.95289326515561612</v>
      </c>
      <c r="K22" s="67">
        <f>LOG(D22)</f>
        <v>3.4313637641589874</v>
      </c>
      <c r="L22" s="144">
        <f>AVERAGE(K22:K26)</f>
        <v>2.8538167097075617</v>
      </c>
      <c r="M22" s="144">
        <f>STDEV(K22:K26)^2</f>
        <v>0.18326564823348335</v>
      </c>
      <c r="N22" s="151">
        <f>L16-L22</f>
        <v>4.1284275050629837</v>
      </c>
      <c r="O22" s="144">
        <f>SQRT((M16/5)+(M22/5))</f>
        <v>0.19546593019876063</v>
      </c>
      <c r="P22" s="133">
        <f>1.96*O22</f>
        <v>0.38311322318957081</v>
      </c>
    </row>
    <row r="23" spans="1:16" ht="20.100000000000001" customHeight="1" x14ac:dyDescent="0.2">
      <c r="A23" s="16" t="s">
        <v>72</v>
      </c>
      <c r="B23" s="10">
        <v>93000000</v>
      </c>
      <c r="C23" s="10">
        <v>16.7</v>
      </c>
      <c r="D23" s="10">
        <f t="shared" si="2"/>
        <v>167</v>
      </c>
      <c r="E23" s="136"/>
      <c r="F23" s="136"/>
      <c r="G23" s="121">
        <f t="shared" si="3"/>
        <v>1.7956989247311827E-6</v>
      </c>
      <c r="H23" s="139"/>
      <c r="I23" s="139"/>
      <c r="J23" s="142"/>
      <c r="K23" s="68">
        <f>LOG(D23)</f>
        <v>2.2227164711475833</v>
      </c>
      <c r="L23" s="145"/>
      <c r="M23" s="145"/>
      <c r="N23" s="152"/>
      <c r="O23" s="145"/>
      <c r="P23" s="134"/>
    </row>
    <row r="24" spans="1:16" ht="20.100000000000001" customHeight="1" x14ac:dyDescent="0.2">
      <c r="A24" s="16" t="s">
        <v>73</v>
      </c>
      <c r="B24" s="10">
        <v>93000000</v>
      </c>
      <c r="C24" s="10">
        <v>76.7</v>
      </c>
      <c r="D24" s="10">
        <f t="shared" si="2"/>
        <v>767</v>
      </c>
      <c r="E24" s="136"/>
      <c r="F24" s="136"/>
      <c r="G24" s="121">
        <f t="shared" si="3"/>
        <v>8.2473118279569893E-6</v>
      </c>
      <c r="H24" s="139"/>
      <c r="I24" s="139"/>
      <c r="J24" s="142"/>
      <c r="K24" s="68">
        <f>LOG(D24)</f>
        <v>2.8847953639489812</v>
      </c>
      <c r="L24" s="145"/>
      <c r="M24" s="145"/>
      <c r="N24" s="152"/>
      <c r="O24" s="145"/>
      <c r="P24" s="134"/>
    </row>
    <row r="25" spans="1:16" ht="20.100000000000001" customHeight="1" x14ac:dyDescent="0.2">
      <c r="A25" s="16" t="s">
        <v>74</v>
      </c>
      <c r="B25" s="10">
        <v>93000000</v>
      </c>
      <c r="C25" s="10">
        <v>73.3</v>
      </c>
      <c r="D25" s="10">
        <f t="shared" si="2"/>
        <v>733</v>
      </c>
      <c r="E25" s="136"/>
      <c r="F25" s="136"/>
      <c r="G25" s="121">
        <f t="shared" si="3"/>
        <v>7.8817204301075275E-6</v>
      </c>
      <c r="H25" s="139"/>
      <c r="I25" s="139"/>
      <c r="J25" s="142"/>
      <c r="K25" s="68">
        <f>LOG(D25)</f>
        <v>2.8651039746411278</v>
      </c>
      <c r="L25" s="145"/>
      <c r="M25" s="145"/>
      <c r="N25" s="152"/>
      <c r="O25" s="145"/>
      <c r="P25" s="134"/>
    </row>
    <row r="26" spans="1:16" ht="20.100000000000001" customHeight="1" x14ac:dyDescent="0.2">
      <c r="A26" s="16" t="s">
        <v>75</v>
      </c>
      <c r="B26" s="10">
        <v>93000000</v>
      </c>
      <c r="C26" s="10">
        <v>73.3</v>
      </c>
      <c r="D26" s="10">
        <f t="shared" si="2"/>
        <v>733</v>
      </c>
      <c r="E26" s="137"/>
      <c r="F26" s="137"/>
      <c r="G26" s="121">
        <f t="shared" si="3"/>
        <v>7.8817204301075275E-6</v>
      </c>
      <c r="H26" s="140"/>
      <c r="I26" s="140"/>
      <c r="J26" s="143"/>
      <c r="K26" s="68">
        <f>LOG(D26)</f>
        <v>2.8651039746411278</v>
      </c>
      <c r="L26" s="150"/>
      <c r="M26" s="150"/>
      <c r="N26" s="153"/>
      <c r="O26" s="145"/>
      <c r="P26" s="134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93000000</v>
      </c>
      <c r="C30" s="76">
        <v>6030000</v>
      </c>
      <c r="D30" s="76">
        <f t="shared" ref="D30:D41" si="4">C30*10</f>
        <v>60300000</v>
      </c>
      <c r="E30" s="173">
        <f>AVERAGE(D30:D34)</f>
        <v>66100000</v>
      </c>
      <c r="F30" s="173">
        <f>STDEV(D30:D34)</f>
        <v>4711687.5957558984</v>
      </c>
      <c r="G30" s="81">
        <f t="shared" ref="G30:G40" si="5">D30/B30</f>
        <v>0.64838709677419359</v>
      </c>
      <c r="H30" s="176">
        <f>AVERAGE(G30:G34)</f>
        <v>0.71075268817204296</v>
      </c>
      <c r="I30" s="176">
        <f>STDEV(G30:G34)</f>
        <v>5.0663307481246214E-2</v>
      </c>
      <c r="J30" s="176">
        <f>I30/H30</f>
        <v>7.128120417179877E-2</v>
      </c>
      <c r="K30" s="82">
        <f>LOG(D30)</f>
        <v>7.7803173121401512</v>
      </c>
      <c r="L30" s="169">
        <f>AVERAGE(K30:K34)</f>
        <v>7.819322157978986</v>
      </c>
      <c r="M30" s="197">
        <f>STDEV(K30:K34)^2</f>
        <v>9.5301350453127326E-4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93000000</v>
      </c>
      <c r="C31" s="78">
        <v>7230000</v>
      </c>
      <c r="D31" s="78">
        <f t="shared" si="4"/>
        <v>72300000</v>
      </c>
      <c r="E31" s="174"/>
      <c r="F31" s="174"/>
      <c r="G31" s="84">
        <f t="shared" si="5"/>
        <v>0.77741935483870972</v>
      </c>
      <c r="H31" s="177"/>
      <c r="I31" s="177"/>
      <c r="J31" s="177"/>
      <c r="K31" s="85">
        <f>LOG(D31)</f>
        <v>7.859138297294531</v>
      </c>
      <c r="L31" s="170"/>
      <c r="M31" s="198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93000000</v>
      </c>
      <c r="C32" s="78">
        <v>6930000</v>
      </c>
      <c r="D32" s="78">
        <f t="shared" si="4"/>
        <v>69300000</v>
      </c>
      <c r="E32" s="174"/>
      <c r="F32" s="174"/>
      <c r="G32" s="84">
        <f t="shared" si="5"/>
        <v>0.74516129032258061</v>
      </c>
      <c r="H32" s="177"/>
      <c r="I32" s="177"/>
      <c r="J32" s="177"/>
      <c r="K32" s="85">
        <f>LOG(D32)</f>
        <v>7.8407332346118066</v>
      </c>
      <c r="L32" s="170"/>
      <c r="M32" s="198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93000000</v>
      </c>
      <c r="C33" s="78">
        <v>6430000</v>
      </c>
      <c r="D33" s="78">
        <f t="shared" si="4"/>
        <v>64300000</v>
      </c>
      <c r="E33" s="174"/>
      <c r="F33" s="174"/>
      <c r="G33" s="84">
        <f t="shared" si="5"/>
        <v>0.6913978494623656</v>
      </c>
      <c r="H33" s="177"/>
      <c r="I33" s="177"/>
      <c r="J33" s="177"/>
      <c r="K33" s="85">
        <f>LOG(D33)</f>
        <v>7.8082109729242219</v>
      </c>
      <c r="L33" s="170"/>
      <c r="M33" s="198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93000000</v>
      </c>
      <c r="C34" s="78">
        <v>6430000</v>
      </c>
      <c r="D34" s="78">
        <f t="shared" si="4"/>
        <v>64300000</v>
      </c>
      <c r="E34" s="175"/>
      <c r="F34" s="175"/>
      <c r="G34" s="84">
        <f t="shared" si="5"/>
        <v>0.6913978494623656</v>
      </c>
      <c r="H34" s="178"/>
      <c r="I34" s="178"/>
      <c r="J34" s="178"/>
      <c r="K34" s="85">
        <f>LOG(D34)</f>
        <v>7.8082109729242219</v>
      </c>
      <c r="L34" s="170"/>
      <c r="M34" s="198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93000000</v>
      </c>
      <c r="C36" s="8">
        <v>0</v>
      </c>
      <c r="D36" s="8">
        <v>1</v>
      </c>
      <c r="E36" s="135">
        <f>AVERAGE(D36:D40)</f>
        <v>27.28</v>
      </c>
      <c r="F36" s="135">
        <f>STDEV(D36:D40)</f>
        <v>35.985372028089415</v>
      </c>
      <c r="G36" s="41">
        <f t="shared" si="5"/>
        <v>1.0752688172043011E-8</v>
      </c>
      <c r="H36" s="201">
        <f>AVERAGE(G36:G40)</f>
        <v>2.9333333333333331E-7</v>
      </c>
      <c r="I36" s="201">
        <f>STDEV(G36:G40)</f>
        <v>3.8693948417300444E-7</v>
      </c>
      <c r="J36" s="141">
        <f>I36/H36</f>
        <v>1.3191118778625153</v>
      </c>
      <c r="K36" s="67">
        <f>LOG(D36)</f>
        <v>0</v>
      </c>
      <c r="L36" s="144">
        <f>AVERAGE(K36:K40)</f>
        <v>0.72965033356661957</v>
      </c>
      <c r="M36" s="144">
        <f>STDEV(K36:K40)^2</f>
        <v>0.99823051738852353</v>
      </c>
      <c r="N36" s="151">
        <f>L30-L36</f>
        <v>7.0896718244123669</v>
      </c>
      <c r="O36" s="144">
        <f>SQRT((M30/5)+(M36/5))</f>
        <v>0.44703099017697973</v>
      </c>
      <c r="P36" s="133">
        <f>1.96*O36</f>
        <v>0.87618074074688024</v>
      </c>
    </row>
    <row r="37" spans="1:16" ht="20.100000000000001" customHeight="1" x14ac:dyDescent="0.2">
      <c r="A37" s="16" t="s">
        <v>61</v>
      </c>
      <c r="B37" s="10">
        <v>93000000</v>
      </c>
      <c r="C37" s="10">
        <v>0</v>
      </c>
      <c r="D37" s="10">
        <v>1</v>
      </c>
      <c r="E37" s="136"/>
      <c r="F37" s="136"/>
      <c r="G37" s="11">
        <f t="shared" si="5"/>
        <v>1.0752688172043011E-8</v>
      </c>
      <c r="H37" s="202"/>
      <c r="I37" s="202"/>
      <c r="J37" s="142"/>
      <c r="K37" s="68">
        <f>LOG(D37)</f>
        <v>0</v>
      </c>
      <c r="L37" s="145"/>
      <c r="M37" s="145"/>
      <c r="N37" s="152"/>
      <c r="O37" s="145"/>
      <c r="P37" s="134"/>
    </row>
    <row r="38" spans="1:16" ht="20.100000000000001" customHeight="1" x14ac:dyDescent="0.2">
      <c r="A38" s="16" t="s">
        <v>62</v>
      </c>
      <c r="B38" s="10">
        <v>93000000</v>
      </c>
      <c r="C38" s="10">
        <v>6.67</v>
      </c>
      <c r="D38" s="10">
        <f>C38*10</f>
        <v>66.7</v>
      </c>
      <c r="E38" s="136"/>
      <c r="F38" s="136"/>
      <c r="G38" s="126">
        <f t="shared" si="5"/>
        <v>7.1720430107526886E-7</v>
      </c>
      <c r="H38" s="202"/>
      <c r="I38" s="202"/>
      <c r="J38" s="142"/>
      <c r="K38" s="68">
        <f>LOG(D38)</f>
        <v>1.8241258339165489</v>
      </c>
      <c r="L38" s="145"/>
      <c r="M38" s="145"/>
      <c r="N38" s="152"/>
      <c r="O38" s="145"/>
      <c r="P38" s="134"/>
    </row>
    <row r="39" spans="1:16" ht="20.100000000000001" customHeight="1" x14ac:dyDescent="0.2">
      <c r="A39" s="16" t="s">
        <v>63</v>
      </c>
      <c r="B39" s="10">
        <v>93000000</v>
      </c>
      <c r="C39" s="10">
        <v>6.67</v>
      </c>
      <c r="D39" s="10">
        <f t="shared" si="4"/>
        <v>66.7</v>
      </c>
      <c r="E39" s="136"/>
      <c r="F39" s="136"/>
      <c r="G39" s="122">
        <f t="shared" si="5"/>
        <v>7.1720430107526886E-7</v>
      </c>
      <c r="H39" s="202"/>
      <c r="I39" s="202"/>
      <c r="J39" s="142"/>
      <c r="K39" s="68">
        <f>LOG(D39)</f>
        <v>1.8241258339165489</v>
      </c>
      <c r="L39" s="145"/>
      <c r="M39" s="145"/>
      <c r="N39" s="152"/>
      <c r="O39" s="145"/>
      <c r="P39" s="134"/>
    </row>
    <row r="40" spans="1:16" ht="20.100000000000001" customHeight="1" x14ac:dyDescent="0.2">
      <c r="A40" s="16" t="s">
        <v>64</v>
      </c>
      <c r="B40" s="10">
        <v>93000000</v>
      </c>
      <c r="C40" s="10">
        <v>0</v>
      </c>
      <c r="D40" s="10">
        <v>1</v>
      </c>
      <c r="E40" s="137"/>
      <c r="F40" s="137"/>
      <c r="G40" s="11">
        <f t="shared" si="5"/>
        <v>1.0752688172043011E-8</v>
      </c>
      <c r="H40" s="203"/>
      <c r="I40" s="203"/>
      <c r="J40" s="143"/>
      <c r="K40" s="68">
        <f>LOG(D40)</f>
        <v>0</v>
      </c>
      <c r="L40" s="150"/>
      <c r="M40" s="150"/>
      <c r="N40" s="153"/>
      <c r="O40" s="145"/>
      <c r="P40" s="134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93000000</v>
      </c>
      <c r="C44" s="87">
        <v>437000</v>
      </c>
      <c r="D44" s="87">
        <f t="shared" ref="D44:D55" si="6">C44*10</f>
        <v>4370000</v>
      </c>
      <c r="E44" s="179">
        <f>AVERAGE(D44:D48)</f>
        <v>5280000</v>
      </c>
      <c r="F44" s="179">
        <f>STDEV(D44:D48)</f>
        <v>1066723.9567948214</v>
      </c>
      <c r="G44" s="91">
        <f t="shared" ref="G44:G48" si="7">D44/B44</f>
        <v>4.6989247311827957E-2</v>
      </c>
      <c r="H44" s="182">
        <f>AVERAGE(G44:G48)</f>
        <v>5.67741935483871E-2</v>
      </c>
      <c r="I44" s="182">
        <f>STDEV(G44:G48)</f>
        <v>1.1470150073062587E-2</v>
      </c>
      <c r="J44" s="182">
        <f>I44/H44</f>
        <v>0.20203105242326147</v>
      </c>
      <c r="K44" s="92">
        <f>LOG(D44)</f>
        <v>6.6404814369704219</v>
      </c>
      <c r="L44" s="185">
        <f>AVERAGE(K44:K48)</f>
        <v>6.7156923397938666</v>
      </c>
      <c r="M44" s="195">
        <f>STDEV(K44:K48)^2</f>
        <v>7.4640741523524599E-3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93000000</v>
      </c>
      <c r="C45" s="89">
        <v>567000</v>
      </c>
      <c r="D45" s="89">
        <f t="shared" si="6"/>
        <v>5670000</v>
      </c>
      <c r="E45" s="180"/>
      <c r="F45" s="180"/>
      <c r="G45" s="93">
        <f t="shared" si="7"/>
        <v>6.096774193548387E-2</v>
      </c>
      <c r="H45" s="183"/>
      <c r="I45" s="183"/>
      <c r="J45" s="183"/>
      <c r="K45" s="94">
        <f>LOG(D45)</f>
        <v>6.7535830588929064</v>
      </c>
      <c r="L45" s="186"/>
      <c r="M45" s="196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93000000</v>
      </c>
      <c r="C46" s="89">
        <v>683000</v>
      </c>
      <c r="D46" s="89">
        <f t="shared" si="6"/>
        <v>6830000</v>
      </c>
      <c r="E46" s="180"/>
      <c r="F46" s="180"/>
      <c r="G46" s="93">
        <f t="shared" si="7"/>
        <v>7.3440860215053763E-2</v>
      </c>
      <c r="H46" s="183"/>
      <c r="I46" s="183"/>
      <c r="J46" s="183"/>
      <c r="K46" s="94">
        <f>LOG(D46)</f>
        <v>6.8344207036815323</v>
      </c>
      <c r="L46" s="186"/>
      <c r="M46" s="196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93000000</v>
      </c>
      <c r="C47" s="89">
        <v>533000</v>
      </c>
      <c r="D47" s="89">
        <f t="shared" si="6"/>
        <v>5330000</v>
      </c>
      <c r="E47" s="180"/>
      <c r="F47" s="180"/>
      <c r="G47" s="93">
        <f t="shared" si="7"/>
        <v>5.7311827956989247E-2</v>
      </c>
      <c r="H47" s="183"/>
      <c r="I47" s="183"/>
      <c r="J47" s="183"/>
      <c r="K47" s="94">
        <f>LOG(D47)</f>
        <v>6.7267272090265724</v>
      </c>
      <c r="L47" s="186"/>
      <c r="M47" s="196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93000000</v>
      </c>
      <c r="C48" s="89">
        <v>420000</v>
      </c>
      <c r="D48" s="89">
        <f t="shared" si="6"/>
        <v>4200000</v>
      </c>
      <c r="E48" s="181"/>
      <c r="F48" s="181"/>
      <c r="G48" s="93">
        <f t="shared" si="7"/>
        <v>4.5161290322580643E-2</v>
      </c>
      <c r="H48" s="184"/>
      <c r="I48" s="184"/>
      <c r="J48" s="184"/>
      <c r="K48" s="94">
        <f>LOG(D48)</f>
        <v>6.6232492903979008</v>
      </c>
      <c r="L48" s="186"/>
      <c r="M48" s="196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93000000</v>
      </c>
      <c r="C50" s="8">
        <v>20</v>
      </c>
      <c r="D50" s="8">
        <f t="shared" si="6"/>
        <v>200</v>
      </c>
      <c r="E50" s="135">
        <f>AVERAGE(D50:D54)</f>
        <v>1111.3399999999999</v>
      </c>
      <c r="F50" s="135">
        <f>STDEV(D50:D54)</f>
        <v>922.46489255689312</v>
      </c>
      <c r="G50" s="123">
        <f t="shared" ref="G50:G54" si="8">D50/B50</f>
        <v>2.1505376344086023E-6</v>
      </c>
      <c r="H50" s="138">
        <f>AVERAGE(G50:G54)</f>
        <v>1.194989247311828E-5</v>
      </c>
      <c r="I50" s="138">
        <f>STDEV(G50:G54)</f>
        <v>9.918977339321429E-6</v>
      </c>
      <c r="J50" s="141">
        <f>I50/H50</f>
        <v>0.83004741353401557</v>
      </c>
      <c r="K50" s="67">
        <f>LOG(D50)</f>
        <v>2.3010299956639813</v>
      </c>
      <c r="L50" s="144">
        <f>AVERAGE(K50:K54)</f>
        <v>2.7700828936481647</v>
      </c>
      <c r="M50" s="189">
        <f>STDEV(K50:K54)^2</f>
        <v>0.44847435262316532</v>
      </c>
      <c r="N50" s="151">
        <f>L44-L50</f>
        <v>3.9456094461457019</v>
      </c>
      <c r="O50" s="144">
        <f>SQRT((M44/5)+(M50/5))</f>
        <v>0.30197298779047038</v>
      </c>
      <c r="P50" s="133">
        <f>1.96*O50</f>
        <v>0.59186705606932188</v>
      </c>
    </row>
    <row r="51" spans="1:16" ht="20.100000000000001" customHeight="1" x14ac:dyDescent="0.2">
      <c r="A51" s="16" t="s">
        <v>46</v>
      </c>
      <c r="B51" s="10">
        <v>93000000</v>
      </c>
      <c r="C51" s="10">
        <v>163</v>
      </c>
      <c r="D51" s="10">
        <f t="shared" si="6"/>
        <v>1630</v>
      </c>
      <c r="E51" s="136"/>
      <c r="F51" s="136"/>
      <c r="G51" s="120">
        <f t="shared" si="8"/>
        <v>1.7526881720430109E-5</v>
      </c>
      <c r="H51" s="139"/>
      <c r="I51" s="139"/>
      <c r="J51" s="142"/>
      <c r="K51" s="68">
        <f>LOG(D51)</f>
        <v>3.2121876044039577</v>
      </c>
      <c r="L51" s="145"/>
      <c r="M51" s="190"/>
      <c r="N51" s="152"/>
      <c r="O51" s="145"/>
      <c r="P51" s="134"/>
    </row>
    <row r="52" spans="1:16" ht="20.100000000000001" customHeight="1" x14ac:dyDescent="0.2">
      <c r="A52" s="16" t="s">
        <v>47</v>
      </c>
      <c r="B52" s="10">
        <v>93000000</v>
      </c>
      <c r="C52" s="10">
        <v>213</v>
      </c>
      <c r="D52" s="10">
        <f t="shared" si="6"/>
        <v>2130</v>
      </c>
      <c r="E52" s="136"/>
      <c r="F52" s="136"/>
      <c r="G52" s="120">
        <f t="shared" si="8"/>
        <v>2.2903225806451612E-5</v>
      </c>
      <c r="H52" s="139"/>
      <c r="I52" s="139"/>
      <c r="J52" s="142"/>
      <c r="K52" s="68">
        <f>LOG(D52)</f>
        <v>3.3283796034387376</v>
      </c>
      <c r="L52" s="145"/>
      <c r="M52" s="190"/>
      <c r="N52" s="152"/>
      <c r="O52" s="145"/>
      <c r="P52" s="134"/>
    </row>
    <row r="53" spans="1:16" ht="20.100000000000001" customHeight="1" x14ac:dyDescent="0.2">
      <c r="A53" s="16" t="s">
        <v>48</v>
      </c>
      <c r="B53" s="10">
        <v>93000000</v>
      </c>
      <c r="C53" s="10">
        <v>153</v>
      </c>
      <c r="D53" s="10">
        <f t="shared" si="6"/>
        <v>1530</v>
      </c>
      <c r="E53" s="136"/>
      <c r="F53" s="136"/>
      <c r="G53" s="120">
        <f t="shared" si="8"/>
        <v>1.6451612903225807E-5</v>
      </c>
      <c r="H53" s="139"/>
      <c r="I53" s="139"/>
      <c r="J53" s="142"/>
      <c r="K53" s="68">
        <f>LOG(D53)</f>
        <v>3.1846914308175989</v>
      </c>
      <c r="L53" s="145"/>
      <c r="M53" s="190"/>
      <c r="N53" s="152"/>
      <c r="O53" s="145"/>
      <c r="P53" s="134"/>
    </row>
    <row r="54" spans="1:16" ht="20.100000000000001" customHeight="1" x14ac:dyDescent="0.2">
      <c r="A54" s="16" t="s">
        <v>49</v>
      </c>
      <c r="B54" s="10">
        <v>93000000</v>
      </c>
      <c r="C54" s="10">
        <v>6.67</v>
      </c>
      <c r="D54" s="10">
        <f t="shared" si="6"/>
        <v>66.7</v>
      </c>
      <c r="E54" s="137"/>
      <c r="F54" s="137"/>
      <c r="G54" s="122">
        <f t="shared" si="8"/>
        <v>7.1720430107526886E-7</v>
      </c>
      <c r="H54" s="140"/>
      <c r="I54" s="140"/>
      <c r="J54" s="143"/>
      <c r="K54" s="68">
        <f>LOG(D54)</f>
        <v>1.8241258339165489</v>
      </c>
      <c r="L54" s="150"/>
      <c r="M54" s="191"/>
      <c r="N54" s="153"/>
      <c r="O54" s="145"/>
      <c r="P54" s="134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#13 (212 mg/L - 32°C - 45%RH - 48hr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D3:S30"/>
  <sheetViews>
    <sheetView tabSelected="1" topLeftCell="D1" zoomScaleNormal="100" workbookViewId="0">
      <selection activeCell="M16" sqref="M16"/>
    </sheetView>
  </sheetViews>
  <sheetFormatPr defaultRowHeight="12.75" x14ac:dyDescent="0.2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 x14ac:dyDescent="0.25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 x14ac:dyDescent="0.2">
      <c r="M4" s="54" t="s">
        <v>15</v>
      </c>
      <c r="N4" s="114">
        <v>32.64</v>
      </c>
      <c r="O4" s="114">
        <v>26.3</v>
      </c>
      <c r="P4" s="115">
        <v>32.49</v>
      </c>
      <c r="Q4" s="114">
        <v>45.49</v>
      </c>
      <c r="R4" s="114">
        <v>34.58</v>
      </c>
      <c r="S4" s="115">
        <v>44.82</v>
      </c>
    </row>
    <row r="5" spans="13:19" x14ac:dyDescent="0.2">
      <c r="M5" s="54" t="s">
        <v>38</v>
      </c>
      <c r="N5" s="114">
        <v>33.1</v>
      </c>
      <c r="O5" s="114">
        <v>31.1</v>
      </c>
      <c r="P5" s="115">
        <v>32.159999999999997</v>
      </c>
      <c r="Q5" s="114">
        <v>48.6</v>
      </c>
      <c r="R5" s="114">
        <v>44.1</v>
      </c>
      <c r="S5" s="115">
        <v>45.99</v>
      </c>
    </row>
    <row r="9" spans="13:19" ht="13.5" thickBot="1" x14ac:dyDescent="0.25">
      <c r="N9" s="104" t="s">
        <v>23</v>
      </c>
      <c r="O9" s="104" t="s">
        <v>24</v>
      </c>
      <c r="P9" s="104" t="s">
        <v>25</v>
      </c>
    </row>
    <row r="10" spans="13:19" ht="13.5" thickTop="1" x14ac:dyDescent="0.2">
      <c r="M10" s="69" t="s">
        <v>22</v>
      </c>
      <c r="N10" s="70">
        <v>219</v>
      </c>
      <c r="O10" s="70">
        <v>192</v>
      </c>
      <c r="P10" s="71">
        <v>212.16</v>
      </c>
    </row>
    <row r="13" spans="13:19" x14ac:dyDescent="0.2">
      <c r="Q13" s="106"/>
    </row>
    <row r="14" spans="13:19" x14ac:dyDescent="0.2">
      <c r="N14" s="100"/>
      <c r="O14" s="100"/>
      <c r="P14" s="100"/>
      <c r="Q14" s="100"/>
      <c r="R14" s="100"/>
    </row>
    <row r="15" spans="13:19" x14ac:dyDescent="0.2">
      <c r="N15" s="98"/>
      <c r="O15" s="99"/>
      <c r="P15" s="99"/>
      <c r="Q15" s="98"/>
      <c r="R15" s="99"/>
    </row>
    <row r="16" spans="13:19" x14ac:dyDescent="0.2">
      <c r="N16" s="98"/>
      <c r="O16" s="204" t="s">
        <v>52</v>
      </c>
      <c r="P16" s="204"/>
      <c r="Q16" s="98"/>
      <c r="R16" s="101"/>
    </row>
    <row r="17" spans="4:18" x14ac:dyDescent="0.2">
      <c r="N17" s="100"/>
      <c r="O17" s="112" t="s">
        <v>81</v>
      </c>
      <c r="P17" s="117" t="s">
        <v>82</v>
      </c>
      <c r="Q17" s="113" t="s">
        <v>83</v>
      </c>
      <c r="R17" s="100"/>
    </row>
    <row r="18" spans="4:18" x14ac:dyDescent="0.2">
      <c r="N18" s="98" t="s">
        <v>51</v>
      </c>
      <c r="O18" s="116">
        <v>2.2799999999999998</v>
      </c>
      <c r="P18" s="116">
        <v>0.6</v>
      </c>
      <c r="Q18" s="116">
        <v>3.4</v>
      </c>
      <c r="R18" s="99"/>
    </row>
    <row r="19" spans="4:18" x14ac:dyDescent="0.2">
      <c r="N19" s="98" t="s">
        <v>78</v>
      </c>
      <c r="O19" s="116">
        <v>3.93</v>
      </c>
      <c r="P19" s="116">
        <v>2.67</v>
      </c>
      <c r="Q19" s="118">
        <v>4.13</v>
      </c>
      <c r="R19" s="101"/>
    </row>
    <row r="20" spans="4:18" x14ac:dyDescent="0.2">
      <c r="N20" s="98" t="s">
        <v>77</v>
      </c>
      <c r="O20" s="116">
        <v>4.6500000000000004</v>
      </c>
      <c r="P20" s="116">
        <v>1.63</v>
      </c>
      <c r="Q20" s="118">
        <v>7.09</v>
      </c>
      <c r="R20" s="99"/>
    </row>
    <row r="21" spans="4:18" x14ac:dyDescent="0.2">
      <c r="N21" s="102" t="s">
        <v>79</v>
      </c>
      <c r="O21" s="116">
        <v>2.4700000000000002</v>
      </c>
      <c r="P21" s="116">
        <v>2.06</v>
      </c>
      <c r="Q21" s="116">
        <v>3.95</v>
      </c>
      <c r="R21" s="99"/>
    </row>
    <row r="24" spans="4:18" x14ac:dyDescent="0.2">
      <c r="N24" s="100"/>
      <c r="O24" s="100"/>
      <c r="P24" s="100"/>
      <c r="Q24" s="100"/>
      <c r="R24" s="100"/>
    </row>
    <row r="25" spans="4:18" x14ac:dyDescent="0.2">
      <c r="N25" s="98"/>
      <c r="O25" s="99"/>
      <c r="P25" s="99"/>
      <c r="Q25" s="98"/>
      <c r="R25" s="99"/>
    </row>
    <row r="26" spans="4:18" x14ac:dyDescent="0.2">
      <c r="N26" s="98"/>
      <c r="O26" s="101"/>
      <c r="P26" s="99"/>
      <c r="Q26" s="98"/>
      <c r="R26" s="101"/>
    </row>
    <row r="27" spans="4:18" x14ac:dyDescent="0.2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 x14ac:dyDescent="0.2">
      <c r="D28" s="53"/>
      <c r="N28" s="98"/>
      <c r="O28" s="99"/>
      <c r="P28" s="99"/>
      <c r="Q28" s="98"/>
      <c r="R28" s="99"/>
    </row>
    <row r="29" spans="4:18" x14ac:dyDescent="0.2">
      <c r="N29" s="98"/>
      <c r="O29" s="99"/>
      <c r="P29" s="99"/>
      <c r="Q29" s="98"/>
      <c r="R29" s="99"/>
    </row>
    <row r="30" spans="4:18" x14ac:dyDescent="0.2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#13 (212 mg/L - 32°C - 45%RH - 48hr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2013-12-18T12:31:12Z</cp:lastPrinted>
  <dcterms:created xsi:type="dcterms:W3CDTF">2003-06-12T11:20:39Z</dcterms:created>
  <dcterms:modified xsi:type="dcterms:W3CDTF">2013-12-18T12:35:04Z</dcterms:modified>
</cp:coreProperties>
</file>