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95" yWindow="-105" windowWidth="13830" windowHeight="9615" tabRatio="667" activeTab="3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Ames'!$A$1:$P$56</definedName>
    <definedName name="_xlnm.Print_Area" localSheetId="1">'B. anthracis NNR1Delta1'!$A$1:$P$55</definedName>
    <definedName name="_xlnm.Print_Area" localSheetId="2">'B. anthracis Sterne'!$A$1:$P$55</definedName>
  </definedNames>
  <calcPr calcId="125725"/>
</workbook>
</file>

<file path=xl/calcChain.xml><?xml version="1.0" encoding="utf-8"?>
<calcChain xmlns="http://schemas.openxmlformats.org/spreadsheetml/2006/main">
  <c r="D54" i="17"/>
  <c r="D53"/>
  <c r="D52"/>
  <c r="D51"/>
  <c r="D50"/>
  <c r="D39"/>
  <c r="D12"/>
  <c r="D11"/>
  <c r="D10"/>
  <c r="D9"/>
  <c r="D8"/>
  <c r="D41"/>
  <c r="D55" i="13"/>
  <c r="D41"/>
  <c r="D27"/>
  <c r="D13"/>
  <c r="D55" i="17" l="1"/>
  <c r="K54"/>
  <c r="G54"/>
  <c r="G53"/>
  <c r="K53"/>
  <c r="K52"/>
  <c r="K51"/>
  <c r="G51"/>
  <c r="F50"/>
  <c r="D49"/>
  <c r="D48"/>
  <c r="K48" s="1"/>
  <c r="D47"/>
  <c r="K47" s="1"/>
  <c r="D46"/>
  <c r="G46" s="1"/>
  <c r="D45"/>
  <c r="K45" s="1"/>
  <c r="D44"/>
  <c r="G44" s="1"/>
  <c r="K40"/>
  <c r="G40"/>
  <c r="K39"/>
  <c r="G39"/>
  <c r="K38"/>
  <c r="G38"/>
  <c r="K37"/>
  <c r="G37"/>
  <c r="K36"/>
  <c r="G36"/>
  <c r="F36"/>
  <c r="E36"/>
  <c r="D35"/>
  <c r="D34"/>
  <c r="K34" s="1"/>
  <c r="D33"/>
  <c r="G33" s="1"/>
  <c r="K32"/>
  <c r="D32"/>
  <c r="G32" s="1"/>
  <c r="D31"/>
  <c r="K31" s="1"/>
  <c r="K30"/>
  <c r="G30"/>
  <c r="D30"/>
  <c r="D27"/>
  <c r="G26"/>
  <c r="K26"/>
  <c r="K25"/>
  <c r="G25"/>
  <c r="K24"/>
  <c r="K23"/>
  <c r="K22"/>
  <c r="D21"/>
  <c r="D20"/>
  <c r="K20" s="1"/>
  <c r="D19"/>
  <c r="K19" s="1"/>
  <c r="D18"/>
  <c r="G18" s="1"/>
  <c r="D17"/>
  <c r="G17" s="1"/>
  <c r="D16"/>
  <c r="D13"/>
  <c r="K12"/>
  <c r="G11"/>
  <c r="K11"/>
  <c r="K10"/>
  <c r="G10"/>
  <c r="K9"/>
  <c r="G9"/>
  <c r="K8"/>
  <c r="G8"/>
  <c r="D7"/>
  <c r="D6"/>
  <c r="G6" s="1"/>
  <c r="K5"/>
  <c r="D5"/>
  <c r="G5" s="1"/>
  <c r="D4"/>
  <c r="K4" s="1"/>
  <c r="D3"/>
  <c r="K3" s="1"/>
  <c r="D2"/>
  <c r="D55" i="14"/>
  <c r="G54"/>
  <c r="G53"/>
  <c r="K52"/>
  <c r="K51"/>
  <c r="F50"/>
  <c r="D49"/>
  <c r="D48"/>
  <c r="G48" s="1"/>
  <c r="D47"/>
  <c r="G47" s="1"/>
  <c r="D46"/>
  <c r="K46" s="1"/>
  <c r="D45"/>
  <c r="G45" s="1"/>
  <c r="D44"/>
  <c r="G54" i="13"/>
  <c r="K53"/>
  <c r="G52"/>
  <c r="G51"/>
  <c r="D49"/>
  <c r="D48"/>
  <c r="G48" s="1"/>
  <c r="D47"/>
  <c r="G47" s="1"/>
  <c r="D46"/>
  <c r="K46" s="1"/>
  <c r="D45"/>
  <c r="K45" s="1"/>
  <c r="D44"/>
  <c r="G44" s="1"/>
  <c r="K11" i="14"/>
  <c r="G40" i="13"/>
  <c r="G39"/>
  <c r="K38"/>
  <c r="G37"/>
  <c r="G26"/>
  <c r="G25"/>
  <c r="G24"/>
  <c r="G22"/>
  <c r="D41" i="14"/>
  <c r="K40"/>
  <c r="G38"/>
  <c r="K37"/>
  <c r="G36"/>
  <c r="D27"/>
  <c r="G26"/>
  <c r="K24"/>
  <c r="G23"/>
  <c r="D13"/>
  <c r="K12"/>
  <c r="K10"/>
  <c r="K9"/>
  <c r="G23" i="13"/>
  <c r="K25" i="14"/>
  <c r="K36" i="13"/>
  <c r="K39" i="14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D35" i="13"/>
  <c r="D34"/>
  <c r="K34" s="1"/>
  <c r="D33"/>
  <c r="G33" s="1"/>
  <c r="D32"/>
  <c r="K32" s="1"/>
  <c r="D31"/>
  <c r="G31" s="1"/>
  <c r="D30"/>
  <c r="K30" s="1"/>
  <c r="K46" i="17" l="1"/>
  <c r="L36"/>
  <c r="L8"/>
  <c r="I36"/>
  <c r="M36"/>
  <c r="G46" i="14"/>
  <c r="H36" i="17"/>
  <c r="G45"/>
  <c r="G47"/>
  <c r="K17"/>
  <c r="G20"/>
  <c r="E50" i="14"/>
  <c r="G51"/>
  <c r="G24" i="17"/>
  <c r="E22"/>
  <c r="M8"/>
  <c r="F44" i="14"/>
  <c r="K47"/>
  <c r="E44"/>
  <c r="K44"/>
  <c r="K44" i="17"/>
  <c r="M44" s="1"/>
  <c r="K33"/>
  <c r="M30" s="1"/>
  <c r="G31"/>
  <c r="K18"/>
  <c r="F16"/>
  <c r="K6"/>
  <c r="G4"/>
  <c r="F2"/>
  <c r="E2"/>
  <c r="M22"/>
  <c r="L22"/>
  <c r="G2"/>
  <c r="K2"/>
  <c r="G3"/>
  <c r="E8"/>
  <c r="G12"/>
  <c r="H8" s="1"/>
  <c r="E16"/>
  <c r="G19"/>
  <c r="F22"/>
  <c r="G23"/>
  <c r="G34"/>
  <c r="G48"/>
  <c r="E50"/>
  <c r="G52"/>
  <c r="G16"/>
  <c r="K16"/>
  <c r="F30"/>
  <c r="F44"/>
  <c r="G50"/>
  <c r="K50"/>
  <c r="F8"/>
  <c r="G22"/>
  <c r="E30"/>
  <c r="E44"/>
  <c r="G44" i="14"/>
  <c r="K50"/>
  <c r="K48"/>
  <c r="G50"/>
  <c r="K45"/>
  <c r="G52"/>
  <c r="K53"/>
  <c r="K54"/>
  <c r="K51" i="13"/>
  <c r="G45"/>
  <c r="G46"/>
  <c r="G53"/>
  <c r="K44"/>
  <c r="K47"/>
  <c r="K54"/>
  <c r="E50"/>
  <c r="F44"/>
  <c r="G50"/>
  <c r="K50"/>
  <c r="E44"/>
  <c r="K48"/>
  <c r="F50"/>
  <c r="K52"/>
  <c r="F8" i="14"/>
  <c r="E16"/>
  <c r="K39" i="13"/>
  <c r="G38"/>
  <c r="F22" i="14"/>
  <c r="G36" i="13"/>
  <c r="F36"/>
  <c r="K37"/>
  <c r="G40" i="14"/>
  <c r="G39"/>
  <c r="G37"/>
  <c r="K26"/>
  <c r="G25"/>
  <c r="K23"/>
  <c r="G12"/>
  <c r="E8"/>
  <c r="K8"/>
  <c r="M8" s="1"/>
  <c r="G33"/>
  <c r="K32"/>
  <c r="G31"/>
  <c r="G30"/>
  <c r="K19"/>
  <c r="K18"/>
  <c r="G17"/>
  <c r="G16"/>
  <c r="K16"/>
  <c r="G4"/>
  <c r="G32" i="13"/>
  <c r="F30" i="14"/>
  <c r="K36"/>
  <c r="E30"/>
  <c r="K34"/>
  <c r="F36"/>
  <c r="K38"/>
  <c r="E36"/>
  <c r="F16"/>
  <c r="G22"/>
  <c r="K22"/>
  <c r="G20"/>
  <c r="E22"/>
  <c r="G24"/>
  <c r="F2"/>
  <c r="G6"/>
  <c r="G8"/>
  <c r="G10"/>
  <c r="G34" i="13"/>
  <c r="E2" i="14"/>
  <c r="G2"/>
  <c r="K2"/>
  <c r="G3"/>
  <c r="G5"/>
  <c r="G9"/>
  <c r="G11"/>
  <c r="F30" i="13"/>
  <c r="K31"/>
  <c r="K33"/>
  <c r="K40"/>
  <c r="E30"/>
  <c r="G30"/>
  <c r="E36"/>
  <c r="H30" i="17" l="1"/>
  <c r="J36"/>
  <c r="O36"/>
  <c r="P36" s="1"/>
  <c r="I44"/>
  <c r="L44"/>
  <c r="L30"/>
  <c r="N36" s="1"/>
  <c r="L50" i="14"/>
  <c r="H50"/>
  <c r="L44"/>
  <c r="M44"/>
  <c r="M44" i="13"/>
  <c r="I44"/>
  <c r="H44" i="17"/>
  <c r="I30"/>
  <c r="J30" s="1"/>
  <c r="I8"/>
  <c r="J8" s="1"/>
  <c r="H44" i="13"/>
  <c r="M50" i="17"/>
  <c r="O50" s="1"/>
  <c r="P50" s="1"/>
  <c r="L50"/>
  <c r="L16"/>
  <c r="N22" s="1"/>
  <c r="M16"/>
  <c r="O22" s="1"/>
  <c r="P22" s="1"/>
  <c r="H22"/>
  <c r="I22"/>
  <c r="I2"/>
  <c r="H2"/>
  <c r="H50"/>
  <c r="I50"/>
  <c r="H16"/>
  <c r="I16"/>
  <c r="L2"/>
  <c r="N8" s="1"/>
  <c r="M2"/>
  <c r="O8" s="1"/>
  <c r="P8" s="1"/>
  <c r="H44" i="14"/>
  <c r="I44"/>
  <c r="I50"/>
  <c r="M50"/>
  <c r="L44" i="13"/>
  <c r="I50"/>
  <c r="H50"/>
  <c r="M50"/>
  <c r="O50" s="1"/>
  <c r="P50" s="1"/>
  <c r="L50"/>
  <c r="I36"/>
  <c r="L36"/>
  <c r="H36"/>
  <c r="H36" i="14"/>
  <c r="L30"/>
  <c r="I36"/>
  <c r="I30"/>
  <c r="M36" i="13"/>
  <c r="I16" i="14"/>
  <c r="L8"/>
  <c r="L16"/>
  <c r="H8"/>
  <c r="M30"/>
  <c r="H30"/>
  <c r="M16"/>
  <c r="L30" i="13"/>
  <c r="M30"/>
  <c r="H16" i="14"/>
  <c r="I8"/>
  <c r="L36"/>
  <c r="M36"/>
  <c r="I22"/>
  <c r="H22"/>
  <c r="M22"/>
  <c r="L22"/>
  <c r="H2"/>
  <c r="I2"/>
  <c r="L2"/>
  <c r="M2"/>
  <c r="O8" s="1"/>
  <c r="P8" s="1"/>
  <c r="I30" i="13"/>
  <c r="H30"/>
  <c r="N50" l="1"/>
  <c r="N50" i="14"/>
  <c r="J44" i="17"/>
  <c r="N50"/>
  <c r="J50" i="14"/>
  <c r="J50" i="13"/>
  <c r="O50" i="14"/>
  <c r="P50" s="1"/>
  <c r="J44" i="13"/>
  <c r="J2" i="17"/>
  <c r="J44" i="14"/>
  <c r="J16" i="17"/>
  <c r="J50"/>
  <c r="J22"/>
  <c r="J36" i="13"/>
  <c r="N36"/>
  <c r="J30" i="14"/>
  <c r="J36"/>
  <c r="N36"/>
  <c r="O36"/>
  <c r="P36" s="1"/>
  <c r="J16"/>
  <c r="N22"/>
  <c r="O36" i="13"/>
  <c r="P36" s="1"/>
  <c r="N8" i="14"/>
  <c r="J8"/>
  <c r="O22"/>
  <c r="P22" s="1"/>
  <c r="J30" i="13"/>
  <c r="J22" i="14"/>
  <c r="J2"/>
  <c r="K25" i="13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<sst xmlns="http://schemas.openxmlformats.org/spreadsheetml/2006/main" count="356" uniqueCount="84">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</sst>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"/>
    <numFmt numFmtId="166" formatCode="0.00000%"/>
    <numFmt numFmtId="167" formatCode="0.000000%"/>
    <numFmt numFmtId="168" formatCode="0.0000%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2" fontId="7" fillId="0" borderId="0" xfId="0" applyNumberFormat="1" applyFont="1" applyFill="1" applyAlignment="1">
      <alignment horizontal="left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65" fontId="2" fillId="8" borderId="33" xfId="0" applyNumberFormat="1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65" fontId="2" fillId="6" borderId="33" xfId="0" applyNumberFormat="1" applyFont="1" applyFill="1" applyBorder="1" applyAlignment="1">
      <alignment horizontal="center" vertical="center"/>
    </xf>
    <xf numFmtId="165" fontId="2" fillId="6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#12</a:t>
            </a:r>
          </a:p>
        </c:rich>
      </c:tx>
      <c:layout>
        <c:manualLayout>
          <c:xMode val="edge"/>
          <c:yMode val="edge"/>
          <c:x val="0.41811131996745543"/>
          <c:y val="2.3391805684700041E-2"/>
        </c:manualLayout>
      </c:layout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395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7.61</c:v>
                </c:pt>
                <c:pt idx="1">
                  <c:v>7.04</c:v>
                </c:pt>
                <c:pt idx="2">
                  <c:v>7.91</c:v>
                </c:pt>
                <c:pt idx="3">
                  <c:v>6.89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1.73</c:v>
                </c:pt>
                <c:pt idx="1">
                  <c:v>6.64</c:v>
                </c:pt>
                <c:pt idx="2">
                  <c:v>7.25</c:v>
                </c:pt>
                <c:pt idx="3">
                  <c:v>3.69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6.89</c:v>
                </c:pt>
                <c:pt idx="1">
                  <c:v>7.07</c:v>
                </c:pt>
                <c:pt idx="2">
                  <c:v>7.79</c:v>
                </c:pt>
                <c:pt idx="3" formatCode="0.00">
                  <c:v>6.84</c:v>
                </c:pt>
              </c:numCache>
            </c:numRef>
          </c:val>
        </c:ser>
        <c:axId val="111292416"/>
        <c:axId val="111294720"/>
      </c:barChart>
      <c:catAx>
        <c:axId val="11129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11294720"/>
        <c:crosses val="autoZero"/>
        <c:auto val="1"/>
        <c:lblAlgn val="ctr"/>
        <c:lblOffset val="100"/>
      </c:catAx>
      <c:valAx>
        <c:axId val="1112947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11129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371"/>
          <c:y val="0.48901420655751382"/>
          <c:w val="0.15119007296530859"/>
          <c:h val="0.21149599806726097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28574</xdr:rowOff>
    </xdr:from>
    <xdr:to>
      <xdr:col>12</xdr:col>
      <xdr:colOff>17121</xdr:colOff>
      <xdr:row>26</xdr:row>
      <xdr:rowOff>28574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28574"/>
          <a:ext cx="7170396" cy="441007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26</xdr:row>
      <xdr:rowOff>39179</xdr:rowOff>
    </xdr:from>
    <xdr:to>
      <xdr:col>12</xdr:col>
      <xdr:colOff>19050</xdr:colOff>
      <xdr:row>55</xdr:row>
      <xdr:rowOff>76199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050" y="4449254"/>
          <a:ext cx="7172325" cy="4732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56"/>
  <sheetViews>
    <sheetView zoomScale="65" zoomScaleNormal="65" workbookViewId="0">
      <selection activeCell="Q43" sqref="Q43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112000000</v>
      </c>
      <c r="C2" s="58">
        <v>3730000</v>
      </c>
      <c r="D2" s="58">
        <f t="shared" ref="D2:D13" si="0">C2*10</f>
        <v>37300000</v>
      </c>
      <c r="E2" s="162">
        <f>AVERAGE(D2:D6)</f>
        <v>40800000</v>
      </c>
      <c r="F2" s="162">
        <f>STDEV(D2:D6)</f>
        <v>7697077.3674168037</v>
      </c>
      <c r="G2" s="63">
        <f t="shared" ref="G2:G12" si="1">D2/B2</f>
        <v>0.33303571428571427</v>
      </c>
      <c r="H2" s="165">
        <f>AVERAGE(G2:G6)</f>
        <v>0.36428571428571432</v>
      </c>
      <c r="I2" s="165">
        <f>STDEV(G2:G6)</f>
        <v>6.8723905066221225E-2</v>
      </c>
      <c r="J2" s="168">
        <f>I2/H2</f>
        <v>0.18865385704452883</v>
      </c>
      <c r="K2" s="64">
        <f>LOG(D2)</f>
        <v>7.5717088318086878</v>
      </c>
      <c r="L2" s="171">
        <f>AVERAGE(K2:K6)</f>
        <v>7.6051241113907526</v>
      </c>
      <c r="M2" s="173">
        <f>STDEV(K2:K6)^2</f>
        <v>5.6843782302094144E-3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112000000</v>
      </c>
      <c r="C3" s="60">
        <v>3500000</v>
      </c>
      <c r="D3" s="60">
        <f t="shared" si="0"/>
        <v>35000000</v>
      </c>
      <c r="E3" s="163"/>
      <c r="F3" s="163"/>
      <c r="G3" s="65">
        <f t="shared" si="1"/>
        <v>0.3125</v>
      </c>
      <c r="H3" s="166"/>
      <c r="I3" s="166"/>
      <c r="J3" s="169"/>
      <c r="K3" s="66">
        <f>LOG(D3)</f>
        <v>7.5440680443502757</v>
      </c>
      <c r="L3" s="172"/>
      <c r="M3" s="174"/>
      <c r="N3" s="30"/>
      <c r="O3" s="27"/>
      <c r="P3" s="28"/>
    </row>
    <row r="4" spans="1:16" s="9" customFormat="1" ht="20.100000000000001" customHeight="1">
      <c r="A4" s="59" t="s">
        <v>28</v>
      </c>
      <c r="B4" s="60">
        <v>112000000</v>
      </c>
      <c r="C4" s="60">
        <v>3670000</v>
      </c>
      <c r="D4" s="60">
        <f t="shared" si="0"/>
        <v>36700000</v>
      </c>
      <c r="E4" s="163"/>
      <c r="F4" s="163"/>
      <c r="G4" s="65">
        <f t="shared" si="1"/>
        <v>0.32767857142857143</v>
      </c>
      <c r="H4" s="166"/>
      <c r="I4" s="166"/>
      <c r="J4" s="169"/>
      <c r="K4" s="66">
        <f>LOG(D4)</f>
        <v>7.5646660642520898</v>
      </c>
      <c r="L4" s="172"/>
      <c r="M4" s="174"/>
      <c r="N4" s="30"/>
      <c r="O4" s="27"/>
      <c r="P4" s="28"/>
    </row>
    <row r="5" spans="1:16" s="9" customFormat="1" ht="20.100000000000001" customHeight="1">
      <c r="A5" s="59" t="s">
        <v>29</v>
      </c>
      <c r="B5" s="60">
        <v>112000000</v>
      </c>
      <c r="C5" s="60">
        <v>5400000</v>
      </c>
      <c r="D5" s="60">
        <f t="shared" si="0"/>
        <v>54000000</v>
      </c>
      <c r="E5" s="163"/>
      <c r="F5" s="163"/>
      <c r="G5" s="65">
        <f t="shared" si="1"/>
        <v>0.48214285714285715</v>
      </c>
      <c r="H5" s="166"/>
      <c r="I5" s="166"/>
      <c r="J5" s="169"/>
      <c r="K5" s="66">
        <f>LOG(D5)</f>
        <v>7.7323937598229682</v>
      </c>
      <c r="L5" s="172"/>
      <c r="M5" s="174"/>
      <c r="N5" s="30"/>
      <c r="O5" s="27"/>
      <c r="P5" s="28"/>
    </row>
    <row r="6" spans="1:16" s="9" customFormat="1" ht="20.100000000000001" customHeight="1">
      <c r="A6" s="59" t="s">
        <v>30</v>
      </c>
      <c r="B6" s="60">
        <v>112000000</v>
      </c>
      <c r="C6" s="60">
        <v>4100000</v>
      </c>
      <c r="D6" s="60">
        <f t="shared" si="0"/>
        <v>41000000</v>
      </c>
      <c r="E6" s="164"/>
      <c r="F6" s="164"/>
      <c r="G6" s="65">
        <f t="shared" si="1"/>
        <v>0.36607142857142855</v>
      </c>
      <c r="H6" s="167"/>
      <c r="I6" s="167"/>
      <c r="J6" s="170"/>
      <c r="K6" s="66">
        <f>LOG(D6)</f>
        <v>7.6127838567197355</v>
      </c>
      <c r="L6" s="172"/>
      <c r="M6" s="174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112000000</v>
      </c>
      <c r="C8" s="8">
        <v>0</v>
      </c>
      <c r="D8" s="8">
        <v>1</v>
      </c>
      <c r="E8" s="123">
        <f>AVERAGE(D8:D12)</f>
        <v>1</v>
      </c>
      <c r="F8" s="123">
        <f>STDEV(D8:D12)</f>
        <v>0</v>
      </c>
      <c r="G8" s="41">
        <f t="shared" si="1"/>
        <v>8.9285714285714279E-9</v>
      </c>
      <c r="H8" s="126">
        <f>AVERAGE(G8:G12)</f>
        <v>8.9285714285714279E-9</v>
      </c>
      <c r="I8" s="126">
        <f>STDEV(G8:G12)</f>
        <v>0</v>
      </c>
      <c r="J8" s="126">
        <f>I8/H8</f>
        <v>0</v>
      </c>
      <c r="K8" s="67">
        <f>LOG(D8)</f>
        <v>0</v>
      </c>
      <c r="L8" s="129">
        <f>AVERAGE(K8:K12)</f>
        <v>0</v>
      </c>
      <c r="M8" s="129">
        <f>STDEV(K8:K12)^2</f>
        <v>0</v>
      </c>
      <c r="N8" s="135">
        <f>L2-L8</f>
        <v>7.6051241113907526</v>
      </c>
      <c r="O8" s="129">
        <f>SQRT((M2/5)+(M8/5))</f>
        <v>3.3717586598715557E-2</v>
      </c>
      <c r="P8" s="160">
        <f>1.96*O8</f>
        <v>6.6086469733482492E-2</v>
      </c>
    </row>
    <row r="9" spans="1:16" ht="20.100000000000001" customHeight="1">
      <c r="A9" s="16" t="s">
        <v>33</v>
      </c>
      <c r="B9" s="10">
        <v>112000000</v>
      </c>
      <c r="C9" s="10">
        <v>0</v>
      </c>
      <c r="D9" s="10">
        <v>1</v>
      </c>
      <c r="E9" s="124"/>
      <c r="F9" s="124"/>
      <c r="G9" s="11">
        <f t="shared" si="1"/>
        <v>8.9285714285714279E-9</v>
      </c>
      <c r="H9" s="127"/>
      <c r="I9" s="127"/>
      <c r="J9" s="127"/>
      <c r="K9" s="68">
        <f>LOG(D9)</f>
        <v>0</v>
      </c>
      <c r="L9" s="130"/>
      <c r="M9" s="130"/>
      <c r="N9" s="136"/>
      <c r="O9" s="130"/>
      <c r="P9" s="161"/>
    </row>
    <row r="10" spans="1:16" ht="20.100000000000001" customHeight="1">
      <c r="A10" s="16" t="s">
        <v>34</v>
      </c>
      <c r="B10" s="10">
        <v>112000000</v>
      </c>
      <c r="C10" s="10">
        <v>0</v>
      </c>
      <c r="D10" s="10">
        <v>1</v>
      </c>
      <c r="E10" s="124"/>
      <c r="F10" s="124"/>
      <c r="G10" s="11">
        <f t="shared" si="1"/>
        <v>8.9285714285714279E-9</v>
      </c>
      <c r="H10" s="127"/>
      <c r="I10" s="127"/>
      <c r="J10" s="127"/>
      <c r="K10" s="68">
        <f>LOG(D10)</f>
        <v>0</v>
      </c>
      <c r="L10" s="130"/>
      <c r="M10" s="130"/>
      <c r="N10" s="136"/>
      <c r="O10" s="130"/>
      <c r="P10" s="161"/>
    </row>
    <row r="11" spans="1:16" ht="20.100000000000001" customHeight="1">
      <c r="A11" s="16" t="s">
        <v>35</v>
      </c>
      <c r="B11" s="10">
        <v>112000000</v>
      </c>
      <c r="C11" s="10">
        <v>0</v>
      </c>
      <c r="D11" s="10">
        <v>1</v>
      </c>
      <c r="E11" s="124"/>
      <c r="F11" s="124"/>
      <c r="G11" s="11">
        <f t="shared" si="1"/>
        <v>8.9285714285714279E-9</v>
      </c>
      <c r="H11" s="127"/>
      <c r="I11" s="127"/>
      <c r="J11" s="127"/>
      <c r="K11" s="68">
        <f>LOG(D11)</f>
        <v>0</v>
      </c>
      <c r="L11" s="130"/>
      <c r="M11" s="130"/>
      <c r="N11" s="136"/>
      <c r="O11" s="130"/>
      <c r="P11" s="161"/>
    </row>
    <row r="12" spans="1:16" ht="20.100000000000001" customHeight="1">
      <c r="A12" s="16" t="s">
        <v>36</v>
      </c>
      <c r="B12" s="10">
        <v>112000000</v>
      </c>
      <c r="C12" s="10">
        <v>0</v>
      </c>
      <c r="D12" s="10">
        <v>1</v>
      </c>
      <c r="E12" s="125"/>
      <c r="F12" s="125"/>
      <c r="G12" s="11">
        <f t="shared" si="1"/>
        <v>8.9285714285714279E-9</v>
      </c>
      <c r="H12" s="128"/>
      <c r="I12" s="128"/>
      <c r="J12" s="128"/>
      <c r="K12" s="68">
        <f>LOG(D12)</f>
        <v>0</v>
      </c>
      <c r="L12" s="131"/>
      <c r="M12" s="131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112000000</v>
      </c>
      <c r="C16" s="45">
        <v>1120000</v>
      </c>
      <c r="D16" s="45">
        <f t="shared" ref="D16:D27" si="2">C16*10</f>
        <v>11200000</v>
      </c>
      <c r="E16" s="179">
        <f>AVERAGE(D16:D20)</f>
        <v>10954000</v>
      </c>
      <c r="F16" s="179">
        <f>STDEV(D16:D20)</f>
        <v>1408573.7467381677</v>
      </c>
      <c r="G16" s="49">
        <f t="shared" ref="G16:G26" si="3">D16/B16</f>
        <v>0.1</v>
      </c>
      <c r="H16" s="182">
        <f>AVERAGE(G16:G20)</f>
        <v>9.7803571428571434E-2</v>
      </c>
      <c r="I16" s="182">
        <f>STDEV(G16:G20)</f>
        <v>1.2576551310162186E-2</v>
      </c>
      <c r="J16" s="182">
        <f>I16/H16</f>
        <v>0.12858989836937784</v>
      </c>
      <c r="K16" s="50">
        <f>LOG(D16)</f>
        <v>7.0492180226701819</v>
      </c>
      <c r="L16" s="175">
        <f>AVERAGE(K16:K20)</f>
        <v>7.0365397057113155</v>
      </c>
      <c r="M16" s="177">
        <f>STDEV(K16:K20)^2</f>
        <v>3.3848619265297187E-3</v>
      </c>
      <c r="N16" s="29"/>
      <c r="O16" s="25"/>
      <c r="P16" s="26"/>
    </row>
    <row r="17" spans="1:16" ht="20.100000000000001" customHeight="1">
      <c r="A17" s="46" t="s">
        <v>66</v>
      </c>
      <c r="B17" s="47">
        <v>112000000</v>
      </c>
      <c r="C17" s="47">
        <v>887000</v>
      </c>
      <c r="D17" s="47">
        <f t="shared" si="2"/>
        <v>8870000</v>
      </c>
      <c r="E17" s="180"/>
      <c r="F17" s="180"/>
      <c r="G17" s="51">
        <f t="shared" si="3"/>
        <v>7.919642857142857E-2</v>
      </c>
      <c r="H17" s="183"/>
      <c r="I17" s="183"/>
      <c r="J17" s="183"/>
      <c r="K17" s="52">
        <f>LOG(D17)</f>
        <v>6.9479236198317267</v>
      </c>
      <c r="L17" s="176"/>
      <c r="M17" s="178"/>
      <c r="N17" s="30"/>
      <c r="O17" s="27"/>
      <c r="P17" s="28"/>
    </row>
    <row r="18" spans="1:16" ht="20.100000000000001" customHeight="1">
      <c r="A18" s="46" t="s">
        <v>67</v>
      </c>
      <c r="B18" s="47">
        <v>112000000</v>
      </c>
      <c r="C18" s="47">
        <v>1220000</v>
      </c>
      <c r="D18" s="47">
        <f t="shared" si="2"/>
        <v>12200000</v>
      </c>
      <c r="E18" s="180"/>
      <c r="F18" s="180"/>
      <c r="G18" s="51">
        <f t="shared" si="3"/>
        <v>0.10892857142857143</v>
      </c>
      <c r="H18" s="183"/>
      <c r="I18" s="183"/>
      <c r="J18" s="183"/>
      <c r="K18" s="52">
        <f>LOG(D18)</f>
        <v>7.0863598306747484</v>
      </c>
      <c r="L18" s="176"/>
      <c r="M18" s="178"/>
      <c r="N18" s="30"/>
      <c r="O18" s="27"/>
      <c r="P18" s="28"/>
    </row>
    <row r="19" spans="1:16" ht="20.100000000000001" customHeight="1">
      <c r="A19" s="46" t="s">
        <v>68</v>
      </c>
      <c r="B19" s="47">
        <v>112000000</v>
      </c>
      <c r="C19" s="47">
        <v>1220000</v>
      </c>
      <c r="D19" s="47">
        <f t="shared" si="2"/>
        <v>12200000</v>
      </c>
      <c r="E19" s="180"/>
      <c r="F19" s="180"/>
      <c r="G19" s="51">
        <f t="shared" si="3"/>
        <v>0.10892857142857143</v>
      </c>
      <c r="H19" s="183"/>
      <c r="I19" s="183"/>
      <c r="J19" s="183"/>
      <c r="K19" s="52">
        <f>LOG(D19)</f>
        <v>7.0863598306747484</v>
      </c>
      <c r="L19" s="176"/>
      <c r="M19" s="178"/>
      <c r="N19" s="30"/>
      <c r="O19" s="27"/>
      <c r="P19" s="28"/>
    </row>
    <row r="20" spans="1:16" ht="20.100000000000001" customHeight="1">
      <c r="A20" s="46" t="s">
        <v>69</v>
      </c>
      <c r="B20" s="47">
        <v>112000000</v>
      </c>
      <c r="C20" s="47">
        <v>1030000</v>
      </c>
      <c r="D20" s="47">
        <f t="shared" si="2"/>
        <v>10300000</v>
      </c>
      <c r="E20" s="181"/>
      <c r="F20" s="181"/>
      <c r="G20" s="51">
        <f t="shared" si="3"/>
        <v>9.1964285714285721E-2</v>
      </c>
      <c r="H20" s="184"/>
      <c r="I20" s="184"/>
      <c r="J20" s="184"/>
      <c r="K20" s="52">
        <f>LOG(D20)</f>
        <v>7.012837224705172</v>
      </c>
      <c r="L20" s="176"/>
      <c r="M20" s="178"/>
      <c r="N20" s="30"/>
      <c r="O20" s="27"/>
      <c r="P20" s="28"/>
    </row>
    <row r="21" spans="1:16" ht="20.100000000000001" customHeight="1" thickBot="1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112000000</v>
      </c>
      <c r="C22" s="8">
        <v>0</v>
      </c>
      <c r="D22" s="8">
        <v>1</v>
      </c>
      <c r="E22" s="123">
        <f>AVERAGE(D22:D26)</f>
        <v>1</v>
      </c>
      <c r="F22" s="123">
        <f>STDEV(D22:D26)</f>
        <v>0</v>
      </c>
      <c r="G22" s="41">
        <f t="shared" si="3"/>
        <v>8.9285714285714279E-9</v>
      </c>
      <c r="H22" s="126">
        <f>AVERAGE(G22:G26)</f>
        <v>8.9285714285714279E-9</v>
      </c>
      <c r="I22" s="126">
        <f>STDEV(G22:G26)</f>
        <v>0</v>
      </c>
      <c r="J22" s="126">
        <f>I22/H22</f>
        <v>0</v>
      </c>
      <c r="K22" s="67">
        <f>LOG(D22)</f>
        <v>0</v>
      </c>
      <c r="L22" s="129">
        <f>AVERAGE(K22:K26)</f>
        <v>0</v>
      </c>
      <c r="M22" s="129">
        <f>STDEV(K22:K26)^2</f>
        <v>0</v>
      </c>
      <c r="N22" s="135">
        <f>L16-L22</f>
        <v>7.0365397057113155</v>
      </c>
      <c r="O22" s="129">
        <f>SQRT((M16/5)+(M22/5))</f>
        <v>2.6018692997649664E-2</v>
      </c>
      <c r="P22" s="138">
        <f>1.96*O22</f>
        <v>5.0996638275393337E-2</v>
      </c>
    </row>
    <row r="23" spans="1:16" ht="20.100000000000001" customHeight="1">
      <c r="A23" s="16" t="s">
        <v>72</v>
      </c>
      <c r="B23" s="10">
        <v>112000000</v>
      </c>
      <c r="C23" s="10">
        <v>0</v>
      </c>
      <c r="D23" s="10">
        <v>1</v>
      </c>
      <c r="E23" s="124"/>
      <c r="F23" s="124"/>
      <c r="G23" s="11">
        <f t="shared" si="3"/>
        <v>8.9285714285714279E-9</v>
      </c>
      <c r="H23" s="127"/>
      <c r="I23" s="127"/>
      <c r="J23" s="127"/>
      <c r="K23" s="68">
        <f>LOG(D23)</f>
        <v>0</v>
      </c>
      <c r="L23" s="130"/>
      <c r="M23" s="130"/>
      <c r="N23" s="136"/>
      <c r="O23" s="130"/>
      <c r="P23" s="139"/>
    </row>
    <row r="24" spans="1:16" ht="20.100000000000001" customHeight="1">
      <c r="A24" s="16" t="s">
        <v>73</v>
      </c>
      <c r="B24" s="10">
        <v>112000000</v>
      </c>
      <c r="C24" s="10">
        <v>0</v>
      </c>
      <c r="D24" s="10">
        <v>1</v>
      </c>
      <c r="E24" s="124"/>
      <c r="F24" s="124"/>
      <c r="G24" s="11">
        <f t="shared" si="3"/>
        <v>8.9285714285714279E-9</v>
      </c>
      <c r="H24" s="127"/>
      <c r="I24" s="127"/>
      <c r="J24" s="127"/>
      <c r="K24" s="68">
        <f>LOG(D24)</f>
        <v>0</v>
      </c>
      <c r="L24" s="130"/>
      <c r="M24" s="130"/>
      <c r="N24" s="136"/>
      <c r="O24" s="130"/>
      <c r="P24" s="139"/>
    </row>
    <row r="25" spans="1:16" ht="20.100000000000001" customHeight="1">
      <c r="A25" s="16" t="s">
        <v>74</v>
      </c>
      <c r="B25" s="10">
        <v>112000000</v>
      </c>
      <c r="C25" s="10">
        <v>0</v>
      </c>
      <c r="D25" s="10">
        <v>1</v>
      </c>
      <c r="E25" s="124"/>
      <c r="F25" s="124"/>
      <c r="G25" s="11">
        <f t="shared" si="3"/>
        <v>8.9285714285714279E-9</v>
      </c>
      <c r="H25" s="127"/>
      <c r="I25" s="127"/>
      <c r="J25" s="127"/>
      <c r="K25" s="68">
        <f>LOG(D25)</f>
        <v>0</v>
      </c>
      <c r="L25" s="130"/>
      <c r="M25" s="130"/>
      <c r="N25" s="136"/>
      <c r="O25" s="130"/>
      <c r="P25" s="139"/>
    </row>
    <row r="26" spans="1:16" ht="20.100000000000001" customHeight="1">
      <c r="A26" s="16" t="s">
        <v>75</v>
      </c>
      <c r="B26" s="10">
        <v>112000000</v>
      </c>
      <c r="C26" s="10">
        <v>0</v>
      </c>
      <c r="D26" s="10">
        <v>1</v>
      </c>
      <c r="E26" s="125"/>
      <c r="F26" s="125"/>
      <c r="G26" s="11">
        <f t="shared" si="3"/>
        <v>8.9285714285714279E-9</v>
      </c>
      <c r="H26" s="128"/>
      <c r="I26" s="128"/>
      <c r="J26" s="128"/>
      <c r="K26" s="68">
        <f>LOG(D26)</f>
        <v>0</v>
      </c>
      <c r="L26" s="131"/>
      <c r="M26" s="131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112000000</v>
      </c>
      <c r="C30" s="76">
        <v>9800000</v>
      </c>
      <c r="D30" s="76">
        <f t="shared" ref="D30:D41" si="4">C30*10</f>
        <v>98000000</v>
      </c>
      <c r="E30" s="154">
        <f>AVERAGE(D30:D34)</f>
        <v>81320000</v>
      </c>
      <c r="F30" s="154">
        <f>STDEV(D30:D34)</f>
        <v>11998624.921214931</v>
      </c>
      <c r="G30" s="81">
        <f t="shared" ref="G30:G40" si="5">D30/B30</f>
        <v>0.875</v>
      </c>
      <c r="H30" s="157">
        <f>AVERAGE(G30:G34)</f>
        <v>0.72607142857142859</v>
      </c>
      <c r="I30" s="157">
        <f>STDEV(G30:G34)</f>
        <v>0.10713057965370407</v>
      </c>
      <c r="J30" s="157">
        <f>I30/H30</f>
        <v>0.14754826514036959</v>
      </c>
      <c r="K30" s="82">
        <f>LOG(D30)</f>
        <v>7.9912260756924951</v>
      </c>
      <c r="L30" s="150">
        <f>AVERAGE(K30:K34)</f>
        <v>7.9064116703097485</v>
      </c>
      <c r="M30" s="152">
        <f>STDEV(K30:K34)^2</f>
        <v>4.1185538677318747E-3</v>
      </c>
      <c r="N30" s="29"/>
      <c r="O30" s="25"/>
      <c r="P30" s="26"/>
    </row>
    <row r="31" spans="1:16" ht="20.100000000000001" customHeight="1">
      <c r="A31" s="77" t="s">
        <v>55</v>
      </c>
      <c r="B31" s="78">
        <v>112000000</v>
      </c>
      <c r="C31" s="78">
        <v>7800000</v>
      </c>
      <c r="D31" s="78">
        <f t="shared" si="4"/>
        <v>78000000</v>
      </c>
      <c r="E31" s="155"/>
      <c r="F31" s="155"/>
      <c r="G31" s="84">
        <f t="shared" si="5"/>
        <v>0.6964285714285714</v>
      </c>
      <c r="H31" s="158"/>
      <c r="I31" s="158"/>
      <c r="J31" s="158"/>
      <c r="K31" s="85">
        <f>LOG(D31)</f>
        <v>7.8920946026904808</v>
      </c>
      <c r="L31" s="151"/>
      <c r="M31" s="153"/>
      <c r="N31" s="30"/>
      <c r="O31" s="27"/>
      <c r="P31" s="28"/>
    </row>
    <row r="32" spans="1:16" ht="20.100000000000001" customHeight="1">
      <c r="A32" s="77" t="s">
        <v>56</v>
      </c>
      <c r="B32" s="78">
        <v>112000000</v>
      </c>
      <c r="C32" s="78">
        <v>6600000</v>
      </c>
      <c r="D32" s="78">
        <f t="shared" si="4"/>
        <v>66000000</v>
      </c>
      <c r="E32" s="155"/>
      <c r="F32" s="155"/>
      <c r="G32" s="84">
        <f t="shared" si="5"/>
        <v>0.5892857142857143</v>
      </c>
      <c r="H32" s="158"/>
      <c r="I32" s="158"/>
      <c r="J32" s="158"/>
      <c r="K32" s="85">
        <f>LOG(D32)</f>
        <v>7.8195439355418683</v>
      </c>
      <c r="L32" s="151"/>
      <c r="M32" s="153"/>
      <c r="N32" s="30"/>
      <c r="O32" s="27"/>
      <c r="P32" s="28"/>
    </row>
    <row r="33" spans="1:16" ht="20.100000000000001" customHeight="1">
      <c r="A33" s="77" t="s">
        <v>57</v>
      </c>
      <c r="B33" s="78">
        <v>112000000</v>
      </c>
      <c r="C33" s="78">
        <v>8730000</v>
      </c>
      <c r="D33" s="78">
        <f t="shared" si="4"/>
        <v>87300000</v>
      </c>
      <c r="E33" s="155"/>
      <c r="F33" s="155"/>
      <c r="G33" s="84">
        <f t="shared" si="5"/>
        <v>0.77946428571428572</v>
      </c>
      <c r="H33" s="158"/>
      <c r="I33" s="158"/>
      <c r="J33" s="158"/>
      <c r="K33" s="85">
        <f>LOG(D33)</f>
        <v>7.9410142437055695</v>
      </c>
      <c r="L33" s="151"/>
      <c r="M33" s="153"/>
      <c r="N33" s="30"/>
      <c r="O33" s="27"/>
      <c r="P33" s="28"/>
    </row>
    <row r="34" spans="1:16" ht="20.100000000000001" customHeight="1">
      <c r="A34" s="77" t="s">
        <v>58</v>
      </c>
      <c r="B34" s="78">
        <v>112000000</v>
      </c>
      <c r="C34" s="78">
        <v>7730000</v>
      </c>
      <c r="D34" s="78">
        <f t="shared" si="4"/>
        <v>77300000</v>
      </c>
      <c r="E34" s="156"/>
      <c r="F34" s="156"/>
      <c r="G34" s="84">
        <f t="shared" si="5"/>
        <v>0.69017857142857142</v>
      </c>
      <c r="H34" s="159"/>
      <c r="I34" s="159"/>
      <c r="J34" s="159"/>
      <c r="K34" s="85">
        <f>LOG(D34)</f>
        <v>7.888179493918325</v>
      </c>
      <c r="L34" s="151"/>
      <c r="M34" s="153"/>
      <c r="N34" s="30"/>
      <c r="O34" s="27"/>
      <c r="P34" s="28"/>
    </row>
    <row r="35" spans="1:16" ht="20.100000000000001" customHeight="1" thickBot="1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112000000</v>
      </c>
      <c r="C36" s="8">
        <v>0</v>
      </c>
      <c r="D36" s="8">
        <v>1</v>
      </c>
      <c r="E36" s="123">
        <f>AVERAGE(D36:D40)</f>
        <v>1</v>
      </c>
      <c r="F36" s="123">
        <f>STDEV(D36:D40)</f>
        <v>0</v>
      </c>
      <c r="G36" s="41">
        <f t="shared" si="5"/>
        <v>8.9285714285714279E-9</v>
      </c>
      <c r="H36" s="126">
        <f>AVERAGE(G36:G40)</f>
        <v>8.9285714285714279E-9</v>
      </c>
      <c r="I36" s="126">
        <f>STDEV(G36:G40)</f>
        <v>0</v>
      </c>
      <c r="J36" s="126">
        <f>I36/H36</f>
        <v>0</v>
      </c>
      <c r="K36" s="67">
        <f>LOG(D36)</f>
        <v>0</v>
      </c>
      <c r="L36" s="129">
        <f>AVERAGE(K36:K40)</f>
        <v>0</v>
      </c>
      <c r="M36" s="129">
        <f>STDEV(K36:K40)^2</f>
        <v>0</v>
      </c>
      <c r="N36" s="135">
        <f>L30-L36</f>
        <v>7.9064116703097485</v>
      </c>
      <c r="O36" s="129">
        <f>SQRT((M30/5)+(M36/5))</f>
        <v>2.8700361906191619E-2</v>
      </c>
      <c r="P36" s="138">
        <f>1.96*O36</f>
        <v>5.6252709336135569E-2</v>
      </c>
    </row>
    <row r="37" spans="1:16" ht="20.100000000000001" customHeight="1">
      <c r="A37" s="16" t="s">
        <v>61</v>
      </c>
      <c r="B37" s="10">
        <v>112000000</v>
      </c>
      <c r="C37" s="10">
        <v>0</v>
      </c>
      <c r="D37" s="10">
        <v>1</v>
      </c>
      <c r="E37" s="124"/>
      <c r="F37" s="124"/>
      <c r="G37" s="11">
        <f t="shared" si="5"/>
        <v>8.9285714285714279E-9</v>
      </c>
      <c r="H37" s="127"/>
      <c r="I37" s="127"/>
      <c r="J37" s="127"/>
      <c r="K37" s="68">
        <f>LOG(D37)</f>
        <v>0</v>
      </c>
      <c r="L37" s="130"/>
      <c r="M37" s="130"/>
      <c r="N37" s="136"/>
      <c r="O37" s="130"/>
      <c r="P37" s="139"/>
    </row>
    <row r="38" spans="1:16" ht="20.100000000000001" customHeight="1">
      <c r="A38" s="16" t="s">
        <v>62</v>
      </c>
      <c r="B38" s="10">
        <v>112000000</v>
      </c>
      <c r="C38" s="10">
        <v>0</v>
      </c>
      <c r="D38" s="10">
        <v>1</v>
      </c>
      <c r="E38" s="124"/>
      <c r="F38" s="124"/>
      <c r="G38" s="11">
        <f t="shared" si="5"/>
        <v>8.9285714285714279E-9</v>
      </c>
      <c r="H38" s="127"/>
      <c r="I38" s="127"/>
      <c r="J38" s="127"/>
      <c r="K38" s="68">
        <f>LOG(D38)</f>
        <v>0</v>
      </c>
      <c r="L38" s="130"/>
      <c r="M38" s="130"/>
      <c r="N38" s="136"/>
      <c r="O38" s="130"/>
      <c r="P38" s="139"/>
    </row>
    <row r="39" spans="1:16" ht="20.100000000000001" customHeight="1">
      <c r="A39" s="16" t="s">
        <v>63</v>
      </c>
      <c r="B39" s="10">
        <v>112000000</v>
      </c>
      <c r="C39" s="10">
        <v>0</v>
      </c>
      <c r="D39" s="10">
        <v>1</v>
      </c>
      <c r="E39" s="124"/>
      <c r="F39" s="124"/>
      <c r="G39" s="11">
        <f t="shared" si="5"/>
        <v>8.9285714285714279E-9</v>
      </c>
      <c r="H39" s="127"/>
      <c r="I39" s="127"/>
      <c r="J39" s="127"/>
      <c r="K39" s="68">
        <f>LOG(D39)</f>
        <v>0</v>
      </c>
      <c r="L39" s="130"/>
      <c r="M39" s="130"/>
      <c r="N39" s="136"/>
      <c r="O39" s="130"/>
      <c r="P39" s="139"/>
    </row>
    <row r="40" spans="1:16" ht="20.100000000000001" customHeight="1">
      <c r="A40" s="16" t="s">
        <v>64</v>
      </c>
      <c r="B40" s="10">
        <v>112000000</v>
      </c>
      <c r="C40" s="10">
        <v>0</v>
      </c>
      <c r="D40" s="10">
        <v>1</v>
      </c>
      <c r="E40" s="125"/>
      <c r="F40" s="125"/>
      <c r="G40" s="11">
        <f t="shared" si="5"/>
        <v>8.9285714285714279E-9</v>
      </c>
      <c r="H40" s="128"/>
      <c r="I40" s="128"/>
      <c r="J40" s="128"/>
      <c r="K40" s="68">
        <f>LOG(D40)</f>
        <v>0</v>
      </c>
      <c r="L40" s="131"/>
      <c r="M40" s="131"/>
      <c r="N40" s="137"/>
      <c r="O40" s="130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112000000</v>
      </c>
      <c r="C44" s="87">
        <v>680000</v>
      </c>
      <c r="D44" s="87">
        <f t="shared" ref="D44:D55" si="6">C44*10</f>
        <v>6800000</v>
      </c>
      <c r="E44" s="140">
        <f>AVERAGE(D44:D48)</f>
        <v>8006000</v>
      </c>
      <c r="F44" s="140">
        <f>STDEV(D44:D48)</f>
        <v>2532326.9931033789</v>
      </c>
      <c r="G44" s="91">
        <f t="shared" ref="G44:G48" si="7">D44/B44</f>
        <v>6.0714285714285714E-2</v>
      </c>
      <c r="H44" s="143">
        <f>AVERAGE(G44:G48)</f>
        <v>7.1482142857142855E-2</v>
      </c>
      <c r="I44" s="143">
        <f>STDEV(G44:G48)</f>
        <v>2.2610062438423052E-2</v>
      </c>
      <c r="J44" s="143">
        <f>I44/H44</f>
        <v>0.31630364640312036</v>
      </c>
      <c r="K44" s="92">
        <f>LOG(D44)</f>
        <v>6.8325089127062366</v>
      </c>
      <c r="L44" s="146">
        <f>AVERAGE(K44:K48)</f>
        <v>6.8892145478853166</v>
      </c>
      <c r="M44" s="148">
        <f>STDEV(K44:K48)^2</f>
        <v>1.387211771395158E-2</v>
      </c>
      <c r="N44" s="29"/>
      <c r="O44" s="25"/>
      <c r="P44" s="26"/>
    </row>
    <row r="45" spans="1:16" ht="20.100000000000001" customHeight="1">
      <c r="A45" s="88" t="s">
        <v>40</v>
      </c>
      <c r="B45" s="89">
        <v>112000000</v>
      </c>
      <c r="C45" s="89">
        <v>680000</v>
      </c>
      <c r="D45" s="89">
        <f t="shared" si="6"/>
        <v>6800000</v>
      </c>
      <c r="E45" s="141"/>
      <c r="F45" s="141"/>
      <c r="G45" s="93">
        <f t="shared" si="7"/>
        <v>6.0714285714285714E-2</v>
      </c>
      <c r="H45" s="144"/>
      <c r="I45" s="144"/>
      <c r="J45" s="144"/>
      <c r="K45" s="94">
        <f>LOG(D45)</f>
        <v>6.8325089127062366</v>
      </c>
      <c r="L45" s="147"/>
      <c r="M45" s="149"/>
      <c r="N45" s="30"/>
      <c r="O45" s="27"/>
      <c r="P45" s="28"/>
    </row>
    <row r="46" spans="1:16" ht="20.100000000000001" customHeight="1">
      <c r="A46" s="88" t="s">
        <v>41</v>
      </c>
      <c r="B46" s="89">
        <v>112000000</v>
      </c>
      <c r="C46" s="89">
        <v>653000</v>
      </c>
      <c r="D46" s="89">
        <f t="shared" si="6"/>
        <v>6530000</v>
      </c>
      <c r="E46" s="141"/>
      <c r="F46" s="141"/>
      <c r="G46" s="93">
        <f t="shared" si="7"/>
        <v>5.8303571428571427E-2</v>
      </c>
      <c r="H46" s="144"/>
      <c r="I46" s="144"/>
      <c r="J46" s="144"/>
      <c r="K46" s="94">
        <f>LOG(D46)</f>
        <v>6.8149131812750738</v>
      </c>
      <c r="L46" s="147"/>
      <c r="M46" s="149"/>
      <c r="N46" s="30"/>
      <c r="O46" s="27"/>
      <c r="P46" s="28"/>
    </row>
    <row r="47" spans="1:16" ht="20.100000000000001" customHeight="1">
      <c r="A47" s="88" t="s">
        <v>42</v>
      </c>
      <c r="B47" s="89">
        <v>112000000</v>
      </c>
      <c r="C47" s="89">
        <v>1250000</v>
      </c>
      <c r="D47" s="89">
        <f t="shared" si="6"/>
        <v>12500000</v>
      </c>
      <c r="E47" s="141"/>
      <c r="F47" s="141"/>
      <c r="G47" s="93">
        <f t="shared" si="7"/>
        <v>0.11160714285714286</v>
      </c>
      <c r="H47" s="144"/>
      <c r="I47" s="144"/>
      <c r="J47" s="144"/>
      <c r="K47" s="94">
        <f>LOG(D47)</f>
        <v>7.0969100130080562</v>
      </c>
      <c r="L47" s="147"/>
      <c r="M47" s="149"/>
      <c r="N47" s="30"/>
      <c r="O47" s="27"/>
      <c r="P47" s="28"/>
    </row>
    <row r="48" spans="1:16" ht="20.100000000000001" customHeight="1">
      <c r="A48" s="88" t="s">
        <v>43</v>
      </c>
      <c r="B48" s="89">
        <v>112000000</v>
      </c>
      <c r="C48" s="89">
        <v>740000</v>
      </c>
      <c r="D48" s="89">
        <f t="shared" si="6"/>
        <v>7400000</v>
      </c>
      <c r="E48" s="142"/>
      <c r="F48" s="142"/>
      <c r="G48" s="93">
        <f t="shared" si="7"/>
        <v>6.6071428571428573E-2</v>
      </c>
      <c r="H48" s="145"/>
      <c r="I48" s="145"/>
      <c r="J48" s="145"/>
      <c r="K48" s="94">
        <f>LOG(D48)</f>
        <v>6.8692317197309762</v>
      </c>
      <c r="L48" s="147"/>
      <c r="M48" s="149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112000000</v>
      </c>
      <c r="C50" s="8">
        <v>0</v>
      </c>
      <c r="D50" s="8">
        <v>1</v>
      </c>
      <c r="E50" s="123">
        <f>AVERAGE(D50:D54)</f>
        <v>1</v>
      </c>
      <c r="F50" s="123">
        <f>STDEV(D50:D54)</f>
        <v>0</v>
      </c>
      <c r="G50" s="41">
        <f t="shared" ref="G50:G54" si="8">D50/B50</f>
        <v>8.9285714285714279E-9</v>
      </c>
      <c r="H50" s="126">
        <f>AVERAGE(G50:G54)</f>
        <v>8.9285714285714279E-9</v>
      </c>
      <c r="I50" s="126">
        <f>STDEV(G50:G54)</f>
        <v>0</v>
      </c>
      <c r="J50" s="126">
        <f>I50/H50</f>
        <v>0</v>
      </c>
      <c r="K50" s="67">
        <f>LOG(D50)</f>
        <v>0</v>
      </c>
      <c r="L50" s="129">
        <f>AVERAGE(K50:K54)</f>
        <v>0</v>
      </c>
      <c r="M50" s="132">
        <f>STDEV(K50:K54)^2</f>
        <v>0</v>
      </c>
      <c r="N50" s="135">
        <f>L44-L50</f>
        <v>6.8892145478853166</v>
      </c>
      <c r="O50" s="129">
        <f>SQRT((M44/5)+(M50/5))</f>
        <v>5.2672796990385046E-2</v>
      </c>
      <c r="P50" s="138">
        <f>1.96*O50</f>
        <v>0.10323868210115469</v>
      </c>
    </row>
    <row r="51" spans="1:16" ht="20.100000000000001" customHeight="1">
      <c r="A51" s="16" t="s">
        <v>46</v>
      </c>
      <c r="B51" s="10">
        <v>112000000</v>
      </c>
      <c r="C51" s="10">
        <v>0</v>
      </c>
      <c r="D51" s="10">
        <v>1</v>
      </c>
      <c r="E51" s="124"/>
      <c r="F51" s="124"/>
      <c r="G51" s="11">
        <f t="shared" si="8"/>
        <v>8.9285714285714279E-9</v>
      </c>
      <c r="H51" s="127"/>
      <c r="I51" s="127"/>
      <c r="J51" s="127"/>
      <c r="K51" s="68">
        <f>LOG(D51)</f>
        <v>0</v>
      </c>
      <c r="L51" s="130"/>
      <c r="M51" s="133"/>
      <c r="N51" s="136"/>
      <c r="O51" s="130"/>
      <c r="P51" s="139"/>
    </row>
    <row r="52" spans="1:16" ht="20.100000000000001" customHeight="1">
      <c r="A52" s="16" t="s">
        <v>47</v>
      </c>
      <c r="B52" s="10">
        <v>112000000</v>
      </c>
      <c r="C52" s="10">
        <v>0</v>
      </c>
      <c r="D52" s="10">
        <v>1</v>
      </c>
      <c r="E52" s="124"/>
      <c r="F52" s="124"/>
      <c r="G52" s="11">
        <f t="shared" si="8"/>
        <v>8.9285714285714279E-9</v>
      </c>
      <c r="H52" s="127"/>
      <c r="I52" s="127"/>
      <c r="J52" s="127"/>
      <c r="K52" s="68">
        <f>LOG(D52)</f>
        <v>0</v>
      </c>
      <c r="L52" s="130"/>
      <c r="M52" s="133"/>
      <c r="N52" s="136"/>
      <c r="O52" s="130"/>
      <c r="P52" s="139"/>
    </row>
    <row r="53" spans="1:16" ht="20.100000000000001" customHeight="1">
      <c r="A53" s="16" t="s">
        <v>48</v>
      </c>
      <c r="B53" s="10">
        <v>112000000</v>
      </c>
      <c r="C53" s="10">
        <v>0</v>
      </c>
      <c r="D53" s="10">
        <v>1</v>
      </c>
      <c r="E53" s="124"/>
      <c r="F53" s="124"/>
      <c r="G53" s="11">
        <f t="shared" si="8"/>
        <v>8.9285714285714279E-9</v>
      </c>
      <c r="H53" s="127"/>
      <c r="I53" s="127"/>
      <c r="J53" s="127"/>
      <c r="K53" s="68">
        <f>LOG(D53)</f>
        <v>0</v>
      </c>
      <c r="L53" s="130"/>
      <c r="M53" s="133"/>
      <c r="N53" s="136"/>
      <c r="O53" s="130"/>
      <c r="P53" s="139"/>
    </row>
    <row r="54" spans="1:16" ht="20.100000000000001" customHeight="1">
      <c r="A54" s="16" t="s">
        <v>49</v>
      </c>
      <c r="B54" s="10">
        <v>112000000</v>
      </c>
      <c r="C54" s="10">
        <v>0</v>
      </c>
      <c r="D54" s="10">
        <v>1</v>
      </c>
      <c r="E54" s="125"/>
      <c r="F54" s="125"/>
      <c r="G54" s="11">
        <f t="shared" si="8"/>
        <v>8.9285714285714279E-9</v>
      </c>
      <c r="H54" s="128"/>
      <c r="I54" s="128"/>
      <c r="J54" s="128"/>
      <c r="K54" s="68">
        <f>LOG(D54)</f>
        <v>0</v>
      </c>
      <c r="L54" s="131"/>
      <c r="M54" s="134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>&amp;C&amp;"Arial,Bold"&amp;14
2800-100018763
MeBr Test #12 (212 mg/L - 32°C - 75%RH - 24hr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P56"/>
  <sheetViews>
    <sheetView zoomScale="65" zoomScaleNormal="65" zoomScaleSheetLayoutView="65" workbookViewId="0">
      <selection activeCell="C19" sqref="C19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127000000</v>
      </c>
      <c r="C2" s="108">
        <v>6430000</v>
      </c>
      <c r="D2" s="58">
        <f t="shared" ref="D2:D13" si="0">C2*10</f>
        <v>64300000</v>
      </c>
      <c r="E2" s="162">
        <f>AVERAGE(D2:D6)</f>
        <v>48000000</v>
      </c>
      <c r="F2" s="162">
        <f>STDEV(D2:D6)</f>
        <v>11430004.374452356</v>
      </c>
      <c r="G2" s="63">
        <f t="shared" ref="G2:G12" si="1">D2/B2</f>
        <v>0.50629921259842525</v>
      </c>
      <c r="H2" s="165">
        <f>AVERAGE(G2:G6)</f>
        <v>0.37795275590551186</v>
      </c>
      <c r="I2" s="165">
        <f>STDEV(G2:G6)</f>
        <v>9.0000034444506674E-2</v>
      </c>
      <c r="J2" s="168">
        <f>I2/H2</f>
        <v>0.23812509113442387</v>
      </c>
      <c r="K2" s="64">
        <f>LOG(D2)</f>
        <v>7.8082109729242219</v>
      </c>
      <c r="L2" s="171">
        <f>AVERAGE(K2:K6)</f>
        <v>7.6711039522902098</v>
      </c>
      <c r="M2" s="185">
        <f>STDEV(K2:K6)^2</f>
        <v>1.1228170002667072E-2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127000000</v>
      </c>
      <c r="C3" s="60">
        <v>5000000</v>
      </c>
      <c r="D3" s="60">
        <f t="shared" si="0"/>
        <v>50000000</v>
      </c>
      <c r="E3" s="163"/>
      <c r="F3" s="163"/>
      <c r="G3" s="65">
        <f t="shared" si="1"/>
        <v>0.39370078740157483</v>
      </c>
      <c r="H3" s="166"/>
      <c r="I3" s="166"/>
      <c r="J3" s="169"/>
      <c r="K3" s="66">
        <f>LOG(D3)</f>
        <v>7.6989700043360187</v>
      </c>
      <c r="L3" s="172"/>
      <c r="M3" s="186"/>
      <c r="N3" s="30"/>
      <c r="O3" s="27"/>
      <c r="P3" s="28"/>
    </row>
    <row r="4" spans="1:16" s="9" customFormat="1" ht="20.100000000000001" customHeight="1">
      <c r="A4" s="59" t="s">
        <v>28</v>
      </c>
      <c r="B4" s="60">
        <v>127000000</v>
      </c>
      <c r="C4" s="60">
        <v>3300000</v>
      </c>
      <c r="D4" s="60">
        <f t="shared" si="0"/>
        <v>33000000</v>
      </c>
      <c r="E4" s="163"/>
      <c r="F4" s="163"/>
      <c r="G4" s="65">
        <f t="shared" si="1"/>
        <v>0.25984251968503935</v>
      </c>
      <c r="H4" s="166"/>
      <c r="I4" s="166"/>
      <c r="J4" s="169"/>
      <c r="K4" s="66">
        <f>LOG(D4)</f>
        <v>7.5185139398778871</v>
      </c>
      <c r="L4" s="172"/>
      <c r="M4" s="186"/>
      <c r="N4" s="30"/>
      <c r="O4" s="27"/>
      <c r="P4" s="28"/>
    </row>
    <row r="5" spans="1:16" s="9" customFormat="1" ht="20.100000000000001" customHeight="1">
      <c r="A5" s="59" t="s">
        <v>29</v>
      </c>
      <c r="B5" s="60">
        <v>127000000</v>
      </c>
      <c r="C5" s="60">
        <v>4300000</v>
      </c>
      <c r="D5" s="60">
        <f t="shared" si="0"/>
        <v>43000000</v>
      </c>
      <c r="E5" s="163"/>
      <c r="F5" s="163"/>
      <c r="G5" s="65">
        <f t="shared" si="1"/>
        <v>0.33858267716535434</v>
      </c>
      <c r="H5" s="166"/>
      <c r="I5" s="166"/>
      <c r="J5" s="169"/>
      <c r="K5" s="66">
        <f>LOG(D5)</f>
        <v>7.6334684555795862</v>
      </c>
      <c r="L5" s="172"/>
      <c r="M5" s="186"/>
      <c r="N5" s="30"/>
      <c r="O5" s="27"/>
      <c r="P5" s="28"/>
    </row>
    <row r="6" spans="1:16" s="9" customFormat="1" ht="20.100000000000001" customHeight="1">
      <c r="A6" s="59" t="s">
        <v>30</v>
      </c>
      <c r="B6" s="60">
        <v>127000000</v>
      </c>
      <c r="C6" s="60">
        <v>4970000</v>
      </c>
      <c r="D6" s="60">
        <f t="shared" si="0"/>
        <v>49700000</v>
      </c>
      <c r="E6" s="164"/>
      <c r="F6" s="164"/>
      <c r="G6" s="65">
        <f t="shared" si="1"/>
        <v>0.39133858267716537</v>
      </c>
      <c r="H6" s="167"/>
      <c r="I6" s="167"/>
      <c r="J6" s="170"/>
      <c r="K6" s="66">
        <f>LOG(D6)</f>
        <v>7.6963563887333324</v>
      </c>
      <c r="L6" s="172"/>
      <c r="M6" s="186"/>
      <c r="N6" s="30"/>
      <c r="O6" s="27"/>
      <c r="P6" s="28"/>
    </row>
    <row r="7" spans="1:16" s="9" customFormat="1" ht="20.100000000000001" customHeight="1" thickBot="1">
      <c r="A7" s="61" t="s">
        <v>31</v>
      </c>
      <c r="B7" s="109">
        <v>0</v>
      </c>
      <c r="C7" s="109">
        <v>0</v>
      </c>
      <c r="D7" s="109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127000000</v>
      </c>
      <c r="C8" s="8">
        <v>126000</v>
      </c>
      <c r="D8" s="8">
        <f t="shared" si="0"/>
        <v>1260000</v>
      </c>
      <c r="E8" s="123">
        <f>AVERAGE(D8:D12)</f>
        <v>924000</v>
      </c>
      <c r="F8" s="123">
        <f>STDEV(D8:D12)</f>
        <v>345686.99715204793</v>
      </c>
      <c r="G8" s="41">
        <f t="shared" si="1"/>
        <v>9.9212598425196842E-3</v>
      </c>
      <c r="H8" s="126">
        <f>AVERAGE(G8:G12)</f>
        <v>7.2755905511811018E-3</v>
      </c>
      <c r="I8" s="126">
        <f>STDEV(G8:G12)</f>
        <v>2.721944859464945E-3</v>
      </c>
      <c r="J8" s="126">
        <f>I8/H8</f>
        <v>0.37412012678793077</v>
      </c>
      <c r="K8" s="67">
        <f>LOG(D8)</f>
        <v>6.1003705451175625</v>
      </c>
      <c r="L8" s="129">
        <f>AVERAGE(K8:K12)</f>
        <v>5.9362430734514238</v>
      </c>
      <c r="M8" s="129">
        <f>STDEV(K8:K12)^2</f>
        <v>3.5231016540578253E-2</v>
      </c>
      <c r="N8" s="135">
        <f>L2-L8</f>
        <v>1.734860878838786</v>
      </c>
      <c r="O8" s="129">
        <f>SQRT((M2/5)+(M8/5))</f>
        <v>9.6394176736196394E-2</v>
      </c>
      <c r="P8" s="160">
        <f>1.96*O8</f>
        <v>0.18893258640294494</v>
      </c>
    </row>
    <row r="9" spans="1:16" ht="20.100000000000001" customHeight="1">
      <c r="A9" s="16" t="s">
        <v>33</v>
      </c>
      <c r="B9" s="10">
        <v>127000000</v>
      </c>
      <c r="C9" s="10">
        <v>45000</v>
      </c>
      <c r="D9" s="10">
        <f t="shared" si="0"/>
        <v>450000</v>
      </c>
      <c r="E9" s="124"/>
      <c r="F9" s="124"/>
      <c r="G9" s="11">
        <f t="shared" si="1"/>
        <v>3.5433070866141732E-3</v>
      </c>
      <c r="H9" s="127"/>
      <c r="I9" s="127"/>
      <c r="J9" s="127"/>
      <c r="K9" s="68">
        <f>LOG(D9)</f>
        <v>5.653212513775344</v>
      </c>
      <c r="L9" s="130"/>
      <c r="M9" s="130"/>
      <c r="N9" s="136"/>
      <c r="O9" s="130"/>
      <c r="P9" s="161"/>
    </row>
    <row r="10" spans="1:16" ht="20.100000000000001" customHeight="1">
      <c r="A10" s="16" t="s">
        <v>34</v>
      </c>
      <c r="B10" s="10">
        <v>127000000</v>
      </c>
      <c r="C10" s="10">
        <v>98700</v>
      </c>
      <c r="D10" s="10">
        <f t="shared" si="0"/>
        <v>987000</v>
      </c>
      <c r="E10" s="124"/>
      <c r="F10" s="124"/>
      <c r="G10" s="11">
        <f t="shared" si="1"/>
        <v>7.7716535433070867E-3</v>
      </c>
      <c r="H10" s="127"/>
      <c r="I10" s="127"/>
      <c r="J10" s="127"/>
      <c r="K10" s="68">
        <f>LOG(D10)</f>
        <v>5.9943171526696366</v>
      </c>
      <c r="L10" s="130"/>
      <c r="M10" s="130"/>
      <c r="N10" s="136"/>
      <c r="O10" s="130"/>
      <c r="P10" s="161"/>
    </row>
    <row r="11" spans="1:16" ht="20.100000000000001" customHeight="1">
      <c r="A11" s="16" t="s">
        <v>35</v>
      </c>
      <c r="B11" s="10">
        <v>127000000</v>
      </c>
      <c r="C11" s="10">
        <v>70300</v>
      </c>
      <c r="D11" s="10">
        <f t="shared" si="0"/>
        <v>703000</v>
      </c>
      <c r="E11" s="124"/>
      <c r="F11" s="124"/>
      <c r="G11" s="11">
        <f t="shared" si="1"/>
        <v>5.5354330708661421E-3</v>
      </c>
      <c r="H11" s="127"/>
      <c r="I11" s="127"/>
      <c r="J11" s="127"/>
      <c r="K11" s="68">
        <f>LOG(D11)</f>
        <v>5.8469553250198238</v>
      </c>
      <c r="L11" s="130"/>
      <c r="M11" s="130"/>
      <c r="N11" s="136"/>
      <c r="O11" s="130"/>
      <c r="P11" s="161"/>
    </row>
    <row r="12" spans="1:16" ht="20.100000000000001" customHeight="1">
      <c r="A12" s="16" t="s">
        <v>36</v>
      </c>
      <c r="B12" s="10">
        <v>127000000</v>
      </c>
      <c r="C12" s="10">
        <v>122000</v>
      </c>
      <c r="D12" s="10">
        <f t="shared" si="0"/>
        <v>1220000</v>
      </c>
      <c r="E12" s="125"/>
      <c r="F12" s="125"/>
      <c r="G12" s="11">
        <f t="shared" si="1"/>
        <v>9.6062992125984254E-3</v>
      </c>
      <c r="H12" s="128"/>
      <c r="I12" s="128"/>
      <c r="J12" s="128"/>
      <c r="K12" s="68">
        <f>LOG(D12)</f>
        <v>6.0863598306747484</v>
      </c>
      <c r="L12" s="131"/>
      <c r="M12" s="131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127000000</v>
      </c>
      <c r="C16" s="45">
        <v>373000</v>
      </c>
      <c r="D16" s="45">
        <f t="shared" ref="D16:D27" si="2">C16*10</f>
        <v>3730000</v>
      </c>
      <c r="E16" s="179">
        <f>AVERAGE(D16:D20)</f>
        <v>4466000</v>
      </c>
      <c r="F16" s="179">
        <f>STDEV(D16:D20)</f>
        <v>816535.36359425366</v>
      </c>
      <c r="G16" s="49">
        <f t="shared" ref="G16:G26" si="3">D16/B16</f>
        <v>2.9370078740157481E-2</v>
      </c>
      <c r="H16" s="182">
        <f>AVERAGE(G16:G20)</f>
        <v>3.5165354330708665E-2</v>
      </c>
      <c r="I16" s="182">
        <f>STDEV(G16:G20)</f>
        <v>6.4294123117657562E-3</v>
      </c>
      <c r="J16" s="182">
        <f>I16/H16</f>
        <v>0.18283371329920531</v>
      </c>
      <c r="K16" s="50">
        <f>LOG(D16)</f>
        <v>6.5717088318086878</v>
      </c>
      <c r="L16" s="175">
        <f>AVERAGE(K16:K20)</f>
        <v>6.6437102183237497</v>
      </c>
      <c r="M16" s="177">
        <f>STDEV(K16:K20)^2</f>
        <v>6.9568503091232978E-3</v>
      </c>
      <c r="N16" s="29"/>
      <c r="O16" s="25"/>
      <c r="P16" s="26"/>
    </row>
    <row r="17" spans="1:16" ht="20.100000000000001" customHeight="1">
      <c r="A17" s="46" t="s">
        <v>66</v>
      </c>
      <c r="B17" s="47">
        <v>127000000</v>
      </c>
      <c r="C17" s="47">
        <v>343000</v>
      </c>
      <c r="D17" s="47">
        <f t="shared" si="2"/>
        <v>3430000</v>
      </c>
      <c r="E17" s="180"/>
      <c r="F17" s="180"/>
      <c r="G17" s="51">
        <f t="shared" si="3"/>
        <v>2.7007874015748033E-2</v>
      </c>
      <c r="H17" s="183"/>
      <c r="I17" s="183"/>
      <c r="J17" s="183"/>
      <c r="K17" s="52">
        <f>LOG(D17)</f>
        <v>6.5352941200427708</v>
      </c>
      <c r="L17" s="176"/>
      <c r="M17" s="178"/>
      <c r="N17" s="30"/>
      <c r="O17" s="27"/>
      <c r="P17" s="28"/>
    </row>
    <row r="18" spans="1:16" ht="20.100000000000001" customHeight="1">
      <c r="A18" s="46" t="s">
        <v>67</v>
      </c>
      <c r="B18" s="47">
        <v>127000000</v>
      </c>
      <c r="C18" s="47">
        <v>510000</v>
      </c>
      <c r="D18" s="47">
        <f t="shared" si="2"/>
        <v>5100000</v>
      </c>
      <c r="E18" s="180"/>
      <c r="F18" s="180"/>
      <c r="G18" s="51">
        <f t="shared" si="3"/>
        <v>4.0157480314960629E-2</v>
      </c>
      <c r="H18" s="183"/>
      <c r="I18" s="183"/>
      <c r="J18" s="183"/>
      <c r="K18" s="52">
        <f>LOG(D18)</f>
        <v>6.7075701760979367</v>
      </c>
      <c r="L18" s="176"/>
      <c r="M18" s="178"/>
      <c r="N18" s="30"/>
      <c r="O18" s="27"/>
      <c r="P18" s="28"/>
    </row>
    <row r="19" spans="1:16" ht="20.100000000000001" customHeight="1">
      <c r="A19" s="46" t="s">
        <v>68</v>
      </c>
      <c r="B19" s="47">
        <v>127000000</v>
      </c>
      <c r="C19" s="47">
        <v>507000</v>
      </c>
      <c r="D19" s="47">
        <f t="shared" si="2"/>
        <v>5070000</v>
      </c>
      <c r="E19" s="180"/>
      <c r="F19" s="180"/>
      <c r="G19" s="51">
        <f t="shared" si="3"/>
        <v>3.9921259842519687E-2</v>
      </c>
      <c r="H19" s="183"/>
      <c r="I19" s="183"/>
      <c r="J19" s="183"/>
      <c r="K19" s="52">
        <f>LOG(D19)</f>
        <v>6.7050079593333356</v>
      </c>
      <c r="L19" s="176"/>
      <c r="M19" s="178"/>
      <c r="N19" s="30"/>
      <c r="O19" s="27"/>
      <c r="P19" s="28"/>
    </row>
    <row r="20" spans="1:16" ht="20.100000000000001" customHeight="1">
      <c r="A20" s="46" t="s">
        <v>69</v>
      </c>
      <c r="B20" s="47">
        <v>127000000</v>
      </c>
      <c r="C20" s="47">
        <v>500000</v>
      </c>
      <c r="D20" s="47">
        <f t="shared" si="2"/>
        <v>5000000</v>
      </c>
      <c r="E20" s="181"/>
      <c r="F20" s="181"/>
      <c r="G20" s="51">
        <f t="shared" si="3"/>
        <v>3.937007874015748E-2</v>
      </c>
      <c r="H20" s="184"/>
      <c r="I20" s="184"/>
      <c r="J20" s="184"/>
      <c r="K20" s="52">
        <f>LOG(D20)</f>
        <v>6.6989700043360187</v>
      </c>
      <c r="L20" s="176"/>
      <c r="M20" s="178"/>
      <c r="N20" s="30"/>
      <c r="O20" s="27"/>
      <c r="P20" s="28"/>
    </row>
    <row r="21" spans="1:16" ht="20.100000000000001" customHeight="1" thickBot="1">
      <c r="A21" s="48" t="s">
        <v>70</v>
      </c>
      <c r="B21" s="107">
        <v>0</v>
      </c>
      <c r="C21" s="107">
        <v>0</v>
      </c>
      <c r="D21" s="107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127000000</v>
      </c>
      <c r="C22" s="8">
        <v>0</v>
      </c>
      <c r="D22" s="8">
        <v>1</v>
      </c>
      <c r="E22" s="123">
        <f>AVERAGE(D22:D26)</f>
        <v>1</v>
      </c>
      <c r="F22" s="123">
        <f>STDEV(D22:D26)</f>
        <v>0</v>
      </c>
      <c r="G22" s="41">
        <f t="shared" si="3"/>
        <v>7.8740157480314962E-9</v>
      </c>
      <c r="H22" s="126">
        <f>AVERAGE(G22:G26)</f>
        <v>7.8740157480314962E-9</v>
      </c>
      <c r="I22" s="126">
        <f>STDEV(G22:G26)</f>
        <v>0</v>
      </c>
      <c r="J22" s="126">
        <f>I22/H22</f>
        <v>0</v>
      </c>
      <c r="K22" s="67">
        <f>LOG(D22)</f>
        <v>0</v>
      </c>
      <c r="L22" s="129">
        <f>AVERAGE(K22:K26)</f>
        <v>0</v>
      </c>
      <c r="M22" s="129">
        <f>STDEV(K22:K26)^2</f>
        <v>0</v>
      </c>
      <c r="N22" s="135">
        <f>L16-L22</f>
        <v>6.6437102183237497</v>
      </c>
      <c r="O22" s="129">
        <f>SQRT((M16/5)+(M22/5))</f>
        <v>3.7301073199368671E-2</v>
      </c>
      <c r="P22" s="138">
        <f>1.96*O22</f>
        <v>7.3110103470762591E-2</v>
      </c>
    </row>
    <row r="23" spans="1:16" ht="20.100000000000001" customHeight="1">
      <c r="A23" s="16" t="s">
        <v>72</v>
      </c>
      <c r="B23" s="10">
        <v>127000000</v>
      </c>
      <c r="C23" s="10">
        <v>0</v>
      </c>
      <c r="D23" s="10">
        <v>1</v>
      </c>
      <c r="E23" s="124"/>
      <c r="F23" s="124"/>
      <c r="G23" s="11">
        <f t="shared" si="3"/>
        <v>7.8740157480314962E-9</v>
      </c>
      <c r="H23" s="127"/>
      <c r="I23" s="127"/>
      <c r="J23" s="127"/>
      <c r="K23" s="68">
        <f>LOG(D23)</f>
        <v>0</v>
      </c>
      <c r="L23" s="130"/>
      <c r="M23" s="130"/>
      <c r="N23" s="136"/>
      <c r="O23" s="130"/>
      <c r="P23" s="139"/>
    </row>
    <row r="24" spans="1:16" ht="20.100000000000001" customHeight="1">
      <c r="A24" s="16" t="s">
        <v>73</v>
      </c>
      <c r="B24" s="10">
        <v>127000000</v>
      </c>
      <c r="C24" s="10">
        <v>0</v>
      </c>
      <c r="D24" s="10">
        <v>1</v>
      </c>
      <c r="E24" s="124"/>
      <c r="F24" s="124"/>
      <c r="G24" s="11">
        <f t="shared" si="3"/>
        <v>7.8740157480314962E-9</v>
      </c>
      <c r="H24" s="127"/>
      <c r="I24" s="127"/>
      <c r="J24" s="127"/>
      <c r="K24" s="68">
        <f>LOG(D24)</f>
        <v>0</v>
      </c>
      <c r="L24" s="130"/>
      <c r="M24" s="130"/>
      <c r="N24" s="136"/>
      <c r="O24" s="130"/>
      <c r="P24" s="139"/>
    </row>
    <row r="25" spans="1:16" ht="20.100000000000001" customHeight="1">
      <c r="A25" s="16" t="s">
        <v>74</v>
      </c>
      <c r="B25" s="10">
        <v>127000000</v>
      </c>
      <c r="C25" s="10">
        <v>0</v>
      </c>
      <c r="D25" s="10">
        <v>1</v>
      </c>
      <c r="E25" s="124"/>
      <c r="F25" s="124"/>
      <c r="G25" s="11">
        <f t="shared" si="3"/>
        <v>7.8740157480314962E-9</v>
      </c>
      <c r="H25" s="127"/>
      <c r="I25" s="127"/>
      <c r="J25" s="127"/>
      <c r="K25" s="68">
        <f>LOG(D25)</f>
        <v>0</v>
      </c>
      <c r="L25" s="130"/>
      <c r="M25" s="130"/>
      <c r="N25" s="136"/>
      <c r="O25" s="130"/>
      <c r="P25" s="139"/>
    </row>
    <row r="26" spans="1:16" ht="20.100000000000001" customHeight="1">
      <c r="A26" s="16" t="s">
        <v>75</v>
      </c>
      <c r="B26" s="10">
        <v>127000000</v>
      </c>
      <c r="C26" s="10">
        <v>0</v>
      </c>
      <c r="D26" s="10">
        <v>1</v>
      </c>
      <c r="E26" s="125"/>
      <c r="F26" s="125"/>
      <c r="G26" s="11">
        <f t="shared" si="3"/>
        <v>7.8740157480314962E-9</v>
      </c>
      <c r="H26" s="128"/>
      <c r="I26" s="128"/>
      <c r="J26" s="128"/>
      <c r="K26" s="68">
        <f>LOG(D26)</f>
        <v>0</v>
      </c>
      <c r="L26" s="131"/>
      <c r="M26" s="131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127000000</v>
      </c>
      <c r="C30" s="76">
        <v>3900000</v>
      </c>
      <c r="D30" s="76">
        <f t="shared" ref="D30:D41" si="4">C30*10</f>
        <v>39000000</v>
      </c>
      <c r="E30" s="154">
        <f>AVERAGE(D30:D34)</f>
        <v>52340000</v>
      </c>
      <c r="F30" s="154">
        <f>STDEV(D30:D34)</f>
        <v>12453031.759374904</v>
      </c>
      <c r="G30" s="81">
        <f t="shared" ref="G30:G40" si="5">D30/B30</f>
        <v>0.30708661417322836</v>
      </c>
      <c r="H30" s="157">
        <f>AVERAGE(G30:G34)</f>
        <v>0.41212598425196845</v>
      </c>
      <c r="I30" s="157">
        <f>STDEV(G30:G34)</f>
        <v>9.8055368184054734E-2</v>
      </c>
      <c r="J30" s="157">
        <f>I30/H30</f>
        <v>0.2379257118718944</v>
      </c>
      <c r="K30" s="82">
        <f>LOG(D30)</f>
        <v>7.5910646070264995</v>
      </c>
      <c r="L30" s="150">
        <f>AVERAGE(K30:K34)</f>
        <v>7.708296810302885</v>
      </c>
      <c r="M30" s="187">
        <f>STDEV(K30:K34)^2</f>
        <v>1.1806305001982766E-2</v>
      </c>
      <c r="N30" s="29"/>
      <c r="O30" s="25"/>
      <c r="P30" s="26"/>
    </row>
    <row r="31" spans="1:16" ht="20.100000000000001" customHeight="1">
      <c r="A31" s="77" t="s">
        <v>55</v>
      </c>
      <c r="B31" s="78">
        <v>127000000</v>
      </c>
      <c r="C31" s="78">
        <v>5700000</v>
      </c>
      <c r="D31" s="78">
        <f t="shared" si="4"/>
        <v>57000000</v>
      </c>
      <c r="E31" s="155"/>
      <c r="F31" s="155"/>
      <c r="G31" s="84">
        <f t="shared" si="5"/>
        <v>0.44881889763779526</v>
      </c>
      <c r="H31" s="158"/>
      <c r="I31" s="158"/>
      <c r="J31" s="158"/>
      <c r="K31" s="85">
        <f>LOG(D31)</f>
        <v>7.7558748556724915</v>
      </c>
      <c r="L31" s="151"/>
      <c r="M31" s="188"/>
      <c r="N31" s="30"/>
      <c r="O31" s="27"/>
      <c r="P31" s="28"/>
    </row>
    <row r="32" spans="1:16" ht="20.100000000000001" customHeight="1">
      <c r="A32" s="77" t="s">
        <v>56</v>
      </c>
      <c r="B32" s="78">
        <v>127000000</v>
      </c>
      <c r="C32" s="78">
        <v>6300000</v>
      </c>
      <c r="D32" s="78">
        <f t="shared" si="4"/>
        <v>63000000</v>
      </c>
      <c r="E32" s="155"/>
      <c r="F32" s="155"/>
      <c r="G32" s="84">
        <f t="shared" si="5"/>
        <v>0.49606299212598426</v>
      </c>
      <c r="H32" s="158"/>
      <c r="I32" s="158"/>
      <c r="J32" s="158"/>
      <c r="K32" s="85">
        <f>LOG(D32)</f>
        <v>7.7993405494535821</v>
      </c>
      <c r="L32" s="151"/>
      <c r="M32" s="188"/>
      <c r="N32" s="30"/>
      <c r="O32" s="27"/>
      <c r="P32" s="28"/>
    </row>
    <row r="33" spans="1:16" ht="20.100000000000001" customHeight="1">
      <c r="A33" s="77" t="s">
        <v>57</v>
      </c>
      <c r="B33" s="78">
        <v>127000000</v>
      </c>
      <c r="C33" s="78">
        <v>3900000</v>
      </c>
      <c r="D33" s="78">
        <f t="shared" si="4"/>
        <v>39000000</v>
      </c>
      <c r="E33" s="155"/>
      <c r="F33" s="155"/>
      <c r="G33" s="84">
        <f t="shared" si="5"/>
        <v>0.30708661417322836</v>
      </c>
      <c r="H33" s="158"/>
      <c r="I33" s="158"/>
      <c r="J33" s="158"/>
      <c r="K33" s="85">
        <f>LOG(D33)</f>
        <v>7.5910646070264995</v>
      </c>
      <c r="L33" s="151"/>
      <c r="M33" s="188"/>
      <c r="N33" s="30"/>
      <c r="O33" s="27"/>
      <c r="P33" s="28"/>
    </row>
    <row r="34" spans="1:16" ht="20.100000000000001" customHeight="1">
      <c r="A34" s="77" t="s">
        <v>58</v>
      </c>
      <c r="B34" s="78">
        <v>127000000</v>
      </c>
      <c r="C34" s="78">
        <v>6370000</v>
      </c>
      <c r="D34" s="78">
        <f t="shared" si="4"/>
        <v>63700000</v>
      </c>
      <c r="E34" s="156"/>
      <c r="F34" s="156"/>
      <c r="G34" s="84">
        <f t="shared" si="5"/>
        <v>0.50157480314960634</v>
      </c>
      <c r="H34" s="159"/>
      <c r="I34" s="159"/>
      <c r="J34" s="159"/>
      <c r="K34" s="85">
        <f>LOG(D34)</f>
        <v>7.8041394323353508</v>
      </c>
      <c r="L34" s="151"/>
      <c r="M34" s="188"/>
      <c r="N34" s="30"/>
      <c r="O34" s="27"/>
      <c r="P34" s="28"/>
    </row>
    <row r="35" spans="1:16" ht="20.100000000000001" customHeight="1" thickBot="1">
      <c r="A35" s="79" t="s">
        <v>59</v>
      </c>
      <c r="B35" s="110">
        <v>0</v>
      </c>
      <c r="C35" s="110">
        <v>0</v>
      </c>
      <c r="D35" s="11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127000000</v>
      </c>
      <c r="C36" s="8">
        <v>0</v>
      </c>
      <c r="D36" s="8">
        <v>1</v>
      </c>
      <c r="E36" s="123">
        <f>AVERAGE(D36:D40)</f>
        <v>40.799999999999997</v>
      </c>
      <c r="F36" s="123">
        <f>STDEV(D36:D40)</f>
        <v>88.995505504491632</v>
      </c>
      <c r="G36" s="41">
        <f t="shared" si="5"/>
        <v>7.8740157480314962E-9</v>
      </c>
      <c r="H36" s="189">
        <f>AVERAGE(G36:G40)</f>
        <v>3.2125984251968506E-7</v>
      </c>
      <c r="I36" s="189">
        <f>STDEV(G36:G40)</f>
        <v>7.007520118463908E-7</v>
      </c>
      <c r="J36" s="126">
        <f>I36/H36</f>
        <v>2.1812623898159713</v>
      </c>
      <c r="K36" s="67">
        <f>LOG(D36)</f>
        <v>0</v>
      </c>
      <c r="L36" s="129">
        <f>AVERAGE(K36:K40)</f>
        <v>0.46020599913279625</v>
      </c>
      <c r="M36" s="129">
        <f>STDEV(K36:K40)^2</f>
        <v>1.0589478081890762</v>
      </c>
      <c r="N36" s="135">
        <f>L30-L36</f>
        <v>7.2480908111700888</v>
      </c>
      <c r="O36" s="129">
        <f>SQRT((M30/5)+(M36/5))</f>
        <v>0.46276432731814127</v>
      </c>
      <c r="P36" s="138">
        <f>1.96*O36</f>
        <v>0.9070180815435569</v>
      </c>
    </row>
    <row r="37" spans="1:16" ht="20.100000000000001" customHeight="1">
      <c r="A37" s="16" t="s">
        <v>61</v>
      </c>
      <c r="B37" s="10">
        <v>127000000</v>
      </c>
      <c r="C37" s="10">
        <v>0</v>
      </c>
      <c r="D37" s="10">
        <v>1</v>
      </c>
      <c r="E37" s="124"/>
      <c r="F37" s="124"/>
      <c r="G37" s="11">
        <f t="shared" si="5"/>
        <v>7.8740157480314962E-9</v>
      </c>
      <c r="H37" s="190"/>
      <c r="I37" s="190"/>
      <c r="J37" s="127"/>
      <c r="K37" s="68">
        <f>LOG(D37)</f>
        <v>0</v>
      </c>
      <c r="L37" s="130"/>
      <c r="M37" s="130"/>
      <c r="N37" s="136"/>
      <c r="O37" s="130"/>
      <c r="P37" s="139"/>
    </row>
    <row r="38" spans="1:16" ht="20.100000000000001" customHeight="1">
      <c r="A38" s="16" t="s">
        <v>62</v>
      </c>
      <c r="B38" s="10">
        <v>127000000</v>
      </c>
      <c r="C38" s="10">
        <v>0</v>
      </c>
      <c r="D38" s="10">
        <v>1</v>
      </c>
      <c r="E38" s="124"/>
      <c r="F38" s="124"/>
      <c r="G38" s="11">
        <f t="shared" si="5"/>
        <v>7.8740157480314962E-9</v>
      </c>
      <c r="H38" s="190"/>
      <c r="I38" s="190"/>
      <c r="J38" s="127"/>
      <c r="K38" s="68">
        <f>LOG(D38)</f>
        <v>0</v>
      </c>
      <c r="L38" s="130"/>
      <c r="M38" s="130"/>
      <c r="N38" s="136"/>
      <c r="O38" s="130"/>
      <c r="P38" s="139"/>
    </row>
    <row r="39" spans="1:16" ht="20.100000000000001" customHeight="1">
      <c r="A39" s="16" t="s">
        <v>63</v>
      </c>
      <c r="B39" s="10">
        <v>127000000</v>
      </c>
      <c r="C39" s="10">
        <v>20</v>
      </c>
      <c r="D39" s="10">
        <f t="shared" si="4"/>
        <v>200</v>
      </c>
      <c r="E39" s="124"/>
      <c r="F39" s="124"/>
      <c r="G39" s="118">
        <f t="shared" si="5"/>
        <v>1.5748031496062992E-6</v>
      </c>
      <c r="H39" s="190"/>
      <c r="I39" s="190"/>
      <c r="J39" s="127"/>
      <c r="K39" s="68">
        <f>LOG(D39)</f>
        <v>2.3010299956639813</v>
      </c>
      <c r="L39" s="130"/>
      <c r="M39" s="130"/>
      <c r="N39" s="136"/>
      <c r="O39" s="130"/>
      <c r="P39" s="139"/>
    </row>
    <row r="40" spans="1:16" ht="20.100000000000001" customHeight="1">
      <c r="A40" s="16" t="s">
        <v>64</v>
      </c>
      <c r="B40" s="10">
        <v>127000000</v>
      </c>
      <c r="C40" s="10">
        <v>0</v>
      </c>
      <c r="D40" s="10">
        <v>1</v>
      </c>
      <c r="E40" s="125"/>
      <c r="F40" s="125"/>
      <c r="G40" s="11">
        <f t="shared" si="5"/>
        <v>7.8740157480314962E-9</v>
      </c>
      <c r="H40" s="191"/>
      <c r="I40" s="191"/>
      <c r="J40" s="128"/>
      <c r="K40" s="68">
        <f>LOG(D40)</f>
        <v>0</v>
      </c>
      <c r="L40" s="131"/>
      <c r="M40" s="131"/>
      <c r="N40" s="137"/>
      <c r="O40" s="130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127000000</v>
      </c>
      <c r="C44" s="87">
        <v>727000</v>
      </c>
      <c r="D44" s="87">
        <f t="shared" ref="D44:D55" si="6">C44*10</f>
        <v>7270000</v>
      </c>
      <c r="E44" s="140">
        <f>AVERAGE(D44:D48)</f>
        <v>5166000</v>
      </c>
      <c r="F44" s="140">
        <f>STDEV(D44:D48)</f>
        <v>1848967.279321081</v>
      </c>
      <c r="G44" s="91">
        <f t="shared" ref="G44:G48" si="7">D44/B44</f>
        <v>5.7244094488188978E-2</v>
      </c>
      <c r="H44" s="143">
        <f>AVERAGE(G44:G48)</f>
        <v>4.0677165354330705E-2</v>
      </c>
      <c r="I44" s="143">
        <f>STDEV(G44:G48)</f>
        <v>1.4558797474969147E-2</v>
      </c>
      <c r="J44" s="143">
        <f>I44/H44</f>
        <v>0.35791081674817693</v>
      </c>
      <c r="K44" s="92">
        <f>LOG(D44)</f>
        <v>6.8615344108590381</v>
      </c>
      <c r="L44" s="146">
        <f>AVERAGE(K44:K48)</f>
        <v>6.6891551065898458</v>
      </c>
      <c r="M44" s="148">
        <f>STDEV(K44:K48)^2</f>
        <v>2.7019530968061641E-2</v>
      </c>
      <c r="N44" s="29"/>
      <c r="O44" s="25"/>
      <c r="P44" s="26"/>
    </row>
    <row r="45" spans="1:16" ht="20.100000000000001" customHeight="1">
      <c r="A45" s="88" t="s">
        <v>40</v>
      </c>
      <c r="B45" s="89">
        <v>127000000</v>
      </c>
      <c r="C45" s="89">
        <v>673000</v>
      </c>
      <c r="D45" s="89">
        <f t="shared" si="6"/>
        <v>6730000</v>
      </c>
      <c r="E45" s="141"/>
      <c r="F45" s="141"/>
      <c r="G45" s="93">
        <f t="shared" si="7"/>
        <v>5.2992125984251966E-2</v>
      </c>
      <c r="H45" s="144"/>
      <c r="I45" s="144"/>
      <c r="J45" s="144"/>
      <c r="K45" s="94">
        <f>LOG(D45)</f>
        <v>6.828015064223977</v>
      </c>
      <c r="L45" s="147"/>
      <c r="M45" s="149"/>
      <c r="N45" s="30"/>
      <c r="O45" s="27"/>
      <c r="P45" s="28"/>
    </row>
    <row r="46" spans="1:16" ht="20.100000000000001" customHeight="1">
      <c r="A46" s="88" t="s">
        <v>41</v>
      </c>
      <c r="B46" s="89">
        <v>127000000</v>
      </c>
      <c r="C46" s="89">
        <v>513000</v>
      </c>
      <c r="D46" s="89">
        <f t="shared" si="6"/>
        <v>5130000</v>
      </c>
      <c r="E46" s="141"/>
      <c r="F46" s="141"/>
      <c r="G46" s="93">
        <f t="shared" si="7"/>
        <v>4.0393700787401572E-2</v>
      </c>
      <c r="H46" s="144"/>
      <c r="I46" s="144"/>
      <c r="J46" s="144"/>
      <c r="K46" s="94">
        <f>LOG(D46)</f>
        <v>6.7101173651118167</v>
      </c>
      <c r="L46" s="147"/>
      <c r="M46" s="149"/>
      <c r="N46" s="30"/>
      <c r="O46" s="27"/>
      <c r="P46" s="28"/>
    </row>
    <row r="47" spans="1:16" ht="20.100000000000001" customHeight="1">
      <c r="A47" s="88" t="s">
        <v>42</v>
      </c>
      <c r="B47" s="89">
        <v>127000000</v>
      </c>
      <c r="C47" s="89">
        <v>367000</v>
      </c>
      <c r="D47" s="89">
        <f t="shared" si="6"/>
        <v>3670000</v>
      </c>
      <c r="E47" s="141"/>
      <c r="F47" s="141"/>
      <c r="G47" s="93">
        <f t="shared" si="7"/>
        <v>2.8897637795275592E-2</v>
      </c>
      <c r="H47" s="144"/>
      <c r="I47" s="144"/>
      <c r="J47" s="144"/>
      <c r="K47" s="94">
        <f>LOG(D47)</f>
        <v>6.5646660642520898</v>
      </c>
      <c r="L47" s="147"/>
      <c r="M47" s="149"/>
      <c r="N47" s="30"/>
      <c r="O47" s="27"/>
      <c r="P47" s="28"/>
    </row>
    <row r="48" spans="1:16" ht="20.100000000000001" customHeight="1">
      <c r="A48" s="88" t="s">
        <v>43</v>
      </c>
      <c r="B48" s="89">
        <v>127000000</v>
      </c>
      <c r="C48" s="89">
        <v>303000</v>
      </c>
      <c r="D48" s="89">
        <f t="shared" si="6"/>
        <v>3030000</v>
      </c>
      <c r="E48" s="142"/>
      <c r="F48" s="142"/>
      <c r="G48" s="93">
        <f t="shared" si="7"/>
        <v>2.3858267716535434E-2</v>
      </c>
      <c r="H48" s="145"/>
      <c r="I48" s="145"/>
      <c r="J48" s="145"/>
      <c r="K48" s="94">
        <f>LOG(D48)</f>
        <v>6.4814426285023048</v>
      </c>
      <c r="L48" s="147"/>
      <c r="M48" s="149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127000000</v>
      </c>
      <c r="C50" s="8">
        <v>90</v>
      </c>
      <c r="D50" s="8">
        <f t="shared" si="6"/>
        <v>900</v>
      </c>
      <c r="E50" s="123">
        <f>AVERAGE(D50:D54)</f>
        <v>1574</v>
      </c>
      <c r="F50" s="123">
        <f>STDEV(D50:D54)</f>
        <v>1934.7543771755629</v>
      </c>
      <c r="G50" s="119">
        <f t="shared" ref="G50:G54" si="8">D50/B50</f>
        <v>7.0866141732283462E-6</v>
      </c>
      <c r="H50" s="192">
        <f>AVERAGE(G50:G54)</f>
        <v>1.2393700787401575E-5</v>
      </c>
      <c r="I50" s="192">
        <f>STDEV(G50:G54)</f>
        <v>1.523428643445325E-5</v>
      </c>
      <c r="J50" s="126">
        <f>I50/H50</f>
        <v>1.2291959194253894</v>
      </c>
      <c r="K50" s="67">
        <f>LOG(D50)</f>
        <v>2.9542425094393248</v>
      </c>
      <c r="L50" s="129">
        <f>AVERAGE(K50:K54)</f>
        <v>2.9976802136760066</v>
      </c>
      <c r="M50" s="129">
        <f>STDEV(K50:K54)^2</f>
        <v>0.1832454223070332</v>
      </c>
      <c r="N50" s="135">
        <f>L44-L50</f>
        <v>3.6914748929138392</v>
      </c>
      <c r="O50" s="129">
        <f>SQRT((M44/5)+(M50/5))</f>
        <v>0.20506825852632329</v>
      </c>
      <c r="P50" s="138">
        <f>1.96*O50</f>
        <v>0.40193378671159363</v>
      </c>
    </row>
    <row r="51" spans="1:16" ht="20.100000000000001" customHeight="1">
      <c r="A51" s="16" t="s">
        <v>46</v>
      </c>
      <c r="B51" s="10">
        <v>127000000</v>
      </c>
      <c r="C51" s="10">
        <v>43.3</v>
      </c>
      <c r="D51" s="10">
        <f t="shared" si="6"/>
        <v>433</v>
      </c>
      <c r="E51" s="124"/>
      <c r="F51" s="124"/>
      <c r="G51" s="118">
        <f t="shared" si="8"/>
        <v>3.4094488188976378E-6</v>
      </c>
      <c r="H51" s="193"/>
      <c r="I51" s="193"/>
      <c r="J51" s="127"/>
      <c r="K51" s="68">
        <f>LOG(D51)</f>
        <v>2.6364878963533656</v>
      </c>
      <c r="L51" s="130"/>
      <c r="M51" s="130"/>
      <c r="N51" s="136"/>
      <c r="O51" s="130"/>
      <c r="P51" s="139"/>
    </row>
    <row r="52" spans="1:16" ht="20.100000000000001" customHeight="1">
      <c r="A52" s="16" t="s">
        <v>47</v>
      </c>
      <c r="B52" s="10">
        <v>127000000</v>
      </c>
      <c r="C52" s="10">
        <v>500</v>
      </c>
      <c r="D52" s="10">
        <f t="shared" si="6"/>
        <v>5000</v>
      </c>
      <c r="E52" s="124"/>
      <c r="F52" s="124"/>
      <c r="G52" s="120">
        <f t="shared" si="8"/>
        <v>3.9370078740157478E-5</v>
      </c>
      <c r="H52" s="193"/>
      <c r="I52" s="193"/>
      <c r="J52" s="127"/>
      <c r="K52" s="68">
        <f>LOG(D52)</f>
        <v>3.6989700043360187</v>
      </c>
      <c r="L52" s="130"/>
      <c r="M52" s="130"/>
      <c r="N52" s="136"/>
      <c r="O52" s="130"/>
      <c r="P52" s="139"/>
    </row>
    <row r="53" spans="1:16" ht="20.100000000000001" customHeight="1">
      <c r="A53" s="16" t="s">
        <v>48</v>
      </c>
      <c r="B53" s="10">
        <v>127000000</v>
      </c>
      <c r="C53" s="10">
        <v>46.7</v>
      </c>
      <c r="D53" s="10">
        <f t="shared" si="6"/>
        <v>467</v>
      </c>
      <c r="E53" s="124"/>
      <c r="F53" s="124"/>
      <c r="G53" s="118">
        <f t="shared" si="8"/>
        <v>3.6771653543307088E-6</v>
      </c>
      <c r="H53" s="193"/>
      <c r="I53" s="193"/>
      <c r="J53" s="127"/>
      <c r="K53" s="68">
        <f>LOG(D53)</f>
        <v>2.6693168805661123</v>
      </c>
      <c r="L53" s="130"/>
      <c r="M53" s="130"/>
      <c r="N53" s="136"/>
      <c r="O53" s="130"/>
      <c r="P53" s="139"/>
    </row>
    <row r="54" spans="1:16" ht="20.100000000000001" customHeight="1">
      <c r="A54" s="16" t="s">
        <v>49</v>
      </c>
      <c r="B54" s="10">
        <v>127000000</v>
      </c>
      <c r="C54" s="10">
        <v>107</v>
      </c>
      <c r="D54" s="10">
        <f t="shared" si="6"/>
        <v>1070</v>
      </c>
      <c r="E54" s="125"/>
      <c r="F54" s="125"/>
      <c r="G54" s="118">
        <f t="shared" si="8"/>
        <v>8.4251968503937005E-6</v>
      </c>
      <c r="H54" s="194"/>
      <c r="I54" s="194"/>
      <c r="J54" s="128"/>
      <c r="K54" s="68">
        <f>LOG(D54)</f>
        <v>3.0293837776852097</v>
      </c>
      <c r="L54" s="131"/>
      <c r="M54" s="131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30:M34"/>
    <mergeCell ref="E36:E40"/>
    <mergeCell ref="F36:F40"/>
    <mergeCell ref="H36:H40"/>
    <mergeCell ref="I36:I40"/>
    <mergeCell ref="J36:J40"/>
    <mergeCell ref="L36:L40"/>
    <mergeCell ref="M36:M4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#12 (212 mg/L - 32°C - 75%RH - 24hr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56"/>
  <sheetViews>
    <sheetView zoomScale="65" zoomScaleNormal="65" zoomScaleSheetLayoutView="65" workbookViewId="0">
      <selection activeCell="M16" sqref="M16:M20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116000000</v>
      </c>
      <c r="C2" s="105">
        <v>987000</v>
      </c>
      <c r="D2" s="58">
        <f t="shared" ref="D2:D13" si="0">C2*10</f>
        <v>9870000</v>
      </c>
      <c r="E2" s="162">
        <f>AVERAGE(D2:D6)</f>
        <v>8000000</v>
      </c>
      <c r="F2" s="162">
        <f>STDEV(D2:D6)</f>
        <v>2031489.6012532283</v>
      </c>
      <c r="G2" s="63">
        <f t="shared" ref="G2:G12" si="1">D2/B2</f>
        <v>8.5086206896551719E-2</v>
      </c>
      <c r="H2" s="165">
        <f>AVERAGE(G2:G6)</f>
        <v>6.8965517241379309E-2</v>
      </c>
      <c r="I2" s="165">
        <f>STDEV(G2:G6)</f>
        <v>1.751284139011406E-2</v>
      </c>
      <c r="J2" s="168">
        <f>I2/H2</f>
        <v>0.25393620015665386</v>
      </c>
      <c r="K2" s="64">
        <f>LOG(D2)</f>
        <v>6.9943171526696366</v>
      </c>
      <c r="L2" s="171">
        <f>AVERAGE(K2:K6)</f>
        <v>6.8921683178584399</v>
      </c>
      <c r="M2" s="185">
        <f>STDEV(K2:K6)^2</f>
        <v>1.1677483693119941E-2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116000000</v>
      </c>
      <c r="C3" s="60">
        <v>1050000</v>
      </c>
      <c r="D3" s="60">
        <f t="shared" si="0"/>
        <v>10500000</v>
      </c>
      <c r="E3" s="163"/>
      <c r="F3" s="163"/>
      <c r="G3" s="65">
        <f t="shared" si="1"/>
        <v>9.0517241379310345E-2</v>
      </c>
      <c r="H3" s="166"/>
      <c r="I3" s="166"/>
      <c r="J3" s="169"/>
      <c r="K3" s="66">
        <f>LOG(D3)</f>
        <v>7.0211892990699383</v>
      </c>
      <c r="L3" s="172"/>
      <c r="M3" s="186"/>
      <c r="N3" s="30"/>
      <c r="O3" s="27"/>
      <c r="P3" s="28"/>
    </row>
    <row r="4" spans="1:16" s="9" customFormat="1" ht="20.100000000000001" customHeight="1">
      <c r="A4" s="59" t="s">
        <v>28</v>
      </c>
      <c r="B4" s="60">
        <v>116000000</v>
      </c>
      <c r="C4" s="60">
        <v>603000</v>
      </c>
      <c r="D4" s="60">
        <f t="shared" si="0"/>
        <v>6030000</v>
      </c>
      <c r="E4" s="163"/>
      <c r="F4" s="163"/>
      <c r="G4" s="65">
        <f t="shared" si="1"/>
        <v>5.1982758620689656E-2</v>
      </c>
      <c r="H4" s="166"/>
      <c r="I4" s="166"/>
      <c r="J4" s="169"/>
      <c r="K4" s="66">
        <f>LOG(D4)</f>
        <v>6.7803173121401512</v>
      </c>
      <c r="L4" s="172"/>
      <c r="M4" s="186"/>
      <c r="N4" s="30"/>
      <c r="O4" s="27"/>
      <c r="P4" s="28"/>
    </row>
    <row r="5" spans="1:16" s="9" customFormat="1" ht="20.100000000000001" customHeight="1">
      <c r="A5" s="59" t="s">
        <v>29</v>
      </c>
      <c r="B5" s="60">
        <v>116000000</v>
      </c>
      <c r="C5" s="60">
        <v>680000</v>
      </c>
      <c r="D5" s="60">
        <f t="shared" si="0"/>
        <v>6800000</v>
      </c>
      <c r="E5" s="163"/>
      <c r="F5" s="163"/>
      <c r="G5" s="65">
        <f t="shared" si="1"/>
        <v>5.8620689655172413E-2</v>
      </c>
      <c r="H5" s="166"/>
      <c r="I5" s="166"/>
      <c r="J5" s="169"/>
      <c r="K5" s="66">
        <f>LOG(D5)</f>
        <v>6.8325089127062366</v>
      </c>
      <c r="L5" s="172"/>
      <c r="M5" s="186"/>
      <c r="N5" s="30"/>
      <c r="O5" s="27"/>
      <c r="P5" s="28"/>
    </row>
    <row r="6" spans="1:16" s="9" customFormat="1" ht="20.100000000000001" customHeight="1">
      <c r="A6" s="59" t="s">
        <v>30</v>
      </c>
      <c r="B6" s="60">
        <v>116000000</v>
      </c>
      <c r="C6" s="60">
        <v>680000</v>
      </c>
      <c r="D6" s="60">
        <f t="shared" si="0"/>
        <v>6800000</v>
      </c>
      <c r="E6" s="164"/>
      <c r="F6" s="164"/>
      <c r="G6" s="65">
        <f t="shared" si="1"/>
        <v>5.8620689655172413E-2</v>
      </c>
      <c r="H6" s="167"/>
      <c r="I6" s="167"/>
      <c r="J6" s="170"/>
      <c r="K6" s="66">
        <f>LOG(D6)</f>
        <v>6.8325089127062366</v>
      </c>
      <c r="L6" s="172"/>
      <c r="M6" s="186"/>
      <c r="N6" s="30"/>
      <c r="O6" s="27"/>
      <c r="P6" s="28"/>
    </row>
    <row r="7" spans="1:16" s="9" customFormat="1" ht="20.100000000000001" customHeight="1" thickBot="1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116000000</v>
      </c>
      <c r="C8" s="8">
        <v>0</v>
      </c>
      <c r="D8" s="8">
        <v>1</v>
      </c>
      <c r="E8" s="123">
        <f>AVERAGE(D8:D12)</f>
        <v>1</v>
      </c>
      <c r="F8" s="123">
        <f>STDEV(D8:D12)</f>
        <v>0</v>
      </c>
      <c r="G8" s="41">
        <f t="shared" si="1"/>
        <v>8.6206896551724144E-9</v>
      </c>
      <c r="H8" s="126">
        <f>AVERAGE(G8:G12)</f>
        <v>8.6206896551724144E-9</v>
      </c>
      <c r="I8" s="126">
        <f>STDEV(G8:G12)</f>
        <v>0</v>
      </c>
      <c r="J8" s="126">
        <f>I8/H8</f>
        <v>0</v>
      </c>
      <c r="K8" s="67">
        <f>LOG(D8)</f>
        <v>0</v>
      </c>
      <c r="L8" s="129">
        <f>AVERAGE(K8:K12)</f>
        <v>0</v>
      </c>
      <c r="M8" s="129">
        <f>STDEV(K8:K12)^2</f>
        <v>0</v>
      </c>
      <c r="N8" s="135">
        <f>L2-L8</f>
        <v>6.8921683178584399</v>
      </c>
      <c r="O8" s="129">
        <f>SQRT((M2/5)+(M8/5))</f>
        <v>4.8326977337962991E-2</v>
      </c>
      <c r="P8" s="160">
        <f>1.96*O8</f>
        <v>9.4720875582407466E-2</v>
      </c>
    </row>
    <row r="9" spans="1:16" ht="20.100000000000001" customHeight="1">
      <c r="A9" s="16" t="s">
        <v>33</v>
      </c>
      <c r="B9" s="10">
        <v>116000000</v>
      </c>
      <c r="C9" s="10">
        <v>0</v>
      </c>
      <c r="D9" s="10">
        <v>1</v>
      </c>
      <c r="E9" s="124"/>
      <c r="F9" s="124"/>
      <c r="G9" s="11">
        <f t="shared" si="1"/>
        <v>8.6206896551724144E-9</v>
      </c>
      <c r="H9" s="127"/>
      <c r="I9" s="127"/>
      <c r="J9" s="127"/>
      <c r="K9" s="68">
        <f>LOG(D9)</f>
        <v>0</v>
      </c>
      <c r="L9" s="130"/>
      <c r="M9" s="130"/>
      <c r="N9" s="136"/>
      <c r="O9" s="130"/>
      <c r="P9" s="161"/>
    </row>
    <row r="10" spans="1:16" ht="20.100000000000001" customHeight="1">
      <c r="A10" s="16" t="s">
        <v>34</v>
      </c>
      <c r="B10" s="10">
        <v>116000000</v>
      </c>
      <c r="C10" s="10">
        <v>0</v>
      </c>
      <c r="D10" s="10">
        <v>1</v>
      </c>
      <c r="E10" s="124"/>
      <c r="F10" s="124"/>
      <c r="G10" s="11">
        <f t="shared" si="1"/>
        <v>8.6206896551724144E-9</v>
      </c>
      <c r="H10" s="127"/>
      <c r="I10" s="127"/>
      <c r="J10" s="127"/>
      <c r="K10" s="68">
        <f>LOG(D10)</f>
        <v>0</v>
      </c>
      <c r="L10" s="130"/>
      <c r="M10" s="130"/>
      <c r="N10" s="136"/>
      <c r="O10" s="130"/>
      <c r="P10" s="161"/>
    </row>
    <row r="11" spans="1:16" ht="20.100000000000001" customHeight="1">
      <c r="A11" s="16" t="s">
        <v>35</v>
      </c>
      <c r="B11" s="10">
        <v>116000000</v>
      </c>
      <c r="C11" s="10">
        <v>0</v>
      </c>
      <c r="D11" s="10">
        <v>1</v>
      </c>
      <c r="E11" s="124"/>
      <c r="F11" s="124"/>
      <c r="G11" s="11">
        <f t="shared" si="1"/>
        <v>8.6206896551724144E-9</v>
      </c>
      <c r="H11" s="127"/>
      <c r="I11" s="127"/>
      <c r="J11" s="127"/>
      <c r="K11" s="68">
        <f>LOG(D11)</f>
        <v>0</v>
      </c>
      <c r="L11" s="130"/>
      <c r="M11" s="130"/>
      <c r="N11" s="136"/>
      <c r="O11" s="130"/>
      <c r="P11" s="161"/>
    </row>
    <row r="12" spans="1:16" ht="20.100000000000001" customHeight="1">
      <c r="A12" s="16" t="s">
        <v>36</v>
      </c>
      <c r="B12" s="10">
        <v>116000000</v>
      </c>
      <c r="C12" s="10">
        <v>0</v>
      </c>
      <c r="D12" s="10">
        <v>1</v>
      </c>
      <c r="E12" s="125"/>
      <c r="F12" s="125"/>
      <c r="G12" s="11">
        <f t="shared" si="1"/>
        <v>8.6206896551724144E-9</v>
      </c>
      <c r="H12" s="128"/>
      <c r="I12" s="128"/>
      <c r="J12" s="128"/>
      <c r="K12" s="68">
        <f>LOG(D12)</f>
        <v>0</v>
      </c>
      <c r="L12" s="131"/>
      <c r="M12" s="131"/>
      <c r="N12" s="137"/>
      <c r="O12" s="130"/>
      <c r="P12" s="161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116000000</v>
      </c>
      <c r="C16" s="45">
        <v>1030000</v>
      </c>
      <c r="D16" s="45">
        <f t="shared" ref="D16:D27" si="2">C16*10</f>
        <v>10300000</v>
      </c>
      <c r="E16" s="179">
        <f>AVERAGE(D16:D20)</f>
        <v>12094000</v>
      </c>
      <c r="F16" s="179">
        <f>STDEV(D16:D20)</f>
        <v>3574098.487730857</v>
      </c>
      <c r="G16" s="49">
        <f t="shared" ref="G16:G26" si="3">D16/B16</f>
        <v>8.8793103448275859E-2</v>
      </c>
      <c r="H16" s="182">
        <f>AVERAGE(G16:G20)</f>
        <v>0.10425862068965516</v>
      </c>
      <c r="I16" s="182">
        <f>STDEV(G16:G20)</f>
        <v>3.0811193859748762E-2</v>
      </c>
      <c r="J16" s="182">
        <f>I16/H16</f>
        <v>0.2955265824153181</v>
      </c>
      <c r="K16" s="50">
        <f>LOG(D16)</f>
        <v>7.012837224705172</v>
      </c>
      <c r="L16" s="175">
        <f>AVERAGE(K16:K20)</f>
        <v>7.0688871219341989</v>
      </c>
      <c r="M16" s="195">
        <f>STDEV(K16:K20)^2</f>
        <v>1.4089746268609815E-2</v>
      </c>
      <c r="N16" s="29"/>
      <c r="O16" s="25"/>
      <c r="P16" s="26"/>
    </row>
    <row r="17" spans="1:16" ht="20.100000000000001" customHeight="1">
      <c r="A17" s="46" t="s">
        <v>66</v>
      </c>
      <c r="B17" s="47">
        <v>116000000</v>
      </c>
      <c r="C17" s="47">
        <v>1340000</v>
      </c>
      <c r="D17" s="47">
        <f t="shared" si="2"/>
        <v>13400000</v>
      </c>
      <c r="E17" s="180"/>
      <c r="F17" s="180"/>
      <c r="G17" s="51">
        <f t="shared" si="3"/>
        <v>0.11551724137931034</v>
      </c>
      <c r="H17" s="183"/>
      <c r="I17" s="183"/>
      <c r="J17" s="183"/>
      <c r="K17" s="52">
        <f>LOG(D17)</f>
        <v>7.1271047983648073</v>
      </c>
      <c r="L17" s="176"/>
      <c r="M17" s="196"/>
      <c r="N17" s="30"/>
      <c r="O17" s="27"/>
      <c r="P17" s="28"/>
    </row>
    <row r="18" spans="1:16" ht="20.100000000000001" customHeight="1">
      <c r="A18" s="46" t="s">
        <v>67</v>
      </c>
      <c r="B18" s="47">
        <v>116000000</v>
      </c>
      <c r="C18" s="47">
        <v>1780000</v>
      </c>
      <c r="D18" s="47">
        <f t="shared" si="2"/>
        <v>17800000</v>
      </c>
      <c r="E18" s="180"/>
      <c r="F18" s="180"/>
      <c r="G18" s="51">
        <f t="shared" si="3"/>
        <v>0.15344827586206897</v>
      </c>
      <c r="H18" s="183"/>
      <c r="I18" s="183"/>
      <c r="J18" s="183"/>
      <c r="K18" s="52">
        <f>LOG(D18)</f>
        <v>7.2504200023088936</v>
      </c>
      <c r="L18" s="176"/>
      <c r="M18" s="196"/>
      <c r="N18" s="30"/>
      <c r="O18" s="27"/>
      <c r="P18" s="28"/>
    </row>
    <row r="19" spans="1:16" ht="20.100000000000001" customHeight="1">
      <c r="A19" s="46" t="s">
        <v>68</v>
      </c>
      <c r="B19" s="47">
        <v>116000000</v>
      </c>
      <c r="C19" s="47">
        <v>950000</v>
      </c>
      <c r="D19" s="47">
        <f t="shared" si="2"/>
        <v>9500000</v>
      </c>
      <c r="E19" s="180"/>
      <c r="F19" s="180"/>
      <c r="G19" s="51">
        <f t="shared" si="3"/>
        <v>8.1896551724137928E-2</v>
      </c>
      <c r="H19" s="183"/>
      <c r="I19" s="183"/>
      <c r="J19" s="183"/>
      <c r="K19" s="52">
        <f>LOG(D19)</f>
        <v>6.9777236052888476</v>
      </c>
      <c r="L19" s="176"/>
      <c r="M19" s="196"/>
      <c r="N19" s="30"/>
      <c r="O19" s="27"/>
      <c r="P19" s="28"/>
    </row>
    <row r="20" spans="1:16" ht="20.100000000000001" customHeight="1">
      <c r="A20" s="46" t="s">
        <v>69</v>
      </c>
      <c r="B20" s="47">
        <v>116000000</v>
      </c>
      <c r="C20" s="47">
        <v>947000</v>
      </c>
      <c r="D20" s="47">
        <f t="shared" si="2"/>
        <v>9470000</v>
      </c>
      <c r="E20" s="181"/>
      <c r="F20" s="181"/>
      <c r="G20" s="51">
        <f t="shared" si="3"/>
        <v>8.1637931034482761E-2</v>
      </c>
      <c r="H20" s="184"/>
      <c r="I20" s="184"/>
      <c r="J20" s="184"/>
      <c r="K20" s="52">
        <f>LOG(D20)</f>
        <v>6.976349979003273</v>
      </c>
      <c r="L20" s="176"/>
      <c r="M20" s="196"/>
      <c r="N20" s="30"/>
      <c r="O20" s="27"/>
      <c r="P20" s="28"/>
    </row>
    <row r="21" spans="1:16" ht="20.100000000000001" customHeight="1" thickBot="1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116000000</v>
      </c>
      <c r="C22" s="8">
        <v>0</v>
      </c>
      <c r="D22" s="8">
        <v>1</v>
      </c>
      <c r="E22" s="123">
        <f>AVERAGE(D22:D26)</f>
        <v>1</v>
      </c>
      <c r="F22" s="123">
        <f>STDEV(D22:D26)</f>
        <v>0</v>
      </c>
      <c r="G22" s="41">
        <f t="shared" si="3"/>
        <v>8.6206896551724144E-9</v>
      </c>
      <c r="H22" s="126">
        <f>AVERAGE(G22:G26)</f>
        <v>8.6206896551724144E-9</v>
      </c>
      <c r="I22" s="126">
        <f>STDEV(G22:G26)</f>
        <v>0</v>
      </c>
      <c r="J22" s="126">
        <f>I22/H22</f>
        <v>0</v>
      </c>
      <c r="K22" s="67">
        <f>LOG(D22)</f>
        <v>0</v>
      </c>
      <c r="L22" s="129">
        <f>AVERAGE(K22:K26)</f>
        <v>0</v>
      </c>
      <c r="M22" s="129">
        <f>STDEV(K22:K26)^2</f>
        <v>0</v>
      </c>
      <c r="N22" s="135">
        <f>L16-L22</f>
        <v>7.0688871219341989</v>
      </c>
      <c r="O22" s="129">
        <f>SQRT((M16/5)+(M22/5))</f>
        <v>5.3084359784422032E-2</v>
      </c>
      <c r="P22" s="138">
        <f>1.96*O22</f>
        <v>0.10404534517746718</v>
      </c>
    </row>
    <row r="23" spans="1:16" ht="20.100000000000001" customHeight="1">
      <c r="A23" s="16" t="s">
        <v>72</v>
      </c>
      <c r="B23" s="10">
        <v>116000000</v>
      </c>
      <c r="C23" s="10">
        <v>0</v>
      </c>
      <c r="D23" s="10">
        <v>1</v>
      </c>
      <c r="E23" s="124"/>
      <c r="F23" s="124"/>
      <c r="G23" s="11">
        <f t="shared" si="3"/>
        <v>8.6206896551724144E-9</v>
      </c>
      <c r="H23" s="127"/>
      <c r="I23" s="127"/>
      <c r="J23" s="127"/>
      <c r="K23" s="68">
        <f>LOG(D23)</f>
        <v>0</v>
      </c>
      <c r="L23" s="130"/>
      <c r="M23" s="130"/>
      <c r="N23" s="136"/>
      <c r="O23" s="130"/>
      <c r="P23" s="139"/>
    </row>
    <row r="24" spans="1:16" ht="20.100000000000001" customHeight="1">
      <c r="A24" s="16" t="s">
        <v>73</v>
      </c>
      <c r="B24" s="10">
        <v>116000000</v>
      </c>
      <c r="C24" s="10">
        <v>0</v>
      </c>
      <c r="D24" s="10">
        <v>1</v>
      </c>
      <c r="E24" s="124"/>
      <c r="F24" s="124"/>
      <c r="G24" s="11">
        <f t="shared" si="3"/>
        <v>8.6206896551724144E-9</v>
      </c>
      <c r="H24" s="127"/>
      <c r="I24" s="127"/>
      <c r="J24" s="127"/>
      <c r="K24" s="68">
        <f>LOG(D24)</f>
        <v>0</v>
      </c>
      <c r="L24" s="130"/>
      <c r="M24" s="130"/>
      <c r="N24" s="136"/>
      <c r="O24" s="130"/>
      <c r="P24" s="139"/>
    </row>
    <row r="25" spans="1:16" ht="20.100000000000001" customHeight="1">
      <c r="A25" s="16" t="s">
        <v>74</v>
      </c>
      <c r="B25" s="10">
        <v>116000000</v>
      </c>
      <c r="C25" s="10">
        <v>0</v>
      </c>
      <c r="D25" s="10">
        <v>1</v>
      </c>
      <c r="E25" s="124"/>
      <c r="F25" s="124"/>
      <c r="G25" s="11">
        <f t="shared" si="3"/>
        <v>8.6206896551724144E-9</v>
      </c>
      <c r="H25" s="127"/>
      <c r="I25" s="127"/>
      <c r="J25" s="127"/>
      <c r="K25" s="68">
        <f>LOG(D25)</f>
        <v>0</v>
      </c>
      <c r="L25" s="130"/>
      <c r="M25" s="130"/>
      <c r="N25" s="136"/>
      <c r="O25" s="130"/>
      <c r="P25" s="139"/>
    </row>
    <row r="26" spans="1:16" ht="20.100000000000001" customHeight="1">
      <c r="A26" s="16" t="s">
        <v>75</v>
      </c>
      <c r="B26" s="10">
        <v>116000000</v>
      </c>
      <c r="C26" s="10">
        <v>0</v>
      </c>
      <c r="D26" s="10">
        <v>1</v>
      </c>
      <c r="E26" s="125"/>
      <c r="F26" s="125"/>
      <c r="G26" s="11">
        <f t="shared" si="3"/>
        <v>8.6206896551724144E-9</v>
      </c>
      <c r="H26" s="128"/>
      <c r="I26" s="128"/>
      <c r="J26" s="128"/>
      <c r="K26" s="68">
        <f>LOG(D26)</f>
        <v>0</v>
      </c>
      <c r="L26" s="131"/>
      <c r="M26" s="131"/>
      <c r="N26" s="137"/>
      <c r="O26" s="130"/>
      <c r="P26" s="139"/>
    </row>
    <row r="27" spans="1:16" ht="20.100000000000001" customHeight="1" thickBot="1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116000000</v>
      </c>
      <c r="C30" s="76">
        <v>6670000</v>
      </c>
      <c r="D30" s="76">
        <f t="shared" ref="D30:D41" si="4">C30*10</f>
        <v>66700000</v>
      </c>
      <c r="E30" s="154">
        <f>AVERAGE(D30:D34)</f>
        <v>62400000</v>
      </c>
      <c r="F30" s="154">
        <f>STDEV(D30:D34)</f>
        <v>8653900.8545279745</v>
      </c>
      <c r="G30" s="81">
        <f t="shared" ref="G30:G40" si="5">D30/B30</f>
        <v>0.57499999999999996</v>
      </c>
      <c r="H30" s="157">
        <f>AVERAGE(G30:G34)</f>
        <v>0.53793103448275859</v>
      </c>
      <c r="I30" s="157">
        <f>STDEV(G30:G34)</f>
        <v>7.4602593573516202E-2</v>
      </c>
      <c r="J30" s="157">
        <f>I30/H30</f>
        <v>0.13868430856615191</v>
      </c>
      <c r="K30" s="82">
        <f>LOG(D30)</f>
        <v>7.8241258339165487</v>
      </c>
      <c r="L30" s="150">
        <f>AVERAGE(K30:K34)</f>
        <v>7.791525526507411</v>
      </c>
      <c r="M30" s="152">
        <f>STDEV(K30:K34)^2</f>
        <v>4.1605772785717737E-3</v>
      </c>
      <c r="N30" s="29"/>
      <c r="O30" s="25"/>
      <c r="P30" s="26"/>
    </row>
    <row r="31" spans="1:16" ht="20.100000000000001" customHeight="1">
      <c r="A31" s="77" t="s">
        <v>55</v>
      </c>
      <c r="B31" s="78">
        <v>116000000</v>
      </c>
      <c r="C31" s="78">
        <v>7130000</v>
      </c>
      <c r="D31" s="78">
        <f t="shared" si="4"/>
        <v>71300000</v>
      </c>
      <c r="E31" s="155"/>
      <c r="F31" s="155"/>
      <c r="G31" s="84">
        <f t="shared" si="5"/>
        <v>0.61465517241379308</v>
      </c>
      <c r="H31" s="158"/>
      <c r="I31" s="158"/>
      <c r="J31" s="158"/>
      <c r="K31" s="85">
        <f>LOG(D31)</f>
        <v>7.8530895298518653</v>
      </c>
      <c r="L31" s="151"/>
      <c r="M31" s="153"/>
      <c r="N31" s="30"/>
      <c r="O31" s="27"/>
      <c r="P31" s="28"/>
    </row>
    <row r="32" spans="1:16" ht="20.100000000000001" customHeight="1">
      <c r="A32" s="77" t="s">
        <v>56</v>
      </c>
      <c r="B32" s="78">
        <v>116000000</v>
      </c>
      <c r="C32" s="78">
        <v>6400000</v>
      </c>
      <c r="D32" s="78">
        <f t="shared" si="4"/>
        <v>64000000</v>
      </c>
      <c r="E32" s="155"/>
      <c r="F32" s="155"/>
      <c r="G32" s="84">
        <f t="shared" si="5"/>
        <v>0.55172413793103448</v>
      </c>
      <c r="H32" s="158"/>
      <c r="I32" s="158"/>
      <c r="J32" s="158"/>
      <c r="K32" s="85">
        <f>LOG(D32)</f>
        <v>7.8061799739838875</v>
      </c>
      <c r="L32" s="151"/>
      <c r="M32" s="153"/>
      <c r="N32" s="30"/>
      <c r="O32" s="27"/>
      <c r="P32" s="28"/>
    </row>
    <row r="33" spans="1:16" ht="20.100000000000001" customHeight="1">
      <c r="A33" s="77" t="s">
        <v>57</v>
      </c>
      <c r="B33" s="78">
        <v>116000000</v>
      </c>
      <c r="C33" s="78">
        <v>4830000</v>
      </c>
      <c r="D33" s="78">
        <f t="shared" si="4"/>
        <v>48300000</v>
      </c>
      <c r="E33" s="155"/>
      <c r="F33" s="155"/>
      <c r="G33" s="84">
        <f t="shared" si="5"/>
        <v>0.41637931034482761</v>
      </c>
      <c r="H33" s="158"/>
      <c r="I33" s="158"/>
      <c r="J33" s="158"/>
      <c r="K33" s="85">
        <f>LOG(D33)</f>
        <v>7.6839471307515126</v>
      </c>
      <c r="L33" s="151"/>
      <c r="M33" s="153"/>
      <c r="N33" s="30"/>
      <c r="O33" s="27"/>
      <c r="P33" s="28"/>
    </row>
    <row r="34" spans="1:16" ht="20.100000000000001" customHeight="1">
      <c r="A34" s="77" t="s">
        <v>58</v>
      </c>
      <c r="B34" s="78">
        <v>116000000</v>
      </c>
      <c r="C34" s="78">
        <v>6170000</v>
      </c>
      <c r="D34" s="78">
        <f t="shared" si="4"/>
        <v>61700000</v>
      </c>
      <c r="E34" s="156"/>
      <c r="F34" s="156"/>
      <c r="G34" s="84">
        <f t="shared" si="5"/>
        <v>0.53189655172413797</v>
      </c>
      <c r="H34" s="159"/>
      <c r="I34" s="159"/>
      <c r="J34" s="159"/>
      <c r="K34" s="85">
        <f>LOG(D34)</f>
        <v>7.790285164033242</v>
      </c>
      <c r="L34" s="151"/>
      <c r="M34" s="153"/>
      <c r="N34" s="30"/>
      <c r="O34" s="27"/>
      <c r="P34" s="28"/>
    </row>
    <row r="35" spans="1:16" ht="20.100000000000001" customHeight="1" thickBot="1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116000000</v>
      </c>
      <c r="C36" s="8">
        <v>0</v>
      </c>
      <c r="D36" s="8">
        <v>1</v>
      </c>
      <c r="E36" s="123">
        <f>AVERAGE(D36:D40)</f>
        <v>1</v>
      </c>
      <c r="F36" s="123">
        <f>STDEV(D36:D40)</f>
        <v>0</v>
      </c>
      <c r="G36" s="41">
        <f t="shared" si="5"/>
        <v>8.6206896551724144E-9</v>
      </c>
      <c r="H36" s="126">
        <f>AVERAGE(G36:G40)</f>
        <v>8.6206896551724144E-9</v>
      </c>
      <c r="I36" s="126">
        <f>STDEV(G36:G40)</f>
        <v>0</v>
      </c>
      <c r="J36" s="126">
        <f>I36/H36</f>
        <v>0</v>
      </c>
      <c r="K36" s="67">
        <f>LOG(D36)</f>
        <v>0</v>
      </c>
      <c r="L36" s="129">
        <f>AVERAGE(K36:K40)</f>
        <v>0</v>
      </c>
      <c r="M36" s="129">
        <f>STDEV(K36:K40)^2</f>
        <v>0</v>
      </c>
      <c r="N36" s="135">
        <f>L30-L36</f>
        <v>7.791525526507411</v>
      </c>
      <c r="O36" s="132">
        <f>SQRT((M30/5)+(M36/5))</f>
        <v>2.8846411487641832E-2</v>
      </c>
      <c r="P36" s="138">
        <f>1.96*O36</f>
        <v>5.6538966515777993E-2</v>
      </c>
    </row>
    <row r="37" spans="1:16" ht="20.100000000000001" customHeight="1">
      <c r="A37" s="16" t="s">
        <v>61</v>
      </c>
      <c r="B37" s="10">
        <v>116000000</v>
      </c>
      <c r="C37" s="10">
        <v>0</v>
      </c>
      <c r="D37" s="10">
        <v>1</v>
      </c>
      <c r="E37" s="124"/>
      <c r="F37" s="124"/>
      <c r="G37" s="11">
        <f t="shared" si="5"/>
        <v>8.6206896551724144E-9</v>
      </c>
      <c r="H37" s="127"/>
      <c r="I37" s="127"/>
      <c r="J37" s="127"/>
      <c r="K37" s="68">
        <f>LOG(D37)</f>
        <v>0</v>
      </c>
      <c r="L37" s="130"/>
      <c r="M37" s="130"/>
      <c r="N37" s="136"/>
      <c r="O37" s="133"/>
      <c r="P37" s="139"/>
    </row>
    <row r="38" spans="1:16" ht="20.100000000000001" customHeight="1">
      <c r="A38" s="16" t="s">
        <v>62</v>
      </c>
      <c r="B38" s="10">
        <v>116000000</v>
      </c>
      <c r="C38" s="10">
        <v>0</v>
      </c>
      <c r="D38" s="10">
        <v>1</v>
      </c>
      <c r="E38" s="124"/>
      <c r="F38" s="124"/>
      <c r="G38" s="11">
        <f t="shared" si="5"/>
        <v>8.6206896551724144E-9</v>
      </c>
      <c r="H38" s="127"/>
      <c r="I38" s="127"/>
      <c r="J38" s="127"/>
      <c r="K38" s="68">
        <f>LOG(D38)</f>
        <v>0</v>
      </c>
      <c r="L38" s="130"/>
      <c r="M38" s="130"/>
      <c r="N38" s="136"/>
      <c r="O38" s="133"/>
      <c r="P38" s="139"/>
    </row>
    <row r="39" spans="1:16" ht="20.100000000000001" customHeight="1">
      <c r="A39" s="16" t="s">
        <v>63</v>
      </c>
      <c r="B39" s="10">
        <v>116000000</v>
      </c>
      <c r="C39" s="10">
        <v>0</v>
      </c>
      <c r="D39" s="10">
        <v>1</v>
      </c>
      <c r="E39" s="124"/>
      <c r="F39" s="124"/>
      <c r="G39" s="11">
        <f t="shared" si="5"/>
        <v>8.6206896551724144E-9</v>
      </c>
      <c r="H39" s="127"/>
      <c r="I39" s="127"/>
      <c r="J39" s="127"/>
      <c r="K39" s="68">
        <f>LOG(D39)</f>
        <v>0</v>
      </c>
      <c r="L39" s="130"/>
      <c r="M39" s="130"/>
      <c r="N39" s="136"/>
      <c r="O39" s="133"/>
      <c r="P39" s="139"/>
    </row>
    <row r="40" spans="1:16" ht="20.100000000000001" customHeight="1">
      <c r="A40" s="16" t="s">
        <v>64</v>
      </c>
      <c r="B40" s="10">
        <v>116000000</v>
      </c>
      <c r="C40" s="10">
        <v>0</v>
      </c>
      <c r="D40" s="10">
        <v>1</v>
      </c>
      <c r="E40" s="125"/>
      <c r="F40" s="125"/>
      <c r="G40" s="11">
        <f t="shared" si="5"/>
        <v>8.6206896551724144E-9</v>
      </c>
      <c r="H40" s="128"/>
      <c r="I40" s="128"/>
      <c r="J40" s="128"/>
      <c r="K40" s="68">
        <f>LOG(D40)</f>
        <v>0</v>
      </c>
      <c r="L40" s="131"/>
      <c r="M40" s="131"/>
      <c r="N40" s="137"/>
      <c r="O40" s="133"/>
      <c r="P40" s="139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116000000</v>
      </c>
      <c r="C44" s="87">
        <v>517000</v>
      </c>
      <c r="D44" s="87">
        <f t="shared" ref="D44:D55" si="6">C44*10</f>
        <v>5170000</v>
      </c>
      <c r="E44" s="140">
        <f>AVERAGE(D44:D48)</f>
        <v>7160000</v>
      </c>
      <c r="F44" s="140">
        <f>STDEV(D44:D48)</f>
        <v>2603161.5393593996</v>
      </c>
      <c r="G44" s="91">
        <f t="shared" ref="G44:G48" si="7">D44/B44</f>
        <v>4.4568965517241377E-2</v>
      </c>
      <c r="H44" s="143">
        <f>AVERAGE(G44:G48)</f>
        <v>6.1724137931034484E-2</v>
      </c>
      <c r="I44" s="143">
        <f>STDEV(G44:G48)</f>
        <v>2.2441047753098273E-2</v>
      </c>
      <c r="J44" s="143">
        <f>I44/H44</f>
        <v>0.36357004739656418</v>
      </c>
      <c r="K44" s="92">
        <f>LOG(D44)</f>
        <v>6.7134905430939424</v>
      </c>
      <c r="L44" s="146">
        <f>AVERAGE(K44:K48)</f>
        <v>6.8353840134543278</v>
      </c>
      <c r="M44" s="148">
        <f>STDEV(K44:K48)^2</f>
        <v>1.9551751868576158E-2</v>
      </c>
      <c r="N44" s="29"/>
      <c r="O44" s="25"/>
      <c r="P44" s="26"/>
    </row>
    <row r="45" spans="1:16" ht="20.100000000000001" customHeight="1">
      <c r="A45" s="88" t="s">
        <v>40</v>
      </c>
      <c r="B45" s="89">
        <v>116000000</v>
      </c>
      <c r="C45" s="89">
        <v>543000</v>
      </c>
      <c r="D45" s="89">
        <f t="shared" si="6"/>
        <v>5430000</v>
      </c>
      <c r="E45" s="141"/>
      <c r="F45" s="141"/>
      <c r="G45" s="93">
        <f t="shared" si="7"/>
        <v>4.6810344827586205E-2</v>
      </c>
      <c r="H45" s="144"/>
      <c r="I45" s="144"/>
      <c r="J45" s="144"/>
      <c r="K45" s="94">
        <f>LOG(D45)</f>
        <v>6.7347998295888472</v>
      </c>
      <c r="L45" s="147"/>
      <c r="M45" s="149"/>
      <c r="N45" s="30"/>
      <c r="O45" s="27"/>
      <c r="P45" s="28"/>
    </row>
    <row r="46" spans="1:16" ht="20.100000000000001" customHeight="1">
      <c r="A46" s="88" t="s">
        <v>41</v>
      </c>
      <c r="B46" s="89">
        <v>116000000</v>
      </c>
      <c r="C46" s="89">
        <v>1160000</v>
      </c>
      <c r="D46" s="89">
        <f t="shared" si="6"/>
        <v>11600000</v>
      </c>
      <c r="E46" s="141"/>
      <c r="F46" s="141"/>
      <c r="G46" s="93">
        <f t="shared" si="7"/>
        <v>0.1</v>
      </c>
      <c r="H46" s="144"/>
      <c r="I46" s="144"/>
      <c r="J46" s="144"/>
      <c r="K46" s="94">
        <f>LOG(D46)</f>
        <v>7.0644579892269181</v>
      </c>
      <c r="L46" s="147"/>
      <c r="M46" s="149"/>
      <c r="N46" s="30"/>
      <c r="O46" s="27"/>
      <c r="P46" s="28"/>
    </row>
    <row r="47" spans="1:16" ht="20.100000000000001" customHeight="1">
      <c r="A47" s="88" t="s">
        <v>42</v>
      </c>
      <c r="B47" s="89">
        <v>116000000</v>
      </c>
      <c r="C47" s="89">
        <v>650000</v>
      </c>
      <c r="D47" s="89">
        <f t="shared" si="6"/>
        <v>6500000</v>
      </c>
      <c r="E47" s="141"/>
      <c r="F47" s="141"/>
      <c r="G47" s="93">
        <f t="shared" si="7"/>
        <v>5.6034482758620691E-2</v>
      </c>
      <c r="H47" s="144"/>
      <c r="I47" s="144"/>
      <c r="J47" s="144"/>
      <c r="K47" s="94">
        <f>LOG(D47)</f>
        <v>6.8129133566428557</v>
      </c>
      <c r="L47" s="147"/>
      <c r="M47" s="149"/>
      <c r="N47" s="30"/>
      <c r="O47" s="27"/>
      <c r="P47" s="28"/>
    </row>
    <row r="48" spans="1:16" ht="20.100000000000001" customHeight="1">
      <c r="A48" s="88" t="s">
        <v>43</v>
      </c>
      <c r="B48" s="89">
        <v>116000000</v>
      </c>
      <c r="C48" s="89">
        <v>710000</v>
      </c>
      <c r="D48" s="89">
        <f t="shared" si="6"/>
        <v>7100000</v>
      </c>
      <c r="E48" s="142"/>
      <c r="F48" s="142"/>
      <c r="G48" s="93">
        <f t="shared" si="7"/>
        <v>6.1206896551724135E-2</v>
      </c>
      <c r="H48" s="145"/>
      <c r="I48" s="145"/>
      <c r="J48" s="145"/>
      <c r="K48" s="94">
        <f>LOG(D48)</f>
        <v>6.8512583487190755</v>
      </c>
      <c r="L48" s="147"/>
      <c r="M48" s="149"/>
      <c r="N48" s="30"/>
      <c r="O48" s="27"/>
      <c r="P48" s="28"/>
    </row>
    <row r="49" spans="1:16" ht="20.100000000000001" customHeight="1" thickBot="1">
      <c r="A49" s="90" t="s">
        <v>44</v>
      </c>
      <c r="B49" s="111">
        <v>0</v>
      </c>
      <c r="C49" s="111">
        <v>0</v>
      </c>
      <c r="D49" s="111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116000000</v>
      </c>
      <c r="C50" s="8">
        <v>0</v>
      </c>
      <c r="D50" s="8">
        <v>1</v>
      </c>
      <c r="E50" s="123">
        <f>AVERAGE(D50:D54)</f>
        <v>1</v>
      </c>
      <c r="F50" s="123">
        <f>STDEV(D50:D54)</f>
        <v>0</v>
      </c>
      <c r="G50" s="41">
        <f t="shared" ref="G50:G54" si="8">D50/B50</f>
        <v>8.6206896551724144E-9</v>
      </c>
      <c r="H50" s="126">
        <f>AVERAGE(G50:G54)</f>
        <v>8.6206896551724144E-9</v>
      </c>
      <c r="I50" s="126">
        <f>STDEV(G50:G54)</f>
        <v>0</v>
      </c>
      <c r="J50" s="126">
        <f>I50/H50</f>
        <v>0</v>
      </c>
      <c r="K50" s="67">
        <f>LOG(D50)</f>
        <v>0</v>
      </c>
      <c r="L50" s="129">
        <f>AVERAGE(K50:K54)</f>
        <v>0</v>
      </c>
      <c r="M50" s="132">
        <f>STDEV(K50:K54)^2</f>
        <v>0</v>
      </c>
      <c r="N50" s="135">
        <f>L44-L50</f>
        <v>6.8353840134543278</v>
      </c>
      <c r="O50" s="129">
        <f>SQRT((M44/5)+(M50/5))</f>
        <v>6.253279438594786E-2</v>
      </c>
      <c r="P50" s="138">
        <f>1.96*O50</f>
        <v>0.1225642769964578</v>
      </c>
    </row>
    <row r="51" spans="1:16" ht="20.100000000000001" customHeight="1">
      <c r="A51" s="16" t="s">
        <v>46</v>
      </c>
      <c r="B51" s="10">
        <v>116000000</v>
      </c>
      <c r="C51" s="10">
        <v>0</v>
      </c>
      <c r="D51" s="10">
        <v>1</v>
      </c>
      <c r="E51" s="124"/>
      <c r="F51" s="124"/>
      <c r="G51" s="11">
        <f t="shared" si="8"/>
        <v>8.6206896551724144E-9</v>
      </c>
      <c r="H51" s="127"/>
      <c r="I51" s="127"/>
      <c r="J51" s="127"/>
      <c r="K51" s="68">
        <f>LOG(D51)</f>
        <v>0</v>
      </c>
      <c r="L51" s="130"/>
      <c r="M51" s="133"/>
      <c r="N51" s="136"/>
      <c r="O51" s="130"/>
      <c r="P51" s="139"/>
    </row>
    <row r="52" spans="1:16" ht="20.100000000000001" customHeight="1">
      <c r="A52" s="16" t="s">
        <v>47</v>
      </c>
      <c r="B52" s="10">
        <v>116000000</v>
      </c>
      <c r="C52" s="10">
        <v>0</v>
      </c>
      <c r="D52" s="10">
        <v>1</v>
      </c>
      <c r="E52" s="124"/>
      <c r="F52" s="124"/>
      <c r="G52" s="11">
        <f t="shared" si="8"/>
        <v>8.6206896551724144E-9</v>
      </c>
      <c r="H52" s="127"/>
      <c r="I52" s="127"/>
      <c r="J52" s="127"/>
      <c r="K52" s="68">
        <f>LOG(D52)</f>
        <v>0</v>
      </c>
      <c r="L52" s="130"/>
      <c r="M52" s="133"/>
      <c r="N52" s="136"/>
      <c r="O52" s="130"/>
      <c r="P52" s="139"/>
    </row>
    <row r="53" spans="1:16" ht="20.100000000000001" customHeight="1">
      <c r="A53" s="16" t="s">
        <v>48</v>
      </c>
      <c r="B53" s="10">
        <v>116000000</v>
      </c>
      <c r="C53" s="10">
        <v>0</v>
      </c>
      <c r="D53" s="10">
        <v>1</v>
      </c>
      <c r="E53" s="124"/>
      <c r="F53" s="124"/>
      <c r="G53" s="11">
        <f t="shared" si="8"/>
        <v>8.6206896551724144E-9</v>
      </c>
      <c r="H53" s="127"/>
      <c r="I53" s="127"/>
      <c r="J53" s="127"/>
      <c r="K53" s="68">
        <f>LOG(D53)</f>
        <v>0</v>
      </c>
      <c r="L53" s="130"/>
      <c r="M53" s="133"/>
      <c r="N53" s="136"/>
      <c r="O53" s="130"/>
      <c r="P53" s="139"/>
    </row>
    <row r="54" spans="1:16" ht="20.100000000000001" customHeight="1">
      <c r="A54" s="16" t="s">
        <v>49</v>
      </c>
      <c r="B54" s="10">
        <v>116000000</v>
      </c>
      <c r="C54" s="10">
        <v>0</v>
      </c>
      <c r="D54" s="10">
        <v>1</v>
      </c>
      <c r="E54" s="125"/>
      <c r="F54" s="125"/>
      <c r="G54" s="11">
        <f t="shared" si="8"/>
        <v>8.6206896551724144E-9</v>
      </c>
      <c r="H54" s="128"/>
      <c r="I54" s="128"/>
      <c r="J54" s="128"/>
      <c r="K54" s="68">
        <f>LOG(D54)</f>
        <v>0</v>
      </c>
      <c r="L54" s="131"/>
      <c r="M54" s="134"/>
      <c r="N54" s="137"/>
      <c r="O54" s="130"/>
      <c r="P54" s="139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</mergeCells>
  <printOptions horizontalCentered="1"/>
  <pageMargins left="0.7" right="0.7" top="1.25" bottom="0.75" header="0.3" footer="0.3"/>
  <pageSetup scale="38" orientation="landscape" horizontalDpi="300" verticalDpi="300" r:id="rId1"/>
  <headerFooter>
    <oddHeader xml:space="preserve">&amp;C&amp;"Arial,Bold"&amp;14 
2800-100018763
MeBr Test #12 (212 mg/L - 32°C - 75%RH - 24hr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0"/>
  <sheetViews>
    <sheetView tabSelected="1" zoomScaleNormal="100" workbookViewId="0">
      <selection activeCell="P21" sqref="P21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114">
        <v>32.590000000000003</v>
      </c>
      <c r="O4" s="114">
        <v>26.74</v>
      </c>
      <c r="P4" s="115">
        <v>32.29</v>
      </c>
      <c r="Q4" s="114">
        <v>74.64</v>
      </c>
      <c r="R4" s="114">
        <v>62.06</v>
      </c>
      <c r="S4" s="115">
        <v>71.930000000000007</v>
      </c>
    </row>
    <row r="5" spans="13:19">
      <c r="M5" s="54" t="s">
        <v>38</v>
      </c>
      <c r="N5" s="114">
        <v>32.5</v>
      </c>
      <c r="O5" s="114">
        <v>30.3</v>
      </c>
      <c r="P5" s="115">
        <v>32.14</v>
      </c>
      <c r="Q5" s="114">
        <v>80.099999999999994</v>
      </c>
      <c r="R5" s="114">
        <v>73.3</v>
      </c>
      <c r="S5" s="115">
        <v>75.28</v>
      </c>
    </row>
    <row r="9" spans="13:19" ht="13.5" thickBot="1">
      <c r="N9" s="104" t="s">
        <v>23</v>
      </c>
      <c r="O9" s="104" t="s">
        <v>24</v>
      </c>
      <c r="P9" s="104" t="s">
        <v>25</v>
      </c>
    </row>
    <row r="10" spans="13:19" ht="13.5" thickTop="1">
      <c r="M10" s="69" t="s">
        <v>22</v>
      </c>
      <c r="N10" s="70">
        <v>220</v>
      </c>
      <c r="O10" s="70">
        <v>182</v>
      </c>
      <c r="P10" s="71">
        <v>212.78</v>
      </c>
    </row>
    <row r="13" spans="13:19">
      <c r="Q13" s="106"/>
    </row>
    <row r="14" spans="13:19">
      <c r="N14" s="100"/>
      <c r="O14" s="100"/>
      <c r="P14" s="100"/>
      <c r="Q14" s="100"/>
      <c r="R14" s="100"/>
    </row>
    <row r="15" spans="13:19">
      <c r="N15" s="98"/>
      <c r="O15" s="99"/>
      <c r="P15" s="99"/>
      <c r="Q15" s="98"/>
      <c r="R15" s="99"/>
    </row>
    <row r="16" spans="13:19">
      <c r="N16" s="98"/>
      <c r="O16" s="197" t="s">
        <v>52</v>
      </c>
      <c r="P16" s="197"/>
      <c r="Q16" s="98"/>
      <c r="R16" s="101"/>
    </row>
    <row r="17" spans="4:18">
      <c r="N17" s="100"/>
      <c r="O17" s="112" t="s">
        <v>81</v>
      </c>
      <c r="P17" s="117" t="s">
        <v>82</v>
      </c>
      <c r="Q17" s="113" t="s">
        <v>83</v>
      </c>
      <c r="R17" s="100"/>
    </row>
    <row r="18" spans="4:18">
      <c r="N18" s="98" t="s">
        <v>51</v>
      </c>
      <c r="O18" s="121">
        <v>7.61</v>
      </c>
      <c r="P18" s="116">
        <v>1.73</v>
      </c>
      <c r="Q18" s="101">
        <v>6.89</v>
      </c>
      <c r="R18" s="99"/>
    </row>
    <row r="19" spans="4:18">
      <c r="N19" s="98" t="s">
        <v>78</v>
      </c>
      <c r="O19" s="121">
        <v>7.04</v>
      </c>
      <c r="P19" s="122">
        <v>6.64</v>
      </c>
      <c r="Q19" s="101">
        <v>7.07</v>
      </c>
      <c r="R19" s="101"/>
    </row>
    <row r="20" spans="4:18">
      <c r="N20" s="98" t="s">
        <v>77</v>
      </c>
      <c r="O20" s="121">
        <v>7.91</v>
      </c>
      <c r="P20" s="116">
        <v>7.25</v>
      </c>
      <c r="Q20" s="101">
        <v>7.79</v>
      </c>
      <c r="R20" s="99"/>
    </row>
    <row r="21" spans="4:18">
      <c r="N21" s="102" t="s">
        <v>79</v>
      </c>
      <c r="O21" s="121">
        <v>6.89</v>
      </c>
      <c r="P21" s="116">
        <v>3.69</v>
      </c>
      <c r="Q21" s="121">
        <v>6.84</v>
      </c>
      <c r="R21" s="99"/>
    </row>
    <row r="24" spans="4:18">
      <c r="N24" s="100"/>
      <c r="O24" s="100"/>
      <c r="P24" s="100"/>
      <c r="Q24" s="100"/>
      <c r="R24" s="100"/>
    </row>
    <row r="25" spans="4:18">
      <c r="N25" s="98"/>
      <c r="O25" s="99"/>
      <c r="P25" s="99"/>
      <c r="Q25" s="98"/>
      <c r="R25" s="99"/>
    </row>
    <row r="26" spans="4:18">
      <c r="N26" s="98"/>
      <c r="O26" s="101"/>
      <c r="P26" s="99"/>
      <c r="Q26" s="98"/>
      <c r="R26" s="101"/>
    </row>
    <row r="27" spans="4:18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>
      <c r="D28" s="53"/>
      <c r="N28" s="98"/>
      <c r="O28" s="99"/>
      <c r="P28" s="99"/>
      <c r="Q28" s="98"/>
      <c r="R28" s="99"/>
    </row>
    <row r="29" spans="4:18">
      <c r="N29" s="98"/>
      <c r="O29" s="99"/>
      <c r="P29" s="99"/>
      <c r="Q29" s="98"/>
      <c r="R29" s="99"/>
    </row>
    <row r="30" spans="4:18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#12 (212 mg/L - 32°C - 75%RH - 24hr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2013-10-22T15:59:08Z</cp:lastPrinted>
  <dcterms:created xsi:type="dcterms:W3CDTF">2003-06-12T11:20:39Z</dcterms:created>
  <dcterms:modified xsi:type="dcterms:W3CDTF">2013-10-22T15:59:26Z</dcterms:modified>
</cp:coreProperties>
</file>