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50" yWindow="165" windowWidth="11685" windowHeight="9615"/>
  </bookViews>
  <sheets>
    <sheet name="B. anthracis Ames" sheetId="13" r:id="rId1"/>
    <sheet name="B. anthracis NNR1Delta1" sheetId="14" r:id="rId2"/>
    <sheet name="Parameters" sheetId="15" r:id="rId3"/>
  </sheets>
  <definedNames>
    <definedName name="_xlnm.Print_Area" localSheetId="0">'B. anthracis Ames'!$A$1:$P$41,'B. anthracis Ames'!$A$43:$P$83</definedName>
    <definedName name="_xlnm.Print_Area" localSheetId="1">'B. anthracis NNR1Delta1'!$A$1:$P$41,'B. anthracis NNR1Delta1'!$A$43:$P$83</definedName>
  </definedNames>
  <calcPr calcId="125725"/>
</workbook>
</file>

<file path=xl/calcChain.xml><?xml version="1.0" encoding="utf-8"?>
<calcChain xmlns="http://schemas.openxmlformats.org/spreadsheetml/2006/main">
  <c r="D82" i="14"/>
  <c r="D81"/>
  <c r="D80"/>
  <c r="D79"/>
  <c r="D78"/>
  <c r="D68"/>
  <c r="D67"/>
  <c r="D66"/>
  <c r="D65"/>
  <c r="D64"/>
  <c r="D54"/>
  <c r="D53"/>
  <c r="K53" s="1"/>
  <c r="D52"/>
  <c r="G52" s="1"/>
  <c r="D51"/>
  <c r="D50"/>
  <c r="D12"/>
  <c r="K12" s="1"/>
  <c r="D11"/>
  <c r="D10"/>
  <c r="K10" s="1"/>
  <c r="D9"/>
  <c r="K9" s="1"/>
  <c r="D8"/>
  <c r="D26"/>
  <c r="D25"/>
  <c r="K25" s="1"/>
  <c r="D24"/>
  <c r="K24" s="1"/>
  <c r="D23"/>
  <c r="G23" s="1"/>
  <c r="D22"/>
  <c r="D82" i="13"/>
  <c r="D81"/>
  <c r="G81" s="1"/>
  <c r="D80"/>
  <c r="K80" s="1"/>
  <c r="D79"/>
  <c r="G79" s="1"/>
  <c r="D78"/>
  <c r="D68"/>
  <c r="G68" s="1"/>
  <c r="D67"/>
  <c r="D66"/>
  <c r="K66" s="1"/>
  <c r="D65"/>
  <c r="D64"/>
  <c r="D54"/>
  <c r="D53"/>
  <c r="K53" s="1"/>
  <c r="D52"/>
  <c r="D51"/>
  <c r="D50"/>
  <c r="D40"/>
  <c r="G40" s="1"/>
  <c r="D39"/>
  <c r="G39" s="1"/>
  <c r="D38"/>
  <c r="K38" s="1"/>
  <c r="D37"/>
  <c r="G37" s="1"/>
  <c r="D36"/>
  <c r="K36" s="1"/>
  <c r="D26"/>
  <c r="D25"/>
  <c r="D24"/>
  <c r="D23"/>
  <c r="G23" s="1"/>
  <c r="D22"/>
  <c r="G7" i="14"/>
  <c r="G27"/>
  <c r="D12" i="13"/>
  <c r="D11"/>
  <c r="D9"/>
  <c r="G26"/>
  <c r="K64"/>
  <c r="K50"/>
  <c r="D8"/>
  <c r="D10"/>
  <c r="D83" i="14"/>
  <c r="K82"/>
  <c r="G81"/>
  <c r="G80"/>
  <c r="K79"/>
  <c r="D69"/>
  <c r="K68"/>
  <c r="K67"/>
  <c r="G66"/>
  <c r="K65"/>
  <c r="D55"/>
  <c r="G54"/>
  <c r="D41"/>
  <c r="G41" s="1"/>
  <c r="D40"/>
  <c r="K40" s="1"/>
  <c r="D39"/>
  <c r="K39" s="1"/>
  <c r="D38"/>
  <c r="G38" s="1"/>
  <c r="D37"/>
  <c r="K37" s="1"/>
  <c r="D36"/>
  <c r="G36" s="1"/>
  <c r="D27"/>
  <c r="G26"/>
  <c r="D13"/>
  <c r="G13" s="1"/>
  <c r="K11"/>
  <c r="G80" i="13"/>
  <c r="D77" i="14"/>
  <c r="G77" s="1"/>
  <c r="D76"/>
  <c r="G76" s="1"/>
  <c r="D75"/>
  <c r="K75" s="1"/>
  <c r="D74"/>
  <c r="G74" s="1"/>
  <c r="D73"/>
  <c r="G73" s="1"/>
  <c r="D72"/>
  <c r="G72" s="1"/>
  <c r="D63"/>
  <c r="G63" s="1"/>
  <c r="D62"/>
  <c r="G62" s="1"/>
  <c r="D61"/>
  <c r="K61" s="1"/>
  <c r="D60"/>
  <c r="G60" s="1"/>
  <c r="D59"/>
  <c r="K59" s="1"/>
  <c r="D58"/>
  <c r="K58" s="1"/>
  <c r="D49"/>
  <c r="G49" s="1"/>
  <c r="D48"/>
  <c r="G48" s="1"/>
  <c r="D47"/>
  <c r="K47" s="1"/>
  <c r="D46"/>
  <c r="G46" s="1"/>
  <c r="D45"/>
  <c r="K45" s="1"/>
  <c r="D44"/>
  <c r="K44" s="1"/>
  <c r="D35"/>
  <c r="G35" s="1"/>
  <c r="D34"/>
  <c r="G34" s="1"/>
  <c r="D33"/>
  <c r="K33" s="1"/>
  <c r="D32"/>
  <c r="G32" s="1"/>
  <c r="D31"/>
  <c r="K31" s="1"/>
  <c r="D30"/>
  <c r="K30" s="1"/>
  <c r="D21"/>
  <c r="G21" s="1"/>
  <c r="D20"/>
  <c r="K20" s="1"/>
  <c r="D19"/>
  <c r="G19" s="1"/>
  <c r="D18"/>
  <c r="G18" s="1"/>
  <c r="D17"/>
  <c r="K17" s="1"/>
  <c r="D16"/>
  <c r="D7"/>
  <c r="D6"/>
  <c r="K6" s="1"/>
  <c r="D5"/>
  <c r="K5" s="1"/>
  <c r="D4"/>
  <c r="K4" s="1"/>
  <c r="D3"/>
  <c r="K3" s="1"/>
  <c r="D2"/>
  <c r="G25" i="13"/>
  <c r="G24"/>
  <c r="G22"/>
  <c r="G51" i="14"/>
  <c r="K82" i="13"/>
  <c r="K78"/>
  <c r="G67"/>
  <c r="G65"/>
  <c r="G54"/>
  <c r="K52"/>
  <c r="K51"/>
  <c r="D83"/>
  <c r="D77"/>
  <c r="G77" s="1"/>
  <c r="D76"/>
  <c r="G76" s="1"/>
  <c r="D75"/>
  <c r="K75" s="1"/>
  <c r="D74"/>
  <c r="G74" s="1"/>
  <c r="D73"/>
  <c r="K73" s="1"/>
  <c r="D72"/>
  <c r="D69"/>
  <c r="D63"/>
  <c r="G63" s="1"/>
  <c r="D62"/>
  <c r="K62" s="1"/>
  <c r="D61"/>
  <c r="K61" s="1"/>
  <c r="D60"/>
  <c r="K60" s="1"/>
  <c r="D59"/>
  <c r="K59" s="1"/>
  <c r="D58"/>
  <c r="D55"/>
  <c r="D49"/>
  <c r="G49" s="1"/>
  <c r="D48"/>
  <c r="K48" s="1"/>
  <c r="D47"/>
  <c r="G47" s="1"/>
  <c r="D46"/>
  <c r="K46" s="1"/>
  <c r="D45"/>
  <c r="G45" s="1"/>
  <c r="D44"/>
  <c r="K44" s="1"/>
  <c r="D41"/>
  <c r="D35"/>
  <c r="G35" s="1"/>
  <c r="D34"/>
  <c r="K34" s="1"/>
  <c r="D33"/>
  <c r="G33" s="1"/>
  <c r="D32"/>
  <c r="K32" s="1"/>
  <c r="D31"/>
  <c r="G31" s="1"/>
  <c r="D30"/>
  <c r="K30" s="1"/>
  <c r="G50" l="1"/>
  <c r="F8" i="14"/>
  <c r="K68" i="13"/>
  <c r="E16" i="14"/>
  <c r="K39" i="13"/>
  <c r="G64"/>
  <c r="G38"/>
  <c r="E50" i="14"/>
  <c r="F22"/>
  <c r="G82" i="13"/>
  <c r="G78"/>
  <c r="G66"/>
  <c r="K65"/>
  <c r="G53"/>
  <c r="G52"/>
  <c r="G51"/>
  <c r="G36"/>
  <c r="F72"/>
  <c r="E64" i="14"/>
  <c r="F36" i="13"/>
  <c r="K37"/>
  <c r="E64"/>
  <c r="K79"/>
  <c r="F72" i="14"/>
  <c r="E78"/>
  <c r="G79"/>
  <c r="E78" i="13"/>
  <c r="E72"/>
  <c r="F64"/>
  <c r="F50"/>
  <c r="G82" i="14"/>
  <c r="K78"/>
  <c r="G78"/>
  <c r="G68"/>
  <c r="G67"/>
  <c r="G65"/>
  <c r="K54"/>
  <c r="G53"/>
  <c r="K51"/>
  <c r="G40"/>
  <c r="G39"/>
  <c r="G37"/>
  <c r="K26"/>
  <c r="G25"/>
  <c r="K23"/>
  <c r="G12"/>
  <c r="E8"/>
  <c r="K8"/>
  <c r="M8" s="1"/>
  <c r="G75"/>
  <c r="H72" s="1"/>
  <c r="K74"/>
  <c r="K72"/>
  <c r="G61"/>
  <c r="K60"/>
  <c r="G59"/>
  <c r="G58"/>
  <c r="G47"/>
  <c r="K46"/>
  <c r="G45"/>
  <c r="G44"/>
  <c r="G33"/>
  <c r="K32"/>
  <c r="G31"/>
  <c r="G30"/>
  <c r="K19"/>
  <c r="K18"/>
  <c r="G17"/>
  <c r="G16"/>
  <c r="K16"/>
  <c r="G4"/>
  <c r="G46" i="13"/>
  <c r="G32"/>
  <c r="E72" i="14"/>
  <c r="K76"/>
  <c r="F78"/>
  <c r="K80"/>
  <c r="K73"/>
  <c r="K81"/>
  <c r="F58"/>
  <c r="G64"/>
  <c r="K64"/>
  <c r="E58"/>
  <c r="K62"/>
  <c r="F64"/>
  <c r="K66"/>
  <c r="F44"/>
  <c r="G50"/>
  <c r="K50"/>
  <c r="E44"/>
  <c r="K48"/>
  <c r="F50"/>
  <c r="K52"/>
  <c r="F30"/>
  <c r="K36"/>
  <c r="E30"/>
  <c r="K34"/>
  <c r="F36"/>
  <c r="K38"/>
  <c r="E36"/>
  <c r="F16"/>
  <c r="G22"/>
  <c r="K22"/>
  <c r="G20"/>
  <c r="E22"/>
  <c r="G24"/>
  <c r="F2"/>
  <c r="G6"/>
  <c r="G8"/>
  <c r="G10"/>
  <c r="G60" i="13"/>
  <c r="K72"/>
  <c r="G73"/>
  <c r="G34"/>
  <c r="G48"/>
  <c r="F58"/>
  <c r="G62"/>
  <c r="G72"/>
  <c r="G75"/>
  <c r="E2" i="14"/>
  <c r="G2"/>
  <c r="K2"/>
  <c r="G3"/>
  <c r="G5"/>
  <c r="G9"/>
  <c r="G11"/>
  <c r="K74" i="13"/>
  <c r="K76"/>
  <c r="K81"/>
  <c r="F78"/>
  <c r="E58"/>
  <c r="G58"/>
  <c r="K58"/>
  <c r="G59"/>
  <c r="G61"/>
  <c r="K67"/>
  <c r="F44"/>
  <c r="K45"/>
  <c r="K47"/>
  <c r="K54"/>
  <c r="L50" s="1"/>
  <c r="E44"/>
  <c r="G44"/>
  <c r="E50"/>
  <c r="F30"/>
  <c r="K31"/>
  <c r="K33"/>
  <c r="K40"/>
  <c r="E30"/>
  <c r="G30"/>
  <c r="E36"/>
  <c r="I64" l="1"/>
  <c r="I36"/>
  <c r="H78"/>
  <c r="I78" i="14"/>
  <c r="H50" i="13"/>
  <c r="M58" i="14"/>
  <c r="H64" i="13"/>
  <c r="L36"/>
  <c r="M64"/>
  <c r="H36"/>
  <c r="H36" i="14"/>
  <c r="L30"/>
  <c r="I36"/>
  <c r="I72"/>
  <c r="J72" s="1"/>
  <c r="M44"/>
  <c r="H58"/>
  <c r="I78" i="13"/>
  <c r="I30" i="14"/>
  <c r="L78" i="13"/>
  <c r="I50"/>
  <c r="M36"/>
  <c r="H44" i="14"/>
  <c r="I16"/>
  <c r="H78"/>
  <c r="L8"/>
  <c r="I44"/>
  <c r="I58"/>
  <c r="L16"/>
  <c r="H72" i="13"/>
  <c r="M78" i="14"/>
  <c r="L78"/>
  <c r="H8"/>
  <c r="M72"/>
  <c r="L72"/>
  <c r="L58"/>
  <c r="L44"/>
  <c r="M30"/>
  <c r="H30"/>
  <c r="M16"/>
  <c r="M78" i="13"/>
  <c r="M50"/>
  <c r="L72"/>
  <c r="M72"/>
  <c r="L44"/>
  <c r="N50" s="1"/>
  <c r="M44"/>
  <c r="L30"/>
  <c r="M30"/>
  <c r="H16" i="14"/>
  <c r="I8"/>
  <c r="I72" i="13"/>
  <c r="H64" i="14"/>
  <c r="I64"/>
  <c r="M64"/>
  <c r="L64"/>
  <c r="I50"/>
  <c r="H50"/>
  <c r="M50"/>
  <c r="L50"/>
  <c r="L36"/>
  <c r="M36"/>
  <c r="I22"/>
  <c r="H22"/>
  <c r="M22"/>
  <c r="L22"/>
  <c r="H2"/>
  <c r="I2"/>
  <c r="L2"/>
  <c r="M2"/>
  <c r="O8" s="1"/>
  <c r="P8" s="1"/>
  <c r="H58" i="13"/>
  <c r="I58"/>
  <c r="L64"/>
  <c r="L58"/>
  <c r="M58"/>
  <c r="I44"/>
  <c r="H44"/>
  <c r="I30"/>
  <c r="H30"/>
  <c r="N78" l="1"/>
  <c r="O50"/>
  <c r="P50" s="1"/>
  <c r="J36"/>
  <c r="J78" i="14"/>
  <c r="J78" i="13"/>
  <c r="J64"/>
  <c r="J50"/>
  <c r="O64" i="14"/>
  <c r="P64" s="1"/>
  <c r="J44"/>
  <c r="N36" i="13"/>
  <c r="N50" i="14"/>
  <c r="O64" i="13"/>
  <c r="P64" s="1"/>
  <c r="J30" i="14"/>
  <c r="J58"/>
  <c r="J36"/>
  <c r="N36"/>
  <c r="O36"/>
  <c r="P36" s="1"/>
  <c r="O50"/>
  <c r="P50" s="1"/>
  <c r="J16"/>
  <c r="N22"/>
  <c r="O36" i="13"/>
  <c r="P36" s="1"/>
  <c r="N8" i="14"/>
  <c r="J8"/>
  <c r="O22"/>
  <c r="P22" s="1"/>
  <c r="J30" i="13"/>
  <c r="J72"/>
  <c r="O78" i="14"/>
  <c r="P78" s="1"/>
  <c r="N78"/>
  <c r="N64"/>
  <c r="O78" i="13"/>
  <c r="P78" s="1"/>
  <c r="J64" i="14"/>
  <c r="J50"/>
  <c r="J22"/>
  <c r="J44" i="13"/>
  <c r="J58"/>
  <c r="J2" i="14"/>
  <c r="N64" i="13"/>
  <c r="D27"/>
  <c r="G27" s="1"/>
  <c r="K25" l="1"/>
  <c r="D21"/>
  <c r="G21" s="1"/>
  <c r="D20"/>
  <c r="K20" s="1"/>
  <c r="F22" l="1"/>
  <c r="G20"/>
  <c r="E22"/>
  <c r="K22"/>
  <c r="K24"/>
  <c r="K26"/>
  <c r="K23"/>
  <c r="D19"/>
  <c r="K19" s="1"/>
  <c r="D18"/>
  <c r="G18" s="1"/>
  <c r="D17"/>
  <c r="K17" s="1"/>
  <c r="I22" l="1"/>
  <c r="H22" s="1"/>
  <c r="G19"/>
  <c r="G17"/>
  <c r="K18"/>
  <c r="M22"/>
  <c r="L22" s="1"/>
  <c r="J22" l="1"/>
  <c r="D16"/>
  <c r="K16" s="1"/>
  <c r="D13"/>
  <c r="G13" s="1"/>
  <c r="K12"/>
  <c r="K11"/>
  <c r="K10"/>
  <c r="G9"/>
  <c r="G11" l="1"/>
  <c r="K9"/>
  <c r="G10"/>
  <c r="G12"/>
  <c r="F16"/>
  <c r="E16" s="1"/>
  <c r="L16"/>
  <c r="N22" s="1"/>
  <c r="M16"/>
  <c r="G16"/>
  <c r="K8"/>
  <c r="D7"/>
  <c r="G7" s="1"/>
  <c r="D6"/>
  <c r="G6" s="1"/>
  <c r="D5"/>
  <c r="K5" s="1"/>
  <c r="D4"/>
  <c r="G4" s="1"/>
  <c r="D3"/>
  <c r="K3" s="1"/>
  <c r="G5" l="1"/>
  <c r="G3"/>
  <c r="M8"/>
  <c r="L8"/>
  <c r="F8"/>
  <c r="I16"/>
  <c r="H16"/>
  <c r="K4"/>
  <c r="K6"/>
  <c r="E8"/>
  <c r="G8"/>
  <c r="H8" s="1"/>
  <c r="D2"/>
  <c r="K2" s="1"/>
  <c r="E2" l="1"/>
  <c r="L2"/>
  <c r="N8" s="1"/>
  <c r="M2"/>
  <c r="O8" s="1"/>
  <c r="P8" s="1"/>
  <c r="F2"/>
  <c r="J16"/>
  <c r="G2"/>
  <c r="I2" l="1"/>
  <c r="H2"/>
  <c r="I8"/>
  <c r="J8" s="1"/>
  <c r="O22"/>
  <c r="P22" s="1"/>
  <c r="J2" l="1"/>
</calcChain>
</file>

<file path=xl/sharedStrings.xml><?xml version="1.0" encoding="utf-8"?>
<sst xmlns="http://schemas.openxmlformats.org/spreadsheetml/2006/main" count="357" uniqueCount="109">
  <si>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</si>
  <si>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</si>
  <si>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</si>
  <si>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</si>
  <si>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</si>
  <si>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</si>
  <si>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</si>
  <si>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</si>
  <si>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</si>
  <si>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</si>
  <si>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</si>
  <si>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</si>
  <si>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</si>
  <si>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</si>
  <si>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</si>
  <si>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</si>
  <si>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</si>
  <si>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</si>
  <si>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</si>
  <si>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</si>
  <si>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</si>
  <si>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</si>
  <si>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</si>
  <si>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</si>
  <si>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</si>
  <si>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</si>
  <si>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</si>
  <si>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</si>
  <si>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</si>
  <si>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</si>
  <si>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</si>
  <si>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</si>
  <si>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</si>
  <si>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</si>
  <si>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</si>
  <si>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</si>
  <si>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</si>
  <si>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</si>
  <si>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</si>
  <si>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</si>
  <si>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</si>
  <si>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</si>
  <si>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</si>
  <si>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</si>
  <si>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</si>
  <si>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</si>
  <si>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</si>
  <si>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</si>
  <si>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</si>
  <si>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</si>
  <si>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</si>
  <si>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</si>
  <si>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</si>
  <si>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</si>
  <si>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</si>
  <si>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</si>
  <si>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</si>
  <si>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</si>
  <si>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</si>
  <si>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</si>
  <si>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</si>
  <si>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</si>
  <si>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</si>
  <si>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</si>
  <si>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</si>
  <si>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</si>
  <si>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</si>
  <si>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</si>
  <si>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</si>
  <si>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</si>
  <si>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</si>
  <si>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</si>
  <si>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</si>
  <si>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</si>
  <si>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</si>
  <si>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</si>
  <si>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</si>
  <si>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Painted Wallboard Paper-CTRL 1</t>
  </si>
  <si>
    <t>Painted Wallboard Paper-CTRL 2</t>
  </si>
  <si>
    <t>Painted Wallboard Paper-CTRL 3</t>
  </si>
  <si>
    <t>Painted Wallboard Paper-CTRL 4</t>
  </si>
  <si>
    <t>Painted Wallboard Paper-CTRL 5</t>
  </si>
  <si>
    <t>Painted Wallboard Paper Control BLK</t>
  </si>
  <si>
    <t>Painted Wallboard Paper-Decon 1</t>
  </si>
  <si>
    <t>Painted Wallboard Paper-Decon 2</t>
  </si>
  <si>
    <t>Painted Wallboard Paper-Decon 3</t>
  </si>
  <si>
    <t>Painted Wallboard Paper-Decon 4</t>
  </si>
  <si>
    <t>Painted Wallboard Paper-Decon 5</t>
  </si>
  <si>
    <t>Painted Wallboard Paper Decon BLK</t>
  </si>
  <si>
    <t>Unpainted Concrete-CTRL 1</t>
  </si>
  <si>
    <t>Unpainted Concrete-CTRL 2</t>
  </si>
  <si>
    <t>Unpainted Concrete-CTRL 3</t>
  </si>
  <si>
    <t>Unpainted Concrete-CTRL 4</t>
  </si>
  <si>
    <t>Unpainted Concrete-CTRL 5</t>
  </si>
  <si>
    <t>Unpainted Concrete Control BLK</t>
  </si>
  <si>
    <t>Unpainted Concrete-Decon 1</t>
  </si>
  <si>
    <t>Unpainted Concrete-Decon 2</t>
  </si>
  <si>
    <t>Unpainted Concrete-Decon 3</t>
  </si>
  <si>
    <t>Unpainted Concrete-Decon 4</t>
  </si>
  <si>
    <t>Unpainted Concrete-Decon 5</t>
  </si>
  <si>
    <t>Unpainted Concrete Decon BLK</t>
  </si>
  <si>
    <t>Carpet</t>
  </si>
  <si>
    <t>Ceiling Tile</t>
  </si>
  <si>
    <t>Pine Wood</t>
  </si>
  <si>
    <t>Unpainted Concrete</t>
  </si>
  <si>
    <t>Wallboard Paper</t>
  </si>
  <si>
    <r>
      <t xml:space="preserve">B. anthracis </t>
    </r>
    <r>
      <rPr>
        <b/>
        <sz val="10"/>
        <rFont val="Arial"/>
        <family val="2"/>
      </rPr>
      <t>NNR1∆1</t>
    </r>
  </si>
  <si>
    <t>B. anthracis Ames</t>
  </si>
  <si>
    <t>Carpet Decon BLK</t>
  </si>
</sst>
</file>

<file path=xl/styles.xml><?xml version="1.0" encoding="utf-8"?>
<styleSheet xmlns="http://schemas.openxmlformats.org/spreadsheetml/2006/main">
  <numFmts count="5">
    <numFmt numFmtId="164" formatCode="0.0000"/>
    <numFmt numFmtId="165" formatCode="0.000"/>
    <numFmt numFmtId="166" formatCode="0.0000%"/>
    <numFmt numFmtId="167" formatCode="0.00000"/>
    <numFmt numFmtId="168" formatCode="0.000%"/>
  </numFmts>
  <fonts count="9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11" fontId="2" fillId="10" borderId="5" xfId="0" applyNumberFormat="1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/>
    </xf>
    <xf numFmtId="11" fontId="2" fillId="10" borderId="6" xfId="0" applyNumberFormat="1" applyFont="1" applyFill="1" applyBorder="1" applyAlignment="1">
      <alignment horizontal="center" vertical="center"/>
    </xf>
    <xf numFmtId="0" fontId="1" fillId="10" borderId="28" xfId="0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0" fontId="2" fillId="10" borderId="5" xfId="0" applyNumberFormat="1" applyFont="1" applyFill="1" applyBorder="1" applyAlignment="1">
      <alignment horizontal="center" vertical="center"/>
    </xf>
    <xf numFmtId="2" fontId="2" fillId="10" borderId="5" xfId="0" applyNumberFormat="1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0" fontId="2" fillId="10" borderId="6" xfId="0" applyNumberFormat="1" applyFont="1" applyFill="1" applyBorder="1" applyAlignment="1">
      <alignment horizontal="center" vertical="center"/>
    </xf>
    <xf numFmtId="2" fontId="2" fillId="10" borderId="6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11" fontId="2" fillId="11" borderId="5" xfId="0" applyNumberFormat="1" applyFont="1" applyFill="1" applyBorder="1" applyAlignment="1">
      <alignment horizontal="center" vertical="center"/>
    </xf>
    <xf numFmtId="10" fontId="2" fillId="11" borderId="5" xfId="0" applyNumberFormat="1" applyFont="1" applyFill="1" applyBorder="1" applyAlignment="1">
      <alignment horizontal="center" vertical="center"/>
    </xf>
    <xf numFmtId="2" fontId="2" fillId="11" borderId="5" xfId="0" applyNumberFormat="1" applyFont="1" applyFill="1" applyBorder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11" fontId="2" fillId="11" borderId="6" xfId="0" applyNumberFormat="1" applyFont="1" applyFill="1" applyBorder="1" applyAlignment="1">
      <alignment horizontal="center" vertical="center"/>
    </xf>
    <xf numFmtId="10" fontId="2" fillId="11" borderId="6" xfId="0" applyNumberFormat="1" applyFont="1" applyFill="1" applyBorder="1" applyAlignment="1">
      <alignment horizontal="center" vertical="center"/>
    </xf>
    <xf numFmtId="2" fontId="2" fillId="11" borderId="6" xfId="0" applyNumberFormat="1" applyFont="1" applyFill="1" applyBorder="1" applyAlignment="1">
      <alignment horizontal="center" vertical="center"/>
    </xf>
    <xf numFmtId="0" fontId="1" fillId="11" borderId="28" xfId="0" applyFont="1" applyFill="1" applyBorder="1" applyAlignment="1">
      <alignment horizontal="center" vertical="center"/>
    </xf>
    <xf numFmtId="11" fontId="2" fillId="11" borderId="7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2" fontId="3" fillId="0" borderId="0" xfId="0" applyNumberFormat="1" applyFont="1" applyAlignment="1">
      <alignment horizontal="left"/>
    </xf>
    <xf numFmtId="11" fontId="2" fillId="0" borderId="1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4" fillId="0" borderId="30" xfId="0" applyFont="1" applyBorder="1" applyAlignment="1">
      <alignment horizontal="center"/>
    </xf>
    <xf numFmtId="0" fontId="8" fillId="0" borderId="0" xfId="0" applyFont="1" applyAlignment="1"/>
    <xf numFmtId="166" fontId="2" fillId="0" borderId="6" xfId="0" applyNumberFormat="1" applyFont="1" applyFill="1" applyBorder="1" applyAlignment="1">
      <alignment horizontal="center" vertical="center"/>
    </xf>
    <xf numFmtId="166" fontId="2" fillId="0" borderId="5" xfId="0" applyNumberFormat="1" applyFont="1" applyFill="1" applyBorder="1" applyAlignment="1">
      <alignment horizontal="center" vertical="center"/>
    </xf>
    <xf numFmtId="168" fontId="2" fillId="0" borderId="5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8" fontId="2" fillId="0" borderId="8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4" fontId="2" fillId="6" borderId="33" xfId="0" applyNumberFormat="1" applyFont="1" applyFill="1" applyBorder="1" applyAlignment="1">
      <alignment horizontal="center" vertical="center"/>
    </xf>
    <xf numFmtId="164" fontId="2" fillId="6" borderId="9" xfId="0" applyNumberFormat="1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4" fontId="2" fillId="8" borderId="33" xfId="0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4" fontId="2" fillId="9" borderId="33" xfId="0" applyNumberFormat="1" applyFont="1" applyFill="1" applyBorder="1" applyAlignment="1">
      <alignment horizontal="center" vertical="center"/>
    </xf>
    <xf numFmtId="164" fontId="2" fillId="9" borderId="9" xfId="0" applyNumberFormat="1" applyFont="1" applyFill="1" applyBorder="1" applyAlignment="1">
      <alignment horizontal="center" vertical="center"/>
    </xf>
    <xf numFmtId="2" fontId="2" fillId="10" borderId="2" xfId="0" applyNumberFormat="1" applyFont="1" applyFill="1" applyBorder="1" applyAlignment="1">
      <alignment horizontal="center" vertical="center"/>
    </xf>
    <xf numFmtId="2" fontId="2" fillId="10" borderId="7" xfId="0" applyNumberFormat="1" applyFont="1" applyFill="1" applyBorder="1" applyAlignment="1">
      <alignment horizontal="center" vertical="center"/>
    </xf>
    <xf numFmtId="165" fontId="2" fillId="10" borderId="33" xfId="0" applyNumberFormat="1" applyFont="1" applyFill="1" applyBorder="1" applyAlignment="1">
      <alignment horizontal="center" vertical="center"/>
    </xf>
    <xf numFmtId="165" fontId="2" fillId="10" borderId="9" xfId="0" applyNumberFormat="1" applyFont="1" applyFill="1" applyBorder="1" applyAlignment="1">
      <alignment horizontal="center" vertical="center"/>
    </xf>
    <xf numFmtId="11" fontId="2" fillId="10" borderId="2" xfId="0" applyNumberFormat="1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1" fontId="2" fillId="10" borderId="8" xfId="0" applyNumberFormat="1" applyFont="1" applyFill="1" applyBorder="1" applyAlignment="1">
      <alignment horizontal="center" vertical="center"/>
    </xf>
    <xf numFmtId="10" fontId="2" fillId="10" borderId="2" xfId="0" applyNumberFormat="1" applyFont="1" applyFill="1" applyBorder="1" applyAlignment="1">
      <alignment horizontal="center" vertical="center"/>
    </xf>
    <xf numFmtId="10" fontId="2" fillId="10" borderId="7" xfId="0" applyNumberFormat="1" applyFont="1" applyFill="1" applyBorder="1" applyAlignment="1">
      <alignment horizontal="center" vertical="center"/>
    </xf>
    <xf numFmtId="10" fontId="2" fillId="10" borderId="8" xfId="0" applyNumberFormat="1" applyFont="1" applyFill="1" applyBorder="1" applyAlignment="1">
      <alignment horizontal="center" vertical="center"/>
    </xf>
    <xf numFmtId="11" fontId="2" fillId="11" borderId="2" xfId="0" applyNumberFormat="1" applyFont="1" applyFill="1" applyBorder="1" applyAlignment="1">
      <alignment horizontal="center" vertical="center"/>
    </xf>
    <xf numFmtId="11" fontId="2" fillId="11" borderId="7" xfId="0" applyNumberFormat="1" applyFont="1" applyFill="1" applyBorder="1" applyAlignment="1">
      <alignment horizontal="center" vertical="center"/>
    </xf>
    <xf numFmtId="11" fontId="2" fillId="11" borderId="8" xfId="0" applyNumberFormat="1" applyFont="1" applyFill="1" applyBorder="1" applyAlignment="1">
      <alignment horizontal="center" vertical="center"/>
    </xf>
    <xf numFmtId="10" fontId="2" fillId="11" borderId="2" xfId="0" applyNumberFormat="1" applyFont="1" applyFill="1" applyBorder="1" applyAlignment="1">
      <alignment horizontal="center" vertical="center"/>
    </xf>
    <xf numFmtId="10" fontId="2" fillId="11" borderId="7" xfId="0" applyNumberFormat="1" applyFont="1" applyFill="1" applyBorder="1" applyAlignment="1">
      <alignment horizontal="center" vertical="center"/>
    </xf>
    <xf numFmtId="10" fontId="2" fillId="11" borderId="8" xfId="0" applyNumberFormat="1" applyFont="1" applyFill="1" applyBorder="1" applyAlignment="1">
      <alignment horizontal="center" vertical="center"/>
    </xf>
    <xf numFmtId="2" fontId="2" fillId="11" borderId="2" xfId="0" applyNumberFormat="1" applyFont="1" applyFill="1" applyBorder="1" applyAlignment="1">
      <alignment horizontal="center" vertical="center"/>
    </xf>
    <xf numFmtId="2" fontId="2" fillId="11" borderId="7" xfId="0" applyNumberFormat="1" applyFont="1" applyFill="1" applyBorder="1" applyAlignment="1">
      <alignment horizontal="center" vertical="center"/>
    </xf>
    <xf numFmtId="165" fontId="2" fillId="11" borderId="33" xfId="0" applyNumberFormat="1" applyFont="1" applyFill="1" applyBorder="1" applyAlignment="1">
      <alignment horizontal="center" vertical="center"/>
    </xf>
    <xf numFmtId="165" fontId="2" fillId="11" borderId="9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165" fontId="2" fillId="6" borderId="33" xfId="0" applyNumberFormat="1" applyFont="1" applyFill="1" applyBorder="1" applyAlignment="1">
      <alignment horizontal="center" vertical="center"/>
    </xf>
    <xf numFmtId="165" fontId="2" fillId="6" borderId="9" xfId="0" applyNumberFormat="1" applyFont="1" applyFill="1" applyBorder="1" applyAlignment="1">
      <alignment horizontal="center" vertical="center"/>
    </xf>
    <xf numFmtId="167" fontId="2" fillId="9" borderId="33" xfId="0" applyNumberFormat="1" applyFont="1" applyFill="1" applyBorder="1" applyAlignment="1">
      <alignment horizontal="center" vertical="center"/>
    </xf>
    <xf numFmtId="167" fontId="2" fillId="9" borderId="9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CCECFF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MeBr Test #5</a:t>
            </a:r>
          </a:p>
        </c:rich>
      </c:tx>
    </c:title>
    <c:plotArea>
      <c:layout>
        <c:manualLayout>
          <c:layoutTarget val="inner"/>
          <c:xMode val="edge"/>
          <c:yMode val="edge"/>
          <c:x val="0.10558911774446245"/>
          <c:y val="0.17810607007457402"/>
          <c:w val="0.6973374655851633"/>
          <c:h val="0.62609840436612785"/>
        </c:manualLayout>
      </c:layout>
      <c:barChart>
        <c:barDir val="col"/>
        <c:grouping val="clustered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 Ames</c:v>
                </c:pt>
              </c:strCache>
            </c:strRef>
          </c:tx>
          <c:cat>
            <c:strRef>
              <c:f>Parameters!$N$18:$N$23</c:f>
              <c:strCache>
                <c:ptCount val="6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Wallboard Paper</c:v>
                </c:pt>
                <c:pt idx="4">
                  <c:v>Pine Wood</c:v>
                </c:pt>
                <c:pt idx="5">
                  <c:v>Unpainted Concrete</c:v>
                </c:pt>
              </c:strCache>
            </c:strRef>
          </c:cat>
          <c:val>
            <c:numRef>
              <c:f>Parameters!$O$18:$O$23</c:f>
              <c:numCache>
                <c:formatCode>0.00</c:formatCode>
                <c:ptCount val="6"/>
                <c:pt idx="0">
                  <c:v>2.54</c:v>
                </c:pt>
                <c:pt idx="1">
                  <c:v>2.7</c:v>
                </c:pt>
                <c:pt idx="2">
                  <c:v>3.31</c:v>
                </c:pt>
                <c:pt idx="3">
                  <c:v>2.69</c:v>
                </c:pt>
                <c:pt idx="4">
                  <c:v>2.99</c:v>
                </c:pt>
                <c:pt idx="5">
                  <c:v>3.41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B. anthracis NNR1∆1</c:v>
                </c:pt>
              </c:strCache>
            </c:strRef>
          </c:tx>
          <c:cat>
            <c:strRef>
              <c:f>Parameters!$N$18:$N$23</c:f>
              <c:strCache>
                <c:ptCount val="6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Wallboard Paper</c:v>
                </c:pt>
                <c:pt idx="4">
                  <c:v>Pine Wood</c:v>
                </c:pt>
                <c:pt idx="5">
                  <c:v>Unpainted Concrete</c:v>
                </c:pt>
              </c:strCache>
            </c:strRef>
          </c:cat>
          <c:val>
            <c:numRef>
              <c:f>Parameters!$P$18:$P$23</c:f>
              <c:numCache>
                <c:formatCode>0.00</c:formatCode>
                <c:ptCount val="6"/>
                <c:pt idx="0">
                  <c:v>0.35</c:v>
                </c:pt>
                <c:pt idx="1">
                  <c:v>0.8</c:v>
                </c:pt>
                <c:pt idx="2">
                  <c:v>0.68</c:v>
                </c:pt>
                <c:pt idx="3">
                  <c:v>0.61</c:v>
                </c:pt>
                <c:pt idx="4">
                  <c:v>0.84</c:v>
                </c:pt>
                <c:pt idx="5">
                  <c:v>1.1599999999999999</c:v>
                </c:pt>
              </c:numCache>
            </c:numRef>
          </c:val>
        </c:ser>
        <c:axId val="157196288"/>
        <c:axId val="157198208"/>
      </c:barChart>
      <c:catAx>
        <c:axId val="157196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</c:title>
        <c:majorTickMark val="none"/>
        <c:tickLblPos val="nextTo"/>
        <c:crossAx val="157198208"/>
        <c:crosses val="autoZero"/>
        <c:auto val="1"/>
        <c:lblAlgn val="ctr"/>
        <c:lblOffset val="100"/>
      </c:catAx>
      <c:valAx>
        <c:axId val="1571982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</c:title>
        <c:numFmt formatCode="0.00" sourceLinked="1"/>
        <c:tickLblPos val="nextTo"/>
        <c:crossAx val="157196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94855445329838"/>
          <c:y val="0.48901420655751382"/>
          <c:w val="0.19205148639473071"/>
          <c:h val="0.14099733204484124"/>
        </c:manualLayout>
      </c:layout>
      <c:txPr>
        <a:bodyPr/>
        <a:lstStyle/>
        <a:p>
          <a:pPr>
            <a:defRPr i="1"/>
          </a:pPr>
          <a:endParaRPr lang="en-US"/>
        </a:p>
      </c:txPr>
    </c:legend>
    <c:plotVisOnly val="1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24</xdr:row>
      <xdr:rowOff>0</xdr:rowOff>
    </xdr:from>
    <xdr:to>
      <xdr:col>22</xdr:col>
      <xdr:colOff>400048</xdr:colOff>
      <xdr:row>44</xdr:row>
      <xdr:rowOff>19051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28</xdr:row>
      <xdr:rowOff>9525</xdr:rowOff>
    </xdr:from>
    <xdr:to>
      <xdr:col>12</xdr:col>
      <xdr:colOff>1269</xdr:colOff>
      <xdr:row>52</xdr:row>
      <xdr:rowOff>85725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4743450"/>
          <a:ext cx="7173594" cy="396240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19050</xdr:rowOff>
    </xdr:from>
    <xdr:to>
      <xdr:col>12</xdr:col>
      <xdr:colOff>9525</xdr:colOff>
      <xdr:row>28</xdr:row>
      <xdr:rowOff>17970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525" y="19050"/>
          <a:ext cx="7172325" cy="47328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P84"/>
  <sheetViews>
    <sheetView tabSelected="1" zoomScale="60" zoomScaleNormal="60" workbookViewId="0">
      <selection activeCell="A39" sqref="A39"/>
    </sheetView>
  </sheetViews>
  <sheetFormatPr defaultRowHeight="15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20" t="s">
        <v>0</v>
      </c>
      <c r="B1" s="121" t="s">
        <v>53</v>
      </c>
      <c r="C1" s="121" t="s">
        <v>1</v>
      </c>
      <c r="D1" s="121" t="s">
        <v>9</v>
      </c>
      <c r="E1" s="121" t="s">
        <v>2</v>
      </c>
      <c r="F1" s="121" t="s">
        <v>3</v>
      </c>
      <c r="G1" s="121" t="s">
        <v>4</v>
      </c>
      <c r="H1" s="121" t="s">
        <v>5</v>
      </c>
      <c r="I1" s="121" t="s">
        <v>6</v>
      </c>
      <c r="J1" s="3" t="s">
        <v>7</v>
      </c>
      <c r="K1" s="122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102000000</v>
      </c>
      <c r="C2" s="58">
        <v>6400000</v>
      </c>
      <c r="D2" s="58">
        <f t="shared" ref="D2:D13" si="0">C2*10</f>
        <v>64000000</v>
      </c>
      <c r="E2" s="166">
        <f>AVERAGE(D2:D6)</f>
        <v>50320000</v>
      </c>
      <c r="F2" s="166">
        <f>STDEV(D2:D6)</f>
        <v>10072834.754923759</v>
      </c>
      <c r="G2" s="63">
        <f t="shared" ref="G2:G13" si="1">D2/B2</f>
        <v>0.62745098039215685</v>
      </c>
      <c r="H2" s="169">
        <f>AVERAGE(G2:G6)</f>
        <v>0.49333333333333335</v>
      </c>
      <c r="I2" s="169">
        <f>STDEV(G2:G6)</f>
        <v>9.8753281911016816E-2</v>
      </c>
      <c r="J2" s="172">
        <f>I2/H2</f>
        <v>0.20017557144125031</v>
      </c>
      <c r="K2" s="64">
        <f>LOG(D2)</f>
        <v>7.8061799739838875</v>
      </c>
      <c r="L2" s="175">
        <f>AVERAGE(K2:K6)</f>
        <v>7.6943529566593032</v>
      </c>
      <c r="M2" s="177">
        <f>STDEV(K2:K6)^2</f>
        <v>8.3043333895460592E-3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102000000</v>
      </c>
      <c r="C3" s="60">
        <v>3570000</v>
      </c>
      <c r="D3" s="60">
        <f t="shared" si="0"/>
        <v>35700000</v>
      </c>
      <c r="E3" s="167"/>
      <c r="F3" s="167"/>
      <c r="G3" s="65">
        <f t="shared" si="1"/>
        <v>0.35</v>
      </c>
      <c r="H3" s="170"/>
      <c r="I3" s="170"/>
      <c r="J3" s="173"/>
      <c r="K3" s="66">
        <f>LOG(D3)</f>
        <v>7.5526682161121936</v>
      </c>
      <c r="L3" s="176"/>
      <c r="M3" s="178"/>
      <c r="N3" s="30"/>
      <c r="O3" s="27"/>
      <c r="P3" s="28"/>
    </row>
    <row r="4" spans="1:16" s="9" customFormat="1" ht="20.100000000000001" customHeight="1">
      <c r="A4" s="59" t="s">
        <v>28</v>
      </c>
      <c r="B4" s="60">
        <v>102000000</v>
      </c>
      <c r="C4" s="60">
        <v>4930000</v>
      </c>
      <c r="D4" s="60">
        <f t="shared" si="0"/>
        <v>49300000</v>
      </c>
      <c r="E4" s="167"/>
      <c r="F4" s="167"/>
      <c r="G4" s="65">
        <f t="shared" si="1"/>
        <v>0.48333333333333334</v>
      </c>
      <c r="H4" s="170"/>
      <c r="I4" s="170"/>
      <c r="J4" s="173"/>
      <c r="K4" s="66">
        <f>LOG(D4)</f>
        <v>7.6928469192772297</v>
      </c>
      <c r="L4" s="176"/>
      <c r="M4" s="178"/>
      <c r="N4" s="30"/>
      <c r="O4" s="27"/>
      <c r="P4" s="28"/>
    </row>
    <row r="5" spans="1:16" s="9" customFormat="1" ht="20.100000000000001" customHeight="1">
      <c r="A5" s="59" t="s">
        <v>29</v>
      </c>
      <c r="B5" s="60">
        <v>102000000</v>
      </c>
      <c r="C5" s="60">
        <v>5030000</v>
      </c>
      <c r="D5" s="60">
        <f t="shared" si="0"/>
        <v>50300000</v>
      </c>
      <c r="E5" s="167"/>
      <c r="F5" s="167"/>
      <c r="G5" s="65">
        <f t="shared" si="1"/>
        <v>0.49313725490196081</v>
      </c>
      <c r="H5" s="170"/>
      <c r="I5" s="170"/>
      <c r="J5" s="173"/>
      <c r="K5" s="66">
        <f>LOG(D5)</f>
        <v>7.7015679850559273</v>
      </c>
      <c r="L5" s="176"/>
      <c r="M5" s="178"/>
      <c r="N5" s="30"/>
      <c r="O5" s="27"/>
      <c r="P5" s="28"/>
    </row>
    <row r="6" spans="1:16" s="9" customFormat="1" ht="20.100000000000001" customHeight="1">
      <c r="A6" s="59" t="s">
        <v>30</v>
      </c>
      <c r="B6" s="60">
        <v>102000000</v>
      </c>
      <c r="C6" s="60">
        <v>5230000</v>
      </c>
      <c r="D6" s="60">
        <f t="shared" si="0"/>
        <v>52300000</v>
      </c>
      <c r="E6" s="168"/>
      <c r="F6" s="168"/>
      <c r="G6" s="65">
        <f t="shared" si="1"/>
        <v>0.51274509803921564</v>
      </c>
      <c r="H6" s="171"/>
      <c r="I6" s="171"/>
      <c r="J6" s="174"/>
      <c r="K6" s="66">
        <f>LOG(D6)</f>
        <v>7.7185016888672742</v>
      </c>
      <c r="L6" s="176"/>
      <c r="M6" s="178"/>
      <c r="N6" s="30"/>
      <c r="O6" s="27"/>
      <c r="P6" s="28"/>
    </row>
    <row r="7" spans="1:16" s="9" customFormat="1" ht="20.100000000000001" customHeight="1" thickBot="1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 t="e">
        <f t="shared" si="1"/>
        <v>#DIV/0!</v>
      </c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102000000</v>
      </c>
      <c r="C8" s="8">
        <v>12500</v>
      </c>
      <c r="D8" s="8">
        <f t="shared" si="0"/>
        <v>125000</v>
      </c>
      <c r="E8" s="145">
        <f>AVERAGE(D8:D12)</f>
        <v>160460</v>
      </c>
      <c r="F8" s="145">
        <f>STDEV(D8:D12)</f>
        <v>91233.535500932994</v>
      </c>
      <c r="G8" s="41">
        <f t="shared" si="1"/>
        <v>1.2254901960784314E-3</v>
      </c>
      <c r="H8" s="151">
        <f>AVERAGE(G8:G12)</f>
        <v>1.5731372549019607E-3</v>
      </c>
      <c r="I8" s="148">
        <f>STDEV(G8:G12)</f>
        <v>8.9444642647973534E-4</v>
      </c>
      <c r="J8" s="151">
        <f>I8/H8</f>
        <v>0.56857494391706975</v>
      </c>
      <c r="K8" s="69">
        <f>LOG(D8)</f>
        <v>5.0969100130080562</v>
      </c>
      <c r="L8" s="154">
        <f>AVERAGE(K8:K12)</f>
        <v>5.1548739925104483</v>
      </c>
      <c r="M8" s="154">
        <f>STDEV(K8:K12)^2</f>
        <v>5.3030414022700256E-2</v>
      </c>
      <c r="N8" s="161">
        <f>L2-L8</f>
        <v>2.5394789641488549</v>
      </c>
      <c r="O8" s="154">
        <f>SQRT((M2/5)+(M8/5))</f>
        <v>0.11075626159477063</v>
      </c>
      <c r="P8" s="164">
        <f>1.96*O8</f>
        <v>0.21708227272575042</v>
      </c>
    </row>
    <row r="9" spans="1:16" ht="20.100000000000001" customHeight="1">
      <c r="A9" s="16" t="s">
        <v>33</v>
      </c>
      <c r="B9" s="10">
        <v>102000000</v>
      </c>
      <c r="C9" s="10">
        <v>7230</v>
      </c>
      <c r="D9" s="10">
        <f t="shared" si="0"/>
        <v>72300</v>
      </c>
      <c r="E9" s="146"/>
      <c r="F9" s="146"/>
      <c r="G9" s="136">
        <f t="shared" si="1"/>
        <v>7.0882352941176467E-4</v>
      </c>
      <c r="H9" s="152"/>
      <c r="I9" s="149"/>
      <c r="J9" s="152"/>
      <c r="K9" s="70">
        <f>LOG(D9)</f>
        <v>4.859138297294531</v>
      </c>
      <c r="L9" s="155"/>
      <c r="M9" s="155"/>
      <c r="N9" s="162"/>
      <c r="O9" s="155"/>
      <c r="P9" s="165"/>
    </row>
    <row r="10" spans="1:16" ht="20.100000000000001" customHeight="1">
      <c r="A10" s="16" t="s">
        <v>34</v>
      </c>
      <c r="B10" s="10">
        <v>102000000</v>
      </c>
      <c r="C10" s="10">
        <v>31300</v>
      </c>
      <c r="D10" s="10">
        <f t="shared" si="0"/>
        <v>313000</v>
      </c>
      <c r="E10" s="146"/>
      <c r="F10" s="146"/>
      <c r="G10" s="11">
        <f t="shared" si="1"/>
        <v>3.0686274509803923E-3</v>
      </c>
      <c r="H10" s="152"/>
      <c r="I10" s="149"/>
      <c r="J10" s="152"/>
      <c r="K10" s="70">
        <f>LOG(D10)</f>
        <v>5.4955443375464483</v>
      </c>
      <c r="L10" s="155"/>
      <c r="M10" s="155"/>
      <c r="N10" s="162"/>
      <c r="O10" s="155"/>
      <c r="P10" s="165"/>
    </row>
    <row r="11" spans="1:16" ht="20.100000000000001" customHeight="1">
      <c r="A11" s="16" t="s">
        <v>35</v>
      </c>
      <c r="B11" s="10">
        <v>102000000</v>
      </c>
      <c r="C11" s="10">
        <v>16300</v>
      </c>
      <c r="D11" s="10">
        <f t="shared" si="0"/>
        <v>163000</v>
      </c>
      <c r="E11" s="146"/>
      <c r="F11" s="146"/>
      <c r="G11" s="11">
        <f t="shared" si="1"/>
        <v>1.5980392156862745E-3</v>
      </c>
      <c r="H11" s="152"/>
      <c r="I11" s="149"/>
      <c r="J11" s="152"/>
      <c r="K11" s="70">
        <f>LOG(D11)</f>
        <v>5.2121876044039581</v>
      </c>
      <c r="L11" s="155"/>
      <c r="M11" s="155"/>
      <c r="N11" s="162"/>
      <c r="O11" s="155"/>
      <c r="P11" s="165"/>
    </row>
    <row r="12" spans="1:16" ht="20.100000000000001" customHeight="1">
      <c r="A12" s="16" t="s">
        <v>36</v>
      </c>
      <c r="B12" s="10">
        <v>102000000</v>
      </c>
      <c r="C12" s="10">
        <v>12900</v>
      </c>
      <c r="D12" s="10">
        <f t="shared" si="0"/>
        <v>129000</v>
      </c>
      <c r="E12" s="147"/>
      <c r="F12" s="147"/>
      <c r="G12" s="11">
        <f t="shared" si="1"/>
        <v>1.2647058823529412E-3</v>
      </c>
      <c r="H12" s="153"/>
      <c r="I12" s="150"/>
      <c r="J12" s="153"/>
      <c r="K12" s="70">
        <f>LOG(D12)</f>
        <v>5.1105897102992488</v>
      </c>
      <c r="L12" s="160"/>
      <c r="M12" s="160"/>
      <c r="N12" s="163"/>
      <c r="O12" s="155"/>
      <c r="P12" s="165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 t="e">
        <f t="shared" si="1"/>
        <v>#DIV/0!</v>
      </c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121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102000000</v>
      </c>
      <c r="C16" s="45">
        <v>1170000</v>
      </c>
      <c r="D16" s="45">
        <f t="shared" ref="D16:D27" si="2">C16*10</f>
        <v>11700000</v>
      </c>
      <c r="E16" s="137">
        <f>AVERAGE(D16:D20)</f>
        <v>11006000</v>
      </c>
      <c r="F16" s="137">
        <f>STDEV(D16:D20)</f>
        <v>1166267.5507789797</v>
      </c>
      <c r="G16" s="49">
        <f t="shared" ref="G16:G27" si="3">D16/B16</f>
        <v>0.11470588235294117</v>
      </c>
      <c r="H16" s="140">
        <f>AVERAGE(G16:G20)</f>
        <v>0.10790196078431372</v>
      </c>
      <c r="I16" s="140">
        <f>STDEV(G16:G20)</f>
        <v>1.1433995595872586E-2</v>
      </c>
      <c r="J16" s="140">
        <f>I16/H16</f>
        <v>0.10596652287652225</v>
      </c>
      <c r="K16" s="50">
        <f>LOG(D16)</f>
        <v>7.0681858617461613</v>
      </c>
      <c r="L16" s="156">
        <f>AVERAGE(K16:K20)</f>
        <v>7.0395089823492869</v>
      </c>
      <c r="M16" s="158">
        <f>STDEV(K16:K20)^2</f>
        <v>2.4001006825750543E-3</v>
      </c>
      <c r="N16" s="29"/>
      <c r="O16" s="25"/>
      <c r="P16" s="26"/>
    </row>
    <row r="17" spans="1:16" ht="20.100000000000001" customHeight="1">
      <c r="A17" s="46" t="s">
        <v>66</v>
      </c>
      <c r="B17" s="47">
        <v>102000000</v>
      </c>
      <c r="C17" s="47">
        <v>1150000</v>
      </c>
      <c r="D17" s="47">
        <f t="shared" si="2"/>
        <v>11500000</v>
      </c>
      <c r="E17" s="138"/>
      <c r="F17" s="138"/>
      <c r="G17" s="51">
        <f t="shared" si="3"/>
        <v>0.11274509803921569</v>
      </c>
      <c r="H17" s="141"/>
      <c r="I17" s="141"/>
      <c r="J17" s="141"/>
      <c r="K17" s="52">
        <f>LOG(D17)</f>
        <v>7.0606978403536118</v>
      </c>
      <c r="L17" s="157"/>
      <c r="M17" s="159"/>
      <c r="N17" s="30"/>
      <c r="O17" s="27"/>
      <c r="P17" s="28"/>
    </row>
    <row r="18" spans="1:16" ht="20.100000000000001" customHeight="1">
      <c r="A18" s="46" t="s">
        <v>67</v>
      </c>
      <c r="B18" s="47">
        <v>102000000</v>
      </c>
      <c r="C18" s="47">
        <v>1190000</v>
      </c>
      <c r="D18" s="47">
        <f t="shared" si="2"/>
        <v>11900000</v>
      </c>
      <c r="E18" s="138"/>
      <c r="F18" s="138"/>
      <c r="G18" s="51">
        <f t="shared" si="3"/>
        <v>0.11666666666666667</v>
      </c>
      <c r="H18" s="141"/>
      <c r="I18" s="141"/>
      <c r="J18" s="141"/>
      <c r="K18" s="52">
        <f>LOG(D18)</f>
        <v>7.075546961392531</v>
      </c>
      <c r="L18" s="157"/>
      <c r="M18" s="159"/>
      <c r="N18" s="30"/>
      <c r="O18" s="27"/>
      <c r="P18" s="28"/>
    </row>
    <row r="19" spans="1:16" ht="20.100000000000001" customHeight="1">
      <c r="A19" s="46" t="s">
        <v>68</v>
      </c>
      <c r="B19" s="47">
        <v>102000000</v>
      </c>
      <c r="C19" s="47">
        <v>903000</v>
      </c>
      <c r="D19" s="47">
        <f t="shared" si="2"/>
        <v>9030000</v>
      </c>
      <c r="E19" s="138"/>
      <c r="F19" s="138"/>
      <c r="G19" s="51">
        <f t="shared" si="3"/>
        <v>8.8529411764705884E-2</v>
      </c>
      <c r="H19" s="141"/>
      <c r="I19" s="141"/>
      <c r="J19" s="141"/>
      <c r="K19" s="52">
        <f>LOG(D19)</f>
        <v>6.9556877503135057</v>
      </c>
      <c r="L19" s="157"/>
      <c r="M19" s="159"/>
      <c r="N19" s="30"/>
      <c r="O19" s="27"/>
      <c r="P19" s="28"/>
    </row>
    <row r="20" spans="1:16" ht="20.100000000000001" customHeight="1">
      <c r="A20" s="46" t="s">
        <v>69</v>
      </c>
      <c r="B20" s="47">
        <v>102000000</v>
      </c>
      <c r="C20" s="47">
        <v>1090000</v>
      </c>
      <c r="D20" s="47">
        <f t="shared" si="2"/>
        <v>10900000</v>
      </c>
      <c r="E20" s="139"/>
      <c r="F20" s="139"/>
      <c r="G20" s="51">
        <f t="shared" si="3"/>
        <v>0.10686274509803921</v>
      </c>
      <c r="H20" s="142"/>
      <c r="I20" s="142"/>
      <c r="J20" s="142"/>
      <c r="K20" s="52">
        <f>LOG(D20)</f>
        <v>7.0374264979406238</v>
      </c>
      <c r="L20" s="157"/>
      <c r="M20" s="159"/>
      <c r="N20" s="30"/>
      <c r="O20" s="27"/>
      <c r="P20" s="28"/>
    </row>
    <row r="21" spans="1:16" ht="20.100000000000001" customHeight="1" thickBot="1">
      <c r="A21" s="48" t="s">
        <v>70</v>
      </c>
      <c r="B21" s="75">
        <v>0</v>
      </c>
      <c r="C21" s="75">
        <v>0</v>
      </c>
      <c r="D21" s="75">
        <f t="shared" si="2"/>
        <v>0</v>
      </c>
      <c r="E21" s="38"/>
      <c r="F21" s="38"/>
      <c r="G21" s="12" t="e">
        <f t="shared" si="3"/>
        <v>#DIV/0!</v>
      </c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102000000</v>
      </c>
      <c r="C22" s="8">
        <v>7970</v>
      </c>
      <c r="D22" s="8">
        <f t="shared" si="2"/>
        <v>79700</v>
      </c>
      <c r="E22" s="145">
        <f>AVERAGE(D22:D26)</f>
        <v>36920</v>
      </c>
      <c r="F22" s="145">
        <f>STDEV(D22:D26)</f>
        <v>35631.474850193896</v>
      </c>
      <c r="G22" s="135">
        <f t="shared" si="3"/>
        <v>7.8137254901960789E-4</v>
      </c>
      <c r="H22" s="148">
        <f>AVERAGE(G22:G26)</f>
        <v>3.6196078431372549E-4</v>
      </c>
      <c r="I22" s="148">
        <f>STDEV(G22:G26)</f>
        <v>3.4932818480582249E-4</v>
      </c>
      <c r="J22" s="151">
        <f>I22/H22</f>
        <v>0.96509953548737526</v>
      </c>
      <c r="K22" s="69">
        <f>LOG(D22)</f>
        <v>4.9014583213961123</v>
      </c>
      <c r="L22" s="154">
        <f>AVERAGE(K22:K26)</f>
        <v>4.3397518008976919</v>
      </c>
      <c r="M22" s="154">
        <f>STDEV(K22:K26)^2</f>
        <v>0.29336277880840456</v>
      </c>
      <c r="N22" s="161">
        <f>L16-L22</f>
        <v>2.699757181451595</v>
      </c>
      <c r="O22" s="154">
        <f>SQRT((M16/5)+(M22/5))</f>
        <v>0.24321302575765946</v>
      </c>
      <c r="P22" s="143">
        <f>1.96*O22</f>
        <v>0.47669753048501251</v>
      </c>
    </row>
    <row r="23" spans="1:16" ht="20.100000000000001" customHeight="1">
      <c r="A23" s="16" t="s">
        <v>72</v>
      </c>
      <c r="B23" s="10">
        <v>102000000</v>
      </c>
      <c r="C23" s="10">
        <v>1300</v>
      </c>
      <c r="D23" s="10">
        <f t="shared" si="2"/>
        <v>13000</v>
      </c>
      <c r="E23" s="146"/>
      <c r="F23" s="146"/>
      <c r="G23" s="136">
        <f t="shared" si="3"/>
        <v>1.2745098039215687E-4</v>
      </c>
      <c r="H23" s="149"/>
      <c r="I23" s="149"/>
      <c r="J23" s="152"/>
      <c r="K23" s="70">
        <f>LOG(D23)</f>
        <v>4.1139433523068369</v>
      </c>
      <c r="L23" s="155"/>
      <c r="M23" s="155"/>
      <c r="N23" s="162"/>
      <c r="O23" s="155"/>
      <c r="P23" s="144"/>
    </row>
    <row r="24" spans="1:16" ht="20.100000000000001" customHeight="1">
      <c r="A24" s="16" t="s">
        <v>73</v>
      </c>
      <c r="B24" s="10">
        <v>102000000</v>
      </c>
      <c r="C24" s="10">
        <v>7130</v>
      </c>
      <c r="D24" s="10">
        <f t="shared" si="2"/>
        <v>71300</v>
      </c>
      <c r="E24" s="146"/>
      <c r="F24" s="146"/>
      <c r="G24" s="136">
        <f t="shared" si="3"/>
        <v>6.990196078431372E-4</v>
      </c>
      <c r="H24" s="149"/>
      <c r="I24" s="149"/>
      <c r="J24" s="152"/>
      <c r="K24" s="70">
        <f>LOG(D24)</f>
        <v>4.8530895298518653</v>
      </c>
      <c r="L24" s="155"/>
      <c r="M24" s="155"/>
      <c r="N24" s="162"/>
      <c r="O24" s="155"/>
      <c r="P24" s="144"/>
    </row>
    <row r="25" spans="1:16" ht="20.100000000000001" customHeight="1">
      <c r="A25" s="16" t="s">
        <v>74</v>
      </c>
      <c r="B25" s="10">
        <v>102000000</v>
      </c>
      <c r="C25" s="10">
        <v>1650</v>
      </c>
      <c r="D25" s="10">
        <f t="shared" si="2"/>
        <v>16500</v>
      </c>
      <c r="E25" s="146"/>
      <c r="F25" s="146"/>
      <c r="G25" s="136">
        <f t="shared" si="3"/>
        <v>1.6176470588235295E-4</v>
      </c>
      <c r="H25" s="149"/>
      <c r="I25" s="149"/>
      <c r="J25" s="152"/>
      <c r="K25" s="70">
        <f>LOG(D25)</f>
        <v>4.2174839442139067</v>
      </c>
      <c r="L25" s="155"/>
      <c r="M25" s="155"/>
      <c r="N25" s="162"/>
      <c r="O25" s="155"/>
      <c r="P25" s="144"/>
    </row>
    <row r="26" spans="1:16" ht="20.100000000000001" customHeight="1">
      <c r="A26" s="16" t="s">
        <v>75</v>
      </c>
      <c r="B26" s="10">
        <v>102000000</v>
      </c>
      <c r="C26" s="10">
        <v>410</v>
      </c>
      <c r="D26" s="10">
        <f t="shared" si="2"/>
        <v>4100</v>
      </c>
      <c r="E26" s="147"/>
      <c r="F26" s="147"/>
      <c r="G26" s="133">
        <f t="shared" si="3"/>
        <v>4.0196078431372548E-5</v>
      </c>
      <c r="H26" s="150"/>
      <c r="I26" s="150"/>
      <c r="J26" s="153"/>
      <c r="K26" s="70">
        <f>LOG(D26)</f>
        <v>3.6127838567197355</v>
      </c>
      <c r="L26" s="160"/>
      <c r="M26" s="160"/>
      <c r="N26" s="163"/>
      <c r="O26" s="155"/>
      <c r="P26" s="144"/>
    </row>
    <row r="27" spans="1:16" ht="20.100000000000001" customHeight="1" thickBot="1">
      <c r="A27" s="37" t="s">
        <v>76</v>
      </c>
      <c r="B27" s="36">
        <v>0</v>
      </c>
      <c r="C27" s="17">
        <v>0</v>
      </c>
      <c r="D27" s="36">
        <f t="shared" si="2"/>
        <v>0</v>
      </c>
      <c r="E27" s="42"/>
      <c r="F27" s="42"/>
      <c r="G27" s="21" t="e">
        <f t="shared" si="3"/>
        <v>#DIV/0!</v>
      </c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121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7" t="s">
        <v>54</v>
      </c>
      <c r="B30" s="78">
        <v>102000000</v>
      </c>
      <c r="C30" s="78">
        <v>8630000</v>
      </c>
      <c r="D30" s="78">
        <f t="shared" ref="D30:D40" si="4">C30*10</f>
        <v>86300000</v>
      </c>
      <c r="E30" s="183">
        <f>AVERAGE(D30:D34)</f>
        <v>75060000</v>
      </c>
      <c r="F30" s="183">
        <f>STDEV(D30:D34)</f>
        <v>13259260.914545728</v>
      </c>
      <c r="G30" s="83">
        <f t="shared" ref="G30:G40" si="5">D30/B30</f>
        <v>0.84607843137254901</v>
      </c>
      <c r="H30" s="186">
        <f>AVERAGE(G30:G34)</f>
        <v>0.73588235294117654</v>
      </c>
      <c r="I30" s="186">
        <f>STDEV(G30:G34)</f>
        <v>0.12999275406417343</v>
      </c>
      <c r="J30" s="186">
        <f>I30/H30</f>
        <v>0.17664882646610297</v>
      </c>
      <c r="K30" s="84">
        <f>LOG(D30)</f>
        <v>7.9360107957152097</v>
      </c>
      <c r="L30" s="179">
        <f>AVERAGE(K30:K34)</f>
        <v>7.8690467622857678</v>
      </c>
      <c r="M30" s="181">
        <f>STDEV(K30:K34)^2</f>
        <v>7.4797182365647337E-3</v>
      </c>
      <c r="N30" s="29"/>
      <c r="O30" s="25"/>
      <c r="P30" s="26"/>
    </row>
    <row r="31" spans="1:16" ht="20.100000000000001" customHeight="1">
      <c r="A31" s="79" t="s">
        <v>55</v>
      </c>
      <c r="B31" s="80">
        <v>102000000</v>
      </c>
      <c r="C31" s="80">
        <v>7870000</v>
      </c>
      <c r="D31" s="80">
        <f t="shared" si="4"/>
        <v>78700000</v>
      </c>
      <c r="E31" s="184"/>
      <c r="F31" s="184"/>
      <c r="G31" s="86">
        <f t="shared" si="5"/>
        <v>0.77156862745098043</v>
      </c>
      <c r="H31" s="187"/>
      <c r="I31" s="187"/>
      <c r="J31" s="187"/>
      <c r="K31" s="87">
        <f>LOG(D31)</f>
        <v>7.8959747323590648</v>
      </c>
      <c r="L31" s="180"/>
      <c r="M31" s="182"/>
      <c r="N31" s="30"/>
      <c r="O31" s="27"/>
      <c r="P31" s="28"/>
    </row>
    <row r="32" spans="1:16" ht="20.100000000000001" customHeight="1">
      <c r="A32" s="79" t="s">
        <v>56</v>
      </c>
      <c r="B32" s="80">
        <v>102000000</v>
      </c>
      <c r="C32" s="80">
        <v>8170000</v>
      </c>
      <c r="D32" s="80">
        <f t="shared" si="4"/>
        <v>81700000</v>
      </c>
      <c r="E32" s="184"/>
      <c r="F32" s="184"/>
      <c r="G32" s="86">
        <f t="shared" si="5"/>
        <v>0.80098039215686279</v>
      </c>
      <c r="H32" s="187"/>
      <c r="I32" s="187"/>
      <c r="J32" s="187"/>
      <c r="K32" s="87">
        <f>LOG(D32)</f>
        <v>7.9122220565324151</v>
      </c>
      <c r="L32" s="180"/>
      <c r="M32" s="182"/>
      <c r="N32" s="30"/>
      <c r="O32" s="27"/>
      <c r="P32" s="28"/>
    </row>
    <row r="33" spans="1:16" ht="20.100000000000001" customHeight="1">
      <c r="A33" s="79" t="s">
        <v>57</v>
      </c>
      <c r="B33" s="80">
        <v>102000000</v>
      </c>
      <c r="C33" s="80">
        <v>5230000</v>
      </c>
      <c r="D33" s="80">
        <f t="shared" si="4"/>
        <v>52300000</v>
      </c>
      <c r="E33" s="184"/>
      <c r="F33" s="184"/>
      <c r="G33" s="86">
        <f t="shared" si="5"/>
        <v>0.51274509803921564</v>
      </c>
      <c r="H33" s="187"/>
      <c r="I33" s="187"/>
      <c r="J33" s="187"/>
      <c r="K33" s="87">
        <f>LOG(D33)</f>
        <v>7.7185016888672742</v>
      </c>
      <c r="L33" s="180"/>
      <c r="M33" s="182"/>
      <c r="N33" s="30"/>
      <c r="O33" s="27"/>
      <c r="P33" s="28"/>
    </row>
    <row r="34" spans="1:16" ht="20.100000000000001" customHeight="1">
      <c r="A34" s="79" t="s">
        <v>58</v>
      </c>
      <c r="B34" s="80">
        <v>102000000</v>
      </c>
      <c r="C34" s="80">
        <v>7630000</v>
      </c>
      <c r="D34" s="80">
        <f t="shared" si="4"/>
        <v>76300000</v>
      </c>
      <c r="E34" s="185"/>
      <c r="F34" s="185"/>
      <c r="G34" s="86">
        <f t="shared" si="5"/>
        <v>0.74803921568627452</v>
      </c>
      <c r="H34" s="188"/>
      <c r="I34" s="188"/>
      <c r="J34" s="188"/>
      <c r="K34" s="87">
        <f>LOG(D34)</f>
        <v>7.8825245379548807</v>
      </c>
      <c r="L34" s="180"/>
      <c r="M34" s="182"/>
      <c r="N34" s="30"/>
      <c r="O34" s="27"/>
      <c r="P34" s="28"/>
    </row>
    <row r="35" spans="1:16" ht="20.100000000000001" customHeight="1" thickBot="1">
      <c r="A35" s="81" t="s">
        <v>59</v>
      </c>
      <c r="B35" s="82">
        <v>0</v>
      </c>
      <c r="C35" s="82">
        <v>0</v>
      </c>
      <c r="D35" s="82">
        <f t="shared" si="4"/>
        <v>0</v>
      </c>
      <c r="E35" s="38"/>
      <c r="F35" s="38"/>
      <c r="G35" s="12" t="e">
        <f t="shared" si="5"/>
        <v>#DIV/0!</v>
      </c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102000000</v>
      </c>
      <c r="C36" s="8">
        <v>563</v>
      </c>
      <c r="D36" s="8">
        <f t="shared" si="4"/>
        <v>5630</v>
      </c>
      <c r="E36" s="145">
        <f>AVERAGE(D36:D40)</f>
        <v>98480</v>
      </c>
      <c r="F36" s="145">
        <f>STDEV(D36:D40)</f>
        <v>86229.081231334014</v>
      </c>
      <c r="G36" s="134">
        <f t="shared" si="5"/>
        <v>5.5196078431372546E-5</v>
      </c>
      <c r="H36" s="151">
        <f>AVERAGE(G36:G40)</f>
        <v>9.6549019607843132E-4</v>
      </c>
      <c r="I36" s="148">
        <f>STDEV(G36:G40)</f>
        <v>8.4538314932680408E-4</v>
      </c>
      <c r="J36" s="151">
        <f>I36/H36</f>
        <v>0.87559993126862323</v>
      </c>
      <c r="K36" s="69">
        <f>LOG(D36)</f>
        <v>3.7505083948513462</v>
      </c>
      <c r="L36" s="154">
        <f>AVERAGE(K36:K40)</f>
        <v>4.5630479827857346</v>
      </c>
      <c r="M36" s="154">
        <f>STDEV(K36:K40)^2</f>
        <v>0.79058366113855538</v>
      </c>
      <c r="N36" s="161">
        <f>L30-L36</f>
        <v>3.3059987795000332</v>
      </c>
      <c r="O36" s="154">
        <f>SQRT((M30/5)+(M36/5))</f>
        <v>0.39951555148082035</v>
      </c>
      <c r="P36" s="143">
        <f>1.96*O36</f>
        <v>0.78305048090240792</v>
      </c>
    </row>
    <row r="37" spans="1:16" ht="20.100000000000001" customHeight="1">
      <c r="A37" s="16" t="s">
        <v>61</v>
      </c>
      <c r="B37" s="10">
        <v>102000000</v>
      </c>
      <c r="C37" s="10">
        <v>277</v>
      </c>
      <c r="D37" s="10">
        <f t="shared" si="4"/>
        <v>2770</v>
      </c>
      <c r="E37" s="146"/>
      <c r="F37" s="146"/>
      <c r="G37" s="133">
        <f t="shared" si="5"/>
        <v>2.7156862745098038E-5</v>
      </c>
      <c r="H37" s="152"/>
      <c r="I37" s="149"/>
      <c r="J37" s="152"/>
      <c r="K37" s="70">
        <f>LOG(D37)</f>
        <v>3.4424797690644486</v>
      </c>
      <c r="L37" s="155"/>
      <c r="M37" s="155"/>
      <c r="N37" s="162"/>
      <c r="O37" s="155"/>
      <c r="P37" s="144"/>
    </row>
    <row r="38" spans="1:16" ht="20.100000000000001" customHeight="1">
      <c r="A38" s="16" t="s">
        <v>62</v>
      </c>
      <c r="B38" s="10">
        <v>102000000</v>
      </c>
      <c r="C38" s="10">
        <v>16700</v>
      </c>
      <c r="D38" s="10">
        <f t="shared" si="4"/>
        <v>167000</v>
      </c>
      <c r="E38" s="146"/>
      <c r="F38" s="146"/>
      <c r="G38" s="11">
        <f t="shared" si="5"/>
        <v>1.6372549019607844E-3</v>
      </c>
      <c r="H38" s="152"/>
      <c r="I38" s="149"/>
      <c r="J38" s="152"/>
      <c r="K38" s="70">
        <f>LOG(D38)</f>
        <v>5.2227164711475833</v>
      </c>
      <c r="L38" s="155"/>
      <c r="M38" s="155"/>
      <c r="N38" s="162"/>
      <c r="O38" s="155"/>
      <c r="P38" s="144"/>
    </row>
    <row r="39" spans="1:16" ht="20.100000000000001" customHeight="1">
      <c r="A39" s="16" t="s">
        <v>63</v>
      </c>
      <c r="B39" s="10">
        <v>102000000</v>
      </c>
      <c r="C39" s="10">
        <v>16400</v>
      </c>
      <c r="D39" s="10">
        <f t="shared" si="4"/>
        <v>164000</v>
      </c>
      <c r="E39" s="146"/>
      <c r="F39" s="146"/>
      <c r="G39" s="11">
        <f t="shared" si="5"/>
        <v>1.607843137254902E-3</v>
      </c>
      <c r="H39" s="152"/>
      <c r="I39" s="149"/>
      <c r="J39" s="152"/>
      <c r="K39" s="70">
        <f>LOG(D39)</f>
        <v>5.214843848047698</v>
      </c>
      <c r="L39" s="155"/>
      <c r="M39" s="155"/>
      <c r="N39" s="162"/>
      <c r="O39" s="155"/>
      <c r="P39" s="144"/>
    </row>
    <row r="40" spans="1:16" ht="20.100000000000001" customHeight="1">
      <c r="A40" s="16" t="s">
        <v>64</v>
      </c>
      <c r="B40" s="10">
        <v>102000000</v>
      </c>
      <c r="C40" s="10">
        <v>15300</v>
      </c>
      <c r="D40" s="10">
        <f t="shared" si="4"/>
        <v>153000</v>
      </c>
      <c r="E40" s="147"/>
      <c r="F40" s="147"/>
      <c r="G40" s="11">
        <f t="shared" si="5"/>
        <v>1.5E-3</v>
      </c>
      <c r="H40" s="153"/>
      <c r="I40" s="150"/>
      <c r="J40" s="153"/>
      <c r="K40" s="70">
        <f>LOG(D40)</f>
        <v>5.1846914308175984</v>
      </c>
      <c r="L40" s="160"/>
      <c r="M40" s="160"/>
      <c r="N40" s="163"/>
      <c r="O40" s="155"/>
      <c r="P40" s="144"/>
    </row>
    <row r="41" spans="1:16" ht="20.100000000000001" customHeight="1" thickBot="1">
      <c r="A41" s="37" t="s">
        <v>108</v>
      </c>
      <c r="B41" s="36">
        <v>0</v>
      </c>
      <c r="C41" s="17">
        <v>0</v>
      </c>
      <c r="D41" s="36">
        <f t="shared" ref="D41" si="6">C41*10</f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20" t="s">
        <v>0</v>
      </c>
      <c r="B43" s="121" t="s">
        <v>53</v>
      </c>
      <c r="C43" s="121" t="s">
        <v>1</v>
      </c>
      <c r="D43" s="121" t="s">
        <v>9</v>
      </c>
      <c r="E43" s="121" t="s">
        <v>2</v>
      </c>
      <c r="F43" s="121" t="s">
        <v>3</v>
      </c>
      <c r="G43" s="121" t="s">
        <v>4</v>
      </c>
      <c r="H43" s="121" t="s">
        <v>5</v>
      </c>
      <c r="I43" s="121" t="s">
        <v>6</v>
      </c>
      <c r="J43" s="3" t="s">
        <v>7</v>
      </c>
      <c r="K43" s="122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8" t="s">
        <v>77</v>
      </c>
      <c r="B44" s="89">
        <v>102000000</v>
      </c>
      <c r="C44" s="89">
        <v>4570000</v>
      </c>
      <c r="D44" s="89">
        <f t="shared" ref="D44:D54" si="7">C44*10</f>
        <v>45700000</v>
      </c>
      <c r="E44" s="189">
        <f>AVERAGE(D44:D48)</f>
        <v>43800000</v>
      </c>
      <c r="F44" s="189">
        <f>STDEV(D44:D48)</f>
        <v>6557057.2667927798</v>
      </c>
      <c r="G44" s="94">
        <f t="shared" ref="G44:G54" si="8">D44/B44</f>
        <v>0.44803921568627453</v>
      </c>
      <c r="H44" s="192">
        <f>AVERAGE(G44:G48)</f>
        <v>0.42941176470588233</v>
      </c>
      <c r="I44" s="192">
        <f>STDEV(G44:G48)</f>
        <v>6.428487516463556E-2</v>
      </c>
      <c r="J44" s="192">
        <f>I44/H44</f>
        <v>0.14970450380805542</v>
      </c>
      <c r="K44" s="95">
        <f>LOG(D44)</f>
        <v>7.6599162000698504</v>
      </c>
      <c r="L44" s="195">
        <f>AVERAGE(K44:K48)</f>
        <v>7.6375325684327011</v>
      </c>
      <c r="M44" s="197">
        <f>STDEV(K44:K48)^2</f>
        <v>4.3154743086309382E-3</v>
      </c>
      <c r="N44" s="29"/>
      <c r="O44" s="25"/>
      <c r="P44" s="26"/>
    </row>
    <row r="45" spans="1:16" ht="20.100000000000001" customHeight="1">
      <c r="A45" s="90" t="s">
        <v>78</v>
      </c>
      <c r="B45" s="91">
        <v>102000000</v>
      </c>
      <c r="C45" s="91">
        <v>4400000</v>
      </c>
      <c r="D45" s="91">
        <f t="shared" si="7"/>
        <v>44000000</v>
      </c>
      <c r="E45" s="190"/>
      <c r="F45" s="190"/>
      <c r="G45" s="97">
        <f t="shared" si="8"/>
        <v>0.43137254901960786</v>
      </c>
      <c r="H45" s="193"/>
      <c r="I45" s="193"/>
      <c r="J45" s="193"/>
      <c r="K45" s="98">
        <f>LOG(D45)</f>
        <v>7.6434526764861879</v>
      </c>
      <c r="L45" s="196"/>
      <c r="M45" s="198"/>
      <c r="N45" s="30"/>
      <c r="O45" s="27"/>
      <c r="P45" s="28"/>
    </row>
    <row r="46" spans="1:16" ht="20.100000000000001" customHeight="1">
      <c r="A46" s="90" t="s">
        <v>79</v>
      </c>
      <c r="B46" s="91">
        <v>102000000</v>
      </c>
      <c r="C46" s="91">
        <v>3500000</v>
      </c>
      <c r="D46" s="91">
        <f t="shared" si="7"/>
        <v>35000000</v>
      </c>
      <c r="E46" s="190"/>
      <c r="F46" s="190"/>
      <c r="G46" s="97">
        <f t="shared" si="8"/>
        <v>0.34313725490196079</v>
      </c>
      <c r="H46" s="193"/>
      <c r="I46" s="193"/>
      <c r="J46" s="193"/>
      <c r="K46" s="98">
        <f>LOG(D46)</f>
        <v>7.5440680443502757</v>
      </c>
      <c r="L46" s="196"/>
      <c r="M46" s="198"/>
      <c r="N46" s="30"/>
      <c r="O46" s="27"/>
      <c r="P46" s="28"/>
    </row>
    <row r="47" spans="1:16" ht="20.100000000000001" customHeight="1">
      <c r="A47" s="90" t="s">
        <v>80</v>
      </c>
      <c r="B47" s="91">
        <v>102000000</v>
      </c>
      <c r="C47" s="91">
        <v>4130000</v>
      </c>
      <c r="D47" s="91">
        <f t="shared" si="7"/>
        <v>41300000</v>
      </c>
      <c r="E47" s="190"/>
      <c r="F47" s="190"/>
      <c r="G47" s="97">
        <f t="shared" si="8"/>
        <v>0.40490196078431373</v>
      </c>
      <c r="H47" s="193"/>
      <c r="I47" s="193"/>
      <c r="J47" s="193"/>
      <c r="K47" s="98">
        <f>LOG(D47)</f>
        <v>7.6159500516564007</v>
      </c>
      <c r="L47" s="196"/>
      <c r="M47" s="198"/>
      <c r="N47" s="30"/>
      <c r="O47" s="27"/>
      <c r="P47" s="28"/>
    </row>
    <row r="48" spans="1:16" ht="20.100000000000001" customHeight="1">
      <c r="A48" s="90" t="s">
        <v>81</v>
      </c>
      <c r="B48" s="91">
        <v>102000000</v>
      </c>
      <c r="C48" s="91">
        <v>5300000</v>
      </c>
      <c r="D48" s="91">
        <f t="shared" si="7"/>
        <v>53000000</v>
      </c>
      <c r="E48" s="191"/>
      <c r="F48" s="191"/>
      <c r="G48" s="97">
        <f t="shared" si="8"/>
        <v>0.51960784313725494</v>
      </c>
      <c r="H48" s="194"/>
      <c r="I48" s="194"/>
      <c r="J48" s="194"/>
      <c r="K48" s="98">
        <f>LOG(D48)</f>
        <v>7.7242758696007892</v>
      </c>
      <c r="L48" s="196"/>
      <c r="M48" s="198"/>
      <c r="N48" s="30"/>
      <c r="O48" s="27"/>
      <c r="P48" s="28"/>
    </row>
    <row r="49" spans="1:16" ht="20.100000000000001" customHeight="1" thickBot="1">
      <c r="A49" s="92" t="s">
        <v>82</v>
      </c>
      <c r="B49" s="93">
        <v>0</v>
      </c>
      <c r="C49" s="93">
        <v>0</v>
      </c>
      <c r="D49" s="93">
        <f t="shared" si="7"/>
        <v>0</v>
      </c>
      <c r="E49" s="38"/>
      <c r="F49" s="38"/>
      <c r="G49" s="12" t="e">
        <f t="shared" si="8"/>
        <v>#DIV/0!</v>
      </c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83</v>
      </c>
      <c r="B50" s="8">
        <v>102000000</v>
      </c>
      <c r="C50" s="8">
        <v>14300</v>
      </c>
      <c r="D50" s="8">
        <f t="shared" si="7"/>
        <v>143000</v>
      </c>
      <c r="E50" s="145">
        <f>AVERAGE(D50:D54)</f>
        <v>108060</v>
      </c>
      <c r="F50" s="145">
        <f>STDEV(D50:D54)</f>
        <v>62234.379566281532</v>
      </c>
      <c r="G50" s="41">
        <f t="shared" si="8"/>
        <v>1.4019607843137256E-3</v>
      </c>
      <c r="H50" s="151">
        <f>AVERAGE(G50:G54)</f>
        <v>1.0594117647058823E-3</v>
      </c>
      <c r="I50" s="148">
        <f>STDEV(G50:G54)</f>
        <v>6.1014097614001497E-4</v>
      </c>
      <c r="J50" s="151">
        <f>I50/H50</f>
        <v>0.57592429730040284</v>
      </c>
      <c r="K50" s="69">
        <f>LOG(D50)</f>
        <v>5.1553360374650614</v>
      </c>
      <c r="L50" s="154">
        <f>AVERAGE(K50:K54)</f>
        <v>4.9487874335189073</v>
      </c>
      <c r="M50" s="154">
        <f>STDEV(K50:K54)^2</f>
        <v>0.11056270234841392</v>
      </c>
      <c r="N50" s="161">
        <f>L44-L50</f>
        <v>2.6887451349137939</v>
      </c>
      <c r="O50" s="154">
        <f>SQRT((M44/5)+(M50/5))</f>
        <v>0.15157715966269117</v>
      </c>
      <c r="P50" s="143">
        <f>1.96*O50</f>
        <v>0.29709123293887468</v>
      </c>
    </row>
    <row r="51" spans="1:16" ht="20.100000000000001" customHeight="1">
      <c r="A51" s="16" t="s">
        <v>84</v>
      </c>
      <c r="B51" s="10">
        <v>102000000</v>
      </c>
      <c r="C51" s="10">
        <v>5230</v>
      </c>
      <c r="D51" s="10">
        <f t="shared" si="7"/>
        <v>52300</v>
      </c>
      <c r="E51" s="146"/>
      <c r="F51" s="146"/>
      <c r="G51" s="136">
        <f t="shared" si="8"/>
        <v>5.1274509803921563E-4</v>
      </c>
      <c r="H51" s="152"/>
      <c r="I51" s="149"/>
      <c r="J51" s="152"/>
      <c r="K51" s="70">
        <f>LOG(D51)</f>
        <v>4.7185016888672742</v>
      </c>
      <c r="L51" s="155"/>
      <c r="M51" s="155"/>
      <c r="N51" s="162"/>
      <c r="O51" s="155"/>
      <c r="P51" s="144"/>
    </row>
    <row r="52" spans="1:16" ht="20.100000000000001" customHeight="1">
      <c r="A52" s="16" t="s">
        <v>85</v>
      </c>
      <c r="B52" s="10">
        <v>102000000</v>
      </c>
      <c r="C52" s="10">
        <v>3000</v>
      </c>
      <c r="D52" s="10">
        <f t="shared" si="7"/>
        <v>30000</v>
      </c>
      <c r="E52" s="146"/>
      <c r="F52" s="146"/>
      <c r="G52" s="136">
        <f t="shared" si="8"/>
        <v>2.941176470588235E-4</v>
      </c>
      <c r="H52" s="152"/>
      <c r="I52" s="149"/>
      <c r="J52" s="152"/>
      <c r="K52" s="70">
        <f>LOG(D52)</f>
        <v>4.4771212547196626</v>
      </c>
      <c r="L52" s="155"/>
      <c r="M52" s="155"/>
      <c r="N52" s="162"/>
      <c r="O52" s="155"/>
      <c r="P52" s="144"/>
    </row>
    <row r="53" spans="1:16" ht="20.100000000000001" customHeight="1">
      <c r="A53" s="16" t="s">
        <v>86</v>
      </c>
      <c r="B53" s="10">
        <v>102000000</v>
      </c>
      <c r="C53" s="10">
        <v>16700</v>
      </c>
      <c r="D53" s="10">
        <f t="shared" si="7"/>
        <v>167000</v>
      </c>
      <c r="E53" s="146"/>
      <c r="F53" s="146"/>
      <c r="G53" s="11">
        <f t="shared" si="8"/>
        <v>1.6372549019607844E-3</v>
      </c>
      <c r="H53" s="152"/>
      <c r="I53" s="149"/>
      <c r="J53" s="152"/>
      <c r="K53" s="70">
        <f>LOG(D53)</f>
        <v>5.2227164711475833</v>
      </c>
      <c r="L53" s="155"/>
      <c r="M53" s="155"/>
      <c r="N53" s="162"/>
      <c r="O53" s="155"/>
      <c r="P53" s="144"/>
    </row>
    <row r="54" spans="1:16" ht="20.100000000000001" customHeight="1">
      <c r="A54" s="16" t="s">
        <v>87</v>
      </c>
      <c r="B54" s="10">
        <v>102000000</v>
      </c>
      <c r="C54" s="10">
        <v>14800</v>
      </c>
      <c r="D54" s="10">
        <f t="shared" si="7"/>
        <v>148000</v>
      </c>
      <c r="E54" s="147"/>
      <c r="F54" s="147"/>
      <c r="G54" s="11">
        <f t="shared" si="8"/>
        <v>1.4509803921568627E-3</v>
      </c>
      <c r="H54" s="153"/>
      <c r="I54" s="150"/>
      <c r="J54" s="153"/>
      <c r="K54" s="70">
        <f>LOG(D54)</f>
        <v>5.1702617153949575</v>
      </c>
      <c r="L54" s="160"/>
      <c r="M54" s="160"/>
      <c r="N54" s="163"/>
      <c r="O54" s="155"/>
      <c r="P54" s="144"/>
    </row>
    <row r="55" spans="1:16" ht="20.100000000000001" customHeight="1" thickBot="1">
      <c r="A55" s="37" t="s">
        <v>88</v>
      </c>
      <c r="B55" s="36">
        <v>0</v>
      </c>
      <c r="C55" s="17">
        <v>0</v>
      </c>
      <c r="D55" s="36">
        <f t="shared" ref="D55" si="9">C55*10</f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6.5" thickTop="1" thickBot="1"/>
    <row r="57" spans="1:16" ht="57.95" customHeight="1" thickTop="1" thickBot="1">
      <c r="A57" s="1" t="s">
        <v>0</v>
      </c>
      <c r="B57" s="121" t="s">
        <v>53</v>
      </c>
      <c r="C57" s="2" t="s">
        <v>1</v>
      </c>
      <c r="D57" s="2" t="s">
        <v>9</v>
      </c>
      <c r="E57" s="2" t="s">
        <v>2</v>
      </c>
      <c r="F57" s="2" t="s">
        <v>3</v>
      </c>
      <c r="G57" s="2" t="s">
        <v>4</v>
      </c>
      <c r="H57" s="2" t="s">
        <v>5</v>
      </c>
      <c r="I57" s="2" t="s">
        <v>6</v>
      </c>
      <c r="J57" s="3" t="s">
        <v>7</v>
      </c>
      <c r="K57" s="23" t="s">
        <v>10</v>
      </c>
      <c r="L57" s="4" t="s">
        <v>11</v>
      </c>
      <c r="M57" s="5" t="s">
        <v>12</v>
      </c>
      <c r="N57" s="24" t="s">
        <v>8</v>
      </c>
      <c r="O57" s="5" t="s">
        <v>13</v>
      </c>
      <c r="P57" s="6" t="s">
        <v>14</v>
      </c>
    </row>
    <row r="58" spans="1:16" ht="20.100000000000001" customHeight="1" thickTop="1">
      <c r="A58" s="99" t="s">
        <v>39</v>
      </c>
      <c r="B58" s="100">
        <v>102000000</v>
      </c>
      <c r="C58" s="100">
        <v>650000</v>
      </c>
      <c r="D58" s="100">
        <f t="shared" ref="D58:D68" si="10">C58*10</f>
        <v>6500000</v>
      </c>
      <c r="E58" s="203">
        <f>AVERAGE(D58:D62)</f>
        <v>5628000</v>
      </c>
      <c r="F58" s="203">
        <f>STDEV(D58:D62)</f>
        <v>1404784.6810098693</v>
      </c>
      <c r="G58" s="105">
        <f t="shared" ref="G58:G68" si="11">D58/B58</f>
        <v>6.3725490196078427E-2</v>
      </c>
      <c r="H58" s="206">
        <f>AVERAGE(G58:G62)</f>
        <v>5.5176470588235292E-2</v>
      </c>
      <c r="I58" s="206">
        <f>STDEV(G58:G62)</f>
        <v>1.3772398833430108E-2</v>
      </c>
      <c r="J58" s="206">
        <f>I58/H58</f>
        <v>0.24960637544596145</v>
      </c>
      <c r="K58" s="106">
        <f>LOG(D58)</f>
        <v>6.8129133566428557</v>
      </c>
      <c r="L58" s="199">
        <f>AVERAGE(K58:K62)</f>
        <v>6.7397262824698929</v>
      </c>
      <c r="M58" s="201">
        <f>STDEV(K58:K62)^2</f>
        <v>1.1431853526701728E-2</v>
      </c>
      <c r="N58" s="29"/>
      <c r="O58" s="25"/>
      <c r="P58" s="26"/>
    </row>
    <row r="59" spans="1:16" ht="20.100000000000001" customHeight="1">
      <c r="A59" s="101" t="s">
        <v>40</v>
      </c>
      <c r="B59" s="102">
        <v>102000000</v>
      </c>
      <c r="C59" s="102">
        <v>423000</v>
      </c>
      <c r="D59" s="102">
        <f t="shared" si="10"/>
        <v>4230000</v>
      </c>
      <c r="E59" s="204"/>
      <c r="F59" s="204"/>
      <c r="G59" s="108">
        <f t="shared" si="11"/>
        <v>4.147058823529412E-2</v>
      </c>
      <c r="H59" s="207"/>
      <c r="I59" s="207"/>
      <c r="J59" s="207"/>
      <c r="K59" s="109">
        <f>LOG(D59)</f>
        <v>6.6263403673750423</v>
      </c>
      <c r="L59" s="200"/>
      <c r="M59" s="202"/>
      <c r="N59" s="30"/>
      <c r="O59" s="27"/>
      <c r="P59" s="28"/>
    </row>
    <row r="60" spans="1:16" ht="20.100000000000001" customHeight="1">
      <c r="A60" s="101" t="s">
        <v>41</v>
      </c>
      <c r="B60" s="102">
        <v>102000000</v>
      </c>
      <c r="C60" s="102">
        <v>757000</v>
      </c>
      <c r="D60" s="102">
        <f t="shared" si="10"/>
        <v>7570000</v>
      </c>
      <c r="E60" s="204"/>
      <c r="F60" s="204"/>
      <c r="G60" s="108">
        <f t="shared" si="11"/>
        <v>7.4215686274509807E-2</v>
      </c>
      <c r="H60" s="207"/>
      <c r="I60" s="207"/>
      <c r="J60" s="207"/>
      <c r="K60" s="109">
        <f>LOG(D60)</f>
        <v>6.8790958795000732</v>
      </c>
      <c r="L60" s="200"/>
      <c r="M60" s="202"/>
      <c r="N60" s="30"/>
      <c r="O60" s="27"/>
      <c r="P60" s="28"/>
    </row>
    <row r="61" spans="1:16" ht="20.100000000000001" customHeight="1">
      <c r="A61" s="101" t="s">
        <v>42</v>
      </c>
      <c r="B61" s="102">
        <v>102000000</v>
      </c>
      <c r="C61" s="102">
        <v>447000</v>
      </c>
      <c r="D61" s="102">
        <f t="shared" si="10"/>
        <v>4470000</v>
      </c>
      <c r="E61" s="204"/>
      <c r="F61" s="204"/>
      <c r="G61" s="108">
        <f t="shared" si="11"/>
        <v>4.3823529411764706E-2</v>
      </c>
      <c r="H61" s="207"/>
      <c r="I61" s="207"/>
      <c r="J61" s="207"/>
      <c r="K61" s="109">
        <f>LOG(D61)</f>
        <v>6.6503075231319366</v>
      </c>
      <c r="L61" s="200"/>
      <c r="M61" s="202"/>
      <c r="N61" s="30"/>
      <c r="O61" s="27"/>
      <c r="P61" s="28"/>
    </row>
    <row r="62" spans="1:16" ht="20.100000000000001" customHeight="1">
      <c r="A62" s="101" t="s">
        <v>43</v>
      </c>
      <c r="B62" s="102">
        <v>102000000</v>
      </c>
      <c r="C62" s="102">
        <v>537000</v>
      </c>
      <c r="D62" s="102">
        <f t="shared" si="10"/>
        <v>5370000</v>
      </c>
      <c r="E62" s="205"/>
      <c r="F62" s="205"/>
      <c r="G62" s="108">
        <f t="shared" si="11"/>
        <v>5.2647058823529415E-2</v>
      </c>
      <c r="H62" s="208"/>
      <c r="I62" s="208"/>
      <c r="J62" s="208"/>
      <c r="K62" s="109">
        <f>LOG(D62)</f>
        <v>6.7299742856995559</v>
      </c>
      <c r="L62" s="200"/>
      <c r="M62" s="202"/>
      <c r="N62" s="30"/>
      <c r="O62" s="27"/>
      <c r="P62" s="28"/>
    </row>
    <row r="63" spans="1:16" ht="20.100000000000001" customHeight="1" thickBot="1">
      <c r="A63" s="103" t="s">
        <v>44</v>
      </c>
      <c r="B63" s="104">
        <v>0</v>
      </c>
      <c r="C63" s="104">
        <v>0</v>
      </c>
      <c r="D63" s="104">
        <f t="shared" si="10"/>
        <v>0</v>
      </c>
      <c r="E63" s="38"/>
      <c r="F63" s="38"/>
      <c r="G63" s="12" t="e">
        <f t="shared" si="11"/>
        <v>#DIV/0!</v>
      </c>
      <c r="H63" s="12"/>
      <c r="I63" s="13"/>
      <c r="J63" s="39"/>
      <c r="K63" s="22"/>
      <c r="L63" s="30"/>
      <c r="M63" s="40"/>
      <c r="N63" s="30"/>
      <c r="O63" s="27"/>
      <c r="P63" s="28"/>
    </row>
    <row r="64" spans="1:16" ht="20.100000000000001" customHeight="1" thickTop="1">
      <c r="A64" s="14" t="s">
        <v>45</v>
      </c>
      <c r="B64" s="8">
        <v>102000000</v>
      </c>
      <c r="C64" s="8">
        <v>287</v>
      </c>
      <c r="D64" s="8">
        <f t="shared" si="10"/>
        <v>2870</v>
      </c>
      <c r="E64" s="145">
        <f>AVERAGE(D64:D68)</f>
        <v>13526</v>
      </c>
      <c r="F64" s="145">
        <f>STDEV(D64:D68)</f>
        <v>23022.485313275803</v>
      </c>
      <c r="G64" s="134">
        <f t="shared" si="11"/>
        <v>2.8137254901960784E-5</v>
      </c>
      <c r="H64" s="148">
        <f>AVERAGE(G64:G68)</f>
        <v>1.3260784313725492E-4</v>
      </c>
      <c r="I64" s="148">
        <f>STDEV(G64:G68)</f>
        <v>2.2571064032623337E-4</v>
      </c>
      <c r="J64" s="151">
        <f>I64/H64</f>
        <v>1.7020911809312287</v>
      </c>
      <c r="K64" s="69">
        <f>LOG(D64)</f>
        <v>3.4578818967339924</v>
      </c>
      <c r="L64" s="154">
        <f>AVERAGE(K64:K68)</f>
        <v>3.7513926657287149</v>
      </c>
      <c r="M64" s="154">
        <f>STDEV(K64:K68)^2</f>
        <v>0.30813938045711353</v>
      </c>
      <c r="N64" s="161">
        <f>L58-L64</f>
        <v>2.988333616741178</v>
      </c>
      <c r="O64" s="154">
        <f>SQRT((M58/5)+(M64/5))</f>
        <v>0.25281267135324337</v>
      </c>
      <c r="P64" s="143">
        <f>1.96*O64</f>
        <v>0.495512835852357</v>
      </c>
    </row>
    <row r="65" spans="1:16" ht="20.100000000000001" customHeight="1">
      <c r="A65" s="16" t="s">
        <v>46</v>
      </c>
      <c r="B65" s="10">
        <v>102000000</v>
      </c>
      <c r="C65" s="10">
        <v>293</v>
      </c>
      <c r="D65" s="10">
        <f t="shared" si="10"/>
        <v>2930</v>
      </c>
      <c r="E65" s="146"/>
      <c r="F65" s="146"/>
      <c r="G65" s="133">
        <f t="shared" si="11"/>
        <v>2.8725490196078431E-5</v>
      </c>
      <c r="H65" s="149"/>
      <c r="I65" s="149"/>
      <c r="J65" s="152"/>
      <c r="K65" s="70">
        <f>LOG(D65)</f>
        <v>3.4668676203541096</v>
      </c>
      <c r="L65" s="155"/>
      <c r="M65" s="155"/>
      <c r="N65" s="162"/>
      <c r="O65" s="155"/>
      <c r="P65" s="144"/>
    </row>
    <row r="66" spans="1:16" ht="20.100000000000001" customHeight="1">
      <c r="A66" s="16" t="s">
        <v>47</v>
      </c>
      <c r="B66" s="10">
        <v>102000000</v>
      </c>
      <c r="C66" s="10">
        <v>410</v>
      </c>
      <c r="D66" s="10">
        <f t="shared" si="10"/>
        <v>4100</v>
      </c>
      <c r="E66" s="146"/>
      <c r="F66" s="146"/>
      <c r="G66" s="133">
        <f t="shared" si="11"/>
        <v>4.0196078431372548E-5</v>
      </c>
      <c r="H66" s="149"/>
      <c r="I66" s="149"/>
      <c r="J66" s="152"/>
      <c r="K66" s="70">
        <f>LOG(D66)</f>
        <v>3.6127838567197355</v>
      </c>
      <c r="L66" s="155"/>
      <c r="M66" s="155"/>
      <c r="N66" s="162"/>
      <c r="O66" s="155"/>
      <c r="P66" s="144"/>
    </row>
    <row r="67" spans="1:16" ht="20.100000000000001" customHeight="1">
      <c r="A67" s="16" t="s">
        <v>48</v>
      </c>
      <c r="B67" s="10">
        <v>102000000</v>
      </c>
      <c r="C67" s="10">
        <v>303</v>
      </c>
      <c r="D67" s="10">
        <f t="shared" si="10"/>
        <v>3030</v>
      </c>
      <c r="E67" s="146"/>
      <c r="F67" s="146"/>
      <c r="G67" s="133">
        <f t="shared" si="11"/>
        <v>2.9705882352941177E-5</v>
      </c>
      <c r="H67" s="149"/>
      <c r="I67" s="149"/>
      <c r="J67" s="152"/>
      <c r="K67" s="70">
        <f>LOG(D67)</f>
        <v>3.4814426285023048</v>
      </c>
      <c r="L67" s="155"/>
      <c r="M67" s="155"/>
      <c r="N67" s="162"/>
      <c r="O67" s="155"/>
      <c r="P67" s="144"/>
    </row>
    <row r="68" spans="1:16" ht="20.100000000000001" customHeight="1">
      <c r="A68" s="16" t="s">
        <v>49</v>
      </c>
      <c r="B68" s="10">
        <v>102000000</v>
      </c>
      <c r="C68" s="10">
        <v>5470</v>
      </c>
      <c r="D68" s="10">
        <f t="shared" si="10"/>
        <v>54700</v>
      </c>
      <c r="E68" s="147"/>
      <c r="F68" s="147"/>
      <c r="G68" s="136">
        <f t="shared" si="11"/>
        <v>5.3627450980392162E-4</v>
      </c>
      <c r="H68" s="150"/>
      <c r="I68" s="150"/>
      <c r="J68" s="153"/>
      <c r="K68" s="70">
        <f>LOG(D68)</f>
        <v>4.7379873263334309</v>
      </c>
      <c r="L68" s="160"/>
      <c r="M68" s="160"/>
      <c r="N68" s="163"/>
      <c r="O68" s="155"/>
      <c r="P68" s="144"/>
    </row>
    <row r="69" spans="1:16" ht="20.100000000000001" customHeight="1" thickBot="1">
      <c r="A69" s="37" t="s">
        <v>50</v>
      </c>
      <c r="B69" s="36">
        <v>0</v>
      </c>
      <c r="C69" s="17">
        <v>0</v>
      </c>
      <c r="D69" s="36">
        <f t="shared" ref="D69" si="12">C69*10</f>
        <v>0</v>
      </c>
      <c r="E69" s="42"/>
      <c r="F69" s="42"/>
      <c r="G69" s="21"/>
      <c r="H69" s="43"/>
      <c r="I69" s="43"/>
      <c r="J69" s="21"/>
      <c r="K69" s="32"/>
      <c r="L69" s="31"/>
      <c r="M69" s="31"/>
      <c r="N69" s="35"/>
      <c r="O69" s="33"/>
      <c r="P69" s="34"/>
    </row>
    <row r="70" spans="1:16" ht="16.5" thickTop="1" thickBot="1"/>
    <row r="71" spans="1:16" ht="57.95" customHeight="1" thickTop="1" thickBot="1">
      <c r="A71" s="1" t="s">
        <v>0</v>
      </c>
      <c r="B71" s="121" t="s">
        <v>53</v>
      </c>
      <c r="C71" s="2" t="s">
        <v>1</v>
      </c>
      <c r="D71" s="2" t="s">
        <v>9</v>
      </c>
      <c r="E71" s="2" t="s">
        <v>2</v>
      </c>
      <c r="F71" s="2" t="s">
        <v>3</v>
      </c>
      <c r="G71" s="2" t="s">
        <v>4</v>
      </c>
      <c r="H71" s="2" t="s">
        <v>5</v>
      </c>
      <c r="I71" s="2" t="s">
        <v>6</v>
      </c>
      <c r="J71" s="3" t="s">
        <v>7</v>
      </c>
      <c r="K71" s="23" t="s">
        <v>10</v>
      </c>
      <c r="L71" s="4" t="s">
        <v>11</v>
      </c>
      <c r="M71" s="5" t="s">
        <v>12</v>
      </c>
      <c r="N71" s="24" t="s">
        <v>8</v>
      </c>
      <c r="O71" s="5" t="s">
        <v>13</v>
      </c>
      <c r="P71" s="6" t="s">
        <v>14</v>
      </c>
    </row>
    <row r="72" spans="1:16" ht="20.100000000000001" customHeight="1" thickTop="1">
      <c r="A72" s="110" t="s">
        <v>89</v>
      </c>
      <c r="B72" s="111">
        <v>102000000</v>
      </c>
      <c r="C72" s="111">
        <v>1200000</v>
      </c>
      <c r="D72" s="111">
        <f t="shared" ref="D72:D82" si="13">C72*10</f>
        <v>12000000</v>
      </c>
      <c r="E72" s="209">
        <f>AVERAGE(D72:D76)</f>
        <v>20974000</v>
      </c>
      <c r="F72" s="209">
        <f>STDEV(D72:D76)</f>
        <v>9270646.1479230244</v>
      </c>
      <c r="G72" s="112">
        <f t="shared" ref="G72:G82" si="14">D72/B72</f>
        <v>0.11764705882352941</v>
      </c>
      <c r="H72" s="212">
        <f>AVERAGE(G72:G76)</f>
        <v>0.20562745098039215</v>
      </c>
      <c r="I72" s="212">
        <f>STDEV(G72:G76)</f>
        <v>9.0888687724735601E-2</v>
      </c>
      <c r="J72" s="212">
        <f>I72/H72</f>
        <v>0.44200658662739734</v>
      </c>
      <c r="K72" s="113">
        <f>LOG(D72)</f>
        <v>7.0791812460476251</v>
      </c>
      <c r="L72" s="215">
        <f>AVERAGE(K72:K76)</f>
        <v>7.2791897473858826</v>
      </c>
      <c r="M72" s="217">
        <f>STDEV(K72:K76)^2</f>
        <v>5.0998311950010582E-2</v>
      </c>
      <c r="N72" s="29"/>
      <c r="O72" s="25"/>
      <c r="P72" s="26"/>
    </row>
    <row r="73" spans="1:16" ht="20.100000000000001" customHeight="1">
      <c r="A73" s="114" t="s">
        <v>90</v>
      </c>
      <c r="B73" s="115">
        <v>102000000</v>
      </c>
      <c r="C73" s="115">
        <v>2870000</v>
      </c>
      <c r="D73" s="115">
        <f t="shared" si="13"/>
        <v>28700000</v>
      </c>
      <c r="E73" s="210"/>
      <c r="F73" s="210"/>
      <c r="G73" s="116">
        <f t="shared" si="14"/>
        <v>0.28137254901960784</v>
      </c>
      <c r="H73" s="213"/>
      <c r="I73" s="213"/>
      <c r="J73" s="213"/>
      <c r="K73" s="117">
        <f>LOG(D73)</f>
        <v>7.4578818967339924</v>
      </c>
      <c r="L73" s="216"/>
      <c r="M73" s="218"/>
      <c r="N73" s="30"/>
      <c r="O73" s="27"/>
      <c r="P73" s="28"/>
    </row>
    <row r="74" spans="1:16" ht="20.100000000000001" customHeight="1">
      <c r="A74" s="114" t="s">
        <v>91</v>
      </c>
      <c r="B74" s="115">
        <v>102000000</v>
      </c>
      <c r="C74" s="115">
        <v>2670000</v>
      </c>
      <c r="D74" s="115">
        <f t="shared" si="13"/>
        <v>26700000</v>
      </c>
      <c r="E74" s="210"/>
      <c r="F74" s="210"/>
      <c r="G74" s="116">
        <f t="shared" si="14"/>
        <v>0.26176470588235295</v>
      </c>
      <c r="H74" s="213"/>
      <c r="I74" s="213"/>
      <c r="J74" s="213"/>
      <c r="K74" s="117">
        <f>LOG(D74)</f>
        <v>7.426511261364575</v>
      </c>
      <c r="L74" s="216"/>
      <c r="M74" s="218"/>
      <c r="N74" s="30"/>
      <c r="O74" s="27"/>
      <c r="P74" s="28"/>
    </row>
    <row r="75" spans="1:16" ht="20.100000000000001" customHeight="1">
      <c r="A75" s="114" t="s">
        <v>92</v>
      </c>
      <c r="B75" s="115">
        <v>102000000</v>
      </c>
      <c r="C75" s="115">
        <v>2770000</v>
      </c>
      <c r="D75" s="115">
        <f t="shared" si="13"/>
        <v>27700000</v>
      </c>
      <c r="E75" s="210"/>
      <c r="F75" s="210"/>
      <c r="G75" s="116">
        <f t="shared" si="14"/>
        <v>0.27156862745098037</v>
      </c>
      <c r="H75" s="213"/>
      <c r="I75" s="213"/>
      <c r="J75" s="213"/>
      <c r="K75" s="117">
        <f>LOG(D75)</f>
        <v>7.4424797690644482</v>
      </c>
      <c r="L75" s="216"/>
      <c r="M75" s="218"/>
      <c r="N75" s="30"/>
      <c r="O75" s="27"/>
      <c r="P75" s="28"/>
    </row>
    <row r="76" spans="1:16" ht="20.100000000000001" customHeight="1">
      <c r="A76" s="114" t="s">
        <v>93</v>
      </c>
      <c r="B76" s="115">
        <v>102000000</v>
      </c>
      <c r="C76" s="115">
        <v>977000</v>
      </c>
      <c r="D76" s="115">
        <f t="shared" si="13"/>
        <v>9770000</v>
      </c>
      <c r="E76" s="211"/>
      <c r="F76" s="211"/>
      <c r="G76" s="116">
        <f t="shared" si="14"/>
        <v>9.5784313725490192E-2</v>
      </c>
      <c r="H76" s="214"/>
      <c r="I76" s="214"/>
      <c r="J76" s="214"/>
      <c r="K76" s="117">
        <f>LOG(D76)</f>
        <v>6.9898945637187735</v>
      </c>
      <c r="L76" s="216"/>
      <c r="M76" s="218"/>
      <c r="N76" s="30"/>
      <c r="O76" s="27"/>
      <c r="P76" s="28"/>
    </row>
    <row r="77" spans="1:16" ht="20.100000000000001" customHeight="1" thickBot="1">
      <c r="A77" s="118" t="s">
        <v>94</v>
      </c>
      <c r="B77" s="119">
        <v>0</v>
      </c>
      <c r="C77" s="119">
        <v>0</v>
      </c>
      <c r="D77" s="119">
        <f t="shared" si="13"/>
        <v>0</v>
      </c>
      <c r="E77" s="38"/>
      <c r="F77" s="38"/>
      <c r="G77" s="12" t="e">
        <f t="shared" si="14"/>
        <v>#DIV/0!</v>
      </c>
      <c r="H77" s="12"/>
      <c r="I77" s="13"/>
      <c r="J77" s="39"/>
      <c r="K77" s="22"/>
      <c r="L77" s="30"/>
      <c r="M77" s="40"/>
      <c r="N77" s="30"/>
      <c r="O77" s="27"/>
      <c r="P77" s="28"/>
    </row>
    <row r="78" spans="1:16" ht="20.100000000000001" customHeight="1" thickTop="1">
      <c r="A78" s="14" t="s">
        <v>95</v>
      </c>
      <c r="B78" s="8">
        <v>102000000</v>
      </c>
      <c r="C78" s="8">
        <v>340</v>
      </c>
      <c r="D78" s="8">
        <f t="shared" si="13"/>
        <v>3400</v>
      </c>
      <c r="E78" s="145">
        <f>AVERAGE(D78:D82)</f>
        <v>16488</v>
      </c>
      <c r="F78" s="145">
        <f>STDEV(D78:D82)</f>
        <v>23994.359128761909</v>
      </c>
      <c r="G78" s="134">
        <f t="shared" si="14"/>
        <v>3.3333333333333335E-5</v>
      </c>
      <c r="H78" s="148">
        <f>AVERAGE(G78:G82)</f>
        <v>1.6164705882352944E-4</v>
      </c>
      <c r="I78" s="148">
        <f>STDEV(G78:G82)</f>
        <v>2.3523881498786186E-4</v>
      </c>
      <c r="J78" s="151">
        <f>I78/H78</f>
        <v>1.4552619558928861</v>
      </c>
      <c r="K78" s="69">
        <f>LOG(D78)</f>
        <v>3.5314789170422549</v>
      </c>
      <c r="L78" s="154">
        <f>AVERAGE(K78:K82)</f>
        <v>3.8655664850616076</v>
      </c>
      <c r="M78" s="154">
        <f>STDEV(K78:K82)^2</f>
        <v>0.35707306362107261</v>
      </c>
      <c r="N78" s="161">
        <f>L72-L78</f>
        <v>3.413623262324275</v>
      </c>
      <c r="O78" s="154">
        <f>SQRT((M72/5)+(M78/5))</f>
        <v>0.285682122496695</v>
      </c>
      <c r="P78" s="143">
        <f>1.96*O78</f>
        <v>0.55993696009352223</v>
      </c>
    </row>
    <row r="79" spans="1:16" ht="20.100000000000001" customHeight="1">
      <c r="A79" s="16" t="s">
        <v>96</v>
      </c>
      <c r="B79" s="10">
        <v>102000000</v>
      </c>
      <c r="C79" s="10">
        <v>5830</v>
      </c>
      <c r="D79" s="10">
        <f t="shared" si="13"/>
        <v>58300</v>
      </c>
      <c r="E79" s="146"/>
      <c r="F79" s="146"/>
      <c r="G79" s="136">
        <f t="shared" si="14"/>
        <v>5.7156862745098044E-4</v>
      </c>
      <c r="H79" s="149"/>
      <c r="I79" s="149"/>
      <c r="J79" s="152"/>
      <c r="K79" s="70">
        <f>LOG(D79)</f>
        <v>4.7656685547590145</v>
      </c>
      <c r="L79" s="155"/>
      <c r="M79" s="155"/>
      <c r="N79" s="162"/>
      <c r="O79" s="155"/>
      <c r="P79" s="144"/>
    </row>
    <row r="80" spans="1:16" ht="20.100000000000001" customHeight="1">
      <c r="A80" s="16" t="s">
        <v>97</v>
      </c>
      <c r="B80" s="10">
        <v>102000000</v>
      </c>
      <c r="C80" s="10">
        <v>1540</v>
      </c>
      <c r="D80" s="10">
        <f t="shared" si="13"/>
        <v>15400</v>
      </c>
      <c r="E80" s="146"/>
      <c r="F80" s="146"/>
      <c r="G80" s="136">
        <f t="shared" si="14"/>
        <v>1.5098039215686275E-4</v>
      </c>
      <c r="H80" s="149"/>
      <c r="I80" s="149"/>
      <c r="J80" s="152"/>
      <c r="K80" s="70">
        <f>LOG(D80)</f>
        <v>4.1875207208364627</v>
      </c>
      <c r="L80" s="155"/>
      <c r="M80" s="155"/>
      <c r="N80" s="162"/>
      <c r="O80" s="155"/>
      <c r="P80" s="144"/>
    </row>
    <row r="81" spans="1:16" ht="20.100000000000001" customHeight="1">
      <c r="A81" s="16" t="s">
        <v>98</v>
      </c>
      <c r="B81" s="10">
        <v>102000000</v>
      </c>
      <c r="C81" s="10">
        <v>307</v>
      </c>
      <c r="D81" s="10">
        <f t="shared" si="13"/>
        <v>3070</v>
      </c>
      <c r="E81" s="146"/>
      <c r="F81" s="146"/>
      <c r="G81" s="133">
        <f t="shared" si="14"/>
        <v>3.0098039215686273E-5</v>
      </c>
      <c r="H81" s="149"/>
      <c r="I81" s="149"/>
      <c r="J81" s="152"/>
      <c r="K81" s="70">
        <f>LOG(D81)</f>
        <v>3.4871383754771865</v>
      </c>
      <c r="L81" s="155"/>
      <c r="M81" s="155"/>
      <c r="N81" s="162"/>
      <c r="O81" s="155"/>
      <c r="P81" s="144"/>
    </row>
    <row r="82" spans="1:16" ht="20.100000000000001" customHeight="1">
      <c r="A82" s="16" t="s">
        <v>99</v>
      </c>
      <c r="B82" s="10">
        <v>102000000</v>
      </c>
      <c r="C82" s="10">
        <v>227</v>
      </c>
      <c r="D82" s="10">
        <f t="shared" si="13"/>
        <v>2270</v>
      </c>
      <c r="E82" s="147"/>
      <c r="F82" s="147"/>
      <c r="G82" s="133">
        <f t="shared" si="14"/>
        <v>2.2254901960784314E-5</v>
      </c>
      <c r="H82" s="150"/>
      <c r="I82" s="150"/>
      <c r="J82" s="153"/>
      <c r="K82" s="70">
        <f>LOG(D82)</f>
        <v>3.3560258571931225</v>
      </c>
      <c r="L82" s="160"/>
      <c r="M82" s="160"/>
      <c r="N82" s="163"/>
      <c r="O82" s="155"/>
      <c r="P82" s="144"/>
    </row>
    <row r="83" spans="1:16" ht="20.100000000000001" customHeight="1" thickBot="1">
      <c r="A83" s="37" t="s">
        <v>100</v>
      </c>
      <c r="B83" s="36">
        <v>0</v>
      </c>
      <c r="C83" s="17">
        <v>0</v>
      </c>
      <c r="D83" s="36">
        <f t="shared" ref="D83" si="15">C83*10</f>
        <v>0</v>
      </c>
      <c r="E83" s="42"/>
      <c r="F83" s="42"/>
      <c r="G83" s="21"/>
      <c r="H83" s="43"/>
      <c r="I83" s="43"/>
      <c r="J83" s="21"/>
      <c r="K83" s="32"/>
      <c r="L83" s="31"/>
      <c r="M83" s="31"/>
      <c r="N83" s="35"/>
      <c r="O83" s="33"/>
      <c r="P83" s="34"/>
    </row>
    <row r="84" spans="1:16" ht="15.75" thickTop="1"/>
  </sheetData>
  <mergeCells count="102">
    <mergeCell ref="L78:L82"/>
    <mergeCell ref="M78:M82"/>
    <mergeCell ref="N78:N82"/>
    <mergeCell ref="O78:O82"/>
    <mergeCell ref="P78:P82"/>
    <mergeCell ref="E78:E82"/>
    <mergeCell ref="F78:F82"/>
    <mergeCell ref="H78:H82"/>
    <mergeCell ref="I78:I82"/>
    <mergeCell ref="J78:J82"/>
    <mergeCell ref="N64:N68"/>
    <mergeCell ref="O64:O68"/>
    <mergeCell ref="P64:P68"/>
    <mergeCell ref="E72:E76"/>
    <mergeCell ref="F72:F76"/>
    <mergeCell ref="H72:H76"/>
    <mergeCell ref="I72:I76"/>
    <mergeCell ref="J72:J76"/>
    <mergeCell ref="L72:L76"/>
    <mergeCell ref="M72:M76"/>
    <mergeCell ref="L58:L62"/>
    <mergeCell ref="M58:M62"/>
    <mergeCell ref="E64:E68"/>
    <mergeCell ref="F64:F68"/>
    <mergeCell ref="H64:H68"/>
    <mergeCell ref="I64:I68"/>
    <mergeCell ref="J64:J68"/>
    <mergeCell ref="L64:L68"/>
    <mergeCell ref="M64:M68"/>
    <mergeCell ref="E58:E62"/>
    <mergeCell ref="F58:F62"/>
    <mergeCell ref="H58:H62"/>
    <mergeCell ref="I58:I62"/>
    <mergeCell ref="J58:J62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O8:O12"/>
    <mergeCell ref="E16:E20"/>
    <mergeCell ref="F16:F20"/>
    <mergeCell ref="H16:H20"/>
    <mergeCell ref="I16:I20"/>
    <mergeCell ref="J16:J20"/>
    <mergeCell ref="P22:P26"/>
    <mergeCell ref="E22:E26"/>
    <mergeCell ref="F22:F26"/>
    <mergeCell ref="H22:H26"/>
    <mergeCell ref="I22:I26"/>
    <mergeCell ref="J22:J26"/>
    <mergeCell ref="O22:O26"/>
    <mergeCell ref="L16:L20"/>
    <mergeCell ref="M16:M20"/>
    <mergeCell ref="L22:L26"/>
    <mergeCell ref="M22:M26"/>
    <mergeCell ref="N22:N26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>&amp;C&amp;"Arial,Bold"&amp;14
2800-100018763
MeBr Test #5 (212 mg/L - 22°C - 75%RH - 24hr CT)
&amp;"Arial,Bold Italic"B. anthracis &amp;"Arial,Bold"Ames</oddHeader>
    <oddFooter>Page &amp;P of &amp;N</oddFooter>
  </headerFooter>
  <rowBreaks count="1" manualBreakCount="1">
    <brk id="42" max="16383" man="1"/>
  </rowBreaks>
  <ignoredErrors>
    <ignoredError sqref="G2:J6 G9:J12 H7:J7 H8:J8 H13:J1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84"/>
  <sheetViews>
    <sheetView zoomScale="60" zoomScaleNormal="60" zoomScaleSheetLayoutView="65" workbookViewId="0">
      <selection activeCell="A40" sqref="A40"/>
    </sheetView>
  </sheetViews>
  <sheetFormatPr defaultRowHeight="15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112000000</v>
      </c>
      <c r="C2" s="58">
        <v>8500000</v>
      </c>
      <c r="D2" s="58">
        <f t="shared" ref="D2:D13" si="0">C2*10</f>
        <v>85000000</v>
      </c>
      <c r="E2" s="166">
        <f>AVERAGE(D2:D6)</f>
        <v>82400000</v>
      </c>
      <c r="F2" s="166">
        <f>STDEV(D2:D6)</f>
        <v>7144228.4397967011</v>
      </c>
      <c r="G2" s="63">
        <f t="shared" ref="G2:G13" si="1">D2/B2</f>
        <v>0.7589285714285714</v>
      </c>
      <c r="H2" s="169">
        <f>AVERAGE(G2:G6)</f>
        <v>0.73571428571428577</v>
      </c>
      <c r="I2" s="169">
        <f>STDEV(G2:G6)</f>
        <v>6.3787753926755064E-2</v>
      </c>
      <c r="J2" s="172">
        <f>I2/H2</f>
        <v>8.6701801453841834E-2</v>
      </c>
      <c r="K2" s="64">
        <f>LOG(D2)</f>
        <v>7.9294189257142929</v>
      </c>
      <c r="L2" s="175">
        <f>AVERAGE(K2:K6)</f>
        <v>7.9145854790090509</v>
      </c>
      <c r="M2" s="177">
        <f>STDEV(K2:K6)^2</f>
        <v>1.4776285528339522E-3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112000000</v>
      </c>
      <c r="C3" s="60">
        <v>8330000</v>
      </c>
      <c r="D3" s="60">
        <f t="shared" si="0"/>
        <v>83300000</v>
      </c>
      <c r="E3" s="167"/>
      <c r="F3" s="167"/>
      <c r="G3" s="65">
        <f t="shared" si="1"/>
        <v>0.74375000000000002</v>
      </c>
      <c r="H3" s="170"/>
      <c r="I3" s="170"/>
      <c r="J3" s="173"/>
      <c r="K3" s="66">
        <f>LOG(D3)</f>
        <v>7.920645001406788</v>
      </c>
      <c r="L3" s="176"/>
      <c r="M3" s="178"/>
      <c r="N3" s="30"/>
      <c r="O3" s="27"/>
      <c r="P3" s="28"/>
    </row>
    <row r="4" spans="1:16" s="9" customFormat="1" ht="20.100000000000001" customHeight="1">
      <c r="A4" s="59" t="s">
        <v>28</v>
      </c>
      <c r="B4" s="60">
        <v>112000000</v>
      </c>
      <c r="C4" s="60">
        <v>9130000</v>
      </c>
      <c r="D4" s="60">
        <f t="shared" si="0"/>
        <v>91300000</v>
      </c>
      <c r="E4" s="167"/>
      <c r="F4" s="167"/>
      <c r="G4" s="65">
        <f t="shared" si="1"/>
        <v>0.81517857142857142</v>
      </c>
      <c r="H4" s="170"/>
      <c r="I4" s="170"/>
      <c r="J4" s="173"/>
      <c r="K4" s="66">
        <f>LOG(D4)</f>
        <v>7.9604707775342991</v>
      </c>
      <c r="L4" s="176"/>
      <c r="M4" s="178"/>
      <c r="N4" s="30"/>
      <c r="O4" s="27"/>
      <c r="P4" s="28"/>
    </row>
    <row r="5" spans="1:16" s="9" customFormat="1" ht="20.100000000000001" customHeight="1">
      <c r="A5" s="59" t="s">
        <v>29</v>
      </c>
      <c r="B5" s="60">
        <v>112000000</v>
      </c>
      <c r="C5" s="60">
        <v>7170000</v>
      </c>
      <c r="D5" s="60">
        <f t="shared" si="0"/>
        <v>71700000</v>
      </c>
      <c r="E5" s="167"/>
      <c r="F5" s="167"/>
      <c r="G5" s="65">
        <f t="shared" si="1"/>
        <v>0.64017857142857137</v>
      </c>
      <c r="H5" s="170"/>
      <c r="I5" s="170"/>
      <c r="J5" s="173"/>
      <c r="K5" s="66">
        <f>LOG(D5)</f>
        <v>7.8555191556677997</v>
      </c>
      <c r="L5" s="176"/>
      <c r="M5" s="178"/>
      <c r="N5" s="30"/>
      <c r="O5" s="27"/>
      <c r="P5" s="28"/>
    </row>
    <row r="6" spans="1:16" s="9" customFormat="1" ht="20.100000000000001" customHeight="1">
      <c r="A6" s="59" t="s">
        <v>30</v>
      </c>
      <c r="B6" s="60">
        <v>112000000</v>
      </c>
      <c r="C6" s="60">
        <v>8070000</v>
      </c>
      <c r="D6" s="60">
        <f t="shared" si="0"/>
        <v>80700000</v>
      </c>
      <c r="E6" s="168"/>
      <c r="F6" s="168"/>
      <c r="G6" s="65">
        <f t="shared" si="1"/>
        <v>0.72053571428571428</v>
      </c>
      <c r="H6" s="171"/>
      <c r="I6" s="171"/>
      <c r="J6" s="174"/>
      <c r="K6" s="66">
        <f>LOG(D6)</f>
        <v>7.9068735347220702</v>
      </c>
      <c r="L6" s="176"/>
      <c r="M6" s="178"/>
      <c r="N6" s="30"/>
      <c r="O6" s="27"/>
      <c r="P6" s="28"/>
    </row>
    <row r="7" spans="1:16" s="9" customFormat="1" ht="20.100000000000001" customHeight="1" thickBot="1">
      <c r="A7" s="61" t="s">
        <v>31</v>
      </c>
      <c r="B7" s="74">
        <v>0</v>
      </c>
      <c r="C7" s="74">
        <v>0</v>
      </c>
      <c r="D7" s="74">
        <f t="shared" si="0"/>
        <v>0</v>
      </c>
      <c r="E7" s="38"/>
      <c r="F7" s="38"/>
      <c r="G7" s="12" t="e">
        <f t="shared" si="1"/>
        <v>#DIV/0!</v>
      </c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112000000</v>
      </c>
      <c r="C8" s="8">
        <v>3030000</v>
      </c>
      <c r="D8" s="8">
        <f t="shared" si="0"/>
        <v>30300000</v>
      </c>
      <c r="E8" s="145">
        <f>AVERAGE(D8:D12)</f>
        <v>37200000</v>
      </c>
      <c r="F8" s="145">
        <f>STDEV(D8:D12)</f>
        <v>5018964.0365318423</v>
      </c>
      <c r="G8" s="41">
        <f t="shared" si="1"/>
        <v>0.27053571428571427</v>
      </c>
      <c r="H8" s="151">
        <f>AVERAGE(G8:G12)</f>
        <v>0.33214285714285718</v>
      </c>
      <c r="I8" s="151">
        <f>STDEV(G8:G12)</f>
        <v>4.4812178897605359E-2</v>
      </c>
      <c r="J8" s="151">
        <f>I8/H8</f>
        <v>0.13491838807881182</v>
      </c>
      <c r="K8" s="69">
        <f>LOG(D8)</f>
        <v>7.4814426285023048</v>
      </c>
      <c r="L8" s="154">
        <f>AVERAGE(K8:K12)</f>
        <v>7.5673117795897991</v>
      </c>
      <c r="M8" s="154">
        <f>STDEV(K8:K12)^2</f>
        <v>3.5510045884928855E-3</v>
      </c>
      <c r="N8" s="161">
        <f>L2-L8</f>
        <v>0.34727369941925179</v>
      </c>
      <c r="O8" s="154">
        <f>SQRT((M2/5)+(M8/5))</f>
        <v>3.1713193283953091E-2</v>
      </c>
      <c r="P8" s="164">
        <f>1.96*O8</f>
        <v>6.2157858836548056E-2</v>
      </c>
    </row>
    <row r="9" spans="1:16" ht="20.100000000000001" customHeight="1">
      <c r="A9" s="16" t="s">
        <v>33</v>
      </c>
      <c r="B9" s="10">
        <v>112000000</v>
      </c>
      <c r="C9" s="10">
        <v>3570000</v>
      </c>
      <c r="D9" s="10">
        <f t="shared" si="0"/>
        <v>35700000</v>
      </c>
      <c r="E9" s="146"/>
      <c r="F9" s="146"/>
      <c r="G9" s="11">
        <f t="shared" si="1"/>
        <v>0.31874999999999998</v>
      </c>
      <c r="H9" s="152"/>
      <c r="I9" s="152"/>
      <c r="J9" s="152"/>
      <c r="K9" s="70">
        <f>LOG(D9)</f>
        <v>7.5526682161121936</v>
      </c>
      <c r="L9" s="155"/>
      <c r="M9" s="155"/>
      <c r="N9" s="162"/>
      <c r="O9" s="155"/>
      <c r="P9" s="165"/>
    </row>
    <row r="10" spans="1:16" ht="20.100000000000001" customHeight="1">
      <c r="A10" s="16" t="s">
        <v>34</v>
      </c>
      <c r="B10" s="10">
        <v>112000000</v>
      </c>
      <c r="C10" s="10">
        <v>4370000</v>
      </c>
      <c r="D10" s="10">
        <f t="shared" si="0"/>
        <v>43700000</v>
      </c>
      <c r="E10" s="146"/>
      <c r="F10" s="146"/>
      <c r="G10" s="11">
        <f t="shared" si="1"/>
        <v>0.39017857142857143</v>
      </c>
      <c r="H10" s="152"/>
      <c r="I10" s="152"/>
      <c r="J10" s="152"/>
      <c r="K10" s="70">
        <f>LOG(D10)</f>
        <v>7.6404814369704219</v>
      </c>
      <c r="L10" s="155"/>
      <c r="M10" s="155"/>
      <c r="N10" s="162"/>
      <c r="O10" s="155"/>
      <c r="P10" s="165"/>
    </row>
    <row r="11" spans="1:16" ht="20.100000000000001" customHeight="1">
      <c r="A11" s="16" t="s">
        <v>35</v>
      </c>
      <c r="B11" s="10">
        <v>112000000</v>
      </c>
      <c r="C11" s="10">
        <v>4000000</v>
      </c>
      <c r="D11" s="10">
        <f t="shared" si="0"/>
        <v>40000000</v>
      </c>
      <c r="E11" s="146"/>
      <c r="F11" s="146"/>
      <c r="G11" s="11">
        <f t="shared" si="1"/>
        <v>0.35714285714285715</v>
      </c>
      <c r="H11" s="152"/>
      <c r="I11" s="152"/>
      <c r="J11" s="152"/>
      <c r="K11" s="70">
        <f>LOG(D11)</f>
        <v>7.6020599913279625</v>
      </c>
      <c r="L11" s="155"/>
      <c r="M11" s="155"/>
      <c r="N11" s="162"/>
      <c r="O11" s="155"/>
      <c r="P11" s="165"/>
    </row>
    <row r="12" spans="1:16" ht="20.100000000000001" customHeight="1">
      <c r="A12" s="16" t="s">
        <v>36</v>
      </c>
      <c r="B12" s="10">
        <v>112000000</v>
      </c>
      <c r="C12" s="10">
        <v>3630000</v>
      </c>
      <c r="D12" s="10">
        <f t="shared" si="0"/>
        <v>36300000</v>
      </c>
      <c r="E12" s="147"/>
      <c r="F12" s="147"/>
      <c r="G12" s="11">
        <f t="shared" si="1"/>
        <v>0.32410714285714287</v>
      </c>
      <c r="H12" s="153"/>
      <c r="I12" s="153"/>
      <c r="J12" s="153"/>
      <c r="K12" s="70">
        <f>LOG(D12)</f>
        <v>7.5599066250361124</v>
      </c>
      <c r="L12" s="160"/>
      <c r="M12" s="160"/>
      <c r="N12" s="163"/>
      <c r="O12" s="155"/>
      <c r="P12" s="165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129">
        <f t="shared" si="0"/>
        <v>0</v>
      </c>
      <c r="E13" s="42"/>
      <c r="F13" s="42"/>
      <c r="G13" s="21" t="e">
        <f t="shared" si="1"/>
        <v>#DIV/0!</v>
      </c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112000000</v>
      </c>
      <c r="C16" s="45">
        <v>870000</v>
      </c>
      <c r="D16" s="45">
        <f t="shared" ref="D16:D27" si="2">C16*10</f>
        <v>8700000</v>
      </c>
      <c r="E16" s="137">
        <f>AVERAGE(D16:D20)</f>
        <v>6520000</v>
      </c>
      <c r="F16" s="137">
        <f>STDEV(D16:D20)</f>
        <v>2036160.6027030384</v>
      </c>
      <c r="G16" s="49">
        <f t="shared" ref="G16:G27" si="3">D16/B16</f>
        <v>7.767857142857143E-2</v>
      </c>
      <c r="H16" s="140">
        <f>AVERAGE(G16:G20)</f>
        <v>5.8214285714285705E-2</v>
      </c>
      <c r="I16" s="140">
        <f>STDEV(G16:G20)</f>
        <v>1.8180005381277144E-2</v>
      </c>
      <c r="J16" s="140">
        <f>I16/H16</f>
        <v>0.31229457096672403</v>
      </c>
      <c r="K16" s="50">
        <f>LOG(D16)</f>
        <v>6.9395192526186182</v>
      </c>
      <c r="L16" s="156">
        <f>AVERAGE(K16:K20)</f>
        <v>6.7964249128395409</v>
      </c>
      <c r="M16" s="222">
        <f>STDEV(K16:K20)^2</f>
        <v>1.9843531085079746E-2</v>
      </c>
      <c r="N16" s="29"/>
      <c r="O16" s="25"/>
      <c r="P16" s="26"/>
    </row>
    <row r="17" spans="1:16" ht="20.100000000000001" customHeight="1">
      <c r="A17" s="46" t="s">
        <v>66</v>
      </c>
      <c r="B17" s="47">
        <v>112000000</v>
      </c>
      <c r="C17" s="47">
        <v>513000</v>
      </c>
      <c r="D17" s="47">
        <f t="shared" si="2"/>
        <v>5130000</v>
      </c>
      <c r="E17" s="138"/>
      <c r="F17" s="138"/>
      <c r="G17" s="51">
        <f t="shared" si="3"/>
        <v>4.580357142857143E-2</v>
      </c>
      <c r="H17" s="141"/>
      <c r="I17" s="141"/>
      <c r="J17" s="141"/>
      <c r="K17" s="52">
        <f>LOG(D17)</f>
        <v>6.7101173651118167</v>
      </c>
      <c r="L17" s="157"/>
      <c r="M17" s="223"/>
      <c r="N17" s="30"/>
      <c r="O17" s="27"/>
      <c r="P17" s="28"/>
    </row>
    <row r="18" spans="1:16" ht="20.100000000000001" customHeight="1">
      <c r="A18" s="46" t="s">
        <v>67</v>
      </c>
      <c r="B18" s="47">
        <v>112000000</v>
      </c>
      <c r="C18" s="47">
        <v>617000</v>
      </c>
      <c r="D18" s="47">
        <f t="shared" si="2"/>
        <v>6170000</v>
      </c>
      <c r="E18" s="138"/>
      <c r="F18" s="138"/>
      <c r="G18" s="51">
        <f t="shared" si="3"/>
        <v>5.5089285714285716E-2</v>
      </c>
      <c r="H18" s="141"/>
      <c r="I18" s="141"/>
      <c r="J18" s="141"/>
      <c r="K18" s="52">
        <f>LOG(D18)</f>
        <v>6.790285164033242</v>
      </c>
      <c r="L18" s="157"/>
      <c r="M18" s="223"/>
      <c r="N18" s="30"/>
      <c r="O18" s="27"/>
      <c r="P18" s="28"/>
    </row>
    <row r="19" spans="1:16" ht="20.100000000000001" customHeight="1">
      <c r="A19" s="46" t="s">
        <v>68</v>
      </c>
      <c r="B19" s="47">
        <v>112000000</v>
      </c>
      <c r="C19" s="47">
        <v>850000</v>
      </c>
      <c r="D19" s="47">
        <f t="shared" si="2"/>
        <v>8500000</v>
      </c>
      <c r="E19" s="138"/>
      <c r="F19" s="138"/>
      <c r="G19" s="51">
        <f t="shared" si="3"/>
        <v>7.5892857142857137E-2</v>
      </c>
      <c r="H19" s="141"/>
      <c r="I19" s="141"/>
      <c r="J19" s="141"/>
      <c r="K19" s="52">
        <f>LOG(D19)</f>
        <v>6.9294189257142929</v>
      </c>
      <c r="L19" s="157"/>
      <c r="M19" s="223"/>
      <c r="N19" s="30"/>
      <c r="O19" s="27"/>
      <c r="P19" s="28"/>
    </row>
    <row r="20" spans="1:16" ht="20.100000000000001" customHeight="1">
      <c r="A20" s="46" t="s">
        <v>69</v>
      </c>
      <c r="B20" s="47">
        <v>112000000</v>
      </c>
      <c r="C20" s="47">
        <v>410000</v>
      </c>
      <c r="D20" s="47">
        <f t="shared" si="2"/>
        <v>4100000</v>
      </c>
      <c r="E20" s="139"/>
      <c r="F20" s="139"/>
      <c r="G20" s="51">
        <f t="shared" si="3"/>
        <v>3.6607142857142859E-2</v>
      </c>
      <c r="H20" s="142"/>
      <c r="I20" s="142"/>
      <c r="J20" s="142"/>
      <c r="K20" s="52">
        <f>LOG(D20)</f>
        <v>6.6127838567197355</v>
      </c>
      <c r="L20" s="157"/>
      <c r="M20" s="223"/>
      <c r="N20" s="30"/>
      <c r="O20" s="27"/>
      <c r="P20" s="28"/>
    </row>
    <row r="21" spans="1:16" ht="20.100000000000001" customHeight="1" thickBot="1">
      <c r="A21" s="48" t="s">
        <v>70</v>
      </c>
      <c r="B21" s="76">
        <v>0</v>
      </c>
      <c r="C21" s="76">
        <v>0</v>
      </c>
      <c r="D21" s="76">
        <f t="shared" si="2"/>
        <v>0</v>
      </c>
      <c r="E21" s="38"/>
      <c r="F21" s="38"/>
      <c r="G21" s="12" t="e">
        <f t="shared" si="3"/>
        <v>#DIV/0!</v>
      </c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112000000</v>
      </c>
      <c r="C22" s="8">
        <v>89000</v>
      </c>
      <c r="D22" s="8">
        <f t="shared" si="2"/>
        <v>890000</v>
      </c>
      <c r="E22" s="145">
        <f>AVERAGE(D22:D26)</f>
        <v>1066600</v>
      </c>
      <c r="F22" s="145">
        <f>STDEV(D22:D26)</f>
        <v>402097.99800546136</v>
      </c>
      <c r="G22" s="41">
        <f t="shared" si="3"/>
        <v>7.9464285714285713E-3</v>
      </c>
      <c r="H22" s="151">
        <f>AVERAGE(G22:G26)</f>
        <v>9.5232142857142842E-3</v>
      </c>
      <c r="I22" s="151">
        <f>STDEV(G22:G26)</f>
        <v>3.5901606964773374E-3</v>
      </c>
      <c r="J22" s="151">
        <f>I22/H22</f>
        <v>0.37699043503231</v>
      </c>
      <c r="K22" s="69">
        <f>LOG(D22)</f>
        <v>5.9493900066449124</v>
      </c>
      <c r="L22" s="154">
        <f>AVERAGE(K22:K26)</f>
        <v>5.9982494797524382</v>
      </c>
      <c r="M22" s="154">
        <f>STDEV(K22:K26)^2</f>
        <v>3.5808837992789222E-2</v>
      </c>
      <c r="N22" s="161">
        <f>L16-L22</f>
        <v>0.7981754330871027</v>
      </c>
      <c r="O22" s="154">
        <f>SQRT((M16/5)+(M22/5))</f>
        <v>0.10550106073198409</v>
      </c>
      <c r="P22" s="143">
        <f>1.96*O22</f>
        <v>0.20678207903468881</v>
      </c>
    </row>
    <row r="23" spans="1:16" ht="20.100000000000001" customHeight="1">
      <c r="A23" s="16" t="s">
        <v>72</v>
      </c>
      <c r="B23" s="10">
        <v>112000000</v>
      </c>
      <c r="C23" s="10">
        <v>155000</v>
      </c>
      <c r="D23" s="10">
        <f t="shared" si="2"/>
        <v>1550000</v>
      </c>
      <c r="E23" s="146"/>
      <c r="F23" s="146"/>
      <c r="G23" s="11">
        <f t="shared" si="3"/>
        <v>1.3839285714285714E-2</v>
      </c>
      <c r="H23" s="152"/>
      <c r="I23" s="152"/>
      <c r="J23" s="152"/>
      <c r="K23" s="70">
        <f>LOG(D23)</f>
        <v>6.1903316981702918</v>
      </c>
      <c r="L23" s="155"/>
      <c r="M23" s="155"/>
      <c r="N23" s="162"/>
      <c r="O23" s="155"/>
      <c r="P23" s="144"/>
    </row>
    <row r="24" spans="1:16" ht="20.100000000000001" customHeight="1">
      <c r="A24" s="16" t="s">
        <v>73</v>
      </c>
      <c r="B24" s="10">
        <v>112000000</v>
      </c>
      <c r="C24" s="10">
        <v>107000</v>
      </c>
      <c r="D24" s="10">
        <f t="shared" si="2"/>
        <v>1070000</v>
      </c>
      <c r="E24" s="146"/>
      <c r="F24" s="146"/>
      <c r="G24" s="11">
        <f t="shared" si="3"/>
        <v>9.5535714285714286E-3</v>
      </c>
      <c r="H24" s="152"/>
      <c r="I24" s="152"/>
      <c r="J24" s="152"/>
      <c r="K24" s="70">
        <f>LOG(D24)</f>
        <v>6.0293837776852097</v>
      </c>
      <c r="L24" s="155"/>
      <c r="M24" s="155"/>
      <c r="N24" s="162"/>
      <c r="O24" s="155"/>
      <c r="P24" s="144"/>
    </row>
    <row r="25" spans="1:16" ht="20.100000000000001" customHeight="1">
      <c r="A25" s="16" t="s">
        <v>74</v>
      </c>
      <c r="B25" s="10">
        <v>112000000</v>
      </c>
      <c r="C25" s="10">
        <v>132000</v>
      </c>
      <c r="D25" s="10">
        <f t="shared" si="2"/>
        <v>1320000</v>
      </c>
      <c r="E25" s="146"/>
      <c r="F25" s="146"/>
      <c r="G25" s="11">
        <f t="shared" si="3"/>
        <v>1.1785714285714287E-2</v>
      </c>
      <c r="H25" s="152"/>
      <c r="I25" s="152"/>
      <c r="J25" s="152"/>
      <c r="K25" s="70">
        <f>LOG(D25)</f>
        <v>6.1205739312058496</v>
      </c>
      <c r="L25" s="155"/>
      <c r="M25" s="155"/>
      <c r="N25" s="162"/>
      <c r="O25" s="155"/>
      <c r="P25" s="144"/>
    </row>
    <row r="26" spans="1:16" ht="20.100000000000001" customHeight="1">
      <c r="A26" s="16" t="s">
        <v>75</v>
      </c>
      <c r="B26" s="10">
        <v>112000000</v>
      </c>
      <c r="C26" s="10">
        <v>50300</v>
      </c>
      <c r="D26" s="10">
        <f t="shared" si="2"/>
        <v>503000</v>
      </c>
      <c r="E26" s="147"/>
      <c r="F26" s="147"/>
      <c r="G26" s="11">
        <f t="shared" si="3"/>
        <v>4.4910714285714285E-3</v>
      </c>
      <c r="H26" s="153"/>
      <c r="I26" s="153"/>
      <c r="J26" s="153"/>
      <c r="K26" s="70">
        <f>LOG(D26)</f>
        <v>5.7015679850559273</v>
      </c>
      <c r="L26" s="160"/>
      <c r="M26" s="160"/>
      <c r="N26" s="163"/>
      <c r="O26" s="155"/>
      <c r="P26" s="144"/>
    </row>
    <row r="27" spans="1:16" ht="20.100000000000001" customHeight="1" thickBot="1">
      <c r="A27" s="37" t="s">
        <v>76</v>
      </c>
      <c r="B27" s="36">
        <v>0</v>
      </c>
      <c r="C27" s="129">
        <v>0</v>
      </c>
      <c r="D27" s="129">
        <f t="shared" si="2"/>
        <v>0</v>
      </c>
      <c r="E27" s="42"/>
      <c r="F27" s="42"/>
      <c r="G27" s="21" t="e">
        <f t="shared" si="3"/>
        <v>#DIV/0!</v>
      </c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7" t="s">
        <v>54</v>
      </c>
      <c r="B30" s="78">
        <v>112000000</v>
      </c>
      <c r="C30" s="78">
        <v>5570000</v>
      </c>
      <c r="D30" s="78">
        <f t="shared" ref="D30:D41" si="4">C30*10</f>
        <v>55700000</v>
      </c>
      <c r="E30" s="183">
        <f>AVERAGE(D30:D34)</f>
        <v>74220000</v>
      </c>
      <c r="F30" s="183">
        <f>STDEV(D30:D34)</f>
        <v>13842218.030359153</v>
      </c>
      <c r="G30" s="83">
        <f t="shared" ref="G30:G41" si="5">D30/B30</f>
        <v>0.49732142857142858</v>
      </c>
      <c r="H30" s="186">
        <f>AVERAGE(G30:G34)</f>
        <v>0.66267857142857145</v>
      </c>
      <c r="I30" s="186">
        <f>STDEV(G30:G34)</f>
        <v>0.12359123241392157</v>
      </c>
      <c r="J30" s="186">
        <f>I30/H30</f>
        <v>0.18650253341901396</v>
      </c>
      <c r="K30" s="84">
        <f>LOG(D30)</f>
        <v>7.7458551951737293</v>
      </c>
      <c r="L30" s="179">
        <f>AVERAGE(K30:K34)</f>
        <v>7.8642348315670842</v>
      </c>
      <c r="M30" s="181">
        <f>STDEV(K30:K34)^2</f>
        <v>6.968915511780866E-3</v>
      </c>
      <c r="N30" s="29"/>
      <c r="O30" s="25"/>
      <c r="P30" s="26"/>
    </row>
    <row r="31" spans="1:16" ht="20.100000000000001" customHeight="1">
      <c r="A31" s="79" t="s">
        <v>55</v>
      </c>
      <c r="B31" s="80">
        <v>112000000</v>
      </c>
      <c r="C31" s="80">
        <v>7170000</v>
      </c>
      <c r="D31" s="80">
        <f t="shared" si="4"/>
        <v>71700000</v>
      </c>
      <c r="E31" s="184"/>
      <c r="F31" s="184"/>
      <c r="G31" s="86">
        <f t="shared" si="5"/>
        <v>0.64017857142857137</v>
      </c>
      <c r="H31" s="187"/>
      <c r="I31" s="187"/>
      <c r="J31" s="187"/>
      <c r="K31" s="87">
        <f>LOG(D31)</f>
        <v>7.8555191556677997</v>
      </c>
      <c r="L31" s="180"/>
      <c r="M31" s="182"/>
      <c r="N31" s="30"/>
      <c r="O31" s="27"/>
      <c r="P31" s="28"/>
    </row>
    <row r="32" spans="1:16" ht="20.100000000000001" customHeight="1">
      <c r="A32" s="79" t="s">
        <v>56</v>
      </c>
      <c r="B32" s="80">
        <v>112000000</v>
      </c>
      <c r="C32" s="80">
        <v>6800000</v>
      </c>
      <c r="D32" s="80">
        <f t="shared" si="4"/>
        <v>68000000</v>
      </c>
      <c r="E32" s="184"/>
      <c r="F32" s="184"/>
      <c r="G32" s="86">
        <f t="shared" si="5"/>
        <v>0.6071428571428571</v>
      </c>
      <c r="H32" s="187"/>
      <c r="I32" s="187"/>
      <c r="J32" s="187"/>
      <c r="K32" s="87">
        <f>LOG(D32)</f>
        <v>7.8325089127062366</v>
      </c>
      <c r="L32" s="180"/>
      <c r="M32" s="182"/>
      <c r="N32" s="30"/>
      <c r="O32" s="27"/>
      <c r="P32" s="28"/>
    </row>
    <row r="33" spans="1:16" ht="20.100000000000001" customHeight="1">
      <c r="A33" s="79" t="s">
        <v>57</v>
      </c>
      <c r="B33" s="80">
        <v>112000000</v>
      </c>
      <c r="C33" s="80">
        <v>8970000</v>
      </c>
      <c r="D33" s="80">
        <f t="shared" si="4"/>
        <v>89700000</v>
      </c>
      <c r="E33" s="184"/>
      <c r="F33" s="184"/>
      <c r="G33" s="86">
        <f t="shared" si="5"/>
        <v>0.80089285714285718</v>
      </c>
      <c r="H33" s="187"/>
      <c r="I33" s="187"/>
      <c r="J33" s="187"/>
      <c r="K33" s="87">
        <f>LOG(D33)</f>
        <v>7.9527924430440917</v>
      </c>
      <c r="L33" s="180"/>
      <c r="M33" s="182"/>
      <c r="N33" s="30"/>
      <c r="O33" s="27"/>
      <c r="P33" s="28"/>
    </row>
    <row r="34" spans="1:16" ht="20.100000000000001" customHeight="1">
      <c r="A34" s="79" t="s">
        <v>58</v>
      </c>
      <c r="B34" s="80">
        <v>112000000</v>
      </c>
      <c r="C34" s="80">
        <v>8600000</v>
      </c>
      <c r="D34" s="80">
        <f t="shared" si="4"/>
        <v>86000000</v>
      </c>
      <c r="E34" s="185"/>
      <c r="F34" s="185"/>
      <c r="G34" s="86">
        <f t="shared" si="5"/>
        <v>0.7678571428571429</v>
      </c>
      <c r="H34" s="188"/>
      <c r="I34" s="188"/>
      <c r="J34" s="188"/>
      <c r="K34" s="87">
        <f>LOG(D34)</f>
        <v>7.9344984512435675</v>
      </c>
      <c r="L34" s="180"/>
      <c r="M34" s="182"/>
      <c r="N34" s="30"/>
      <c r="O34" s="27"/>
      <c r="P34" s="28"/>
    </row>
    <row r="35" spans="1:16" ht="20.100000000000001" customHeight="1" thickBot="1">
      <c r="A35" s="81" t="s">
        <v>59</v>
      </c>
      <c r="B35" s="85">
        <v>0</v>
      </c>
      <c r="C35" s="85">
        <v>0</v>
      </c>
      <c r="D35" s="85">
        <f t="shared" si="4"/>
        <v>0</v>
      </c>
      <c r="E35" s="38"/>
      <c r="F35" s="38"/>
      <c r="G35" s="12" t="e">
        <f t="shared" si="5"/>
        <v>#DIV/0!</v>
      </c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112000000</v>
      </c>
      <c r="C36" s="8">
        <v>1860000</v>
      </c>
      <c r="D36" s="8">
        <f t="shared" si="4"/>
        <v>18600000</v>
      </c>
      <c r="E36" s="145">
        <f>AVERAGE(D36:D40)</f>
        <v>15740000</v>
      </c>
      <c r="F36" s="145">
        <f>STDEV(D36:D40)</f>
        <v>3385705.244110893</v>
      </c>
      <c r="G36" s="41">
        <f t="shared" si="5"/>
        <v>0.16607142857142856</v>
      </c>
      <c r="H36" s="151">
        <f>AVERAGE(G36:G40)</f>
        <v>0.14053571428571426</v>
      </c>
      <c r="I36" s="151">
        <f>STDEV(G36:G40)</f>
        <v>3.0229511108132955E-2</v>
      </c>
      <c r="J36" s="151">
        <f>I36/H36</f>
        <v>0.21510198501339844</v>
      </c>
      <c r="K36" s="69">
        <f>LOG(D36)</f>
        <v>7.2695129442179161</v>
      </c>
      <c r="L36" s="154">
        <f>AVERAGE(K36:K40)</f>
        <v>7.1879204211292116</v>
      </c>
      <c r="M36" s="219">
        <f>STDEV(K36:K40)^2</f>
        <v>1.0480441255879212E-2</v>
      </c>
      <c r="N36" s="161">
        <f>L30-L36</f>
        <v>0.67631441043787266</v>
      </c>
      <c r="O36" s="219">
        <f>SQRT((M30/5)+(M36/5))</f>
        <v>5.9075133123269521E-2</v>
      </c>
      <c r="P36" s="143">
        <f>1.96*O36</f>
        <v>0.11578726092160826</v>
      </c>
    </row>
    <row r="37" spans="1:16" ht="20.100000000000001" customHeight="1">
      <c r="A37" s="16" t="s">
        <v>61</v>
      </c>
      <c r="B37" s="10">
        <v>112000000</v>
      </c>
      <c r="C37" s="10">
        <v>1790000</v>
      </c>
      <c r="D37" s="10">
        <f t="shared" si="4"/>
        <v>17900000</v>
      </c>
      <c r="E37" s="146"/>
      <c r="F37" s="146"/>
      <c r="G37" s="11">
        <f t="shared" si="5"/>
        <v>0.15982142857142856</v>
      </c>
      <c r="H37" s="152"/>
      <c r="I37" s="152"/>
      <c r="J37" s="152"/>
      <c r="K37" s="70">
        <f>LOG(D37)</f>
        <v>7.2528530309798933</v>
      </c>
      <c r="L37" s="155"/>
      <c r="M37" s="220"/>
      <c r="N37" s="162"/>
      <c r="O37" s="220"/>
      <c r="P37" s="144"/>
    </row>
    <row r="38" spans="1:16" ht="20.100000000000001" customHeight="1">
      <c r="A38" s="16" t="s">
        <v>62</v>
      </c>
      <c r="B38" s="10">
        <v>112000000</v>
      </c>
      <c r="C38" s="10">
        <v>1380000</v>
      </c>
      <c r="D38" s="10">
        <f t="shared" si="4"/>
        <v>13800000</v>
      </c>
      <c r="E38" s="146"/>
      <c r="F38" s="146"/>
      <c r="G38" s="11">
        <f t="shared" si="5"/>
        <v>0.12321428571428572</v>
      </c>
      <c r="H38" s="152"/>
      <c r="I38" s="152"/>
      <c r="J38" s="152"/>
      <c r="K38" s="70">
        <f>LOG(D38)</f>
        <v>7.1398790864012369</v>
      </c>
      <c r="L38" s="155"/>
      <c r="M38" s="220"/>
      <c r="N38" s="162"/>
      <c r="O38" s="220"/>
      <c r="P38" s="144"/>
    </row>
    <row r="39" spans="1:16" ht="20.100000000000001" customHeight="1">
      <c r="A39" s="16" t="s">
        <v>63</v>
      </c>
      <c r="B39" s="10">
        <v>112000000</v>
      </c>
      <c r="C39" s="10">
        <v>1070000</v>
      </c>
      <c r="D39" s="10">
        <f t="shared" si="4"/>
        <v>10700000</v>
      </c>
      <c r="E39" s="146"/>
      <c r="F39" s="146"/>
      <c r="G39" s="11">
        <f t="shared" si="5"/>
        <v>9.5535714285714279E-2</v>
      </c>
      <c r="H39" s="152"/>
      <c r="I39" s="152"/>
      <c r="J39" s="152"/>
      <c r="K39" s="70">
        <f>LOG(D39)</f>
        <v>7.0293837776852097</v>
      </c>
      <c r="L39" s="155"/>
      <c r="M39" s="220"/>
      <c r="N39" s="162"/>
      <c r="O39" s="220"/>
      <c r="P39" s="144"/>
    </row>
    <row r="40" spans="1:16" ht="20.100000000000001" customHeight="1">
      <c r="A40" s="16" t="s">
        <v>64</v>
      </c>
      <c r="B40" s="10">
        <v>112000000</v>
      </c>
      <c r="C40" s="10">
        <v>1770000</v>
      </c>
      <c r="D40" s="10">
        <f t="shared" si="4"/>
        <v>17700000</v>
      </c>
      <c r="E40" s="147"/>
      <c r="F40" s="147"/>
      <c r="G40" s="11">
        <f t="shared" si="5"/>
        <v>0.15803571428571428</v>
      </c>
      <c r="H40" s="153"/>
      <c r="I40" s="153"/>
      <c r="J40" s="153"/>
      <c r="K40" s="70">
        <f>LOG(D40)</f>
        <v>7.2479732663618064</v>
      </c>
      <c r="L40" s="160"/>
      <c r="M40" s="221"/>
      <c r="N40" s="163"/>
      <c r="O40" s="220"/>
      <c r="P40" s="144"/>
    </row>
    <row r="41" spans="1:16" ht="20.100000000000001" customHeight="1" thickBot="1">
      <c r="A41" s="37" t="s">
        <v>108</v>
      </c>
      <c r="B41" s="36">
        <v>0</v>
      </c>
      <c r="C41" s="17">
        <v>0</v>
      </c>
      <c r="D41" s="129">
        <f t="shared" si="4"/>
        <v>0</v>
      </c>
      <c r="E41" s="42"/>
      <c r="F41" s="42"/>
      <c r="G41" s="21" t="e">
        <f t="shared" si="5"/>
        <v>#DIV/0!</v>
      </c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20" t="s">
        <v>0</v>
      </c>
      <c r="B43" s="121" t="s">
        <v>53</v>
      </c>
      <c r="C43" s="121" t="s">
        <v>1</v>
      </c>
      <c r="D43" s="121" t="s">
        <v>9</v>
      </c>
      <c r="E43" s="121" t="s">
        <v>2</v>
      </c>
      <c r="F43" s="121" t="s">
        <v>3</v>
      </c>
      <c r="G43" s="121" t="s">
        <v>4</v>
      </c>
      <c r="H43" s="121" t="s">
        <v>5</v>
      </c>
      <c r="I43" s="121" t="s">
        <v>6</v>
      </c>
      <c r="J43" s="3" t="s">
        <v>7</v>
      </c>
      <c r="K43" s="122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8" t="s">
        <v>77</v>
      </c>
      <c r="B44" s="89">
        <v>112000000</v>
      </c>
      <c r="C44" s="89">
        <v>5700000</v>
      </c>
      <c r="D44" s="89">
        <f t="shared" ref="D44:D55" si="6">C44*10</f>
        <v>57000000</v>
      </c>
      <c r="E44" s="189">
        <f>AVERAGE(D44:D48)</f>
        <v>58540000</v>
      </c>
      <c r="F44" s="189">
        <f>STDEV(D44:D48)</f>
        <v>2037891.0667648553</v>
      </c>
      <c r="G44" s="94">
        <f t="shared" ref="G44:G54" si="7">D44/B44</f>
        <v>0.5089285714285714</v>
      </c>
      <c r="H44" s="192">
        <f>AVERAGE(G44:G48)</f>
        <v>0.52267857142857133</v>
      </c>
      <c r="I44" s="192">
        <f>STDEV(G44:G48)</f>
        <v>1.8195455953257628E-2</v>
      </c>
      <c r="J44" s="192">
        <f>I44/H44</f>
        <v>3.4811941693967452E-2</v>
      </c>
      <c r="K44" s="95">
        <f>LOG(D44)</f>
        <v>7.7558748556724915</v>
      </c>
      <c r="L44" s="195">
        <f>AVERAGE(K44:K48)</f>
        <v>7.767241397428343</v>
      </c>
      <c r="M44" s="224">
        <f>STDEV(K44:K48)^2</f>
        <v>2.298689244252634E-4</v>
      </c>
      <c r="N44" s="29"/>
      <c r="O44" s="25"/>
      <c r="P44" s="26"/>
    </row>
    <row r="45" spans="1:16" ht="20.100000000000001" customHeight="1">
      <c r="A45" s="90" t="s">
        <v>78</v>
      </c>
      <c r="B45" s="91">
        <v>112000000</v>
      </c>
      <c r="C45" s="91">
        <v>5870000</v>
      </c>
      <c r="D45" s="91">
        <f t="shared" si="6"/>
        <v>58700000</v>
      </c>
      <c r="E45" s="190"/>
      <c r="F45" s="190"/>
      <c r="G45" s="97">
        <f t="shared" si="7"/>
        <v>0.52410714285714288</v>
      </c>
      <c r="H45" s="193"/>
      <c r="I45" s="193"/>
      <c r="J45" s="193"/>
      <c r="K45" s="98">
        <f>LOG(D45)</f>
        <v>7.7686381012476149</v>
      </c>
      <c r="L45" s="196"/>
      <c r="M45" s="225"/>
      <c r="N45" s="30"/>
      <c r="O45" s="27"/>
      <c r="P45" s="28"/>
    </row>
    <row r="46" spans="1:16" ht="20.100000000000001" customHeight="1">
      <c r="A46" s="90" t="s">
        <v>79</v>
      </c>
      <c r="B46" s="91">
        <v>112000000</v>
      </c>
      <c r="C46" s="91">
        <v>6030000</v>
      </c>
      <c r="D46" s="91">
        <f t="shared" si="6"/>
        <v>60300000</v>
      </c>
      <c r="E46" s="190"/>
      <c r="F46" s="190"/>
      <c r="G46" s="97">
        <f t="shared" si="7"/>
        <v>0.53839285714285712</v>
      </c>
      <c r="H46" s="193"/>
      <c r="I46" s="193"/>
      <c r="J46" s="193"/>
      <c r="K46" s="98">
        <f>LOG(D46)</f>
        <v>7.7803173121401512</v>
      </c>
      <c r="L46" s="196"/>
      <c r="M46" s="225"/>
      <c r="N46" s="30"/>
      <c r="O46" s="27"/>
      <c r="P46" s="28"/>
    </row>
    <row r="47" spans="1:16" ht="20.100000000000001" customHeight="1">
      <c r="A47" s="90" t="s">
        <v>80</v>
      </c>
      <c r="B47" s="91">
        <v>112000000</v>
      </c>
      <c r="C47" s="91">
        <v>5600000</v>
      </c>
      <c r="D47" s="91">
        <f t="shared" si="6"/>
        <v>56000000</v>
      </c>
      <c r="E47" s="190"/>
      <c r="F47" s="190"/>
      <c r="G47" s="97">
        <f t="shared" si="7"/>
        <v>0.5</v>
      </c>
      <c r="H47" s="193"/>
      <c r="I47" s="193"/>
      <c r="J47" s="193"/>
      <c r="K47" s="98">
        <f>LOG(D47)</f>
        <v>7.7481880270062007</v>
      </c>
      <c r="L47" s="196"/>
      <c r="M47" s="225"/>
      <c r="N47" s="30"/>
      <c r="O47" s="27"/>
      <c r="P47" s="28"/>
    </row>
    <row r="48" spans="1:16" ht="20.100000000000001" customHeight="1">
      <c r="A48" s="90" t="s">
        <v>81</v>
      </c>
      <c r="B48" s="91">
        <v>112000000</v>
      </c>
      <c r="C48" s="91">
        <v>6070000</v>
      </c>
      <c r="D48" s="91">
        <f t="shared" si="6"/>
        <v>60700000</v>
      </c>
      <c r="E48" s="191"/>
      <c r="F48" s="191"/>
      <c r="G48" s="97">
        <f t="shared" si="7"/>
        <v>0.54196428571428568</v>
      </c>
      <c r="H48" s="194"/>
      <c r="I48" s="194"/>
      <c r="J48" s="194"/>
      <c r="K48" s="98">
        <f>LOG(D48)</f>
        <v>7.7831886910752575</v>
      </c>
      <c r="L48" s="196"/>
      <c r="M48" s="225"/>
      <c r="N48" s="30"/>
      <c r="O48" s="27"/>
      <c r="P48" s="28"/>
    </row>
    <row r="49" spans="1:16" ht="20.100000000000001" customHeight="1" thickBot="1">
      <c r="A49" s="92" t="s">
        <v>82</v>
      </c>
      <c r="B49" s="96">
        <v>0</v>
      </c>
      <c r="C49" s="96">
        <v>0</v>
      </c>
      <c r="D49" s="96">
        <f t="shared" si="6"/>
        <v>0</v>
      </c>
      <c r="E49" s="38"/>
      <c r="F49" s="38"/>
      <c r="G49" s="12" t="e">
        <f t="shared" si="7"/>
        <v>#DIV/0!</v>
      </c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83</v>
      </c>
      <c r="B50" s="8">
        <v>112000000</v>
      </c>
      <c r="C50" s="8">
        <v>1210000</v>
      </c>
      <c r="D50" s="8">
        <f t="shared" si="6"/>
        <v>12100000</v>
      </c>
      <c r="E50" s="145">
        <f>AVERAGE(D50:D54)</f>
        <v>14440000</v>
      </c>
      <c r="F50" s="145">
        <f>STDEV(D50:D54)</f>
        <v>1561409.6195425466</v>
      </c>
      <c r="G50" s="41">
        <f t="shared" si="7"/>
        <v>0.10803571428571429</v>
      </c>
      <c r="H50" s="151">
        <f>AVERAGE(G50:G54)</f>
        <v>0.12892857142857142</v>
      </c>
      <c r="I50" s="151">
        <f>STDEV(G50:G54)</f>
        <v>1.3941157317344495E-2</v>
      </c>
      <c r="J50" s="151">
        <f>I50/H50</f>
        <v>0.10813086007912628</v>
      </c>
      <c r="K50" s="69">
        <f>LOG(D50)</f>
        <v>7.0827853703164498</v>
      </c>
      <c r="L50" s="154">
        <f>AVERAGE(K50:K54)</f>
        <v>7.1574716349569503</v>
      </c>
      <c r="M50" s="226">
        <f>STDEV(K50:K54)^2</f>
        <v>2.3143074860776532E-3</v>
      </c>
      <c r="N50" s="161">
        <f>L44-L50</f>
        <v>0.6097697624713927</v>
      </c>
      <c r="O50" s="154">
        <f>SQRT((M44/5)+(M50/5))</f>
        <v>2.2557377553709193E-2</v>
      </c>
      <c r="P50" s="143">
        <f>1.96*O50</f>
        <v>4.4212460005270016E-2</v>
      </c>
    </row>
    <row r="51" spans="1:16" ht="20.100000000000001" customHeight="1">
      <c r="A51" s="16" t="s">
        <v>84</v>
      </c>
      <c r="B51" s="10">
        <v>112000000</v>
      </c>
      <c r="C51" s="10">
        <v>1650000</v>
      </c>
      <c r="D51" s="10">
        <f t="shared" si="6"/>
        <v>16500000</v>
      </c>
      <c r="E51" s="146"/>
      <c r="F51" s="146"/>
      <c r="G51" s="11">
        <f t="shared" si="7"/>
        <v>0.14732142857142858</v>
      </c>
      <c r="H51" s="152"/>
      <c r="I51" s="152"/>
      <c r="J51" s="152"/>
      <c r="K51" s="70">
        <f>LOG(D51)</f>
        <v>7.2174839442139067</v>
      </c>
      <c r="L51" s="155"/>
      <c r="M51" s="227"/>
      <c r="N51" s="162"/>
      <c r="O51" s="155"/>
      <c r="P51" s="144"/>
    </row>
    <row r="52" spans="1:16" ht="20.100000000000001" customHeight="1">
      <c r="A52" s="16" t="s">
        <v>85</v>
      </c>
      <c r="B52" s="10">
        <v>112000000</v>
      </c>
      <c r="C52" s="10">
        <v>1450000</v>
      </c>
      <c r="D52" s="10">
        <f t="shared" si="6"/>
        <v>14500000</v>
      </c>
      <c r="E52" s="146"/>
      <c r="F52" s="146"/>
      <c r="G52" s="11">
        <f t="shared" si="7"/>
        <v>0.12946428571428573</v>
      </c>
      <c r="H52" s="152"/>
      <c r="I52" s="152"/>
      <c r="J52" s="152"/>
      <c r="K52" s="70">
        <f>LOG(D52)</f>
        <v>7.1613680022349753</v>
      </c>
      <c r="L52" s="155"/>
      <c r="M52" s="227"/>
      <c r="N52" s="162"/>
      <c r="O52" s="155"/>
      <c r="P52" s="144"/>
    </row>
    <row r="53" spans="1:16" ht="20.100000000000001" customHeight="1">
      <c r="A53" s="16" t="s">
        <v>86</v>
      </c>
      <c r="B53" s="10">
        <v>112000000</v>
      </c>
      <c r="C53" s="10">
        <v>1450000</v>
      </c>
      <c r="D53" s="10">
        <f t="shared" si="6"/>
        <v>14500000</v>
      </c>
      <c r="E53" s="146"/>
      <c r="F53" s="146"/>
      <c r="G53" s="11">
        <f t="shared" si="7"/>
        <v>0.12946428571428573</v>
      </c>
      <c r="H53" s="152"/>
      <c r="I53" s="152"/>
      <c r="J53" s="152"/>
      <c r="K53" s="70">
        <f>LOG(D53)</f>
        <v>7.1613680022349753</v>
      </c>
      <c r="L53" s="155"/>
      <c r="M53" s="227"/>
      <c r="N53" s="162"/>
      <c r="O53" s="155"/>
      <c r="P53" s="144"/>
    </row>
    <row r="54" spans="1:16" ht="20.100000000000001" customHeight="1">
      <c r="A54" s="16" t="s">
        <v>87</v>
      </c>
      <c r="B54" s="10">
        <v>112000000</v>
      </c>
      <c r="C54" s="10">
        <v>1460000</v>
      </c>
      <c r="D54" s="10">
        <f t="shared" si="6"/>
        <v>14600000</v>
      </c>
      <c r="E54" s="147"/>
      <c r="F54" s="147"/>
      <c r="G54" s="11">
        <f t="shared" si="7"/>
        <v>0.13035714285714287</v>
      </c>
      <c r="H54" s="153"/>
      <c r="I54" s="153"/>
      <c r="J54" s="153"/>
      <c r="K54" s="70">
        <f>LOG(D54)</f>
        <v>7.1643528557844371</v>
      </c>
      <c r="L54" s="160"/>
      <c r="M54" s="228"/>
      <c r="N54" s="163"/>
      <c r="O54" s="155"/>
      <c r="P54" s="144"/>
    </row>
    <row r="55" spans="1:16" ht="20.100000000000001" customHeight="1" thickBot="1">
      <c r="A55" s="37" t="s">
        <v>88</v>
      </c>
      <c r="B55" s="36">
        <v>0</v>
      </c>
      <c r="C55" s="17">
        <v>0</v>
      </c>
      <c r="D55" s="129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6.5" thickTop="1" thickBot="1"/>
    <row r="57" spans="1:16" ht="57.95" customHeight="1" thickTop="1" thickBot="1">
      <c r="A57" s="1" t="s">
        <v>0</v>
      </c>
      <c r="B57" s="2" t="s">
        <v>53</v>
      </c>
      <c r="C57" s="2" t="s">
        <v>1</v>
      </c>
      <c r="D57" s="2" t="s">
        <v>9</v>
      </c>
      <c r="E57" s="2" t="s">
        <v>2</v>
      </c>
      <c r="F57" s="2" t="s">
        <v>3</v>
      </c>
      <c r="G57" s="2" t="s">
        <v>4</v>
      </c>
      <c r="H57" s="2" t="s">
        <v>5</v>
      </c>
      <c r="I57" s="2" t="s">
        <v>6</v>
      </c>
      <c r="J57" s="3" t="s">
        <v>7</v>
      </c>
      <c r="K57" s="23" t="s">
        <v>10</v>
      </c>
      <c r="L57" s="4" t="s">
        <v>11</v>
      </c>
      <c r="M57" s="5" t="s">
        <v>12</v>
      </c>
      <c r="N57" s="24" t="s">
        <v>8</v>
      </c>
      <c r="O57" s="5" t="s">
        <v>13</v>
      </c>
      <c r="P57" s="6" t="s">
        <v>14</v>
      </c>
    </row>
    <row r="58" spans="1:16" ht="20.100000000000001" customHeight="1" thickTop="1">
      <c r="A58" s="99" t="s">
        <v>39</v>
      </c>
      <c r="B58" s="100">
        <v>112000000</v>
      </c>
      <c r="C58" s="100">
        <v>863000</v>
      </c>
      <c r="D58" s="100">
        <f t="shared" ref="D58:D69" si="8">C58*10</f>
        <v>8630000</v>
      </c>
      <c r="E58" s="203">
        <f>AVERAGE(D58:D62)</f>
        <v>7506000</v>
      </c>
      <c r="F58" s="203">
        <f>STDEV(D58:D62)</f>
        <v>1804184.026090465</v>
      </c>
      <c r="G58" s="105">
        <f t="shared" ref="G58:G68" si="9">D58/B58</f>
        <v>7.705357142857143E-2</v>
      </c>
      <c r="H58" s="206">
        <f>AVERAGE(G58:G62)</f>
        <v>6.7017857142857143E-2</v>
      </c>
      <c r="I58" s="206">
        <f>STDEV(G58:G62)</f>
        <v>1.61087859472363E-2</v>
      </c>
      <c r="J58" s="206">
        <f>I58/H58</f>
        <v>0.24036557768324882</v>
      </c>
      <c r="K58" s="106">
        <f>LOG(D58)</f>
        <v>6.9360107957152097</v>
      </c>
      <c r="L58" s="199">
        <f>AVERAGE(K58:K62)</f>
        <v>6.8622945486974984</v>
      </c>
      <c r="M58" s="201">
        <f>STDEV(K58:K62)^2</f>
        <v>1.6225541954874245E-2</v>
      </c>
      <c r="N58" s="29"/>
      <c r="O58" s="25"/>
      <c r="P58" s="26"/>
    </row>
    <row r="59" spans="1:16" ht="20.100000000000001" customHeight="1">
      <c r="A59" s="101" t="s">
        <v>40</v>
      </c>
      <c r="B59" s="102">
        <v>112000000</v>
      </c>
      <c r="C59" s="102">
        <v>843000</v>
      </c>
      <c r="D59" s="102">
        <f t="shared" si="8"/>
        <v>8430000</v>
      </c>
      <c r="E59" s="204"/>
      <c r="F59" s="204"/>
      <c r="G59" s="108">
        <f t="shared" si="9"/>
        <v>7.5267857142857136E-2</v>
      </c>
      <c r="H59" s="207"/>
      <c r="I59" s="207"/>
      <c r="J59" s="207"/>
      <c r="K59" s="109">
        <f>LOG(D59)</f>
        <v>6.9258275746247424</v>
      </c>
      <c r="L59" s="200"/>
      <c r="M59" s="202"/>
      <c r="N59" s="30"/>
      <c r="O59" s="27"/>
      <c r="P59" s="28"/>
    </row>
    <row r="60" spans="1:16" ht="20.100000000000001" customHeight="1">
      <c r="A60" s="101" t="s">
        <v>41</v>
      </c>
      <c r="B60" s="102">
        <v>112000000</v>
      </c>
      <c r="C60" s="102">
        <v>777000</v>
      </c>
      <c r="D60" s="102">
        <f t="shared" si="8"/>
        <v>7770000</v>
      </c>
      <c r="E60" s="204"/>
      <c r="F60" s="204"/>
      <c r="G60" s="108">
        <f t="shared" si="9"/>
        <v>6.9375000000000006E-2</v>
      </c>
      <c r="H60" s="207"/>
      <c r="I60" s="207"/>
      <c r="J60" s="207"/>
      <c r="K60" s="109">
        <f>LOG(D60)</f>
        <v>6.8904210188009145</v>
      </c>
      <c r="L60" s="200"/>
      <c r="M60" s="202"/>
      <c r="N60" s="30"/>
      <c r="O60" s="27"/>
      <c r="P60" s="28"/>
    </row>
    <row r="61" spans="1:16" ht="20.100000000000001" customHeight="1">
      <c r="A61" s="101" t="s">
        <v>42</v>
      </c>
      <c r="B61" s="102">
        <v>112000000</v>
      </c>
      <c r="C61" s="102">
        <v>433000</v>
      </c>
      <c r="D61" s="102">
        <f t="shared" si="8"/>
        <v>4330000</v>
      </c>
      <c r="E61" s="204"/>
      <c r="F61" s="204"/>
      <c r="G61" s="108">
        <f t="shared" si="9"/>
        <v>3.8660714285714284E-2</v>
      </c>
      <c r="H61" s="207"/>
      <c r="I61" s="207"/>
      <c r="J61" s="207"/>
      <c r="K61" s="109">
        <f>LOG(D61)</f>
        <v>6.6364878963533656</v>
      </c>
      <c r="L61" s="200"/>
      <c r="M61" s="202"/>
      <c r="N61" s="30"/>
      <c r="O61" s="27"/>
      <c r="P61" s="28"/>
    </row>
    <row r="62" spans="1:16" ht="20.100000000000001" customHeight="1">
      <c r="A62" s="101" t="s">
        <v>43</v>
      </c>
      <c r="B62" s="102">
        <v>112000000</v>
      </c>
      <c r="C62" s="102">
        <v>837000</v>
      </c>
      <c r="D62" s="102">
        <f t="shared" si="8"/>
        <v>8370000</v>
      </c>
      <c r="E62" s="205"/>
      <c r="F62" s="205"/>
      <c r="G62" s="108">
        <f t="shared" si="9"/>
        <v>7.4732142857142858E-2</v>
      </c>
      <c r="H62" s="208"/>
      <c r="I62" s="208"/>
      <c r="J62" s="208"/>
      <c r="K62" s="109">
        <f>LOG(D62)</f>
        <v>6.92272545799326</v>
      </c>
      <c r="L62" s="200"/>
      <c r="M62" s="202"/>
      <c r="N62" s="30"/>
      <c r="O62" s="27"/>
      <c r="P62" s="28"/>
    </row>
    <row r="63" spans="1:16" ht="20.100000000000001" customHeight="1" thickBot="1">
      <c r="A63" s="103" t="s">
        <v>44</v>
      </c>
      <c r="B63" s="107">
        <v>0</v>
      </c>
      <c r="C63" s="107">
        <v>0</v>
      </c>
      <c r="D63" s="107">
        <f t="shared" si="8"/>
        <v>0</v>
      </c>
      <c r="E63" s="38"/>
      <c r="F63" s="38"/>
      <c r="G63" s="12" t="e">
        <f t="shared" si="9"/>
        <v>#DIV/0!</v>
      </c>
      <c r="H63" s="12"/>
      <c r="I63" s="13"/>
      <c r="J63" s="39"/>
      <c r="K63" s="22"/>
      <c r="L63" s="30"/>
      <c r="M63" s="40"/>
      <c r="N63" s="30"/>
      <c r="O63" s="27"/>
      <c r="P63" s="28"/>
    </row>
    <row r="64" spans="1:16" ht="20.100000000000001" customHeight="1" thickTop="1">
      <c r="A64" s="14" t="s">
        <v>45</v>
      </c>
      <c r="B64" s="8">
        <v>112000000</v>
      </c>
      <c r="C64" s="8">
        <v>149000</v>
      </c>
      <c r="D64" s="8">
        <f t="shared" si="8"/>
        <v>1490000</v>
      </c>
      <c r="E64" s="145">
        <f>AVERAGE(D64:D68)</f>
        <v>1124000</v>
      </c>
      <c r="F64" s="145">
        <f>STDEV(D64:D68)</f>
        <v>425581.36707332474</v>
      </c>
      <c r="G64" s="41">
        <f t="shared" si="9"/>
        <v>1.3303571428571428E-2</v>
      </c>
      <c r="H64" s="151">
        <f>AVERAGE(G64:G68)</f>
        <v>1.0035714285714285E-2</v>
      </c>
      <c r="I64" s="151">
        <f>STDEV(G64:G68)</f>
        <v>3.7998336345832608E-3</v>
      </c>
      <c r="J64" s="151">
        <f>I64/H64</f>
        <v>0.37863110949584095</v>
      </c>
      <c r="K64" s="69">
        <f>LOG(D64)</f>
        <v>6.173186268412274</v>
      </c>
      <c r="L64" s="154">
        <f>AVERAGE(K64:K68)</f>
        <v>6.0229587236209605</v>
      </c>
      <c r="M64" s="219">
        <f>STDEV(K64:K68)^2</f>
        <v>3.2051768401665008E-2</v>
      </c>
      <c r="N64" s="161">
        <f>L58-L64</f>
        <v>0.83933582507653792</v>
      </c>
      <c r="O64" s="154">
        <f>SQRT((M58/5)+(M64/5))</f>
        <v>9.8262210800021441E-2</v>
      </c>
      <c r="P64" s="143">
        <f>1.96*O64</f>
        <v>0.19259393316804202</v>
      </c>
    </row>
    <row r="65" spans="1:16" ht="20.100000000000001" customHeight="1">
      <c r="A65" s="16" t="s">
        <v>46</v>
      </c>
      <c r="B65" s="10">
        <v>112000000</v>
      </c>
      <c r="C65" s="10">
        <v>88700</v>
      </c>
      <c r="D65" s="10">
        <f t="shared" si="8"/>
        <v>887000</v>
      </c>
      <c r="E65" s="146"/>
      <c r="F65" s="146"/>
      <c r="G65" s="11">
        <f t="shared" si="9"/>
        <v>7.9196428571428577E-3</v>
      </c>
      <c r="H65" s="152"/>
      <c r="I65" s="152"/>
      <c r="J65" s="152"/>
      <c r="K65" s="70">
        <f>LOG(D65)</f>
        <v>5.9479236198317267</v>
      </c>
      <c r="L65" s="155"/>
      <c r="M65" s="220"/>
      <c r="N65" s="162"/>
      <c r="O65" s="155"/>
      <c r="P65" s="144"/>
    </row>
    <row r="66" spans="1:16" ht="20.100000000000001" customHeight="1">
      <c r="A66" s="16" t="s">
        <v>47</v>
      </c>
      <c r="B66" s="10">
        <v>112000000</v>
      </c>
      <c r="C66" s="10">
        <v>58300</v>
      </c>
      <c r="D66" s="10">
        <f t="shared" si="8"/>
        <v>583000</v>
      </c>
      <c r="E66" s="146"/>
      <c r="F66" s="146"/>
      <c r="G66" s="11">
        <f t="shared" si="9"/>
        <v>5.2053571428571426E-3</v>
      </c>
      <c r="H66" s="152"/>
      <c r="I66" s="152"/>
      <c r="J66" s="152"/>
      <c r="K66" s="70">
        <f>LOG(D66)</f>
        <v>5.7656685547590145</v>
      </c>
      <c r="L66" s="155"/>
      <c r="M66" s="220"/>
      <c r="N66" s="162"/>
      <c r="O66" s="155"/>
      <c r="P66" s="144"/>
    </row>
    <row r="67" spans="1:16" ht="20.100000000000001" customHeight="1">
      <c r="A67" s="16" t="s">
        <v>48</v>
      </c>
      <c r="B67" s="10">
        <v>112000000</v>
      </c>
      <c r="C67" s="10">
        <v>105000</v>
      </c>
      <c r="D67" s="10">
        <f t="shared" si="8"/>
        <v>1050000</v>
      </c>
      <c r="E67" s="146"/>
      <c r="F67" s="146"/>
      <c r="G67" s="11">
        <f t="shared" si="9"/>
        <v>9.3749999999999997E-3</v>
      </c>
      <c r="H67" s="152"/>
      <c r="I67" s="152"/>
      <c r="J67" s="152"/>
      <c r="K67" s="70">
        <f>LOG(D67)</f>
        <v>6.0211892990699383</v>
      </c>
      <c r="L67" s="155"/>
      <c r="M67" s="220"/>
      <c r="N67" s="162"/>
      <c r="O67" s="155"/>
      <c r="P67" s="144"/>
    </row>
    <row r="68" spans="1:16" ht="20.100000000000001" customHeight="1">
      <c r="A68" s="16" t="s">
        <v>49</v>
      </c>
      <c r="B68" s="10">
        <v>112000000</v>
      </c>
      <c r="C68" s="10">
        <v>161000</v>
      </c>
      <c r="D68" s="10">
        <f t="shared" si="8"/>
        <v>1610000</v>
      </c>
      <c r="E68" s="147"/>
      <c r="F68" s="147"/>
      <c r="G68" s="11">
        <f t="shared" si="9"/>
        <v>1.4375000000000001E-2</v>
      </c>
      <c r="H68" s="153"/>
      <c r="I68" s="153"/>
      <c r="J68" s="153"/>
      <c r="K68" s="70">
        <f>LOG(D68)</f>
        <v>6.20682587603185</v>
      </c>
      <c r="L68" s="160"/>
      <c r="M68" s="221"/>
      <c r="N68" s="163"/>
      <c r="O68" s="155"/>
      <c r="P68" s="144"/>
    </row>
    <row r="69" spans="1:16" ht="20.100000000000001" customHeight="1" thickBot="1">
      <c r="A69" s="37" t="s">
        <v>50</v>
      </c>
      <c r="B69" s="36">
        <v>0</v>
      </c>
      <c r="C69" s="17">
        <v>0</v>
      </c>
      <c r="D69" s="129">
        <f t="shared" si="8"/>
        <v>0</v>
      </c>
      <c r="E69" s="42"/>
      <c r="F69" s="42"/>
      <c r="G69" s="21"/>
      <c r="H69" s="43"/>
      <c r="I69" s="43"/>
      <c r="J69" s="21"/>
      <c r="K69" s="32"/>
      <c r="L69" s="31"/>
      <c r="M69" s="31"/>
      <c r="N69" s="35"/>
      <c r="O69" s="33"/>
      <c r="P69" s="34"/>
    </row>
    <row r="70" spans="1:16" ht="16.5" thickTop="1" thickBot="1"/>
    <row r="71" spans="1:16" ht="57.95" customHeight="1" thickTop="1" thickBot="1">
      <c r="A71" s="1" t="s">
        <v>0</v>
      </c>
      <c r="B71" s="2" t="s">
        <v>53</v>
      </c>
      <c r="C71" s="2" t="s">
        <v>1</v>
      </c>
      <c r="D71" s="2" t="s">
        <v>9</v>
      </c>
      <c r="E71" s="2" t="s">
        <v>2</v>
      </c>
      <c r="F71" s="2" t="s">
        <v>3</v>
      </c>
      <c r="G71" s="2" t="s">
        <v>4</v>
      </c>
      <c r="H71" s="2" t="s">
        <v>5</v>
      </c>
      <c r="I71" s="2" t="s">
        <v>6</v>
      </c>
      <c r="J71" s="3" t="s">
        <v>7</v>
      </c>
      <c r="K71" s="23" t="s">
        <v>10</v>
      </c>
      <c r="L71" s="4" t="s">
        <v>11</v>
      </c>
      <c r="M71" s="5" t="s">
        <v>12</v>
      </c>
      <c r="N71" s="24" t="s">
        <v>8</v>
      </c>
      <c r="O71" s="5" t="s">
        <v>13</v>
      </c>
      <c r="P71" s="6" t="s">
        <v>14</v>
      </c>
    </row>
    <row r="72" spans="1:16" ht="20.100000000000001" customHeight="1" thickTop="1">
      <c r="A72" s="110" t="s">
        <v>89</v>
      </c>
      <c r="B72" s="111">
        <v>112000000</v>
      </c>
      <c r="C72" s="111">
        <v>1770000</v>
      </c>
      <c r="D72" s="111">
        <f t="shared" ref="D72:D83" si="10">C72*10</f>
        <v>17700000</v>
      </c>
      <c r="E72" s="209">
        <f>AVERAGE(D72:D76)</f>
        <v>12046000</v>
      </c>
      <c r="F72" s="209">
        <f>STDEV(D72:D76)</f>
        <v>3823032.8274813439</v>
      </c>
      <c r="G72" s="112">
        <f t="shared" ref="G72:G82" si="11">D72/B72</f>
        <v>0.15803571428571428</v>
      </c>
      <c r="H72" s="212">
        <f>AVERAGE(G72:G76)</f>
        <v>0.10755357142857143</v>
      </c>
      <c r="I72" s="212">
        <f>STDEV(G72:G76)</f>
        <v>3.4134221673940562E-2</v>
      </c>
      <c r="J72" s="212">
        <f>I72/H72</f>
        <v>0.31736948592739023</v>
      </c>
      <c r="K72" s="113">
        <f>LOG(D72)</f>
        <v>7.2479732663618064</v>
      </c>
      <c r="L72" s="215">
        <f>AVERAGE(K72:K76)</f>
        <v>7.0636669632738984</v>
      </c>
      <c r="M72" s="217">
        <f>STDEV(K72:K76)^2</f>
        <v>1.8520923322640211E-2</v>
      </c>
      <c r="N72" s="29"/>
      <c r="O72" s="25"/>
      <c r="P72" s="26"/>
    </row>
    <row r="73" spans="1:16" ht="20.100000000000001" customHeight="1">
      <c r="A73" s="114" t="s">
        <v>90</v>
      </c>
      <c r="B73" s="115">
        <v>112000000</v>
      </c>
      <c r="C73" s="115">
        <v>1320000</v>
      </c>
      <c r="D73" s="115">
        <f t="shared" si="10"/>
        <v>13200000</v>
      </c>
      <c r="E73" s="210"/>
      <c r="F73" s="210"/>
      <c r="G73" s="116">
        <f t="shared" si="11"/>
        <v>0.11785714285714285</v>
      </c>
      <c r="H73" s="213"/>
      <c r="I73" s="213"/>
      <c r="J73" s="213"/>
      <c r="K73" s="117">
        <f>LOG(D73)</f>
        <v>7.1205739312058496</v>
      </c>
      <c r="L73" s="216"/>
      <c r="M73" s="218"/>
      <c r="N73" s="30"/>
      <c r="O73" s="27"/>
      <c r="P73" s="28"/>
    </row>
    <row r="74" spans="1:16" ht="20.100000000000001" customHeight="1">
      <c r="A74" s="114" t="s">
        <v>91</v>
      </c>
      <c r="B74" s="115">
        <v>112000000</v>
      </c>
      <c r="C74" s="115">
        <v>880000</v>
      </c>
      <c r="D74" s="115">
        <f t="shared" si="10"/>
        <v>8800000</v>
      </c>
      <c r="E74" s="210"/>
      <c r="F74" s="210"/>
      <c r="G74" s="116">
        <f t="shared" si="11"/>
        <v>7.857142857142857E-2</v>
      </c>
      <c r="H74" s="213"/>
      <c r="I74" s="213"/>
      <c r="J74" s="213"/>
      <c r="K74" s="117">
        <f>LOG(D74)</f>
        <v>6.9444826721501682</v>
      </c>
      <c r="L74" s="216"/>
      <c r="M74" s="218"/>
      <c r="N74" s="30"/>
      <c r="O74" s="27"/>
      <c r="P74" s="28"/>
    </row>
    <row r="75" spans="1:16" ht="20.100000000000001" customHeight="1">
      <c r="A75" s="114" t="s">
        <v>92</v>
      </c>
      <c r="B75" s="115">
        <v>112000000</v>
      </c>
      <c r="C75" s="115">
        <v>1230000</v>
      </c>
      <c r="D75" s="115">
        <f t="shared" si="10"/>
        <v>12300000</v>
      </c>
      <c r="E75" s="210"/>
      <c r="F75" s="210"/>
      <c r="G75" s="116">
        <f t="shared" si="11"/>
        <v>0.10982142857142857</v>
      </c>
      <c r="H75" s="213"/>
      <c r="I75" s="213"/>
      <c r="J75" s="213"/>
      <c r="K75" s="117">
        <f>LOG(D75)</f>
        <v>7.0899051114393981</v>
      </c>
      <c r="L75" s="216"/>
      <c r="M75" s="218"/>
      <c r="N75" s="30"/>
      <c r="O75" s="27"/>
      <c r="P75" s="28"/>
    </row>
    <row r="76" spans="1:16" ht="20.100000000000001" customHeight="1">
      <c r="A76" s="114" t="s">
        <v>93</v>
      </c>
      <c r="B76" s="115">
        <v>112000000</v>
      </c>
      <c r="C76" s="115">
        <v>823000</v>
      </c>
      <c r="D76" s="115">
        <f t="shared" si="10"/>
        <v>8230000</v>
      </c>
      <c r="E76" s="211"/>
      <c r="F76" s="211"/>
      <c r="G76" s="116">
        <f t="shared" si="11"/>
        <v>7.3482142857142857E-2</v>
      </c>
      <c r="H76" s="214"/>
      <c r="I76" s="214"/>
      <c r="J76" s="214"/>
      <c r="K76" s="117">
        <f>LOG(D76)</f>
        <v>6.9153998352122699</v>
      </c>
      <c r="L76" s="216"/>
      <c r="M76" s="218"/>
      <c r="N76" s="30"/>
      <c r="O76" s="27"/>
      <c r="P76" s="28"/>
    </row>
    <row r="77" spans="1:16" ht="20.100000000000001" customHeight="1" thickBot="1">
      <c r="A77" s="118" t="s">
        <v>94</v>
      </c>
      <c r="B77" s="119">
        <v>0</v>
      </c>
      <c r="C77" s="119">
        <v>0</v>
      </c>
      <c r="D77" s="119">
        <f t="shared" si="10"/>
        <v>0</v>
      </c>
      <c r="E77" s="38"/>
      <c r="F77" s="38"/>
      <c r="G77" s="12" t="e">
        <f t="shared" si="11"/>
        <v>#DIV/0!</v>
      </c>
      <c r="H77" s="12"/>
      <c r="I77" s="13"/>
      <c r="J77" s="39"/>
      <c r="K77" s="22"/>
      <c r="L77" s="30"/>
      <c r="M77" s="40"/>
      <c r="N77" s="30"/>
      <c r="O77" s="27"/>
      <c r="P77" s="28"/>
    </row>
    <row r="78" spans="1:16" ht="20.100000000000001" customHeight="1" thickTop="1">
      <c r="A78" s="14" t="s">
        <v>95</v>
      </c>
      <c r="B78" s="8">
        <v>112000000</v>
      </c>
      <c r="C78" s="8">
        <v>207000</v>
      </c>
      <c r="D78" s="8">
        <f t="shared" si="10"/>
        <v>2070000</v>
      </c>
      <c r="E78" s="145">
        <f>AVERAGE(D78:D82)</f>
        <v>1203600</v>
      </c>
      <c r="F78" s="145">
        <f>STDEV(D78:D82)</f>
        <v>876465.8008159817</v>
      </c>
      <c r="G78" s="41">
        <f t="shared" si="11"/>
        <v>1.8482142857142857E-2</v>
      </c>
      <c r="H78" s="151">
        <f>AVERAGE(G78:G82)</f>
        <v>1.0746428571428572E-2</v>
      </c>
      <c r="I78" s="151">
        <f>STDEV(G78:G82)</f>
        <v>7.8255875072855471E-3</v>
      </c>
      <c r="J78" s="151">
        <f>I78/H78</f>
        <v>0.72820355667662118</v>
      </c>
      <c r="K78" s="69">
        <f>LOG(D78)</f>
        <v>6.3159703454569174</v>
      </c>
      <c r="L78" s="154">
        <f>AVERAGE(K78:K82)</f>
        <v>5.9024653271023606</v>
      </c>
      <c r="M78" s="154">
        <f>STDEV(K78:K82)^2</f>
        <v>0.26822020278530795</v>
      </c>
      <c r="N78" s="161">
        <f>L72-L78</f>
        <v>1.1612016361715378</v>
      </c>
      <c r="O78" s="154">
        <f>SQRT((M72/5)+(M78/5))</f>
        <v>0.23947489476266531</v>
      </c>
      <c r="P78" s="143">
        <f>1.96*O78</f>
        <v>0.46937079373482399</v>
      </c>
    </row>
    <row r="79" spans="1:16" ht="20.100000000000001" customHeight="1">
      <c r="A79" s="16" t="s">
        <v>96</v>
      </c>
      <c r="B79" s="10">
        <v>112000000</v>
      </c>
      <c r="C79" s="10">
        <v>157000</v>
      </c>
      <c r="D79" s="10">
        <f t="shared" si="10"/>
        <v>1570000</v>
      </c>
      <c r="E79" s="146"/>
      <c r="F79" s="146"/>
      <c r="G79" s="11">
        <f t="shared" si="11"/>
        <v>1.4017857142857143E-2</v>
      </c>
      <c r="H79" s="152"/>
      <c r="I79" s="152"/>
      <c r="J79" s="152"/>
      <c r="K79" s="70">
        <f>LOG(D79)</f>
        <v>6.195899652409234</v>
      </c>
      <c r="L79" s="155"/>
      <c r="M79" s="155"/>
      <c r="N79" s="162"/>
      <c r="O79" s="155"/>
      <c r="P79" s="144"/>
    </row>
    <row r="80" spans="1:16" ht="20.100000000000001" customHeight="1">
      <c r="A80" s="16" t="s">
        <v>97</v>
      </c>
      <c r="B80" s="10">
        <v>112000000</v>
      </c>
      <c r="C80" s="10">
        <v>40300</v>
      </c>
      <c r="D80" s="10">
        <f t="shared" si="10"/>
        <v>403000</v>
      </c>
      <c r="E80" s="146"/>
      <c r="F80" s="146"/>
      <c r="G80" s="11">
        <f t="shared" si="11"/>
        <v>3.5982142857142858E-3</v>
      </c>
      <c r="H80" s="152"/>
      <c r="I80" s="152"/>
      <c r="J80" s="152"/>
      <c r="K80" s="70">
        <f>LOG(D80)</f>
        <v>5.6053050461411091</v>
      </c>
      <c r="L80" s="155"/>
      <c r="M80" s="155"/>
      <c r="N80" s="162"/>
      <c r="O80" s="155"/>
      <c r="P80" s="144"/>
    </row>
    <row r="81" spans="1:16" ht="20.100000000000001" customHeight="1">
      <c r="A81" s="16" t="s">
        <v>98</v>
      </c>
      <c r="B81" s="10">
        <v>112000000</v>
      </c>
      <c r="C81" s="10">
        <v>184000</v>
      </c>
      <c r="D81" s="10">
        <f t="shared" si="10"/>
        <v>1840000</v>
      </c>
      <c r="E81" s="146"/>
      <c r="F81" s="146"/>
      <c r="G81" s="11">
        <f t="shared" si="11"/>
        <v>1.6428571428571428E-2</v>
      </c>
      <c r="H81" s="152"/>
      <c r="I81" s="152"/>
      <c r="J81" s="152"/>
      <c r="K81" s="70">
        <f>LOG(D81)</f>
        <v>6.2648178230095368</v>
      </c>
      <c r="L81" s="155"/>
      <c r="M81" s="155"/>
      <c r="N81" s="162"/>
      <c r="O81" s="155"/>
      <c r="P81" s="144"/>
    </row>
    <row r="82" spans="1:16" ht="20.100000000000001" customHeight="1">
      <c r="A82" s="16" t="s">
        <v>99</v>
      </c>
      <c r="B82" s="10">
        <v>112000000</v>
      </c>
      <c r="C82" s="10">
        <v>13500</v>
      </c>
      <c r="D82" s="10">
        <f t="shared" si="10"/>
        <v>135000</v>
      </c>
      <c r="E82" s="147"/>
      <c r="F82" s="147"/>
      <c r="G82" s="11">
        <f t="shared" si="11"/>
        <v>1.2053571428571428E-3</v>
      </c>
      <c r="H82" s="153"/>
      <c r="I82" s="153"/>
      <c r="J82" s="153"/>
      <c r="K82" s="70">
        <f>LOG(D82)</f>
        <v>5.1303337684950066</v>
      </c>
      <c r="L82" s="160"/>
      <c r="M82" s="160"/>
      <c r="N82" s="163"/>
      <c r="O82" s="155"/>
      <c r="P82" s="144"/>
    </row>
    <row r="83" spans="1:16" ht="20.100000000000001" customHeight="1" thickBot="1">
      <c r="A83" s="37" t="s">
        <v>100</v>
      </c>
      <c r="B83" s="36">
        <v>0</v>
      </c>
      <c r="C83" s="17">
        <v>0</v>
      </c>
      <c r="D83" s="129">
        <f t="shared" si="10"/>
        <v>0</v>
      </c>
      <c r="E83" s="42"/>
      <c r="F83" s="42"/>
      <c r="G83" s="21"/>
      <c r="H83" s="43"/>
      <c r="I83" s="43"/>
      <c r="J83" s="21"/>
      <c r="K83" s="32"/>
      <c r="L83" s="31"/>
      <c r="M83" s="31"/>
      <c r="N83" s="35"/>
      <c r="O83" s="33"/>
      <c r="P83" s="34"/>
    </row>
    <row r="84" spans="1:16" ht="15.75" thickTop="1"/>
  </sheetData>
  <mergeCells count="102">
    <mergeCell ref="L78:L82"/>
    <mergeCell ref="M78:M82"/>
    <mergeCell ref="N78:N82"/>
    <mergeCell ref="O78:O82"/>
    <mergeCell ref="P78:P82"/>
    <mergeCell ref="E78:E82"/>
    <mergeCell ref="F78:F82"/>
    <mergeCell ref="H78:H82"/>
    <mergeCell ref="I78:I82"/>
    <mergeCell ref="J78:J82"/>
    <mergeCell ref="N64:N68"/>
    <mergeCell ref="O64:O68"/>
    <mergeCell ref="P64:P68"/>
    <mergeCell ref="E72:E76"/>
    <mergeCell ref="F72:F76"/>
    <mergeCell ref="H72:H76"/>
    <mergeCell ref="I72:I76"/>
    <mergeCell ref="J72:J76"/>
    <mergeCell ref="L72:L76"/>
    <mergeCell ref="M72:M76"/>
    <mergeCell ref="L58:L62"/>
    <mergeCell ref="M58:M62"/>
    <mergeCell ref="E64:E68"/>
    <mergeCell ref="F64:F68"/>
    <mergeCell ref="H64:H68"/>
    <mergeCell ref="I64:I68"/>
    <mergeCell ref="J64:J68"/>
    <mergeCell ref="L64:L68"/>
    <mergeCell ref="M64:M68"/>
    <mergeCell ref="E58:E62"/>
    <mergeCell ref="F58:F62"/>
    <mergeCell ref="H58:H62"/>
    <mergeCell ref="I58:I62"/>
    <mergeCell ref="J58:J62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 xml:space="preserve">&amp;C&amp;"Arial,Bold"&amp;14 
2800-100018763
MeBr Test #5 (212 mg/L - 22°C - 75%RH - 24hr CT)
&amp;"Arial,Bold Italic"B. anthracis&amp;"Arial,Bold" NNR1Delta1 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D3:S32"/>
  <sheetViews>
    <sheetView zoomScaleNormal="100" workbookViewId="0">
      <selection activeCell="P18" sqref="P18"/>
    </sheetView>
  </sheetViews>
  <sheetFormatPr defaultRowHeight="12.75"/>
  <cols>
    <col min="12" max="12" width="7" customWidth="1"/>
    <col min="13" max="13" width="20.28515625" bestFit="1" customWidth="1"/>
    <col min="14" max="14" width="17.7109375" bestFit="1" customWidth="1"/>
    <col min="15" max="15" width="17.85546875" bestFit="1" customWidth="1"/>
    <col min="16" max="16" width="19.85546875" bestFit="1" customWidth="1"/>
    <col min="17" max="17" width="11.7109375" customWidth="1"/>
    <col min="18" max="19" width="9.28515625" bestFit="1" customWidth="1"/>
  </cols>
  <sheetData>
    <row r="3" spans="13:19" ht="26.25" thickBot="1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>
      <c r="M4" s="54" t="s">
        <v>15</v>
      </c>
      <c r="N4" s="67">
        <v>21.87</v>
      </c>
      <c r="O4" s="67">
        <v>21.13</v>
      </c>
      <c r="P4" s="68">
        <v>21.82</v>
      </c>
      <c r="Q4" s="67">
        <v>74.41</v>
      </c>
      <c r="R4" s="67">
        <v>69.23</v>
      </c>
      <c r="S4" s="68">
        <v>72.06</v>
      </c>
    </row>
    <row r="5" spans="13:19">
      <c r="M5" s="54" t="s">
        <v>38</v>
      </c>
      <c r="N5" s="67">
        <v>23</v>
      </c>
      <c r="O5" s="67">
        <v>20.5</v>
      </c>
      <c r="P5" s="68">
        <v>22.13</v>
      </c>
      <c r="Q5" s="67">
        <v>76.400000000000006</v>
      </c>
      <c r="R5" s="67">
        <v>67.3</v>
      </c>
      <c r="S5" s="68">
        <v>74.900000000000006</v>
      </c>
    </row>
    <row r="9" spans="13:19" ht="13.5" thickBot="1">
      <c r="N9" s="131" t="s">
        <v>23</v>
      </c>
      <c r="O9" s="131" t="s">
        <v>24</v>
      </c>
      <c r="P9" s="131" t="s">
        <v>25</v>
      </c>
    </row>
    <row r="10" spans="13:19" ht="13.5" thickTop="1">
      <c r="M10" s="71" t="s">
        <v>22</v>
      </c>
      <c r="N10" s="72">
        <v>218</v>
      </c>
      <c r="O10" s="72">
        <v>201</v>
      </c>
      <c r="P10" s="73">
        <v>212.38</v>
      </c>
    </row>
    <row r="14" spans="13:19">
      <c r="N14" s="125"/>
      <c r="O14" s="125"/>
      <c r="P14" s="125"/>
      <c r="Q14" s="125"/>
      <c r="R14" s="125"/>
    </row>
    <row r="15" spans="13:19">
      <c r="N15" s="123"/>
      <c r="O15" s="124"/>
      <c r="P15" s="124"/>
      <c r="Q15" s="123"/>
      <c r="R15" s="124"/>
    </row>
    <row r="16" spans="13:19">
      <c r="N16" s="123"/>
      <c r="O16" s="229" t="s">
        <v>52</v>
      </c>
      <c r="P16" s="229"/>
      <c r="Q16" s="123"/>
      <c r="R16" s="126"/>
    </row>
    <row r="17" spans="4:18">
      <c r="N17" s="125"/>
      <c r="O17" s="130" t="s">
        <v>107</v>
      </c>
      <c r="P17" s="132" t="s">
        <v>106</v>
      </c>
      <c r="Q17" s="132"/>
      <c r="R17" s="125"/>
    </row>
    <row r="18" spans="4:18">
      <c r="N18" s="123" t="s">
        <v>51</v>
      </c>
      <c r="O18" s="128">
        <v>2.54</v>
      </c>
      <c r="P18" s="128">
        <v>0.35</v>
      </c>
      <c r="Q18" s="123"/>
      <c r="R18" s="124"/>
    </row>
    <row r="19" spans="4:18">
      <c r="N19" s="123" t="s">
        <v>102</v>
      </c>
      <c r="O19" s="128">
        <v>2.7</v>
      </c>
      <c r="P19" s="128">
        <v>0.8</v>
      </c>
      <c r="Q19" s="123"/>
      <c r="R19" s="126"/>
    </row>
    <row r="20" spans="4:18">
      <c r="N20" s="123" t="s">
        <v>101</v>
      </c>
      <c r="O20" s="128">
        <v>3.31</v>
      </c>
      <c r="P20" s="128">
        <v>0.68</v>
      </c>
      <c r="Q20" s="123"/>
      <c r="R20" s="124"/>
    </row>
    <row r="21" spans="4:18">
      <c r="N21" s="127" t="s">
        <v>105</v>
      </c>
      <c r="O21" s="128">
        <v>2.69</v>
      </c>
      <c r="P21" s="128">
        <v>0.61</v>
      </c>
      <c r="Q21" s="123"/>
      <c r="R21" s="124"/>
    </row>
    <row r="22" spans="4:18">
      <c r="N22" s="127" t="s">
        <v>103</v>
      </c>
      <c r="O22" s="128">
        <v>2.99</v>
      </c>
      <c r="P22" s="128">
        <v>0.84</v>
      </c>
      <c r="Q22" s="123"/>
      <c r="R22" s="124"/>
    </row>
    <row r="23" spans="4:18">
      <c r="N23" s="123" t="s">
        <v>104</v>
      </c>
      <c r="O23" s="128">
        <v>3.41</v>
      </c>
      <c r="P23" s="128">
        <v>1.1599999999999999</v>
      </c>
      <c r="Q23" s="123"/>
      <c r="R23" s="124"/>
    </row>
    <row r="26" spans="4:18">
      <c r="N26" s="125"/>
      <c r="O26" s="125"/>
      <c r="P26" s="125"/>
      <c r="Q26" s="125"/>
      <c r="R26" s="125"/>
    </row>
    <row r="27" spans="4:18">
      <c r="N27" s="123"/>
      <c r="O27" s="124"/>
      <c r="P27" s="124"/>
      <c r="Q27" s="123"/>
      <c r="R27" s="124"/>
    </row>
    <row r="28" spans="4:18">
      <c r="N28" s="123"/>
      <c r="O28" s="126"/>
      <c r="P28" s="124"/>
      <c r="Q28" s="123"/>
      <c r="R28" s="126"/>
    </row>
    <row r="29" spans="4:18">
      <c r="E29" s="53"/>
      <c r="F29" s="53"/>
      <c r="G29" s="53"/>
      <c r="H29" s="53"/>
      <c r="I29" s="53"/>
      <c r="J29" s="53"/>
      <c r="N29" s="123"/>
      <c r="O29" s="124"/>
      <c r="P29" s="124"/>
      <c r="Q29" s="123"/>
      <c r="R29" s="124"/>
    </row>
    <row r="30" spans="4:18">
      <c r="D30" s="53"/>
      <c r="N30" s="123"/>
      <c r="O30" s="124"/>
      <c r="P30" s="124"/>
      <c r="Q30" s="123"/>
      <c r="R30" s="124"/>
    </row>
    <row r="31" spans="4:18">
      <c r="N31" s="123"/>
      <c r="O31" s="124"/>
      <c r="P31" s="124"/>
      <c r="Q31" s="123"/>
      <c r="R31" s="124"/>
    </row>
    <row r="32" spans="4:18">
      <c r="N32" s="123"/>
      <c r="O32" s="124"/>
      <c r="P32" s="124"/>
      <c r="Q32" s="123"/>
      <c r="R32" s="124"/>
    </row>
  </sheetData>
  <mergeCells count="1">
    <mergeCell ref="O16:P16"/>
  </mergeCells>
  <printOptions horizontalCentered="1" verticalCentered="1"/>
  <pageMargins left="0.45" right="0.45" top="0.5" bottom="0.5" header="0.3" footer="0.3"/>
  <pageSetup scale="52" orientation="landscape" r:id="rId1"/>
  <headerFooter>
    <oddHeader xml:space="preserve">&amp;C2800-100018763
MeBr Test #5 (212 mg/L - 22°C - 75%RH - 24hr CT)
&amp;"Arial,Italic"B. anthracis &amp;"Arial,Regular"Ames and &amp;"Arial,Italic"B. anthracis&amp;"Arial,Regular" NNR1Delta1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B. anthracis Ames</vt:lpstr>
      <vt:lpstr>B. anthracis NNR1Delta1</vt:lpstr>
      <vt:lpstr>Parameters</vt:lpstr>
      <vt:lpstr>'B. anthracis Ames'!Print_Area</vt:lpstr>
      <vt:lpstr>'B. anthracis NNR1Delta1'!Print_Area</vt:lpstr>
    </vt:vector>
  </TitlesOfParts>
  <Company>Battelle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lastivkaa</cp:lastModifiedBy>
  <cp:lastPrinted>2013-07-30T18:26:36Z</cp:lastPrinted>
  <dcterms:created xsi:type="dcterms:W3CDTF">2003-06-12T11:20:39Z</dcterms:created>
  <dcterms:modified xsi:type="dcterms:W3CDTF">2013-08-15T18:11:21Z</dcterms:modified>
</cp:coreProperties>
</file>