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840" yWindow="450" windowWidth="10320" windowHeight="8535"/>
  </bookViews>
  <sheets>
    <sheet name="B. anthracis Ames" sheetId="13" r:id="rId1"/>
    <sheet name="B. anthracis NNR1delta1" sheetId="14" r:id="rId2"/>
    <sheet name="Parameters" sheetId="15" r:id="rId3"/>
  </sheets>
  <definedNames>
    <definedName name="_xlnm.Print_Area" localSheetId="0">'B. anthracis Ames'!$A$1:$P$41,'B. anthracis Ames'!$A$43:$P$83</definedName>
    <definedName name="_xlnm.Print_Area" localSheetId="1">'B. anthracis NNR1delta1'!$A$1:$P$41,'B. anthracis NNR1delta1'!$A$43:$P$83</definedName>
  </definedNames>
  <calcPr calcId="125725"/>
</workbook>
</file>

<file path=xl/calcChain.xml><?xml version="1.0" encoding="utf-8"?>
<calcChain xmlns="http://schemas.openxmlformats.org/spreadsheetml/2006/main">
  <c r="D83" i="14"/>
  <c r="D82"/>
  <c r="K82" s="1"/>
  <c r="D81"/>
  <c r="G81" s="1"/>
  <c r="D80"/>
  <c r="G80" s="1"/>
  <c r="D79"/>
  <c r="D78"/>
  <c r="D69"/>
  <c r="D68"/>
  <c r="K68" s="1"/>
  <c r="D67"/>
  <c r="D66"/>
  <c r="G66" s="1"/>
  <c r="D65"/>
  <c r="D64"/>
  <c r="D55"/>
  <c r="D54"/>
  <c r="G54" s="1"/>
  <c r="D53"/>
  <c r="K53" s="1"/>
  <c r="D52"/>
  <c r="D51"/>
  <c r="D50"/>
  <c r="D41"/>
  <c r="D40"/>
  <c r="K40" s="1"/>
  <c r="D39"/>
  <c r="K39" s="1"/>
  <c r="D38"/>
  <c r="G38" s="1"/>
  <c r="D37"/>
  <c r="K37" s="1"/>
  <c r="D36"/>
  <c r="G36" s="1"/>
  <c r="D27"/>
  <c r="D26"/>
  <c r="G26" s="1"/>
  <c r="D25"/>
  <c r="K25" s="1"/>
  <c r="D24"/>
  <c r="K24" s="1"/>
  <c r="D23"/>
  <c r="D22"/>
  <c r="D13"/>
  <c r="D12"/>
  <c r="K12" s="1"/>
  <c r="D11"/>
  <c r="K11" s="1"/>
  <c r="D10"/>
  <c r="D9"/>
  <c r="D8"/>
  <c r="G81" i="13"/>
  <c r="G80"/>
  <c r="G79"/>
  <c r="G50"/>
  <c r="K79" i="14"/>
  <c r="D77"/>
  <c r="D76"/>
  <c r="G76" s="1"/>
  <c r="D75"/>
  <c r="K75" s="1"/>
  <c r="D74"/>
  <c r="G74" s="1"/>
  <c r="D73"/>
  <c r="G73" s="1"/>
  <c r="D72"/>
  <c r="G72" s="1"/>
  <c r="D63"/>
  <c r="D62"/>
  <c r="G62" s="1"/>
  <c r="D61"/>
  <c r="K61" s="1"/>
  <c r="D60"/>
  <c r="G60" s="1"/>
  <c r="D59"/>
  <c r="K59" s="1"/>
  <c r="D58"/>
  <c r="K58" s="1"/>
  <c r="G52"/>
  <c r="D49"/>
  <c r="D48"/>
  <c r="G48" s="1"/>
  <c r="D47"/>
  <c r="K47" s="1"/>
  <c r="D46"/>
  <c r="G46" s="1"/>
  <c r="D45"/>
  <c r="D44"/>
  <c r="K44" s="1"/>
  <c r="D35"/>
  <c r="D34"/>
  <c r="G34" s="1"/>
  <c r="D33"/>
  <c r="K33" s="1"/>
  <c r="D32"/>
  <c r="G32" s="1"/>
  <c r="D31"/>
  <c r="K31" s="1"/>
  <c r="D30"/>
  <c r="K30" s="1"/>
  <c r="D21"/>
  <c r="D20"/>
  <c r="K20" s="1"/>
  <c r="D19"/>
  <c r="G19" s="1"/>
  <c r="D18"/>
  <c r="G18" s="1"/>
  <c r="D17"/>
  <c r="K17" s="1"/>
  <c r="D16"/>
  <c r="K10"/>
  <c r="K9"/>
  <c r="D7"/>
  <c r="D6"/>
  <c r="K6" s="1"/>
  <c r="D5"/>
  <c r="K5" s="1"/>
  <c r="D4"/>
  <c r="K4" s="1"/>
  <c r="D3"/>
  <c r="K3" s="1"/>
  <c r="D2"/>
  <c r="K45"/>
  <c r="G23"/>
  <c r="G40" i="13"/>
  <c r="G39"/>
  <c r="K38"/>
  <c r="G37"/>
  <c r="K36"/>
  <c r="G26"/>
  <c r="G25"/>
  <c r="G24"/>
  <c r="G23"/>
  <c r="G22"/>
  <c r="K67" i="14"/>
  <c r="K65"/>
  <c r="G51"/>
  <c r="K82" i="13"/>
  <c r="K80"/>
  <c r="K78"/>
  <c r="G68"/>
  <c r="G67"/>
  <c r="K66"/>
  <c r="G65"/>
  <c r="K64"/>
  <c r="G54"/>
  <c r="K53"/>
  <c r="K52"/>
  <c r="K51"/>
  <c r="K50"/>
  <c r="D83"/>
  <c r="D77"/>
  <c r="D76"/>
  <c r="G76" s="1"/>
  <c r="D75"/>
  <c r="K75" s="1"/>
  <c r="D74"/>
  <c r="G74" s="1"/>
  <c r="D73"/>
  <c r="K73" s="1"/>
  <c r="D72"/>
  <c r="D69"/>
  <c r="D63"/>
  <c r="D62"/>
  <c r="K62" s="1"/>
  <c r="D61"/>
  <c r="K61" s="1"/>
  <c r="D60"/>
  <c r="K60" s="1"/>
  <c r="D59"/>
  <c r="K59" s="1"/>
  <c r="D58"/>
  <c r="D55"/>
  <c r="D49"/>
  <c r="D48"/>
  <c r="K48" s="1"/>
  <c r="D47"/>
  <c r="G47" s="1"/>
  <c r="D46"/>
  <c r="K46" s="1"/>
  <c r="D45"/>
  <c r="G45" s="1"/>
  <c r="D44"/>
  <c r="K44" s="1"/>
  <c r="D41"/>
  <c r="D35"/>
  <c r="D34"/>
  <c r="K34" s="1"/>
  <c r="D33"/>
  <c r="G33" s="1"/>
  <c r="D32"/>
  <c r="K32" s="1"/>
  <c r="D31"/>
  <c r="G31" s="1"/>
  <c r="D30"/>
  <c r="K30" s="1"/>
  <c r="F8" i="14" l="1"/>
  <c r="K68" i="13"/>
  <c r="E16" i="14"/>
  <c r="K39" i="13"/>
  <c r="G64"/>
  <c r="G38"/>
  <c r="E50" i="14"/>
  <c r="F22"/>
  <c r="G82" i="13"/>
  <c r="H78" s="1"/>
  <c r="G78"/>
  <c r="G66"/>
  <c r="I64" s="1"/>
  <c r="K65"/>
  <c r="G53"/>
  <c r="G52"/>
  <c r="G51"/>
  <c r="G36"/>
  <c r="I36" s="1"/>
  <c r="F72"/>
  <c r="E64" i="14"/>
  <c r="F36" i="13"/>
  <c r="K37"/>
  <c r="E64"/>
  <c r="K79"/>
  <c r="F72" i="14"/>
  <c r="E78"/>
  <c r="G79"/>
  <c r="E78" i="13"/>
  <c r="E72"/>
  <c r="F64"/>
  <c r="F50"/>
  <c r="G82" i="14"/>
  <c r="K78"/>
  <c r="G78"/>
  <c r="G68"/>
  <c r="G67"/>
  <c r="G65"/>
  <c r="K54"/>
  <c r="G53"/>
  <c r="K51"/>
  <c r="G40"/>
  <c r="G39"/>
  <c r="G37"/>
  <c r="K26"/>
  <c r="G25"/>
  <c r="K23"/>
  <c r="G12"/>
  <c r="E8"/>
  <c r="K8"/>
  <c r="M8" s="1"/>
  <c r="G75"/>
  <c r="H72" s="1"/>
  <c r="K74"/>
  <c r="K72"/>
  <c r="G61"/>
  <c r="K60"/>
  <c r="G59"/>
  <c r="G58"/>
  <c r="G47"/>
  <c r="K46"/>
  <c r="G45"/>
  <c r="G44"/>
  <c r="G33"/>
  <c r="K32"/>
  <c r="G31"/>
  <c r="G30"/>
  <c r="K19"/>
  <c r="K18"/>
  <c r="G17"/>
  <c r="G16"/>
  <c r="K16"/>
  <c r="G4"/>
  <c r="G46" i="13"/>
  <c r="G32"/>
  <c r="E72" i="14"/>
  <c r="K76"/>
  <c r="F78"/>
  <c r="K80"/>
  <c r="K73"/>
  <c r="K81"/>
  <c r="F58"/>
  <c r="G64"/>
  <c r="K64"/>
  <c r="E58"/>
  <c r="K62"/>
  <c r="F64"/>
  <c r="K66"/>
  <c r="F44"/>
  <c r="G50"/>
  <c r="K50"/>
  <c r="E44"/>
  <c r="K48"/>
  <c r="F50"/>
  <c r="K52"/>
  <c r="F30"/>
  <c r="K36"/>
  <c r="E30"/>
  <c r="K34"/>
  <c r="F36"/>
  <c r="K38"/>
  <c r="E36"/>
  <c r="F16"/>
  <c r="G22"/>
  <c r="K22"/>
  <c r="G20"/>
  <c r="E22"/>
  <c r="G24"/>
  <c r="F2"/>
  <c r="G6"/>
  <c r="G8"/>
  <c r="G10"/>
  <c r="G60" i="13"/>
  <c r="K72"/>
  <c r="G73"/>
  <c r="G34"/>
  <c r="G48"/>
  <c r="F58"/>
  <c r="G62"/>
  <c r="G72"/>
  <c r="G75"/>
  <c r="E2" i="14"/>
  <c r="G2"/>
  <c r="K2"/>
  <c r="G3"/>
  <c r="G5"/>
  <c r="G9"/>
  <c r="G11"/>
  <c r="K74" i="13"/>
  <c r="K76"/>
  <c r="K81"/>
  <c r="F78"/>
  <c r="E58"/>
  <c r="G58"/>
  <c r="K58"/>
  <c r="G59"/>
  <c r="G61"/>
  <c r="K67"/>
  <c r="F44"/>
  <c r="K45"/>
  <c r="K47"/>
  <c r="K54"/>
  <c r="L50" s="1"/>
  <c r="E44"/>
  <c r="G44"/>
  <c r="E50"/>
  <c r="F30"/>
  <c r="K31"/>
  <c r="K33"/>
  <c r="K40"/>
  <c r="E30"/>
  <c r="G30"/>
  <c r="E36"/>
  <c r="I78" i="14" l="1"/>
  <c r="H50" i="13"/>
  <c r="M58" i="14"/>
  <c r="H64" i="13"/>
  <c r="J64" s="1"/>
  <c r="L36"/>
  <c r="M64"/>
  <c r="H36"/>
  <c r="J36" s="1"/>
  <c r="H36" i="14"/>
  <c r="L30"/>
  <c r="I36"/>
  <c r="I72"/>
  <c r="J72" s="1"/>
  <c r="M44"/>
  <c r="H58"/>
  <c r="I78" i="13"/>
  <c r="J78" s="1"/>
  <c r="I30" i="14"/>
  <c r="L78" i="13"/>
  <c r="I50"/>
  <c r="J50" s="1"/>
  <c r="M36"/>
  <c r="H44" i="14"/>
  <c r="I16"/>
  <c r="H78"/>
  <c r="J78" s="1"/>
  <c r="L8"/>
  <c r="I44"/>
  <c r="I58"/>
  <c r="L16"/>
  <c r="H72" i="13"/>
  <c r="M78" i="14"/>
  <c r="L78"/>
  <c r="H8"/>
  <c r="M72"/>
  <c r="L72"/>
  <c r="L58"/>
  <c r="L44"/>
  <c r="M30"/>
  <c r="H30"/>
  <c r="M16"/>
  <c r="M78" i="13"/>
  <c r="M50"/>
  <c r="L72"/>
  <c r="N78" s="1"/>
  <c r="M72"/>
  <c r="L44"/>
  <c r="N50" s="1"/>
  <c r="M44"/>
  <c r="O50" s="1"/>
  <c r="P50" s="1"/>
  <c r="L30"/>
  <c r="M30"/>
  <c r="H16" i="14"/>
  <c r="I8"/>
  <c r="I72" i="13"/>
  <c r="H64" i="14"/>
  <c r="I64"/>
  <c r="M64"/>
  <c r="L64"/>
  <c r="I50"/>
  <c r="H50"/>
  <c r="M50"/>
  <c r="L50"/>
  <c r="L36"/>
  <c r="M36"/>
  <c r="I22"/>
  <c r="H22"/>
  <c r="M22"/>
  <c r="L22"/>
  <c r="H2"/>
  <c r="I2"/>
  <c r="L2"/>
  <c r="M2"/>
  <c r="O8" s="1"/>
  <c r="P8" s="1"/>
  <c r="H58" i="13"/>
  <c r="I58"/>
  <c r="L64"/>
  <c r="L58"/>
  <c r="M58"/>
  <c r="I44"/>
  <c r="H44"/>
  <c r="I30"/>
  <c r="H30"/>
  <c r="O64" i="14" l="1"/>
  <c r="P64" s="1"/>
  <c r="J44"/>
  <c r="N36" i="13"/>
  <c r="N50" i="14"/>
  <c r="O64" i="13"/>
  <c r="P64" s="1"/>
  <c r="J30" i="14"/>
  <c r="J58"/>
  <c r="J36"/>
  <c r="N36"/>
  <c r="O36"/>
  <c r="P36" s="1"/>
  <c r="O50"/>
  <c r="P50" s="1"/>
  <c r="J16"/>
  <c r="N22"/>
  <c r="O36" i="13"/>
  <c r="P36" s="1"/>
  <c r="N8" i="14"/>
  <c r="J8"/>
  <c r="O22"/>
  <c r="P22" s="1"/>
  <c r="J30" i="13"/>
  <c r="J72"/>
  <c r="O78" i="14"/>
  <c r="P78" s="1"/>
  <c r="N78"/>
  <c r="N64"/>
  <c r="O78" i="13"/>
  <c r="P78" s="1"/>
  <c r="J64" i="14"/>
  <c r="J50"/>
  <c r="J22"/>
  <c r="J44" i="13"/>
  <c r="J58"/>
  <c r="J2" i="14"/>
  <c r="N64" i="13"/>
  <c r="D27"/>
  <c r="K25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D13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<sst xmlns="http://schemas.openxmlformats.org/spreadsheetml/2006/main" count="357" uniqueCount="109">
  <si>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</si>
  <si>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</si>
  <si>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</si>
  <si>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</si>
  <si>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</si>
  <si>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</si>
  <si>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</si>
  <si>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</si>
  <si>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</si>
  <si>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</si>
  <si>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</si>
  <si>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</si>
  <si>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</si>
  <si>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</si>
  <si>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</si>
  <si>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</si>
  <si>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</si>
  <si>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</si>
  <si>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</si>
  <si>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</si>
  <si>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</si>
  <si>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</si>
  <si>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</si>
  <si>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</si>
  <si>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</si>
  <si>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</si>
  <si>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</si>
  <si>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</si>
  <si>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</si>
  <si>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</si>
  <si>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</si>
  <si>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</si>
  <si>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</si>
  <si>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</si>
  <si>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</si>
  <si>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</si>
  <si>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</si>
  <si>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</si>
  <si>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</si>
  <si>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</si>
  <si>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</si>
  <si>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</si>
  <si>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</si>
  <si>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</si>
  <si>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</si>
  <si>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</si>
  <si>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</si>
  <si>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</si>
  <si>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</si>
  <si>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</si>
  <si>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</si>
  <si>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</si>
  <si>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</si>
  <si>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</si>
  <si>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</si>
  <si>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</si>
  <si>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</si>
  <si>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</si>
  <si>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</si>
  <si>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</si>
  <si>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</si>
  <si>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</si>
  <si>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</si>
  <si>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</si>
  <si>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</si>
  <si>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</si>
  <si>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</si>
  <si>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</si>
  <si>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</si>
  <si>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</si>
  <si>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</si>
  <si>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</si>
  <si>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</si>
  <si>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</si>
  <si>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</si>
  <si>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</si>
  <si>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</si>
  <si>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Painted Wallboard Paper-CTRL 1</t>
  </si>
  <si>
    <t>Painted Wallboard Paper-CTRL 2</t>
  </si>
  <si>
    <t>Painted Wallboard Paper-CTRL 3</t>
  </si>
  <si>
    <t>Painted Wallboard Paper-CTRL 4</t>
  </si>
  <si>
    <t>Painted Wallboard Paper-CTRL 5</t>
  </si>
  <si>
    <t>Painted Wallboard Paper Control BLK</t>
  </si>
  <si>
    <t>Painted Wallboard Paper-Decon 1</t>
  </si>
  <si>
    <t>Painted Wallboard Paper-Decon 2</t>
  </si>
  <si>
    <t>Painted Wallboard Paper-Decon 3</t>
  </si>
  <si>
    <t>Painted Wallboard Paper-Decon 4</t>
  </si>
  <si>
    <t>Painted Wallboard Paper-Decon 5</t>
  </si>
  <si>
    <t>Painted Wallboard Paper Decon BLK</t>
  </si>
  <si>
    <t>Unpainted Concrete-CTRL 1</t>
  </si>
  <si>
    <t>Unpainted Concrete-CTRL 2</t>
  </si>
  <si>
    <t>Unpainted Concrete-CTRL 3</t>
  </si>
  <si>
    <t>Unpainted Concrete-CTRL 4</t>
  </si>
  <si>
    <t>Unpainted Concrete-CTRL 5</t>
  </si>
  <si>
    <t>Unpainted Concrete Control BLK</t>
  </si>
  <si>
    <t>Unpainted Concrete-Decon 1</t>
  </si>
  <si>
    <t>Unpainted Concrete-Decon 2</t>
  </si>
  <si>
    <t>Unpainted Concrete-Decon 3</t>
  </si>
  <si>
    <t>Unpainted Concrete-Decon 4</t>
  </si>
  <si>
    <t>Unpainted Concrete-Decon 5</t>
  </si>
  <si>
    <t>Unpainted Concrete Decon BLK</t>
  </si>
  <si>
    <t>Carpet</t>
  </si>
  <si>
    <t>Ceiling Tile</t>
  </si>
  <si>
    <t>Unpainted Concrete</t>
  </si>
  <si>
    <t>Wallboard Paper</t>
  </si>
  <si>
    <r>
      <t xml:space="preserve">B. anthracis </t>
    </r>
    <r>
      <rPr>
        <b/>
        <sz val="10"/>
        <rFont val="Arial"/>
        <family val="2"/>
      </rPr>
      <t>Ames</t>
    </r>
  </si>
  <si>
    <r>
      <t xml:space="preserve">B. anthracis </t>
    </r>
    <r>
      <rPr>
        <b/>
        <sz val="10"/>
        <rFont val="Arial"/>
        <family val="2"/>
      </rPr>
      <t>NNR1delta1</t>
    </r>
  </si>
  <si>
    <t>Bare Pine Wood</t>
  </si>
  <si>
    <t>Carpet Decon BLK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</si>
</sst>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.000"/>
    <numFmt numFmtId="166" formatCode="0.000%"/>
    <numFmt numFmtId="167" formatCode="0.00000"/>
  </numFmts>
  <fonts count="9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30" xfId="0" applyFont="1" applyBorder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1" fontId="2" fillId="10" borderId="5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11" fontId="2" fillId="10" borderId="6" xfId="0" applyNumberFormat="1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5" xfId="0" applyNumberFormat="1" applyFont="1" applyFill="1" applyBorder="1" applyAlignment="1">
      <alignment horizontal="center" vertical="center"/>
    </xf>
    <xf numFmtId="2" fontId="2" fillId="10" borderId="5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6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1" fontId="2" fillId="11" borderId="5" xfId="0" applyNumberFormat="1" applyFont="1" applyFill="1" applyBorder="1" applyAlignment="1">
      <alignment horizontal="center" vertical="center"/>
    </xf>
    <xf numFmtId="10" fontId="2" fillId="11" borderId="5" xfId="0" applyNumberFormat="1" applyFont="1" applyFill="1" applyBorder="1" applyAlignment="1">
      <alignment horizontal="center" vertical="center"/>
    </xf>
    <xf numFmtId="2" fontId="2" fillId="11" borderId="5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11" fontId="2" fillId="11" borderId="6" xfId="0" applyNumberFormat="1" applyFont="1" applyFill="1" applyBorder="1" applyAlignment="1">
      <alignment horizontal="center" vertical="center"/>
    </xf>
    <xf numFmtId="10" fontId="2" fillId="11" borderId="6" xfId="0" applyNumberFormat="1" applyFont="1" applyFill="1" applyBorder="1" applyAlignment="1">
      <alignment horizontal="center" vertical="center"/>
    </xf>
    <xf numFmtId="2" fontId="2" fillId="11" borderId="6" xfId="0" applyNumberFormat="1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7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11" fontId="2" fillId="0" borderId="11" xfId="0" applyNumberFormat="1" applyFont="1" applyFill="1" applyBorder="1" applyAlignment="1">
      <alignment horizontal="center" vertical="center"/>
    </xf>
    <xf numFmtId="166" fontId="2" fillId="0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7" fontId="2" fillId="6" borderId="33" xfId="0" applyNumberFormat="1" applyFont="1" applyFill="1" applyBorder="1" applyAlignment="1">
      <alignment horizontal="center" vertical="center"/>
    </xf>
    <xf numFmtId="167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2" fontId="2" fillId="10" borderId="2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>
      <alignment horizontal="center" vertical="center"/>
    </xf>
    <xf numFmtId="164" fontId="2" fillId="10" borderId="33" xfId="0" applyNumberFormat="1" applyFont="1" applyFill="1" applyBorder="1" applyAlignment="1">
      <alignment horizontal="center" vertical="center"/>
    </xf>
    <xf numFmtId="164" fontId="2" fillId="10" borderId="9" xfId="0" applyNumberFormat="1" applyFont="1" applyFill="1" applyBorder="1" applyAlignment="1">
      <alignment horizontal="center" vertical="center"/>
    </xf>
    <xf numFmtId="11" fontId="2" fillId="10" borderId="2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1" fontId="2" fillId="10" borderId="8" xfId="0" applyNumberFormat="1" applyFont="1" applyFill="1" applyBorder="1" applyAlignment="1">
      <alignment horizontal="center" vertical="center"/>
    </xf>
    <xf numFmtId="10" fontId="2" fillId="10" borderId="2" xfId="0" applyNumberFormat="1" applyFont="1" applyFill="1" applyBorder="1" applyAlignment="1">
      <alignment horizontal="center" vertical="center"/>
    </xf>
    <xf numFmtId="10" fontId="2" fillId="10" borderId="7" xfId="0" applyNumberFormat="1" applyFont="1" applyFill="1" applyBorder="1" applyAlignment="1">
      <alignment horizontal="center" vertical="center"/>
    </xf>
    <xf numFmtId="10" fontId="2" fillId="10" borderId="8" xfId="0" applyNumberFormat="1" applyFont="1" applyFill="1" applyBorder="1" applyAlignment="1">
      <alignment horizontal="center" vertical="center"/>
    </xf>
    <xf numFmtId="11" fontId="2" fillId="11" borderId="2" xfId="0" applyNumberFormat="1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11" fontId="2" fillId="11" borderId="8" xfId="0" applyNumberFormat="1" applyFont="1" applyFill="1" applyBorder="1" applyAlignment="1">
      <alignment horizontal="center" vertical="center"/>
    </xf>
    <xf numFmtId="10" fontId="2" fillId="11" borderId="2" xfId="0" applyNumberFormat="1" applyFont="1" applyFill="1" applyBorder="1" applyAlignment="1">
      <alignment horizontal="center" vertical="center"/>
    </xf>
    <xf numFmtId="10" fontId="2" fillId="11" borderId="7" xfId="0" applyNumberFormat="1" applyFont="1" applyFill="1" applyBorder="1" applyAlignment="1">
      <alignment horizontal="center" vertical="center"/>
    </xf>
    <xf numFmtId="10" fontId="2" fillId="11" borderId="8" xfId="0" applyNumberFormat="1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7" xfId="0" applyNumberFormat="1" applyFont="1" applyFill="1" applyBorder="1" applyAlignment="1">
      <alignment horizontal="center" vertical="center"/>
    </xf>
    <xf numFmtId="165" fontId="2" fillId="11" borderId="33" xfId="0" applyNumberFormat="1" applyFont="1" applyFill="1" applyBorder="1" applyAlignment="1">
      <alignment horizontal="center" vertical="center"/>
    </xf>
    <xf numFmtId="165" fontId="2" fillId="11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6" borderId="33" xfId="0" applyNumberFormat="1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165" fontId="2" fillId="10" borderId="33" xfId="0" applyNumberFormat="1" applyFont="1" applyFill="1" applyBorder="1" applyAlignment="1">
      <alignment horizontal="center" vertical="center"/>
    </xf>
    <xf numFmtId="165" fontId="2" fillId="10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#3</a:t>
            </a:r>
          </a:p>
        </c:rich>
      </c:tx>
    </c:title>
    <c:plotArea>
      <c:layout>
        <c:manualLayout>
          <c:layoutTarget val="inner"/>
          <c:xMode val="edge"/>
          <c:yMode val="edge"/>
          <c:x val="0.11115546235112571"/>
          <c:y val="0.1640449923072913"/>
          <c:w val="0.65227855807690782"/>
          <c:h val="0.60803437920081682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Bare 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Parameters!$O$18:$O$23</c:f>
              <c:numCache>
                <c:formatCode>General</c:formatCode>
                <c:ptCount val="6"/>
                <c:pt idx="0" formatCode="0.00">
                  <c:v>7.92</c:v>
                </c:pt>
                <c:pt idx="1">
                  <c:v>7.07</c:v>
                </c:pt>
                <c:pt idx="2">
                  <c:v>7.93</c:v>
                </c:pt>
                <c:pt idx="3">
                  <c:v>7.76</c:v>
                </c:pt>
                <c:pt idx="4">
                  <c:v>7.02</c:v>
                </c:pt>
                <c:pt idx="5">
                  <c:v>7.51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NNR1delta1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Bare 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Parameters!$P$18:$P$23</c:f>
              <c:numCache>
                <c:formatCode>0.00</c:formatCode>
                <c:ptCount val="6"/>
                <c:pt idx="0">
                  <c:v>0.6</c:v>
                </c:pt>
                <c:pt idx="1">
                  <c:v>1.1200000000000001</c:v>
                </c:pt>
                <c:pt idx="2" formatCode="General">
                  <c:v>1.56</c:v>
                </c:pt>
                <c:pt idx="3" formatCode="General">
                  <c:v>0.88</c:v>
                </c:pt>
                <c:pt idx="4">
                  <c:v>1.8</c:v>
                </c:pt>
                <c:pt idx="5" formatCode="General">
                  <c:v>1.26</c:v>
                </c:pt>
              </c:numCache>
            </c:numRef>
          </c:val>
        </c:ser>
        <c:axId val="169463168"/>
        <c:axId val="169465344"/>
      </c:barChart>
      <c:catAx>
        <c:axId val="169463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>
            <c:manualLayout>
              <c:xMode val="edge"/>
              <c:yMode val="edge"/>
              <c:x val="0.39226195529305125"/>
              <c:y val="0.91732930658645095"/>
            </c:manualLayout>
          </c:layout>
        </c:title>
        <c:majorTickMark val="none"/>
        <c:tickLblPos val="nextTo"/>
        <c:crossAx val="169465344"/>
        <c:crosses val="autoZero"/>
        <c:auto val="1"/>
        <c:lblAlgn val="ctr"/>
        <c:lblOffset val="100"/>
      </c:catAx>
      <c:valAx>
        <c:axId val="1694653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>
            <c:manualLayout>
              <c:xMode val="edge"/>
              <c:yMode val="edge"/>
              <c:x val="1.1498120523879237E-2"/>
              <c:y val="0.34165876018826924"/>
            </c:manualLayout>
          </c:layout>
        </c:title>
        <c:numFmt formatCode="0.00" sourceLinked="1"/>
        <c:tickLblPos val="nextTo"/>
        <c:crossAx val="169463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464020891860907"/>
          <c:y val="0.46639691740242384"/>
          <c:w val="0.23150049459897923"/>
          <c:h val="0.11760552636013995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19050</xdr:rowOff>
    </xdr:from>
    <xdr:to>
      <xdr:col>10</xdr:col>
      <xdr:colOff>590551</xdr:colOff>
      <xdr:row>23</xdr:row>
      <xdr:rowOff>64771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1" y="19050"/>
          <a:ext cx="6667500" cy="4293871"/>
        </a:xfrm>
        <a:prstGeom prst="rect">
          <a:avLst/>
        </a:prstGeom>
        <a:noFill/>
      </xdr:spPr>
    </xdr:pic>
    <xdr:clientData/>
  </xdr:twoCellAnchor>
  <xdr:twoCellAnchor>
    <xdr:from>
      <xdr:col>12</xdr:col>
      <xdr:colOff>0</xdr:colOff>
      <xdr:row>24</xdr:row>
      <xdr:rowOff>31750</xdr:rowOff>
    </xdr:from>
    <xdr:to>
      <xdr:col>19</xdr:col>
      <xdr:colOff>127000</xdr:colOff>
      <xdr:row>44</xdr:row>
      <xdr:rowOff>34926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28574</xdr:colOff>
      <xdr:row>26</xdr:row>
      <xdr:rowOff>57150</xdr:rowOff>
    </xdr:from>
    <xdr:to>
      <xdr:col>11</xdr:col>
      <xdr:colOff>28575</xdr:colOff>
      <xdr:row>50</xdr:row>
      <xdr:rowOff>97065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574" y="4791075"/>
          <a:ext cx="6705601" cy="3926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84"/>
  <sheetViews>
    <sheetView tabSelected="1" zoomScale="60" zoomScaleNormal="60" workbookViewId="0">
      <selection activeCell="A39" sqref="A39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21" t="s">
        <v>0</v>
      </c>
      <c r="B1" s="122" t="s">
        <v>53</v>
      </c>
      <c r="C1" s="122" t="s">
        <v>1</v>
      </c>
      <c r="D1" s="122" t="s">
        <v>9</v>
      </c>
      <c r="E1" s="122" t="s">
        <v>2</v>
      </c>
      <c r="F1" s="122" t="s">
        <v>3</v>
      </c>
      <c r="G1" s="122" t="s">
        <v>4</v>
      </c>
      <c r="H1" s="122" t="s">
        <v>5</v>
      </c>
      <c r="I1" s="122" t="s">
        <v>6</v>
      </c>
      <c r="J1" s="3" t="s">
        <v>7</v>
      </c>
      <c r="K1" s="1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107000000</v>
      </c>
      <c r="C2" s="58">
        <v>9000000</v>
      </c>
      <c r="D2" s="58">
        <f t="shared" ref="D2:D13" si="0">C2*10</f>
        <v>90000000</v>
      </c>
      <c r="E2" s="160">
        <f>AVERAGE(D2:D6)</f>
        <v>83600000</v>
      </c>
      <c r="F2" s="160">
        <f>STDEV(D2:D6)</f>
        <v>7835177.0879795691</v>
      </c>
      <c r="G2" s="63">
        <f>D2/B2</f>
        <v>0.84112149532710279</v>
      </c>
      <c r="H2" s="163">
        <f>AVERAGE(G2:G6)</f>
        <v>0.78130841121495331</v>
      </c>
      <c r="I2" s="163">
        <f>STDEV(G2:G6)</f>
        <v>7.3225954093267001E-2</v>
      </c>
      <c r="J2" s="166">
        <f>I2/H2</f>
        <v>9.3722213971047477E-2</v>
      </c>
      <c r="K2" s="64">
        <f>LOG(D2)</f>
        <v>7.9542425094393252</v>
      </c>
      <c r="L2" s="169">
        <f>AVERAGE(K2:K6)</f>
        <v>7.9206313530263213</v>
      </c>
      <c r="M2" s="171">
        <f>STDEV(K2:K6)^2</f>
        <v>1.7369700707103384E-3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107000000</v>
      </c>
      <c r="C3" s="60">
        <v>7830000</v>
      </c>
      <c r="D3" s="60">
        <f t="shared" si="0"/>
        <v>78300000</v>
      </c>
      <c r="E3" s="161"/>
      <c r="F3" s="161"/>
      <c r="G3" s="65">
        <f>D3/B3</f>
        <v>0.73177570093457944</v>
      </c>
      <c r="H3" s="164"/>
      <c r="I3" s="164"/>
      <c r="J3" s="167"/>
      <c r="K3" s="66">
        <f>LOG(D3)</f>
        <v>7.8937617620579434</v>
      </c>
      <c r="L3" s="170"/>
      <c r="M3" s="172"/>
      <c r="N3" s="30"/>
      <c r="O3" s="27"/>
      <c r="P3" s="28"/>
    </row>
    <row r="4" spans="1:16" s="9" customFormat="1" ht="20.100000000000001" customHeight="1">
      <c r="A4" s="59" t="s">
        <v>28</v>
      </c>
      <c r="B4" s="60">
        <v>107000000</v>
      </c>
      <c r="C4" s="60">
        <v>9070000</v>
      </c>
      <c r="D4" s="60">
        <f t="shared" si="0"/>
        <v>90700000</v>
      </c>
      <c r="E4" s="161"/>
      <c r="F4" s="161"/>
      <c r="G4" s="65">
        <f>D4/B4</f>
        <v>0.84766355140186911</v>
      </c>
      <c r="H4" s="164"/>
      <c r="I4" s="164"/>
      <c r="J4" s="167"/>
      <c r="K4" s="66">
        <f>LOG(D4)</f>
        <v>7.9576072870600951</v>
      </c>
      <c r="L4" s="170"/>
      <c r="M4" s="172"/>
      <c r="N4" s="30"/>
      <c r="O4" s="27"/>
      <c r="P4" s="28"/>
    </row>
    <row r="5" spans="1:16" s="9" customFormat="1" ht="20.100000000000001" customHeight="1">
      <c r="A5" s="59" t="s">
        <v>29</v>
      </c>
      <c r="B5" s="60">
        <v>107000000</v>
      </c>
      <c r="C5" s="60">
        <v>8630000</v>
      </c>
      <c r="D5" s="60">
        <f t="shared" si="0"/>
        <v>86300000</v>
      </c>
      <c r="E5" s="161"/>
      <c r="F5" s="161"/>
      <c r="G5" s="65">
        <f>D5/B5</f>
        <v>0.80654205607476637</v>
      </c>
      <c r="H5" s="164"/>
      <c r="I5" s="164"/>
      <c r="J5" s="167"/>
      <c r="K5" s="66">
        <f>LOG(D5)</f>
        <v>7.9360107957152097</v>
      </c>
      <c r="L5" s="170"/>
      <c r="M5" s="172"/>
      <c r="N5" s="30"/>
      <c r="O5" s="27"/>
      <c r="P5" s="28"/>
    </row>
    <row r="6" spans="1:16" s="9" customFormat="1" ht="20.100000000000001" customHeight="1">
      <c r="A6" s="59" t="s">
        <v>30</v>
      </c>
      <c r="B6" s="60">
        <v>107000000</v>
      </c>
      <c r="C6" s="60">
        <v>7270000</v>
      </c>
      <c r="D6" s="60">
        <f t="shared" si="0"/>
        <v>72700000</v>
      </c>
      <c r="E6" s="162"/>
      <c r="F6" s="162"/>
      <c r="G6" s="65">
        <f>D6/B6</f>
        <v>0.67943925233644864</v>
      </c>
      <c r="H6" s="165"/>
      <c r="I6" s="165"/>
      <c r="J6" s="168"/>
      <c r="K6" s="66">
        <f>LOG(D6)</f>
        <v>7.8615344108590381</v>
      </c>
      <c r="L6" s="170"/>
      <c r="M6" s="172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107000000</v>
      </c>
      <c r="C8" s="8">
        <v>0</v>
      </c>
      <c r="D8" s="8">
        <v>1</v>
      </c>
      <c r="E8" s="142">
        <f>AVERAGE(D8:D12)</f>
        <v>1</v>
      </c>
      <c r="F8" s="142">
        <f>STDEV(D8:D12)</f>
        <v>0</v>
      </c>
      <c r="G8" s="41">
        <f>D8/B8</f>
        <v>9.3457943925233647E-9</v>
      </c>
      <c r="H8" s="145">
        <f>AVERAGE(G8:G12)</f>
        <v>9.3457943925233647E-9</v>
      </c>
      <c r="I8" s="145">
        <f>STDEV(G8:G12)</f>
        <v>0</v>
      </c>
      <c r="J8" s="145">
        <f>I8/H8</f>
        <v>0</v>
      </c>
      <c r="K8" s="69">
        <f>LOG(D8)</f>
        <v>0</v>
      </c>
      <c r="L8" s="148">
        <f>AVERAGE(K8:K12)</f>
        <v>0</v>
      </c>
      <c r="M8" s="148">
        <f>STDEV(K8:K12)^2</f>
        <v>0</v>
      </c>
      <c r="N8" s="155">
        <f>L2-L8</f>
        <v>7.9206313530263213</v>
      </c>
      <c r="O8" s="148">
        <f>SQRT((M2/5)+(M8/5))</f>
        <v>1.8638508903398566E-2</v>
      </c>
      <c r="P8" s="158">
        <f>1.96*O8</f>
        <v>3.6531477450661189E-2</v>
      </c>
    </row>
    <row r="9" spans="1:16" ht="20.100000000000001" customHeight="1">
      <c r="A9" s="16" t="s">
        <v>33</v>
      </c>
      <c r="B9" s="10">
        <v>107000000</v>
      </c>
      <c r="C9" s="10">
        <v>0</v>
      </c>
      <c r="D9" s="10">
        <v>1</v>
      </c>
      <c r="E9" s="143"/>
      <c r="F9" s="143"/>
      <c r="G9" s="11">
        <f>D9/B9</f>
        <v>9.3457943925233647E-9</v>
      </c>
      <c r="H9" s="146"/>
      <c r="I9" s="146"/>
      <c r="J9" s="146"/>
      <c r="K9" s="70">
        <f>LOG(D9)</f>
        <v>0</v>
      </c>
      <c r="L9" s="149"/>
      <c r="M9" s="149"/>
      <c r="N9" s="156"/>
      <c r="O9" s="149"/>
      <c r="P9" s="159"/>
    </row>
    <row r="10" spans="1:16" ht="20.100000000000001" customHeight="1">
      <c r="A10" s="16" t="s">
        <v>34</v>
      </c>
      <c r="B10" s="10">
        <v>107000000</v>
      </c>
      <c r="C10" s="10">
        <v>0</v>
      </c>
      <c r="D10" s="10">
        <v>1</v>
      </c>
      <c r="E10" s="143"/>
      <c r="F10" s="143"/>
      <c r="G10" s="11">
        <f>D10/B10</f>
        <v>9.3457943925233647E-9</v>
      </c>
      <c r="H10" s="146"/>
      <c r="I10" s="146"/>
      <c r="J10" s="146"/>
      <c r="K10" s="70">
        <f>LOG(D10)</f>
        <v>0</v>
      </c>
      <c r="L10" s="149"/>
      <c r="M10" s="149"/>
      <c r="N10" s="156"/>
      <c r="O10" s="149"/>
      <c r="P10" s="159"/>
    </row>
    <row r="11" spans="1:16" ht="20.100000000000001" customHeight="1">
      <c r="A11" s="16" t="s">
        <v>35</v>
      </c>
      <c r="B11" s="10">
        <v>107000000</v>
      </c>
      <c r="C11" s="10">
        <v>0</v>
      </c>
      <c r="D11" s="10">
        <v>1</v>
      </c>
      <c r="E11" s="143"/>
      <c r="F11" s="143"/>
      <c r="G11" s="11">
        <f>D11/B11</f>
        <v>9.3457943925233647E-9</v>
      </c>
      <c r="H11" s="146"/>
      <c r="I11" s="146"/>
      <c r="J11" s="146"/>
      <c r="K11" s="70">
        <f>LOG(D11)</f>
        <v>0</v>
      </c>
      <c r="L11" s="149"/>
      <c r="M11" s="149"/>
      <c r="N11" s="156"/>
      <c r="O11" s="149"/>
      <c r="P11" s="159"/>
    </row>
    <row r="12" spans="1:16" ht="20.100000000000001" customHeight="1">
      <c r="A12" s="16" t="s">
        <v>36</v>
      </c>
      <c r="B12" s="10">
        <v>107000000</v>
      </c>
      <c r="C12" s="10">
        <v>0</v>
      </c>
      <c r="D12" s="10">
        <v>1</v>
      </c>
      <c r="E12" s="144"/>
      <c r="F12" s="144"/>
      <c r="G12" s="11">
        <f>D12/B12</f>
        <v>9.3457943925233647E-9</v>
      </c>
      <c r="H12" s="147"/>
      <c r="I12" s="147"/>
      <c r="J12" s="147"/>
      <c r="K12" s="70">
        <f>LOG(D12)</f>
        <v>0</v>
      </c>
      <c r="L12" s="154"/>
      <c r="M12" s="154"/>
      <c r="N12" s="157"/>
      <c r="O12" s="149"/>
      <c r="P12" s="159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12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107000000</v>
      </c>
      <c r="C16" s="45">
        <v>1250000</v>
      </c>
      <c r="D16" s="45">
        <f t="shared" ref="D16:D27" si="1">C16*10</f>
        <v>12500000</v>
      </c>
      <c r="E16" s="134">
        <f>AVERAGE(D16:D20)</f>
        <v>11800000</v>
      </c>
      <c r="F16" s="134">
        <f>STDEV(D16:D20)</f>
        <v>524404.42408507573</v>
      </c>
      <c r="G16" s="49">
        <f>D16/B16</f>
        <v>0.11682242990654206</v>
      </c>
      <c r="H16" s="137">
        <f>AVERAGE(G16:G20)</f>
        <v>0.11028037383177569</v>
      </c>
      <c r="I16" s="137">
        <f>STDEV(G16:G20)</f>
        <v>4.9009759260287425E-3</v>
      </c>
      <c r="J16" s="137">
        <f>I16/H16</f>
        <v>4.4441052888565723E-2</v>
      </c>
      <c r="K16" s="50">
        <f>LOG(D16)</f>
        <v>7.0969100130080562</v>
      </c>
      <c r="L16" s="150">
        <f>AVERAGE(K16:K20)</f>
        <v>7.0715400529274577</v>
      </c>
      <c r="M16" s="152">
        <f>STDEV(K16:K20)^2</f>
        <v>3.7066778272073153E-4</v>
      </c>
      <c r="N16" s="29"/>
      <c r="O16" s="25"/>
      <c r="P16" s="26"/>
    </row>
    <row r="17" spans="1:16" ht="20.100000000000001" customHeight="1">
      <c r="A17" s="46" t="s">
        <v>66</v>
      </c>
      <c r="B17" s="47">
        <v>107000000</v>
      </c>
      <c r="C17" s="47">
        <v>1120000</v>
      </c>
      <c r="D17" s="47">
        <f t="shared" si="1"/>
        <v>11200000</v>
      </c>
      <c r="E17" s="135"/>
      <c r="F17" s="135"/>
      <c r="G17" s="51">
        <f>D17/B17</f>
        <v>0.10467289719626169</v>
      </c>
      <c r="H17" s="138"/>
      <c r="I17" s="138"/>
      <c r="J17" s="138"/>
      <c r="K17" s="52">
        <f>LOG(D17)</f>
        <v>7.0492180226701819</v>
      </c>
      <c r="L17" s="151"/>
      <c r="M17" s="153"/>
      <c r="N17" s="30"/>
      <c r="O17" s="27"/>
      <c r="P17" s="28"/>
    </row>
    <row r="18" spans="1:16" ht="20.100000000000001" customHeight="1">
      <c r="A18" s="46" t="s">
        <v>67</v>
      </c>
      <c r="B18" s="47">
        <v>107000000</v>
      </c>
      <c r="C18" s="47">
        <v>1180000</v>
      </c>
      <c r="D18" s="47">
        <f t="shared" si="1"/>
        <v>11800000</v>
      </c>
      <c r="E18" s="135"/>
      <c r="F18" s="135"/>
      <c r="G18" s="51">
        <f>D18/B18</f>
        <v>0.1102803738317757</v>
      </c>
      <c r="H18" s="138"/>
      <c r="I18" s="138"/>
      <c r="J18" s="138"/>
      <c r="K18" s="52">
        <f>LOG(D18)</f>
        <v>7.071882007306125</v>
      </c>
      <c r="L18" s="151"/>
      <c r="M18" s="153"/>
      <c r="N18" s="30"/>
      <c r="O18" s="27"/>
      <c r="P18" s="28"/>
    </row>
    <row r="19" spans="1:16" ht="20.100000000000001" customHeight="1">
      <c r="A19" s="46" t="s">
        <v>68</v>
      </c>
      <c r="B19" s="47">
        <v>107000000</v>
      </c>
      <c r="C19" s="47">
        <v>1210000</v>
      </c>
      <c r="D19" s="47">
        <f t="shared" si="1"/>
        <v>12100000</v>
      </c>
      <c r="E19" s="135"/>
      <c r="F19" s="135"/>
      <c r="G19" s="51">
        <f>D19/B19</f>
        <v>0.11308411214953271</v>
      </c>
      <c r="H19" s="138"/>
      <c r="I19" s="138"/>
      <c r="J19" s="138"/>
      <c r="K19" s="52">
        <f>LOG(D19)</f>
        <v>7.0827853703164498</v>
      </c>
      <c r="L19" s="151"/>
      <c r="M19" s="153"/>
      <c r="N19" s="30"/>
      <c r="O19" s="27"/>
      <c r="P19" s="28"/>
    </row>
    <row r="20" spans="1:16" ht="20.100000000000001" customHeight="1">
      <c r="A20" s="46" t="s">
        <v>69</v>
      </c>
      <c r="B20" s="47">
        <v>107000000</v>
      </c>
      <c r="C20" s="47">
        <v>1140000</v>
      </c>
      <c r="D20" s="47">
        <f t="shared" si="1"/>
        <v>11400000</v>
      </c>
      <c r="E20" s="136"/>
      <c r="F20" s="136"/>
      <c r="G20" s="51">
        <f>D20/B20</f>
        <v>0.10654205607476636</v>
      </c>
      <c r="H20" s="139"/>
      <c r="I20" s="139"/>
      <c r="J20" s="139"/>
      <c r="K20" s="52">
        <f>LOG(D20)</f>
        <v>7.0569048513364727</v>
      </c>
      <c r="L20" s="151"/>
      <c r="M20" s="153"/>
      <c r="N20" s="30"/>
      <c r="O20" s="27"/>
      <c r="P20" s="28"/>
    </row>
    <row r="21" spans="1:16" ht="20.100000000000001" customHeight="1" thickBot="1">
      <c r="A21" s="48" t="s">
        <v>70</v>
      </c>
      <c r="B21" s="76">
        <v>0</v>
      </c>
      <c r="C21" s="76">
        <v>0</v>
      </c>
      <c r="D21" s="76">
        <f t="shared" si="1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107000000</v>
      </c>
      <c r="C22" s="8">
        <v>0</v>
      </c>
      <c r="D22" s="8">
        <v>1</v>
      </c>
      <c r="E22" s="142">
        <f>AVERAGE(D22:D26)</f>
        <v>1</v>
      </c>
      <c r="F22" s="142">
        <f>STDEV(D22:D26)</f>
        <v>0</v>
      </c>
      <c r="G22" s="41">
        <f>D22/B22</f>
        <v>9.3457943925233647E-9</v>
      </c>
      <c r="H22" s="145">
        <f>AVERAGE(G22:G26)</f>
        <v>9.3457943925233647E-9</v>
      </c>
      <c r="I22" s="145">
        <f>STDEV(G22:G26)</f>
        <v>0</v>
      </c>
      <c r="J22" s="145">
        <f>I22/H22</f>
        <v>0</v>
      </c>
      <c r="K22" s="69">
        <f>LOG(D22)</f>
        <v>0</v>
      </c>
      <c r="L22" s="148">
        <f>AVERAGE(K22:K26)</f>
        <v>0</v>
      </c>
      <c r="M22" s="148">
        <f>STDEV(K22:K26)^2</f>
        <v>0</v>
      </c>
      <c r="N22" s="155">
        <f>L16-L22</f>
        <v>7.0715400529274577</v>
      </c>
      <c r="O22" s="148">
        <f>SQRT((M16/5)+(M22/5))</f>
        <v>8.6100845840297244E-3</v>
      </c>
      <c r="P22" s="140">
        <f>1.96*O22</f>
        <v>1.6875765784698259E-2</v>
      </c>
    </row>
    <row r="23" spans="1:16" ht="20.100000000000001" customHeight="1">
      <c r="A23" s="16" t="s">
        <v>72</v>
      </c>
      <c r="B23" s="10">
        <v>107000000</v>
      </c>
      <c r="C23" s="10">
        <v>0</v>
      </c>
      <c r="D23" s="10">
        <v>1</v>
      </c>
      <c r="E23" s="143"/>
      <c r="F23" s="143"/>
      <c r="G23" s="11">
        <f>D23/B23</f>
        <v>9.3457943925233647E-9</v>
      </c>
      <c r="H23" s="146"/>
      <c r="I23" s="146"/>
      <c r="J23" s="146"/>
      <c r="K23" s="70">
        <f>LOG(D23)</f>
        <v>0</v>
      </c>
      <c r="L23" s="149"/>
      <c r="M23" s="149"/>
      <c r="N23" s="156"/>
      <c r="O23" s="149"/>
      <c r="P23" s="141"/>
    </row>
    <row r="24" spans="1:16" ht="20.100000000000001" customHeight="1">
      <c r="A24" s="16" t="s">
        <v>73</v>
      </c>
      <c r="B24" s="10">
        <v>107000000</v>
      </c>
      <c r="C24" s="10">
        <v>0</v>
      </c>
      <c r="D24" s="10">
        <v>1</v>
      </c>
      <c r="E24" s="143"/>
      <c r="F24" s="143"/>
      <c r="G24" s="11">
        <f>D24/B24</f>
        <v>9.3457943925233647E-9</v>
      </c>
      <c r="H24" s="146"/>
      <c r="I24" s="146"/>
      <c r="J24" s="146"/>
      <c r="K24" s="70">
        <f>LOG(D24)</f>
        <v>0</v>
      </c>
      <c r="L24" s="149"/>
      <c r="M24" s="149"/>
      <c r="N24" s="156"/>
      <c r="O24" s="149"/>
      <c r="P24" s="141"/>
    </row>
    <row r="25" spans="1:16" ht="20.100000000000001" customHeight="1">
      <c r="A25" s="16" t="s">
        <v>74</v>
      </c>
      <c r="B25" s="10">
        <v>107000000</v>
      </c>
      <c r="C25" s="10">
        <v>0</v>
      </c>
      <c r="D25" s="10">
        <v>1</v>
      </c>
      <c r="E25" s="143"/>
      <c r="F25" s="143"/>
      <c r="G25" s="11">
        <f>D25/B25</f>
        <v>9.3457943925233647E-9</v>
      </c>
      <c r="H25" s="146"/>
      <c r="I25" s="146"/>
      <c r="J25" s="146"/>
      <c r="K25" s="70">
        <f>LOG(D25)</f>
        <v>0</v>
      </c>
      <c r="L25" s="149"/>
      <c r="M25" s="149"/>
      <c r="N25" s="156"/>
      <c r="O25" s="149"/>
      <c r="P25" s="141"/>
    </row>
    <row r="26" spans="1:16" ht="20.100000000000001" customHeight="1">
      <c r="A26" s="16" t="s">
        <v>75</v>
      </c>
      <c r="B26" s="10">
        <v>107000000</v>
      </c>
      <c r="C26" s="10">
        <v>0</v>
      </c>
      <c r="D26" s="10">
        <v>1</v>
      </c>
      <c r="E26" s="144"/>
      <c r="F26" s="144"/>
      <c r="G26" s="11">
        <f>D26/B26</f>
        <v>9.3457943925233647E-9</v>
      </c>
      <c r="H26" s="147"/>
      <c r="I26" s="147"/>
      <c r="J26" s="147"/>
      <c r="K26" s="70">
        <f>LOG(D26)</f>
        <v>0</v>
      </c>
      <c r="L26" s="154"/>
      <c r="M26" s="154"/>
      <c r="N26" s="157"/>
      <c r="O26" s="149"/>
      <c r="P26" s="141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36">
        <f t="shared" si="1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12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8" t="s">
        <v>54</v>
      </c>
      <c r="B30" s="79">
        <v>107000000</v>
      </c>
      <c r="C30" s="79">
        <v>9000000</v>
      </c>
      <c r="D30" s="79">
        <f t="shared" ref="D30:D35" si="2">C30*10</f>
        <v>90000000</v>
      </c>
      <c r="E30" s="177">
        <f>AVERAGE(D30:D34)</f>
        <v>85540000</v>
      </c>
      <c r="F30" s="177">
        <f>STDEV(D30:D34)</f>
        <v>7848757.8635093588</v>
      </c>
      <c r="G30" s="84">
        <f>D30/B30</f>
        <v>0.84112149532710279</v>
      </c>
      <c r="H30" s="180">
        <f>AVERAGE(G30:G34)</f>
        <v>0.79943925233644852</v>
      </c>
      <c r="I30" s="180">
        <f>STDEV(G30:G34)</f>
        <v>7.3352877229059157E-2</v>
      </c>
      <c r="J30" s="180">
        <f>I30/H30</f>
        <v>9.1755411076798341E-2</v>
      </c>
      <c r="K30" s="85">
        <f>LOG(D30)</f>
        <v>7.9542425094393252</v>
      </c>
      <c r="L30" s="173">
        <f>AVERAGE(K30:K34)</f>
        <v>7.9306576587062114</v>
      </c>
      <c r="M30" s="175">
        <f>STDEV(K30:K34)^2</f>
        <v>1.6694498863567356E-3</v>
      </c>
      <c r="N30" s="29"/>
      <c r="O30" s="25"/>
      <c r="P30" s="26"/>
    </row>
    <row r="31" spans="1:16" ht="20.100000000000001" customHeight="1">
      <c r="A31" s="80" t="s">
        <v>55</v>
      </c>
      <c r="B31" s="81">
        <v>107000000</v>
      </c>
      <c r="C31" s="81">
        <v>7370000</v>
      </c>
      <c r="D31" s="81">
        <f t="shared" si="2"/>
        <v>73700000</v>
      </c>
      <c r="E31" s="178"/>
      <c r="F31" s="178"/>
      <c r="G31" s="87">
        <f>D31/B31</f>
        <v>0.68878504672897201</v>
      </c>
      <c r="H31" s="181"/>
      <c r="I31" s="181"/>
      <c r="J31" s="181"/>
      <c r="K31" s="88">
        <f>LOG(D31)</f>
        <v>7.8674674878590514</v>
      </c>
      <c r="L31" s="174"/>
      <c r="M31" s="176"/>
      <c r="N31" s="30"/>
      <c r="O31" s="27"/>
      <c r="P31" s="28"/>
    </row>
    <row r="32" spans="1:16" ht="20.100000000000001" customHeight="1">
      <c r="A32" s="80" t="s">
        <v>56</v>
      </c>
      <c r="B32" s="81">
        <v>107000000</v>
      </c>
      <c r="C32" s="81">
        <v>9470000</v>
      </c>
      <c r="D32" s="81">
        <f t="shared" si="2"/>
        <v>94700000</v>
      </c>
      <c r="E32" s="178"/>
      <c r="F32" s="178"/>
      <c r="G32" s="87">
        <f>D32/B32</f>
        <v>0.88504672897196257</v>
      </c>
      <c r="H32" s="181"/>
      <c r="I32" s="181"/>
      <c r="J32" s="181"/>
      <c r="K32" s="88">
        <f>LOG(D32)</f>
        <v>7.976349979003273</v>
      </c>
      <c r="L32" s="174"/>
      <c r="M32" s="176"/>
      <c r="N32" s="30"/>
      <c r="O32" s="27"/>
      <c r="P32" s="28"/>
    </row>
    <row r="33" spans="1:16" ht="20.100000000000001" customHeight="1">
      <c r="A33" s="80" t="s">
        <v>57</v>
      </c>
      <c r="B33" s="81">
        <v>107000000</v>
      </c>
      <c r="C33" s="81">
        <v>8530000</v>
      </c>
      <c r="D33" s="81">
        <f t="shared" si="2"/>
        <v>85300000</v>
      </c>
      <c r="E33" s="178"/>
      <c r="F33" s="178"/>
      <c r="G33" s="87">
        <f>D33/B33</f>
        <v>0.797196261682243</v>
      </c>
      <c r="H33" s="181"/>
      <c r="I33" s="181"/>
      <c r="J33" s="181"/>
      <c r="K33" s="88">
        <f>LOG(D33)</f>
        <v>7.9309490311675228</v>
      </c>
      <c r="L33" s="174"/>
      <c r="M33" s="176"/>
      <c r="N33" s="30"/>
      <c r="O33" s="27"/>
      <c r="P33" s="28"/>
    </row>
    <row r="34" spans="1:16" ht="20.100000000000001" customHeight="1">
      <c r="A34" s="80" t="s">
        <v>58</v>
      </c>
      <c r="B34" s="81">
        <v>107000000</v>
      </c>
      <c r="C34" s="81">
        <v>8400000</v>
      </c>
      <c r="D34" s="81">
        <f t="shared" si="2"/>
        <v>84000000</v>
      </c>
      <c r="E34" s="179"/>
      <c r="F34" s="179"/>
      <c r="G34" s="87">
        <f>D34/B34</f>
        <v>0.78504672897196259</v>
      </c>
      <c r="H34" s="182"/>
      <c r="I34" s="182"/>
      <c r="J34" s="182"/>
      <c r="K34" s="88">
        <f>LOG(D34)</f>
        <v>7.924279286061882</v>
      </c>
      <c r="L34" s="174"/>
      <c r="M34" s="176"/>
      <c r="N34" s="30"/>
      <c r="O34" s="27"/>
      <c r="P34" s="28"/>
    </row>
    <row r="35" spans="1:16" ht="20.100000000000001" customHeight="1" thickBot="1">
      <c r="A35" s="82" t="s">
        <v>59</v>
      </c>
      <c r="B35" s="83">
        <v>0</v>
      </c>
      <c r="C35" s="83">
        <v>0</v>
      </c>
      <c r="D35" s="83">
        <f t="shared" si="2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107000000</v>
      </c>
      <c r="C36" s="8">
        <v>0</v>
      </c>
      <c r="D36" s="8">
        <v>1</v>
      </c>
      <c r="E36" s="142">
        <f>AVERAGE(D36:D40)</f>
        <v>1</v>
      </c>
      <c r="F36" s="142">
        <f>STDEV(D36:D40)</f>
        <v>0</v>
      </c>
      <c r="G36" s="41">
        <f>D36/B36</f>
        <v>9.3457943925233647E-9</v>
      </c>
      <c r="H36" s="145">
        <f>AVERAGE(G36:G40)</f>
        <v>9.3457943925233647E-9</v>
      </c>
      <c r="I36" s="145">
        <f>STDEV(G36:G40)</f>
        <v>0</v>
      </c>
      <c r="J36" s="145">
        <f>I36/H36</f>
        <v>0</v>
      </c>
      <c r="K36" s="69">
        <f>LOG(D36)</f>
        <v>0</v>
      </c>
      <c r="L36" s="148">
        <f>AVERAGE(K36:K40)</f>
        <v>0</v>
      </c>
      <c r="M36" s="148">
        <f>STDEV(K36:K40)^2</f>
        <v>0</v>
      </c>
      <c r="N36" s="155">
        <f>L30-L36</f>
        <v>7.9306576587062114</v>
      </c>
      <c r="O36" s="148">
        <f>SQRT((M30/5)+(M36/5))</f>
        <v>1.8272656546636755E-2</v>
      </c>
      <c r="P36" s="140">
        <f>1.96*O36</f>
        <v>3.581440683140804E-2</v>
      </c>
    </row>
    <row r="37" spans="1:16" ht="20.100000000000001" customHeight="1">
      <c r="A37" s="16" t="s">
        <v>61</v>
      </c>
      <c r="B37" s="10">
        <v>107000000</v>
      </c>
      <c r="C37" s="10">
        <v>0</v>
      </c>
      <c r="D37" s="10">
        <v>1</v>
      </c>
      <c r="E37" s="143"/>
      <c r="F37" s="143"/>
      <c r="G37" s="11">
        <f>D37/B37</f>
        <v>9.3457943925233647E-9</v>
      </c>
      <c r="H37" s="146"/>
      <c r="I37" s="146"/>
      <c r="J37" s="146"/>
      <c r="K37" s="70">
        <f>LOG(D37)</f>
        <v>0</v>
      </c>
      <c r="L37" s="149"/>
      <c r="M37" s="149"/>
      <c r="N37" s="156"/>
      <c r="O37" s="149"/>
      <c r="P37" s="141"/>
    </row>
    <row r="38" spans="1:16" ht="20.100000000000001" customHeight="1">
      <c r="A38" s="16" t="s">
        <v>62</v>
      </c>
      <c r="B38" s="10">
        <v>107000000</v>
      </c>
      <c r="C38" s="10">
        <v>0</v>
      </c>
      <c r="D38" s="10">
        <v>1</v>
      </c>
      <c r="E38" s="143"/>
      <c r="F38" s="143"/>
      <c r="G38" s="11">
        <f>D38/B38</f>
        <v>9.3457943925233647E-9</v>
      </c>
      <c r="H38" s="146"/>
      <c r="I38" s="146"/>
      <c r="J38" s="146"/>
      <c r="K38" s="70">
        <f>LOG(D38)</f>
        <v>0</v>
      </c>
      <c r="L38" s="149"/>
      <c r="M38" s="149"/>
      <c r="N38" s="156"/>
      <c r="O38" s="149"/>
      <c r="P38" s="141"/>
    </row>
    <row r="39" spans="1:16" ht="20.100000000000001" customHeight="1">
      <c r="A39" s="16" t="s">
        <v>63</v>
      </c>
      <c r="B39" s="10">
        <v>107000000</v>
      </c>
      <c r="C39" s="10">
        <v>0</v>
      </c>
      <c r="D39" s="10">
        <v>1</v>
      </c>
      <c r="E39" s="143"/>
      <c r="F39" s="143"/>
      <c r="G39" s="11">
        <f>D39/B39</f>
        <v>9.3457943925233647E-9</v>
      </c>
      <c r="H39" s="146"/>
      <c r="I39" s="146"/>
      <c r="J39" s="146"/>
      <c r="K39" s="70">
        <f>LOG(D39)</f>
        <v>0</v>
      </c>
      <c r="L39" s="149"/>
      <c r="M39" s="149"/>
      <c r="N39" s="156"/>
      <c r="O39" s="149"/>
      <c r="P39" s="141"/>
    </row>
    <row r="40" spans="1:16" ht="20.100000000000001" customHeight="1">
      <c r="A40" s="16" t="s">
        <v>64</v>
      </c>
      <c r="B40" s="10">
        <v>107000000</v>
      </c>
      <c r="C40" s="10">
        <v>0</v>
      </c>
      <c r="D40" s="10">
        <v>1</v>
      </c>
      <c r="E40" s="144"/>
      <c r="F40" s="144"/>
      <c r="G40" s="11">
        <f>D40/B40</f>
        <v>9.3457943925233647E-9</v>
      </c>
      <c r="H40" s="147"/>
      <c r="I40" s="147"/>
      <c r="J40" s="147"/>
      <c r="K40" s="70">
        <f>LOG(D40)</f>
        <v>0</v>
      </c>
      <c r="L40" s="154"/>
      <c r="M40" s="154"/>
      <c r="N40" s="157"/>
      <c r="O40" s="149"/>
      <c r="P40" s="141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ref="D41" si="3">C41*10</f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1" t="s">
        <v>0</v>
      </c>
      <c r="B43" s="122" t="s">
        <v>53</v>
      </c>
      <c r="C43" s="122" t="s">
        <v>1</v>
      </c>
      <c r="D43" s="122" t="s">
        <v>9</v>
      </c>
      <c r="E43" s="122" t="s">
        <v>2</v>
      </c>
      <c r="F43" s="122" t="s">
        <v>3</v>
      </c>
      <c r="G43" s="122" t="s">
        <v>4</v>
      </c>
      <c r="H43" s="122" t="s">
        <v>5</v>
      </c>
      <c r="I43" s="122" t="s">
        <v>6</v>
      </c>
      <c r="J43" s="3" t="s">
        <v>7</v>
      </c>
      <c r="K43" s="1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9" t="s">
        <v>77</v>
      </c>
      <c r="B44" s="90">
        <v>107000000</v>
      </c>
      <c r="C44" s="90">
        <v>5970000</v>
      </c>
      <c r="D44" s="90">
        <f t="shared" ref="D44:D49" si="4">C44*10</f>
        <v>59700000</v>
      </c>
      <c r="E44" s="183">
        <f>AVERAGE(D44:D48)</f>
        <v>58400000</v>
      </c>
      <c r="F44" s="183">
        <f>STDEV(D44:D48)</f>
        <v>5851495.535331117</v>
      </c>
      <c r="G44" s="95">
        <f>D44/B44</f>
        <v>0.55794392523364489</v>
      </c>
      <c r="H44" s="186">
        <f>AVERAGE(G44:G48)</f>
        <v>0.54579439252336448</v>
      </c>
      <c r="I44" s="186">
        <f>STDEV(G44:G48)</f>
        <v>5.4686874161973896E-2</v>
      </c>
      <c r="J44" s="186">
        <f>I44/H44</f>
        <v>0.10019684135841107</v>
      </c>
      <c r="K44" s="96">
        <f>LOG(D44)</f>
        <v>7.775974331129369</v>
      </c>
      <c r="L44" s="189">
        <f>AVERAGE(K44:K48)</f>
        <v>7.7647329351317946</v>
      </c>
      <c r="M44" s="191">
        <f>STDEV(K44:K48)^2</f>
        <v>1.7908709394985252E-3</v>
      </c>
      <c r="N44" s="29"/>
      <c r="O44" s="25"/>
      <c r="P44" s="26"/>
    </row>
    <row r="45" spans="1:16" ht="20.100000000000001" customHeight="1">
      <c r="A45" s="91" t="s">
        <v>78</v>
      </c>
      <c r="B45" s="92">
        <v>107000000</v>
      </c>
      <c r="C45" s="92">
        <v>5700000</v>
      </c>
      <c r="D45" s="92">
        <f t="shared" si="4"/>
        <v>57000000</v>
      </c>
      <c r="E45" s="184"/>
      <c r="F45" s="184"/>
      <c r="G45" s="98">
        <f>D45/B45</f>
        <v>0.53271028037383172</v>
      </c>
      <c r="H45" s="187"/>
      <c r="I45" s="187"/>
      <c r="J45" s="187"/>
      <c r="K45" s="99">
        <f>LOG(D45)</f>
        <v>7.7558748556724915</v>
      </c>
      <c r="L45" s="190"/>
      <c r="M45" s="192"/>
      <c r="N45" s="30"/>
      <c r="O45" s="27"/>
      <c r="P45" s="28"/>
    </row>
    <row r="46" spans="1:16" ht="20.100000000000001" customHeight="1">
      <c r="A46" s="91" t="s">
        <v>79</v>
      </c>
      <c r="B46" s="92">
        <v>107000000</v>
      </c>
      <c r="C46" s="92">
        <v>5530000</v>
      </c>
      <c r="D46" s="92">
        <f t="shared" si="4"/>
        <v>55300000</v>
      </c>
      <c r="E46" s="184"/>
      <c r="F46" s="184"/>
      <c r="G46" s="98">
        <f>D46/B46</f>
        <v>0.51682242990654204</v>
      </c>
      <c r="H46" s="187"/>
      <c r="I46" s="187"/>
      <c r="J46" s="187"/>
      <c r="K46" s="99">
        <f>LOG(D46)</f>
        <v>7.7427251313046979</v>
      </c>
      <c r="L46" s="190"/>
      <c r="M46" s="192"/>
      <c r="N46" s="30"/>
      <c r="O46" s="27"/>
      <c r="P46" s="28"/>
    </row>
    <row r="47" spans="1:16" ht="20.100000000000001" customHeight="1">
      <c r="A47" s="91" t="s">
        <v>80</v>
      </c>
      <c r="B47" s="92">
        <v>107000000</v>
      </c>
      <c r="C47" s="92">
        <v>5230000</v>
      </c>
      <c r="D47" s="92">
        <f t="shared" si="4"/>
        <v>52300000</v>
      </c>
      <c r="E47" s="184"/>
      <c r="F47" s="184"/>
      <c r="G47" s="98">
        <f>D47/B47</f>
        <v>0.48878504672897194</v>
      </c>
      <c r="H47" s="187"/>
      <c r="I47" s="187"/>
      <c r="J47" s="187"/>
      <c r="K47" s="99">
        <f>LOG(D47)</f>
        <v>7.7185016888672742</v>
      </c>
      <c r="L47" s="190"/>
      <c r="M47" s="192"/>
      <c r="N47" s="30"/>
      <c r="O47" s="27"/>
      <c r="P47" s="28"/>
    </row>
    <row r="48" spans="1:16" ht="20.100000000000001" customHeight="1">
      <c r="A48" s="91" t="s">
        <v>81</v>
      </c>
      <c r="B48" s="92">
        <v>107000000</v>
      </c>
      <c r="C48" s="92">
        <v>6770000</v>
      </c>
      <c r="D48" s="92">
        <f t="shared" si="4"/>
        <v>67700000</v>
      </c>
      <c r="E48" s="185"/>
      <c r="F48" s="185"/>
      <c r="G48" s="98">
        <f>D48/B48</f>
        <v>0.63271028037383181</v>
      </c>
      <c r="H48" s="188"/>
      <c r="I48" s="188"/>
      <c r="J48" s="188"/>
      <c r="K48" s="99">
        <f>LOG(D48)</f>
        <v>7.8305886686851442</v>
      </c>
      <c r="L48" s="190"/>
      <c r="M48" s="192"/>
      <c r="N48" s="30"/>
      <c r="O48" s="27"/>
      <c r="P48" s="28"/>
    </row>
    <row r="49" spans="1:16" ht="20.100000000000001" customHeight="1" thickBot="1">
      <c r="A49" s="93" t="s">
        <v>82</v>
      </c>
      <c r="B49" s="94">
        <v>0</v>
      </c>
      <c r="C49" s="94">
        <v>0</v>
      </c>
      <c r="D49" s="94">
        <f t="shared" si="4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107000000</v>
      </c>
      <c r="C50" s="8">
        <v>0</v>
      </c>
      <c r="D50" s="8">
        <v>1</v>
      </c>
      <c r="E50" s="142">
        <f>AVERAGE(D50:D54)</f>
        <v>1</v>
      </c>
      <c r="F50" s="142">
        <f>STDEV(D50:D54)</f>
        <v>0</v>
      </c>
      <c r="G50" s="41">
        <f>D50/B50</f>
        <v>9.3457943925233647E-9</v>
      </c>
      <c r="H50" s="145">
        <f>AVERAGE(G50:G54)</f>
        <v>9.3457943925233647E-9</v>
      </c>
      <c r="I50" s="145">
        <f>STDEV(G50:G54)</f>
        <v>0</v>
      </c>
      <c r="J50" s="145">
        <f>I50/H50</f>
        <v>0</v>
      </c>
      <c r="K50" s="69">
        <f>LOG(D50)</f>
        <v>0</v>
      </c>
      <c r="L50" s="148">
        <f>AVERAGE(K50:K54)</f>
        <v>0</v>
      </c>
      <c r="M50" s="148">
        <f>STDEV(K50:K54)^2</f>
        <v>0</v>
      </c>
      <c r="N50" s="155">
        <f>L44-L50</f>
        <v>7.7647329351317946</v>
      </c>
      <c r="O50" s="148">
        <f>SQRT((M44/5)+(M50/5))</f>
        <v>1.8925490426926986E-2</v>
      </c>
      <c r="P50" s="140">
        <f>1.96*O50</f>
        <v>3.7093961236776891E-2</v>
      </c>
    </row>
    <row r="51" spans="1:16" ht="20.100000000000001" customHeight="1">
      <c r="A51" s="16" t="s">
        <v>84</v>
      </c>
      <c r="B51" s="10">
        <v>107000000</v>
      </c>
      <c r="C51" s="10">
        <v>0</v>
      </c>
      <c r="D51" s="10">
        <v>1</v>
      </c>
      <c r="E51" s="143"/>
      <c r="F51" s="143"/>
      <c r="G51" s="11">
        <f>D51/B51</f>
        <v>9.3457943925233647E-9</v>
      </c>
      <c r="H51" s="146"/>
      <c r="I51" s="146"/>
      <c r="J51" s="146"/>
      <c r="K51" s="70">
        <f>LOG(D51)</f>
        <v>0</v>
      </c>
      <c r="L51" s="149"/>
      <c r="M51" s="149"/>
      <c r="N51" s="156"/>
      <c r="O51" s="149"/>
      <c r="P51" s="141"/>
    </row>
    <row r="52" spans="1:16" ht="20.100000000000001" customHeight="1">
      <c r="A52" s="16" t="s">
        <v>85</v>
      </c>
      <c r="B52" s="10">
        <v>107000000</v>
      </c>
      <c r="C52" s="10">
        <v>0</v>
      </c>
      <c r="D52" s="10">
        <v>1</v>
      </c>
      <c r="E52" s="143"/>
      <c r="F52" s="143"/>
      <c r="G52" s="11">
        <f>D52/B52</f>
        <v>9.3457943925233647E-9</v>
      </c>
      <c r="H52" s="146"/>
      <c r="I52" s="146"/>
      <c r="J52" s="146"/>
      <c r="K52" s="70">
        <f>LOG(D52)</f>
        <v>0</v>
      </c>
      <c r="L52" s="149"/>
      <c r="M52" s="149"/>
      <c r="N52" s="156"/>
      <c r="O52" s="149"/>
      <c r="P52" s="141"/>
    </row>
    <row r="53" spans="1:16" ht="20.100000000000001" customHeight="1">
      <c r="A53" s="16" t="s">
        <v>86</v>
      </c>
      <c r="B53" s="10">
        <v>107000000</v>
      </c>
      <c r="C53" s="10">
        <v>0</v>
      </c>
      <c r="D53" s="10">
        <v>1</v>
      </c>
      <c r="E53" s="143"/>
      <c r="F53" s="143"/>
      <c r="G53" s="11">
        <f>D53/B53</f>
        <v>9.3457943925233647E-9</v>
      </c>
      <c r="H53" s="146"/>
      <c r="I53" s="146"/>
      <c r="J53" s="146"/>
      <c r="K53" s="70">
        <f>LOG(D53)</f>
        <v>0</v>
      </c>
      <c r="L53" s="149"/>
      <c r="M53" s="149"/>
      <c r="N53" s="156"/>
      <c r="O53" s="149"/>
      <c r="P53" s="141"/>
    </row>
    <row r="54" spans="1:16" ht="20.100000000000001" customHeight="1">
      <c r="A54" s="16" t="s">
        <v>87</v>
      </c>
      <c r="B54" s="10">
        <v>107000000</v>
      </c>
      <c r="C54" s="10">
        <v>0</v>
      </c>
      <c r="D54" s="10">
        <v>1</v>
      </c>
      <c r="E54" s="144"/>
      <c r="F54" s="144"/>
      <c r="G54" s="11">
        <f>D54/B54</f>
        <v>9.3457943925233647E-9</v>
      </c>
      <c r="H54" s="147"/>
      <c r="I54" s="147"/>
      <c r="J54" s="147"/>
      <c r="K54" s="70">
        <f>LOG(D54)</f>
        <v>0</v>
      </c>
      <c r="L54" s="154"/>
      <c r="M54" s="154"/>
      <c r="N54" s="157"/>
      <c r="O54" s="149"/>
      <c r="P54" s="141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36">
        <f t="shared" ref="D55" si="5">C55*10</f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122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100" t="s">
        <v>39</v>
      </c>
      <c r="B58" s="101">
        <v>107000000</v>
      </c>
      <c r="C58" s="101">
        <v>1110000</v>
      </c>
      <c r="D58" s="101">
        <f t="shared" ref="D58:D63" si="6">C58*10</f>
        <v>11100000</v>
      </c>
      <c r="E58" s="197">
        <f>AVERAGE(D58:D62)</f>
        <v>10674000</v>
      </c>
      <c r="F58" s="197">
        <f>STDEV(D58:D62)</f>
        <v>1748536.5309309382</v>
      </c>
      <c r="G58" s="106">
        <f>D58/B58</f>
        <v>0.10373831775700934</v>
      </c>
      <c r="H58" s="200">
        <f>AVERAGE(G58:G62)</f>
        <v>9.9757009345794387E-2</v>
      </c>
      <c r="I58" s="200">
        <f>STDEV(G58:G62)</f>
        <v>1.6341462905896581E-2</v>
      </c>
      <c r="J58" s="200">
        <f>I58/H58</f>
        <v>0.16381267855826628</v>
      </c>
      <c r="K58" s="107">
        <f>LOG(D58)</f>
        <v>7.0453229787866576</v>
      </c>
      <c r="L58" s="193">
        <f>AVERAGE(K58:K62)</f>
        <v>7.0239640981450275</v>
      </c>
      <c r="M58" s="195">
        <f>STDEV(K58:K62)^2</f>
        <v>4.5855264796697002E-3</v>
      </c>
      <c r="N58" s="29"/>
      <c r="O58" s="25"/>
      <c r="P58" s="26"/>
    </row>
    <row r="59" spans="1:16" ht="20.100000000000001" customHeight="1">
      <c r="A59" s="102" t="s">
        <v>40</v>
      </c>
      <c r="B59" s="103">
        <v>107000000</v>
      </c>
      <c r="C59" s="103">
        <v>1350000</v>
      </c>
      <c r="D59" s="103">
        <f t="shared" si="6"/>
        <v>13500000</v>
      </c>
      <c r="E59" s="198"/>
      <c r="F59" s="198"/>
      <c r="G59" s="109">
        <f>D59/B59</f>
        <v>0.12616822429906541</v>
      </c>
      <c r="H59" s="201"/>
      <c r="I59" s="201"/>
      <c r="J59" s="201"/>
      <c r="K59" s="110">
        <f>LOG(D59)</f>
        <v>7.1303337684950066</v>
      </c>
      <c r="L59" s="194"/>
      <c r="M59" s="196"/>
      <c r="N59" s="30"/>
      <c r="O59" s="27"/>
      <c r="P59" s="28"/>
    </row>
    <row r="60" spans="1:16" ht="20.100000000000001" customHeight="1">
      <c r="A60" s="102" t="s">
        <v>41</v>
      </c>
      <c r="B60" s="103">
        <v>107000000</v>
      </c>
      <c r="C60" s="103">
        <v>997000</v>
      </c>
      <c r="D60" s="103">
        <f t="shared" si="6"/>
        <v>9970000</v>
      </c>
      <c r="E60" s="198"/>
      <c r="F60" s="198"/>
      <c r="G60" s="109">
        <f>D60/B60</f>
        <v>9.3177570093457937E-2</v>
      </c>
      <c r="H60" s="201"/>
      <c r="I60" s="201"/>
      <c r="J60" s="201"/>
      <c r="K60" s="110">
        <f>LOG(D60)</f>
        <v>6.9986951583116559</v>
      </c>
      <c r="L60" s="194"/>
      <c r="M60" s="196"/>
      <c r="N60" s="30"/>
      <c r="O60" s="27"/>
      <c r="P60" s="28"/>
    </row>
    <row r="61" spans="1:16" ht="20.100000000000001" customHeight="1">
      <c r="A61" s="102" t="s">
        <v>42</v>
      </c>
      <c r="B61" s="103">
        <v>107000000</v>
      </c>
      <c r="C61" s="103">
        <v>900000</v>
      </c>
      <c r="D61" s="103">
        <f t="shared" si="6"/>
        <v>9000000</v>
      </c>
      <c r="E61" s="198"/>
      <c r="F61" s="198"/>
      <c r="G61" s="109">
        <f>D61/B61</f>
        <v>8.4112149532710276E-2</v>
      </c>
      <c r="H61" s="201"/>
      <c r="I61" s="201"/>
      <c r="J61" s="201"/>
      <c r="K61" s="110">
        <f>LOG(D61)</f>
        <v>6.9542425094393252</v>
      </c>
      <c r="L61" s="194"/>
      <c r="M61" s="196"/>
      <c r="N61" s="30"/>
      <c r="O61" s="27"/>
      <c r="P61" s="28"/>
    </row>
    <row r="62" spans="1:16" ht="20.100000000000001" customHeight="1">
      <c r="A62" s="102" t="s">
        <v>43</v>
      </c>
      <c r="B62" s="103">
        <v>107000000</v>
      </c>
      <c r="C62" s="103">
        <v>980000</v>
      </c>
      <c r="D62" s="103">
        <f t="shared" si="6"/>
        <v>9800000</v>
      </c>
      <c r="E62" s="199"/>
      <c r="F62" s="199"/>
      <c r="G62" s="109">
        <f>D62/B62</f>
        <v>9.1588785046728974E-2</v>
      </c>
      <c r="H62" s="202"/>
      <c r="I62" s="202"/>
      <c r="J62" s="202"/>
      <c r="K62" s="110">
        <f>LOG(D62)</f>
        <v>6.9912260756924951</v>
      </c>
      <c r="L62" s="194"/>
      <c r="M62" s="196"/>
      <c r="N62" s="30"/>
      <c r="O62" s="27"/>
      <c r="P62" s="28"/>
    </row>
    <row r="63" spans="1:16" ht="20.100000000000001" customHeight="1" thickBot="1">
      <c r="A63" s="104" t="s">
        <v>44</v>
      </c>
      <c r="B63" s="105">
        <v>0</v>
      </c>
      <c r="C63" s="105">
        <v>0</v>
      </c>
      <c r="D63" s="105">
        <f t="shared" si="6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107000000</v>
      </c>
      <c r="C64" s="8">
        <v>0</v>
      </c>
      <c r="D64" s="8">
        <v>1</v>
      </c>
      <c r="E64" s="142">
        <f>AVERAGE(D64:D68)</f>
        <v>1</v>
      </c>
      <c r="F64" s="142">
        <f>STDEV(D64:D68)</f>
        <v>0</v>
      </c>
      <c r="G64" s="41">
        <f>D64/B64</f>
        <v>9.3457943925233647E-9</v>
      </c>
      <c r="H64" s="145">
        <f>AVERAGE(G64:G68)</f>
        <v>9.3457943925233647E-9</v>
      </c>
      <c r="I64" s="145">
        <f>STDEV(G64:G68)</f>
        <v>0</v>
      </c>
      <c r="J64" s="145">
        <f>I64/H64</f>
        <v>0</v>
      </c>
      <c r="K64" s="69">
        <f>LOG(D64)</f>
        <v>0</v>
      </c>
      <c r="L64" s="148">
        <f>AVERAGE(K64:K68)</f>
        <v>0</v>
      </c>
      <c r="M64" s="148">
        <f>STDEV(K64:K68)^2</f>
        <v>0</v>
      </c>
      <c r="N64" s="155">
        <f>L58-L64</f>
        <v>7.0239640981450275</v>
      </c>
      <c r="O64" s="148">
        <f>SQRT((M58/5)+(M64/5))</f>
        <v>3.0283746398587146E-2</v>
      </c>
      <c r="P64" s="140">
        <f>1.96*O64</f>
        <v>5.9356142941230802E-2</v>
      </c>
    </row>
    <row r="65" spans="1:16" ht="20.100000000000001" customHeight="1">
      <c r="A65" s="16" t="s">
        <v>46</v>
      </c>
      <c r="B65" s="10">
        <v>107000000</v>
      </c>
      <c r="C65" s="10">
        <v>0</v>
      </c>
      <c r="D65" s="10">
        <v>1</v>
      </c>
      <c r="E65" s="143"/>
      <c r="F65" s="143"/>
      <c r="G65" s="11">
        <f>D65/B65</f>
        <v>9.3457943925233647E-9</v>
      </c>
      <c r="H65" s="146"/>
      <c r="I65" s="146"/>
      <c r="J65" s="146"/>
      <c r="K65" s="70">
        <f>LOG(D65)</f>
        <v>0</v>
      </c>
      <c r="L65" s="149"/>
      <c r="M65" s="149"/>
      <c r="N65" s="156"/>
      <c r="O65" s="149"/>
      <c r="P65" s="141"/>
    </row>
    <row r="66" spans="1:16" ht="20.100000000000001" customHeight="1">
      <c r="A66" s="16" t="s">
        <v>47</v>
      </c>
      <c r="B66" s="10">
        <v>107000000</v>
      </c>
      <c r="C66" s="10">
        <v>0</v>
      </c>
      <c r="D66" s="10">
        <v>1</v>
      </c>
      <c r="E66" s="143"/>
      <c r="F66" s="143"/>
      <c r="G66" s="11">
        <f>D66/B66</f>
        <v>9.3457943925233647E-9</v>
      </c>
      <c r="H66" s="146"/>
      <c r="I66" s="146"/>
      <c r="J66" s="146"/>
      <c r="K66" s="70">
        <f>LOG(D66)</f>
        <v>0</v>
      </c>
      <c r="L66" s="149"/>
      <c r="M66" s="149"/>
      <c r="N66" s="156"/>
      <c r="O66" s="149"/>
      <c r="P66" s="141"/>
    </row>
    <row r="67" spans="1:16" ht="20.100000000000001" customHeight="1">
      <c r="A67" s="16" t="s">
        <v>48</v>
      </c>
      <c r="B67" s="10">
        <v>107000000</v>
      </c>
      <c r="C67" s="10">
        <v>0</v>
      </c>
      <c r="D67" s="10">
        <v>1</v>
      </c>
      <c r="E67" s="143"/>
      <c r="F67" s="143"/>
      <c r="G67" s="11">
        <f>D67/B67</f>
        <v>9.3457943925233647E-9</v>
      </c>
      <c r="H67" s="146"/>
      <c r="I67" s="146"/>
      <c r="J67" s="146"/>
      <c r="K67" s="70">
        <f>LOG(D67)</f>
        <v>0</v>
      </c>
      <c r="L67" s="149"/>
      <c r="M67" s="149"/>
      <c r="N67" s="156"/>
      <c r="O67" s="149"/>
      <c r="P67" s="141"/>
    </row>
    <row r="68" spans="1:16" ht="20.100000000000001" customHeight="1">
      <c r="A68" s="16" t="s">
        <v>49</v>
      </c>
      <c r="B68" s="10">
        <v>107000000</v>
      </c>
      <c r="C68" s="10">
        <v>0</v>
      </c>
      <c r="D68" s="10">
        <v>1</v>
      </c>
      <c r="E68" s="144"/>
      <c r="F68" s="144"/>
      <c r="G68" s="11">
        <f>D68/B68</f>
        <v>9.3457943925233647E-9</v>
      </c>
      <c r="H68" s="147"/>
      <c r="I68" s="147"/>
      <c r="J68" s="147"/>
      <c r="K68" s="70">
        <f>LOG(D68)</f>
        <v>0</v>
      </c>
      <c r="L68" s="154"/>
      <c r="M68" s="154"/>
      <c r="N68" s="157"/>
      <c r="O68" s="149"/>
      <c r="P68" s="141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ref="D69" si="7">C69*10</f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122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1" t="s">
        <v>89</v>
      </c>
      <c r="B72" s="112">
        <v>107000000</v>
      </c>
      <c r="C72" s="112">
        <v>3970000</v>
      </c>
      <c r="D72" s="112">
        <f t="shared" ref="D72:D77" si="8">C72*10</f>
        <v>39700000</v>
      </c>
      <c r="E72" s="203">
        <f>AVERAGE(D72:D76)</f>
        <v>34460000</v>
      </c>
      <c r="F72" s="203">
        <f>STDEV(D72:D76)</f>
        <v>11945836.09463984</v>
      </c>
      <c r="G72" s="113">
        <f>D72/B72</f>
        <v>0.37102803738317758</v>
      </c>
      <c r="H72" s="206">
        <f>AVERAGE(G72:G76)</f>
        <v>0.32205607476635512</v>
      </c>
      <c r="I72" s="206">
        <f>STDEV(G72:G76)</f>
        <v>0.11164332798728829</v>
      </c>
      <c r="J72" s="206">
        <f>I72/H72</f>
        <v>0.34665804105164971</v>
      </c>
      <c r="K72" s="114">
        <f>LOG(D72)</f>
        <v>7.5987905067631152</v>
      </c>
      <c r="L72" s="209">
        <f>AVERAGE(K72:K76)</f>
        <v>7.5126801652108313</v>
      </c>
      <c r="M72" s="211">
        <f>STDEV(K72:K76)^2</f>
        <v>2.9423700970880869E-2</v>
      </c>
      <c r="N72" s="29"/>
      <c r="O72" s="25"/>
      <c r="P72" s="26"/>
    </row>
    <row r="73" spans="1:16" ht="20.100000000000001" customHeight="1">
      <c r="A73" s="115" t="s">
        <v>90</v>
      </c>
      <c r="B73" s="116">
        <v>107000000</v>
      </c>
      <c r="C73" s="116">
        <v>3200000</v>
      </c>
      <c r="D73" s="116">
        <f t="shared" si="8"/>
        <v>32000000</v>
      </c>
      <c r="E73" s="204"/>
      <c r="F73" s="204"/>
      <c r="G73" s="117">
        <f>D73/B73</f>
        <v>0.29906542056074764</v>
      </c>
      <c r="H73" s="207"/>
      <c r="I73" s="207"/>
      <c r="J73" s="207"/>
      <c r="K73" s="118">
        <f>LOG(D73)</f>
        <v>7.5051499783199063</v>
      </c>
      <c r="L73" s="210"/>
      <c r="M73" s="212"/>
      <c r="N73" s="30"/>
      <c r="O73" s="27"/>
      <c r="P73" s="28"/>
    </row>
    <row r="74" spans="1:16" ht="20.100000000000001" customHeight="1">
      <c r="A74" s="115" t="s">
        <v>91</v>
      </c>
      <c r="B74" s="116">
        <v>107000000</v>
      </c>
      <c r="C74" s="116">
        <v>1730000</v>
      </c>
      <c r="D74" s="116">
        <f t="shared" si="8"/>
        <v>17300000</v>
      </c>
      <c r="E74" s="204"/>
      <c r="F74" s="204"/>
      <c r="G74" s="117">
        <f>D74/B74</f>
        <v>0.1616822429906542</v>
      </c>
      <c r="H74" s="207"/>
      <c r="I74" s="207"/>
      <c r="J74" s="207"/>
      <c r="K74" s="118">
        <f>LOG(D74)</f>
        <v>7.238046103128795</v>
      </c>
      <c r="L74" s="210"/>
      <c r="M74" s="212"/>
      <c r="N74" s="30"/>
      <c r="O74" s="27"/>
      <c r="P74" s="28"/>
    </row>
    <row r="75" spans="1:16" ht="20.100000000000001" customHeight="1">
      <c r="A75" s="115" t="s">
        <v>92</v>
      </c>
      <c r="B75" s="116">
        <v>107000000</v>
      </c>
      <c r="C75" s="116">
        <v>5000000</v>
      </c>
      <c r="D75" s="116">
        <f t="shared" si="8"/>
        <v>50000000</v>
      </c>
      <c r="E75" s="204"/>
      <c r="F75" s="204"/>
      <c r="G75" s="117">
        <f>D75/B75</f>
        <v>0.46728971962616822</v>
      </c>
      <c r="H75" s="207"/>
      <c r="I75" s="207"/>
      <c r="J75" s="207"/>
      <c r="K75" s="118">
        <f>LOG(D75)</f>
        <v>7.6989700043360187</v>
      </c>
      <c r="L75" s="210"/>
      <c r="M75" s="212"/>
      <c r="N75" s="30"/>
      <c r="O75" s="27"/>
      <c r="P75" s="28"/>
    </row>
    <row r="76" spans="1:16" ht="20.100000000000001" customHeight="1">
      <c r="A76" s="115" t="s">
        <v>93</v>
      </c>
      <c r="B76" s="116">
        <v>107000000</v>
      </c>
      <c r="C76" s="116">
        <v>3330000</v>
      </c>
      <c r="D76" s="116">
        <f t="shared" si="8"/>
        <v>33300000</v>
      </c>
      <c r="E76" s="205"/>
      <c r="F76" s="205"/>
      <c r="G76" s="117">
        <f>D76/B76</f>
        <v>0.31121495327102805</v>
      </c>
      <c r="H76" s="208"/>
      <c r="I76" s="208"/>
      <c r="J76" s="208"/>
      <c r="K76" s="118">
        <f>LOG(D76)</f>
        <v>7.5224442335063202</v>
      </c>
      <c r="L76" s="210"/>
      <c r="M76" s="212"/>
      <c r="N76" s="30"/>
      <c r="O76" s="27"/>
      <c r="P76" s="28"/>
    </row>
    <row r="77" spans="1:16" ht="20.100000000000001" customHeight="1" thickBot="1">
      <c r="A77" s="119" t="s">
        <v>94</v>
      </c>
      <c r="B77" s="120">
        <v>0</v>
      </c>
      <c r="C77" s="120">
        <v>0</v>
      </c>
      <c r="D77" s="120">
        <f t="shared" si="8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107000000</v>
      </c>
      <c r="C78" s="8">
        <v>0</v>
      </c>
      <c r="D78" s="8">
        <v>1</v>
      </c>
      <c r="E78" s="142">
        <f>AVERAGE(D78:D82)</f>
        <v>1</v>
      </c>
      <c r="F78" s="142">
        <f>STDEV(D78:D82)</f>
        <v>0</v>
      </c>
      <c r="G78" s="41">
        <f>D78/B78</f>
        <v>9.3457943925233647E-9</v>
      </c>
      <c r="H78" s="145">
        <f>AVERAGE(G78:G82)</f>
        <v>9.3457943925233647E-9</v>
      </c>
      <c r="I78" s="145">
        <f>STDEV(G78:G82)</f>
        <v>0</v>
      </c>
      <c r="J78" s="145">
        <f>I78/H78</f>
        <v>0</v>
      </c>
      <c r="K78" s="69">
        <f>LOG(D78)</f>
        <v>0</v>
      </c>
      <c r="L78" s="148">
        <f>AVERAGE(K78:K82)</f>
        <v>0</v>
      </c>
      <c r="M78" s="213">
        <f>STDEV(K78:K82)^2</f>
        <v>0</v>
      </c>
      <c r="N78" s="155">
        <f>L72-L78</f>
        <v>7.5126801652108313</v>
      </c>
      <c r="O78" s="148">
        <f>SQRT((M72/5)+(M78/5))</f>
        <v>7.6712060291561551E-2</v>
      </c>
      <c r="P78" s="140">
        <f>1.96*O78</f>
        <v>0.15035563817146064</v>
      </c>
    </row>
    <row r="79" spans="1:16" ht="20.100000000000001" customHeight="1">
      <c r="A79" s="16" t="s">
        <v>96</v>
      </c>
      <c r="B79" s="10">
        <v>107000000</v>
      </c>
      <c r="C79" s="10">
        <v>0</v>
      </c>
      <c r="D79" s="10">
        <v>1</v>
      </c>
      <c r="E79" s="143"/>
      <c r="F79" s="143"/>
      <c r="G79" s="11">
        <f>D79/B79</f>
        <v>9.3457943925233647E-9</v>
      </c>
      <c r="H79" s="146"/>
      <c r="I79" s="146"/>
      <c r="J79" s="146"/>
      <c r="K79" s="70">
        <f>LOG(D79)</f>
        <v>0</v>
      </c>
      <c r="L79" s="149"/>
      <c r="M79" s="214"/>
      <c r="N79" s="156"/>
      <c r="O79" s="149"/>
      <c r="P79" s="141"/>
    </row>
    <row r="80" spans="1:16" ht="20.100000000000001" customHeight="1">
      <c r="A80" s="16" t="s">
        <v>97</v>
      </c>
      <c r="B80" s="10">
        <v>107000000</v>
      </c>
      <c r="C80" s="10">
        <v>0</v>
      </c>
      <c r="D80" s="10">
        <v>1</v>
      </c>
      <c r="E80" s="143"/>
      <c r="F80" s="143"/>
      <c r="G80" s="11">
        <f>D80/B80</f>
        <v>9.3457943925233647E-9</v>
      </c>
      <c r="H80" s="146"/>
      <c r="I80" s="146"/>
      <c r="J80" s="146"/>
      <c r="K80" s="70">
        <f>LOG(D80)</f>
        <v>0</v>
      </c>
      <c r="L80" s="149"/>
      <c r="M80" s="214"/>
      <c r="N80" s="156"/>
      <c r="O80" s="149"/>
      <c r="P80" s="141"/>
    </row>
    <row r="81" spans="1:16" ht="20.100000000000001" customHeight="1">
      <c r="A81" s="16" t="s">
        <v>98</v>
      </c>
      <c r="B81" s="10">
        <v>107000000</v>
      </c>
      <c r="C81" s="10">
        <v>0</v>
      </c>
      <c r="D81" s="10">
        <v>1</v>
      </c>
      <c r="E81" s="143"/>
      <c r="F81" s="143"/>
      <c r="G81" s="11">
        <f>D81/B81</f>
        <v>9.3457943925233647E-9</v>
      </c>
      <c r="H81" s="146"/>
      <c r="I81" s="146"/>
      <c r="J81" s="146"/>
      <c r="K81" s="70">
        <f>LOG(D81)</f>
        <v>0</v>
      </c>
      <c r="L81" s="149"/>
      <c r="M81" s="214"/>
      <c r="N81" s="156"/>
      <c r="O81" s="149"/>
      <c r="P81" s="141"/>
    </row>
    <row r="82" spans="1:16" ht="20.100000000000001" customHeight="1">
      <c r="A82" s="16" t="s">
        <v>99</v>
      </c>
      <c r="B82" s="10">
        <v>107000000</v>
      </c>
      <c r="C82" s="10">
        <v>0</v>
      </c>
      <c r="D82" s="10">
        <v>1</v>
      </c>
      <c r="E82" s="144"/>
      <c r="F82" s="144"/>
      <c r="G82" s="11">
        <f>D82/B82</f>
        <v>9.3457943925233647E-9</v>
      </c>
      <c r="H82" s="147"/>
      <c r="I82" s="147"/>
      <c r="J82" s="147"/>
      <c r="K82" s="70">
        <f>LOG(D82)</f>
        <v>0</v>
      </c>
      <c r="L82" s="154"/>
      <c r="M82" s="215"/>
      <c r="N82" s="157"/>
      <c r="O82" s="149"/>
      <c r="P82" s="141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36">
        <f t="shared" ref="D83" si="9">C83*10</f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#3 (212 mg/L - 22°C - 75%RH - 36hr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3 H7:J7 H8:J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84"/>
  <sheetViews>
    <sheetView zoomScale="60" zoomScaleNormal="60" zoomScaleSheetLayoutView="65" workbookViewId="0">
      <selection activeCell="A39" sqref="A39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93300000</v>
      </c>
      <c r="C2" s="58">
        <v>413000</v>
      </c>
      <c r="D2" s="58">
        <f t="shared" ref="D2:D13" si="0">C2*10</f>
        <v>4130000</v>
      </c>
      <c r="E2" s="160">
        <f>AVERAGE(D2:D6)</f>
        <v>2212000</v>
      </c>
      <c r="F2" s="160">
        <f>STDEV(D2:D6)</f>
        <v>1087644.2433075255</v>
      </c>
      <c r="G2" s="63">
        <f>D2/B2</f>
        <v>4.4265809217577709E-2</v>
      </c>
      <c r="H2" s="163">
        <f>AVERAGE(G2:G6)</f>
        <v>2.3708467309753484E-2</v>
      </c>
      <c r="I2" s="163">
        <f>STDEV(G2:G6)</f>
        <v>1.1657494569212496E-2</v>
      </c>
      <c r="J2" s="166">
        <f>I2/H2</f>
        <v>0.49170173748079832</v>
      </c>
      <c r="K2" s="64">
        <f>LOG(D2)</f>
        <v>6.6159500516564007</v>
      </c>
      <c r="L2" s="169">
        <f>AVERAGE(K2:K6)</f>
        <v>6.3121930986725294</v>
      </c>
      <c r="M2" s="218">
        <f>STDEV(K2:K6)^2</f>
        <v>3.0937721195407161E-2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93300000</v>
      </c>
      <c r="C3" s="60">
        <v>150000</v>
      </c>
      <c r="D3" s="60">
        <f t="shared" si="0"/>
        <v>1500000</v>
      </c>
      <c r="E3" s="161"/>
      <c r="F3" s="161"/>
      <c r="G3" s="65">
        <f>D3/B3</f>
        <v>1.607717041800643E-2</v>
      </c>
      <c r="H3" s="164"/>
      <c r="I3" s="164"/>
      <c r="J3" s="167"/>
      <c r="K3" s="66">
        <f>LOG(D3)</f>
        <v>6.1760912590556813</v>
      </c>
      <c r="L3" s="170"/>
      <c r="M3" s="219"/>
      <c r="N3" s="30"/>
      <c r="O3" s="27"/>
      <c r="P3" s="28"/>
    </row>
    <row r="4" spans="1:16" s="9" customFormat="1" ht="20.100000000000001" customHeight="1">
      <c r="A4" s="59" t="s">
        <v>28</v>
      </c>
      <c r="B4" s="60">
        <v>93300000</v>
      </c>
      <c r="C4" s="60">
        <v>182000</v>
      </c>
      <c r="D4" s="60">
        <f t="shared" si="0"/>
        <v>1820000</v>
      </c>
      <c r="E4" s="161"/>
      <c r="F4" s="161"/>
      <c r="G4" s="65">
        <f>D4/B4</f>
        <v>1.9506966773847802E-2</v>
      </c>
      <c r="H4" s="164"/>
      <c r="I4" s="164"/>
      <c r="J4" s="167"/>
      <c r="K4" s="66">
        <f>LOG(D4)</f>
        <v>6.2600713879850751</v>
      </c>
      <c r="L4" s="170"/>
      <c r="M4" s="219"/>
      <c r="N4" s="30"/>
      <c r="O4" s="27"/>
      <c r="P4" s="28"/>
    </row>
    <row r="5" spans="1:16" s="9" customFormat="1" ht="20.100000000000001" customHeight="1">
      <c r="A5" s="59" t="s">
        <v>29</v>
      </c>
      <c r="B5" s="60">
        <v>93300000</v>
      </c>
      <c r="C5" s="60">
        <v>198000</v>
      </c>
      <c r="D5" s="60">
        <f t="shared" si="0"/>
        <v>1980000</v>
      </c>
      <c r="E5" s="161"/>
      <c r="F5" s="161"/>
      <c r="G5" s="65">
        <f>D5/B5</f>
        <v>2.122186495176849E-2</v>
      </c>
      <c r="H5" s="164"/>
      <c r="I5" s="164"/>
      <c r="J5" s="167"/>
      <c r="K5" s="66">
        <f>LOG(D5)</f>
        <v>6.2966651902615309</v>
      </c>
      <c r="L5" s="170"/>
      <c r="M5" s="219"/>
      <c r="N5" s="30"/>
      <c r="O5" s="27"/>
      <c r="P5" s="28"/>
    </row>
    <row r="6" spans="1:16" s="9" customFormat="1" ht="20.100000000000001" customHeight="1">
      <c r="A6" s="59" t="s">
        <v>30</v>
      </c>
      <c r="B6" s="60">
        <v>93300000</v>
      </c>
      <c r="C6" s="60">
        <v>163000</v>
      </c>
      <c r="D6" s="60">
        <f t="shared" si="0"/>
        <v>1630000</v>
      </c>
      <c r="E6" s="162"/>
      <c r="F6" s="162"/>
      <c r="G6" s="65">
        <f>D6/B6</f>
        <v>1.7470525187566987E-2</v>
      </c>
      <c r="H6" s="165"/>
      <c r="I6" s="165"/>
      <c r="J6" s="168"/>
      <c r="K6" s="66">
        <f>LOG(D6)</f>
        <v>6.2121876044039581</v>
      </c>
      <c r="L6" s="170"/>
      <c r="M6" s="219"/>
      <c r="N6" s="30"/>
      <c r="O6" s="27"/>
      <c r="P6" s="28"/>
    </row>
    <row r="7" spans="1:16" s="9" customFormat="1" ht="20.100000000000001" customHeight="1" thickBot="1">
      <c r="A7" s="61" t="s">
        <v>31</v>
      </c>
      <c r="B7" s="75">
        <v>0</v>
      </c>
      <c r="C7" s="75">
        <v>0</v>
      </c>
      <c r="D7" s="75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93300000</v>
      </c>
      <c r="C8" s="8">
        <v>65000</v>
      </c>
      <c r="D8" s="8">
        <f t="shared" si="0"/>
        <v>650000</v>
      </c>
      <c r="E8" s="142">
        <f>AVERAGE(D8:D12)</f>
        <v>535400</v>
      </c>
      <c r="F8" s="142">
        <f>STDEV(D8:D12)</f>
        <v>146680.94627455878</v>
      </c>
      <c r="G8" s="41">
        <f>D8/B8</f>
        <v>6.9667738478027871E-3</v>
      </c>
      <c r="H8" s="145">
        <f>AVERAGE(G8:G12)</f>
        <v>5.7384780278670949E-3</v>
      </c>
      <c r="I8" s="145">
        <f>STDEV(G8:G12)</f>
        <v>1.5721430468870182E-3</v>
      </c>
      <c r="J8" s="145">
        <f>I8/H8</f>
        <v>0.27396515927261639</v>
      </c>
      <c r="K8" s="69">
        <f>LOG(D8)</f>
        <v>5.8129133566428557</v>
      </c>
      <c r="L8" s="148">
        <f>AVERAGE(K8:K12)</f>
        <v>5.7109763993093141</v>
      </c>
      <c r="M8" s="148">
        <f>STDEV(K8:K12)^2</f>
        <v>2.2335209752718299E-2</v>
      </c>
      <c r="N8" s="155">
        <f>L2-L8</f>
        <v>0.60121669936321531</v>
      </c>
      <c r="O8" s="148">
        <f>SQRT((M2/5)+(M8/5))</f>
        <v>0.10322105497244781</v>
      </c>
      <c r="P8" s="158">
        <f>1.96*O8</f>
        <v>0.2023132677459977</v>
      </c>
    </row>
    <row r="9" spans="1:16" ht="20.100000000000001" customHeight="1">
      <c r="A9" s="16" t="s">
        <v>33</v>
      </c>
      <c r="B9" s="10">
        <v>93300000</v>
      </c>
      <c r="C9" s="10">
        <v>28000</v>
      </c>
      <c r="D9" s="10">
        <f t="shared" si="0"/>
        <v>280000</v>
      </c>
      <c r="E9" s="143"/>
      <c r="F9" s="143"/>
      <c r="G9" s="11">
        <f>D9/B9</f>
        <v>3.0010718113612006E-3</v>
      </c>
      <c r="H9" s="146"/>
      <c r="I9" s="146"/>
      <c r="J9" s="146"/>
      <c r="K9" s="70">
        <f>LOG(D9)</f>
        <v>5.4471580313422194</v>
      </c>
      <c r="L9" s="149"/>
      <c r="M9" s="149"/>
      <c r="N9" s="156"/>
      <c r="O9" s="149"/>
      <c r="P9" s="159"/>
    </row>
    <row r="10" spans="1:16" ht="20.100000000000001" customHeight="1">
      <c r="A10" s="16" t="s">
        <v>34</v>
      </c>
      <c r="B10" s="10">
        <v>93300000</v>
      </c>
      <c r="C10" s="10">
        <v>55700</v>
      </c>
      <c r="D10" s="10">
        <f t="shared" si="0"/>
        <v>557000</v>
      </c>
      <c r="E10" s="143"/>
      <c r="F10" s="143"/>
      <c r="G10" s="11">
        <f>D10/B10</f>
        <v>5.9699892818863877E-3</v>
      </c>
      <c r="H10" s="146"/>
      <c r="I10" s="146"/>
      <c r="J10" s="146"/>
      <c r="K10" s="70">
        <f>LOG(D10)</f>
        <v>5.7458551951737293</v>
      </c>
      <c r="L10" s="149"/>
      <c r="M10" s="149"/>
      <c r="N10" s="156"/>
      <c r="O10" s="149"/>
      <c r="P10" s="159"/>
    </row>
    <row r="11" spans="1:16" ht="20.100000000000001" customHeight="1">
      <c r="A11" s="16" t="s">
        <v>35</v>
      </c>
      <c r="B11" s="10">
        <v>93300000</v>
      </c>
      <c r="C11" s="10">
        <v>58700</v>
      </c>
      <c r="D11" s="10">
        <f t="shared" si="0"/>
        <v>587000</v>
      </c>
      <c r="E11" s="143"/>
      <c r="F11" s="143"/>
      <c r="G11" s="11">
        <f>D11/B11</f>
        <v>6.2915326902465169E-3</v>
      </c>
      <c r="H11" s="146"/>
      <c r="I11" s="146"/>
      <c r="J11" s="146"/>
      <c r="K11" s="70">
        <f>LOG(D11)</f>
        <v>5.7686381012476149</v>
      </c>
      <c r="L11" s="149"/>
      <c r="M11" s="149"/>
      <c r="N11" s="156"/>
      <c r="O11" s="149"/>
      <c r="P11" s="159"/>
    </row>
    <row r="12" spans="1:16" ht="20.100000000000001" customHeight="1">
      <c r="A12" s="16" t="s">
        <v>36</v>
      </c>
      <c r="B12" s="10">
        <v>93300000</v>
      </c>
      <c r="C12" s="10">
        <v>60300</v>
      </c>
      <c r="D12" s="10">
        <f t="shared" si="0"/>
        <v>603000</v>
      </c>
      <c r="E12" s="144"/>
      <c r="F12" s="144"/>
      <c r="G12" s="11">
        <f>D12/B12</f>
        <v>6.4630225080385848E-3</v>
      </c>
      <c r="H12" s="147"/>
      <c r="I12" s="147"/>
      <c r="J12" s="147"/>
      <c r="K12" s="70">
        <f>LOG(D12)</f>
        <v>5.7803173121401512</v>
      </c>
      <c r="L12" s="154"/>
      <c r="M12" s="154"/>
      <c r="N12" s="157"/>
      <c r="O12" s="149"/>
      <c r="P12" s="159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131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93300000</v>
      </c>
      <c r="C16" s="45">
        <v>168000</v>
      </c>
      <c r="D16" s="45">
        <f t="shared" ref="D16:D27" si="1">C16*10</f>
        <v>1680000</v>
      </c>
      <c r="E16" s="134">
        <f>AVERAGE(D16:D20)</f>
        <v>1281400</v>
      </c>
      <c r="F16" s="134">
        <f>STDEV(D16:D20)</f>
        <v>409126.87518665893</v>
      </c>
      <c r="G16" s="49">
        <f>D16/B16</f>
        <v>1.8006430868167202E-2</v>
      </c>
      <c r="H16" s="137">
        <f>AVERAGE(G16:G20)</f>
        <v>1.3734190782422292E-2</v>
      </c>
      <c r="I16" s="137">
        <f>STDEV(G16:G20)</f>
        <v>4.3850683299749144E-3</v>
      </c>
      <c r="J16" s="137">
        <f>I16/H16</f>
        <v>0.31928115747359104</v>
      </c>
      <c r="K16" s="50">
        <f>LOG(D16)</f>
        <v>6.2253092817258633</v>
      </c>
      <c r="L16" s="150">
        <f>AVERAGE(K16:K20)</f>
        <v>6.0879904726646403</v>
      </c>
      <c r="M16" s="216">
        <f>STDEV(K16:K20)^2</f>
        <v>2.2624052100276515E-2</v>
      </c>
      <c r="N16" s="29"/>
      <c r="O16" s="25"/>
      <c r="P16" s="26"/>
    </row>
    <row r="17" spans="1:16" ht="20.100000000000001" customHeight="1">
      <c r="A17" s="46" t="s">
        <v>66</v>
      </c>
      <c r="B17" s="47">
        <v>93300000</v>
      </c>
      <c r="C17" s="47">
        <v>123000</v>
      </c>
      <c r="D17" s="47">
        <f t="shared" si="1"/>
        <v>1230000</v>
      </c>
      <c r="E17" s="135"/>
      <c r="F17" s="135"/>
      <c r="G17" s="51">
        <f>D17/B17</f>
        <v>1.3183279742765274E-2</v>
      </c>
      <c r="H17" s="138"/>
      <c r="I17" s="138"/>
      <c r="J17" s="138"/>
      <c r="K17" s="52">
        <f>LOG(D17)</f>
        <v>6.0899051114393981</v>
      </c>
      <c r="L17" s="151"/>
      <c r="M17" s="217"/>
      <c r="N17" s="30"/>
      <c r="O17" s="27"/>
      <c r="P17" s="28"/>
    </row>
    <row r="18" spans="1:16" ht="20.100000000000001" customHeight="1">
      <c r="A18" s="46" t="s">
        <v>67</v>
      </c>
      <c r="B18" s="47">
        <v>93300000</v>
      </c>
      <c r="C18" s="47">
        <v>169000</v>
      </c>
      <c r="D18" s="47">
        <f t="shared" si="1"/>
        <v>1690000</v>
      </c>
      <c r="E18" s="135"/>
      <c r="F18" s="135"/>
      <c r="G18" s="51">
        <f>D18/B18</f>
        <v>1.8113612004287245E-2</v>
      </c>
      <c r="H18" s="138"/>
      <c r="I18" s="138"/>
      <c r="J18" s="138"/>
      <c r="K18" s="52">
        <f>LOG(D18)</f>
        <v>6.2278867046136739</v>
      </c>
      <c r="L18" s="151"/>
      <c r="M18" s="217"/>
      <c r="N18" s="30"/>
      <c r="O18" s="27"/>
      <c r="P18" s="28"/>
    </row>
    <row r="19" spans="1:16" ht="20.100000000000001" customHeight="1">
      <c r="A19" s="46" t="s">
        <v>68</v>
      </c>
      <c r="B19" s="47">
        <v>93300000</v>
      </c>
      <c r="C19" s="47">
        <v>107000</v>
      </c>
      <c r="D19" s="47">
        <f t="shared" si="1"/>
        <v>1070000</v>
      </c>
      <c r="E19" s="135"/>
      <c r="F19" s="135"/>
      <c r="G19" s="51">
        <f>D19/B19</f>
        <v>1.1468381564844587E-2</v>
      </c>
      <c r="H19" s="138"/>
      <c r="I19" s="138"/>
      <c r="J19" s="138"/>
      <c r="K19" s="52">
        <f>LOG(D19)</f>
        <v>6.0293837776852097</v>
      </c>
      <c r="L19" s="151"/>
      <c r="M19" s="217"/>
      <c r="N19" s="30"/>
      <c r="O19" s="27"/>
      <c r="P19" s="28"/>
    </row>
    <row r="20" spans="1:16" ht="20.100000000000001" customHeight="1">
      <c r="A20" s="46" t="s">
        <v>69</v>
      </c>
      <c r="B20" s="47">
        <v>93300000</v>
      </c>
      <c r="C20" s="47">
        <v>73700</v>
      </c>
      <c r="D20" s="47">
        <f t="shared" si="1"/>
        <v>737000</v>
      </c>
      <c r="E20" s="136"/>
      <c r="F20" s="136"/>
      <c r="G20" s="51">
        <f>D20/B20</f>
        <v>7.8992497320471596E-3</v>
      </c>
      <c r="H20" s="139"/>
      <c r="I20" s="139"/>
      <c r="J20" s="139"/>
      <c r="K20" s="52">
        <f>LOG(D20)</f>
        <v>5.8674674878590514</v>
      </c>
      <c r="L20" s="151"/>
      <c r="M20" s="217"/>
      <c r="N20" s="30"/>
      <c r="O20" s="27"/>
      <c r="P20" s="28"/>
    </row>
    <row r="21" spans="1:16" ht="20.100000000000001" customHeight="1" thickBot="1">
      <c r="A21" s="48" t="s">
        <v>70</v>
      </c>
      <c r="B21" s="77">
        <v>0</v>
      </c>
      <c r="C21" s="77">
        <v>0</v>
      </c>
      <c r="D21" s="77">
        <f t="shared" si="1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93300000</v>
      </c>
      <c r="C22" s="8">
        <v>8970</v>
      </c>
      <c r="D22" s="8">
        <f t="shared" si="1"/>
        <v>89700</v>
      </c>
      <c r="E22" s="142">
        <f>AVERAGE(D22:D26)</f>
        <v>118820</v>
      </c>
      <c r="F22" s="142">
        <f>STDEV(D22:D26)</f>
        <v>111916.16058460905</v>
      </c>
      <c r="G22" s="41">
        <f>D22/B22</f>
        <v>9.6141479099678452E-4</v>
      </c>
      <c r="H22" s="145">
        <f>AVERAGE(G22:G26)</f>
        <v>1.2735262593783496E-3</v>
      </c>
      <c r="I22" s="145">
        <f>STDEV(G22:G26)</f>
        <v>1.1995301241651557E-3</v>
      </c>
      <c r="J22" s="145">
        <f>I22/H22</f>
        <v>0.94189665531567923</v>
      </c>
      <c r="K22" s="69">
        <f>LOG(D22)</f>
        <v>4.9527924430440917</v>
      </c>
      <c r="L22" s="148">
        <f>AVERAGE(K22:K26)</f>
        <v>4.9632946573066459</v>
      </c>
      <c r="M22" s="148">
        <f>STDEV(K22:K26)^2</f>
        <v>0.10069012751794658</v>
      </c>
      <c r="N22" s="155">
        <f>L16-L22</f>
        <v>1.1246958153579945</v>
      </c>
      <c r="O22" s="148">
        <f>SQRT((M16/5)+(M22/5))</f>
        <v>0.15704405726943194</v>
      </c>
      <c r="P22" s="140">
        <f>1.96*O22</f>
        <v>0.30780635224808661</v>
      </c>
    </row>
    <row r="23" spans="1:16" ht="20.100000000000001" customHeight="1">
      <c r="A23" s="16" t="s">
        <v>72</v>
      </c>
      <c r="B23" s="10">
        <v>93300000</v>
      </c>
      <c r="C23" s="10">
        <v>5870</v>
      </c>
      <c r="D23" s="10">
        <f t="shared" si="1"/>
        <v>58700</v>
      </c>
      <c r="E23" s="143"/>
      <c r="F23" s="143"/>
      <c r="G23" s="132">
        <f>D23/B23</f>
        <v>6.2915326902465165E-4</v>
      </c>
      <c r="H23" s="146"/>
      <c r="I23" s="146"/>
      <c r="J23" s="146"/>
      <c r="K23" s="70">
        <f>LOG(D23)</f>
        <v>4.7686381012476149</v>
      </c>
      <c r="L23" s="149"/>
      <c r="M23" s="149"/>
      <c r="N23" s="156"/>
      <c r="O23" s="149"/>
      <c r="P23" s="141"/>
    </row>
    <row r="24" spans="1:16" ht="20.100000000000001" customHeight="1">
      <c r="A24" s="16" t="s">
        <v>73</v>
      </c>
      <c r="B24" s="10">
        <v>93300000</v>
      </c>
      <c r="C24" s="10">
        <v>31700</v>
      </c>
      <c r="D24" s="10">
        <f t="shared" si="1"/>
        <v>317000</v>
      </c>
      <c r="E24" s="143"/>
      <c r="F24" s="143"/>
      <c r="G24" s="11">
        <f>D24/B24</f>
        <v>3.3976420150053591E-3</v>
      </c>
      <c r="H24" s="146"/>
      <c r="I24" s="146"/>
      <c r="J24" s="146"/>
      <c r="K24" s="70">
        <f>LOG(D24)</f>
        <v>5.5010592622177512</v>
      </c>
      <c r="L24" s="149"/>
      <c r="M24" s="149"/>
      <c r="N24" s="156"/>
      <c r="O24" s="149"/>
      <c r="P24" s="141"/>
    </row>
    <row r="25" spans="1:16" ht="20.100000000000001" customHeight="1">
      <c r="A25" s="16" t="s">
        <v>74</v>
      </c>
      <c r="B25" s="10">
        <v>93300000</v>
      </c>
      <c r="C25" s="10">
        <v>4970</v>
      </c>
      <c r="D25" s="10">
        <f t="shared" si="1"/>
        <v>49700</v>
      </c>
      <c r="E25" s="143"/>
      <c r="F25" s="143"/>
      <c r="G25" s="132">
        <f>D25/B25</f>
        <v>5.3269024651661306E-4</v>
      </c>
      <c r="H25" s="146"/>
      <c r="I25" s="146"/>
      <c r="J25" s="146"/>
      <c r="K25" s="70">
        <f>LOG(D25)</f>
        <v>4.6963563887333324</v>
      </c>
      <c r="L25" s="149"/>
      <c r="M25" s="149"/>
      <c r="N25" s="156"/>
      <c r="O25" s="149"/>
      <c r="P25" s="141"/>
    </row>
    <row r="26" spans="1:16" ht="20.100000000000001" customHeight="1">
      <c r="A26" s="16" t="s">
        <v>75</v>
      </c>
      <c r="B26" s="10">
        <v>93300000</v>
      </c>
      <c r="C26" s="10">
        <v>7900</v>
      </c>
      <c r="D26" s="10">
        <f t="shared" si="1"/>
        <v>79000</v>
      </c>
      <c r="E26" s="144"/>
      <c r="F26" s="144"/>
      <c r="G26" s="132">
        <f>D26/B26</f>
        <v>8.4673097534833873E-4</v>
      </c>
      <c r="H26" s="147"/>
      <c r="I26" s="147"/>
      <c r="J26" s="147"/>
      <c r="K26" s="70">
        <f>LOG(D26)</f>
        <v>4.8976270912904418</v>
      </c>
      <c r="L26" s="154"/>
      <c r="M26" s="154"/>
      <c r="N26" s="157"/>
      <c r="O26" s="149"/>
      <c r="P26" s="141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131">
        <f t="shared" si="1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8" t="s">
        <v>54</v>
      </c>
      <c r="B30" s="79">
        <v>93300000</v>
      </c>
      <c r="C30" s="79">
        <v>4370000</v>
      </c>
      <c r="D30" s="79">
        <f t="shared" ref="D30:D41" si="2">C30*10</f>
        <v>43700000</v>
      </c>
      <c r="E30" s="177">
        <f>AVERAGE(D30:D34)</f>
        <v>48340000</v>
      </c>
      <c r="F30" s="177">
        <f>STDEV(D30:D34)</f>
        <v>8559672.890946243</v>
      </c>
      <c r="G30" s="84">
        <f>D30/B30</f>
        <v>0.46838156484458737</v>
      </c>
      <c r="H30" s="180">
        <f>AVERAGE(G30:G34)</f>
        <v>0.51811361200428718</v>
      </c>
      <c r="I30" s="180">
        <f>STDEV(G30:G34)</f>
        <v>9.1743546526755398E-2</v>
      </c>
      <c r="J30" s="180">
        <f>I30/H30</f>
        <v>0.17707225674278609</v>
      </c>
      <c r="K30" s="85">
        <f>LOG(D30)</f>
        <v>7.6404814369704219</v>
      </c>
      <c r="L30" s="173">
        <f>AVERAGE(K30:K34)</f>
        <v>7.6791083260502333</v>
      </c>
      <c r="M30" s="175">
        <f>STDEV(K30:K34)^2</f>
        <v>5.5161250038666754E-3</v>
      </c>
      <c r="N30" s="29"/>
      <c r="O30" s="25"/>
      <c r="P30" s="26"/>
    </row>
    <row r="31" spans="1:16" ht="20.100000000000001" customHeight="1">
      <c r="A31" s="80" t="s">
        <v>55</v>
      </c>
      <c r="B31" s="81">
        <v>93300000</v>
      </c>
      <c r="C31" s="81">
        <v>5230000</v>
      </c>
      <c r="D31" s="81">
        <f t="shared" si="2"/>
        <v>52300000</v>
      </c>
      <c r="E31" s="178"/>
      <c r="F31" s="178"/>
      <c r="G31" s="87">
        <f>D31/B31</f>
        <v>0.56055734190782425</v>
      </c>
      <c r="H31" s="181"/>
      <c r="I31" s="181"/>
      <c r="J31" s="181"/>
      <c r="K31" s="88">
        <f>LOG(D31)</f>
        <v>7.7185016888672742</v>
      </c>
      <c r="L31" s="174"/>
      <c r="M31" s="176"/>
      <c r="N31" s="30"/>
      <c r="O31" s="27"/>
      <c r="P31" s="28"/>
    </row>
    <row r="32" spans="1:16" ht="20.100000000000001" customHeight="1">
      <c r="A32" s="80" t="s">
        <v>56</v>
      </c>
      <c r="B32" s="81">
        <v>93300000</v>
      </c>
      <c r="C32" s="81">
        <v>3970000</v>
      </c>
      <c r="D32" s="81">
        <f t="shared" si="2"/>
        <v>39700000</v>
      </c>
      <c r="E32" s="178"/>
      <c r="F32" s="178"/>
      <c r="G32" s="87">
        <f>D32/B32</f>
        <v>0.42550911039657019</v>
      </c>
      <c r="H32" s="181"/>
      <c r="I32" s="181"/>
      <c r="J32" s="181"/>
      <c r="K32" s="88">
        <f>LOG(D32)</f>
        <v>7.5987905067631152</v>
      </c>
      <c r="L32" s="174"/>
      <c r="M32" s="176"/>
      <c r="N32" s="30"/>
      <c r="O32" s="27"/>
      <c r="P32" s="28"/>
    </row>
    <row r="33" spans="1:16" ht="20.100000000000001" customHeight="1">
      <c r="A33" s="80" t="s">
        <v>57</v>
      </c>
      <c r="B33" s="81">
        <v>93300000</v>
      </c>
      <c r="C33" s="81">
        <v>6130000</v>
      </c>
      <c r="D33" s="81">
        <f t="shared" si="2"/>
        <v>61300000</v>
      </c>
      <c r="E33" s="178"/>
      <c r="F33" s="178"/>
      <c r="G33" s="87">
        <f>D33/B33</f>
        <v>0.65702036441586276</v>
      </c>
      <c r="H33" s="181"/>
      <c r="I33" s="181"/>
      <c r="J33" s="181"/>
      <c r="K33" s="88">
        <f>LOG(D33)</f>
        <v>7.7874604745184151</v>
      </c>
      <c r="L33" s="174"/>
      <c r="M33" s="176"/>
      <c r="N33" s="30"/>
      <c r="O33" s="27"/>
      <c r="P33" s="28"/>
    </row>
    <row r="34" spans="1:16" ht="20.100000000000001" customHeight="1">
      <c r="A34" s="80" t="s">
        <v>58</v>
      </c>
      <c r="B34" s="81">
        <v>93300000</v>
      </c>
      <c r="C34" s="81">
        <v>4470000</v>
      </c>
      <c r="D34" s="81">
        <f t="shared" si="2"/>
        <v>44700000</v>
      </c>
      <c r="E34" s="179"/>
      <c r="F34" s="179"/>
      <c r="G34" s="87">
        <f>D34/B34</f>
        <v>0.47909967845659163</v>
      </c>
      <c r="H34" s="182"/>
      <c r="I34" s="182"/>
      <c r="J34" s="182"/>
      <c r="K34" s="88">
        <f>LOG(D34)</f>
        <v>7.6503075231319366</v>
      </c>
      <c r="L34" s="174"/>
      <c r="M34" s="176"/>
      <c r="N34" s="30"/>
      <c r="O34" s="27"/>
      <c r="P34" s="28"/>
    </row>
    <row r="35" spans="1:16" ht="20.100000000000001" customHeight="1" thickBot="1">
      <c r="A35" s="82" t="s">
        <v>59</v>
      </c>
      <c r="B35" s="86">
        <v>0</v>
      </c>
      <c r="C35" s="86">
        <v>0</v>
      </c>
      <c r="D35" s="86">
        <f t="shared" si="2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93300000</v>
      </c>
      <c r="C36" s="8">
        <v>174000</v>
      </c>
      <c r="D36" s="8">
        <f t="shared" si="2"/>
        <v>1740000</v>
      </c>
      <c r="E36" s="142">
        <f>AVERAGE(D36:D40)</f>
        <v>1384600</v>
      </c>
      <c r="F36" s="142">
        <f>STDEV(D36:D40)</f>
        <v>444421.87164899975</v>
      </c>
      <c r="G36" s="41">
        <f>D36/B36</f>
        <v>1.864951768488746E-2</v>
      </c>
      <c r="H36" s="145">
        <f>AVERAGE(G36:G40)</f>
        <v>1.4840300107181136E-2</v>
      </c>
      <c r="I36" s="145">
        <f>STDEV(G36:G40)</f>
        <v>4.7633641119935706E-3</v>
      </c>
      <c r="J36" s="145">
        <f>I36/H36</f>
        <v>0.32097491813447937</v>
      </c>
      <c r="K36" s="69">
        <f>LOG(D36)</f>
        <v>6.2405492482825995</v>
      </c>
      <c r="L36" s="148">
        <f>AVERAGE(K36:K40)</f>
        <v>6.1224309302194957</v>
      </c>
      <c r="M36" s="213">
        <f>STDEV(K36:K40)^2</f>
        <v>2.1058414562787672E-2</v>
      </c>
      <c r="N36" s="155">
        <f>L30-L36</f>
        <v>1.5566773958307376</v>
      </c>
      <c r="O36" s="213">
        <f>SQRT((M30/5)+(M36/5))</f>
        <v>7.2903414963435498E-2</v>
      </c>
      <c r="P36" s="140">
        <f>1.96*O36</f>
        <v>0.14289069332833357</v>
      </c>
    </row>
    <row r="37" spans="1:16" ht="20.100000000000001" customHeight="1">
      <c r="A37" s="16" t="s">
        <v>61</v>
      </c>
      <c r="B37" s="10">
        <v>93300000</v>
      </c>
      <c r="C37" s="10">
        <v>191000</v>
      </c>
      <c r="D37" s="10">
        <f t="shared" si="2"/>
        <v>1910000</v>
      </c>
      <c r="E37" s="143"/>
      <c r="F37" s="143"/>
      <c r="G37" s="11">
        <f>D37/B37</f>
        <v>2.0471596998928188E-2</v>
      </c>
      <c r="H37" s="146"/>
      <c r="I37" s="146"/>
      <c r="J37" s="146"/>
      <c r="K37" s="70">
        <f>LOG(D37)</f>
        <v>6.2810333672477272</v>
      </c>
      <c r="L37" s="149"/>
      <c r="M37" s="214"/>
      <c r="N37" s="156"/>
      <c r="O37" s="214"/>
      <c r="P37" s="141"/>
    </row>
    <row r="38" spans="1:16" ht="20.100000000000001" customHeight="1">
      <c r="A38" s="16" t="s">
        <v>62</v>
      </c>
      <c r="B38" s="10">
        <v>93300000</v>
      </c>
      <c r="C38" s="10">
        <v>137000</v>
      </c>
      <c r="D38" s="10">
        <f t="shared" si="2"/>
        <v>1370000</v>
      </c>
      <c r="E38" s="143"/>
      <c r="F38" s="143"/>
      <c r="G38" s="11">
        <f>D38/B38</f>
        <v>1.4683815648445873E-2</v>
      </c>
      <c r="H38" s="146"/>
      <c r="I38" s="146"/>
      <c r="J38" s="146"/>
      <c r="K38" s="70">
        <f>LOG(D38)</f>
        <v>6.1367205671564067</v>
      </c>
      <c r="L38" s="149"/>
      <c r="M38" s="214"/>
      <c r="N38" s="156"/>
      <c r="O38" s="214"/>
      <c r="P38" s="141"/>
    </row>
    <row r="39" spans="1:16" ht="20.100000000000001" customHeight="1">
      <c r="A39" s="16" t="s">
        <v>63</v>
      </c>
      <c r="B39" s="10">
        <v>93300000</v>
      </c>
      <c r="C39" s="10">
        <v>87300</v>
      </c>
      <c r="D39" s="10">
        <f t="shared" si="2"/>
        <v>873000</v>
      </c>
      <c r="E39" s="143"/>
      <c r="F39" s="143"/>
      <c r="G39" s="11">
        <f>D39/B39</f>
        <v>9.3569131832797435E-3</v>
      </c>
      <c r="H39" s="146"/>
      <c r="I39" s="146"/>
      <c r="J39" s="146"/>
      <c r="K39" s="70">
        <f>LOG(D39)</f>
        <v>5.9410142437055695</v>
      </c>
      <c r="L39" s="149"/>
      <c r="M39" s="214"/>
      <c r="N39" s="156"/>
      <c r="O39" s="214"/>
      <c r="P39" s="141"/>
    </row>
    <row r="40" spans="1:16" ht="20.100000000000001" customHeight="1">
      <c r="A40" s="16" t="s">
        <v>64</v>
      </c>
      <c r="B40" s="10">
        <v>93300000</v>
      </c>
      <c r="C40" s="10">
        <v>103000</v>
      </c>
      <c r="D40" s="10">
        <f t="shared" si="2"/>
        <v>1030000</v>
      </c>
      <c r="E40" s="144"/>
      <c r="F40" s="144"/>
      <c r="G40" s="11">
        <f>D40/B40</f>
        <v>1.1039657020364416E-2</v>
      </c>
      <c r="H40" s="147"/>
      <c r="I40" s="147"/>
      <c r="J40" s="147"/>
      <c r="K40" s="70">
        <f>LOG(D40)</f>
        <v>6.012837224705172</v>
      </c>
      <c r="L40" s="154"/>
      <c r="M40" s="215"/>
      <c r="N40" s="157"/>
      <c r="O40" s="214"/>
      <c r="P40" s="141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131">
        <f t="shared" si="2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1" t="s">
        <v>0</v>
      </c>
      <c r="B43" s="122" t="s">
        <v>53</v>
      </c>
      <c r="C43" s="122" t="s">
        <v>1</v>
      </c>
      <c r="D43" s="122" t="s">
        <v>9</v>
      </c>
      <c r="E43" s="122" t="s">
        <v>2</v>
      </c>
      <c r="F43" s="122" t="s">
        <v>3</v>
      </c>
      <c r="G43" s="122" t="s">
        <v>4</v>
      </c>
      <c r="H43" s="122" t="s">
        <v>5</v>
      </c>
      <c r="I43" s="122" t="s">
        <v>6</v>
      </c>
      <c r="J43" s="3" t="s">
        <v>7</v>
      </c>
      <c r="K43" s="1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9" t="s">
        <v>77</v>
      </c>
      <c r="B44" s="90">
        <v>93300000</v>
      </c>
      <c r="C44" s="90">
        <v>1520000</v>
      </c>
      <c r="D44" s="90">
        <f t="shared" ref="D44:D55" si="3">C44*10</f>
        <v>15200000</v>
      </c>
      <c r="E44" s="183">
        <f>AVERAGE(D44:D48)</f>
        <v>14000000</v>
      </c>
      <c r="F44" s="183">
        <f>STDEV(D44:D48)</f>
        <v>4188675.2082251497</v>
      </c>
      <c r="G44" s="95">
        <f>D44/B44</f>
        <v>0.16291532690246516</v>
      </c>
      <c r="H44" s="186">
        <f>AVERAGE(G44:G48)</f>
        <v>0.15005359056806003</v>
      </c>
      <c r="I44" s="186">
        <f>STDEV(G44:G48)</f>
        <v>4.4894696765542863E-2</v>
      </c>
      <c r="J44" s="186">
        <f>I44/H44</f>
        <v>0.29919108630179636</v>
      </c>
      <c r="K44" s="96">
        <f>LOG(D44)</f>
        <v>7.1818435879447726</v>
      </c>
      <c r="L44" s="189">
        <f>AVERAGE(K44:K48)</f>
        <v>7.1276914985984465</v>
      </c>
      <c r="M44" s="220">
        <f>STDEV(K44:K48)^2</f>
        <v>2.1827180437298921E-2</v>
      </c>
      <c r="N44" s="29"/>
      <c r="O44" s="25"/>
      <c r="P44" s="26"/>
    </row>
    <row r="45" spans="1:16" ht="20.100000000000001" customHeight="1">
      <c r="A45" s="91" t="s">
        <v>78</v>
      </c>
      <c r="B45" s="92">
        <v>93300000</v>
      </c>
      <c r="C45" s="92">
        <v>790000</v>
      </c>
      <c r="D45" s="92">
        <f t="shared" si="3"/>
        <v>7900000</v>
      </c>
      <c r="E45" s="184"/>
      <c r="F45" s="184"/>
      <c r="G45" s="98">
        <f>D45/B45</f>
        <v>8.4673097534833874E-2</v>
      </c>
      <c r="H45" s="187"/>
      <c r="I45" s="187"/>
      <c r="J45" s="187"/>
      <c r="K45" s="99">
        <f>LOG(D45)</f>
        <v>6.8976270912904418</v>
      </c>
      <c r="L45" s="190"/>
      <c r="M45" s="221"/>
      <c r="N45" s="30"/>
      <c r="O45" s="27"/>
      <c r="P45" s="28"/>
    </row>
    <row r="46" spans="1:16" ht="20.100000000000001" customHeight="1">
      <c r="A46" s="91" t="s">
        <v>79</v>
      </c>
      <c r="B46" s="92">
        <v>93300000</v>
      </c>
      <c r="C46" s="92">
        <v>1170000</v>
      </c>
      <c r="D46" s="92">
        <f t="shared" si="3"/>
        <v>11700000</v>
      </c>
      <c r="E46" s="184"/>
      <c r="F46" s="184"/>
      <c r="G46" s="98">
        <f>D46/B46</f>
        <v>0.12540192926045016</v>
      </c>
      <c r="H46" s="187"/>
      <c r="I46" s="187"/>
      <c r="J46" s="187"/>
      <c r="K46" s="99">
        <f>LOG(D46)</f>
        <v>7.0681858617461613</v>
      </c>
      <c r="L46" s="190"/>
      <c r="M46" s="221"/>
      <c r="N46" s="30"/>
      <c r="O46" s="27"/>
      <c r="P46" s="28"/>
    </row>
    <row r="47" spans="1:16" ht="20.100000000000001" customHeight="1">
      <c r="A47" s="91" t="s">
        <v>80</v>
      </c>
      <c r="B47" s="92">
        <v>93300000</v>
      </c>
      <c r="C47" s="92">
        <v>1720000</v>
      </c>
      <c r="D47" s="92">
        <f t="shared" si="3"/>
        <v>17200000</v>
      </c>
      <c r="E47" s="184"/>
      <c r="F47" s="184"/>
      <c r="G47" s="98">
        <f>D47/B47</f>
        <v>0.18435155412647375</v>
      </c>
      <c r="H47" s="187"/>
      <c r="I47" s="187"/>
      <c r="J47" s="187"/>
      <c r="K47" s="99">
        <f>LOG(D47)</f>
        <v>7.2355284469075487</v>
      </c>
      <c r="L47" s="190"/>
      <c r="M47" s="221"/>
      <c r="N47" s="30"/>
      <c r="O47" s="27"/>
      <c r="P47" s="28"/>
    </row>
    <row r="48" spans="1:16" ht="20.100000000000001" customHeight="1">
      <c r="A48" s="91" t="s">
        <v>81</v>
      </c>
      <c r="B48" s="92">
        <v>93300000</v>
      </c>
      <c r="C48" s="92">
        <v>1800000</v>
      </c>
      <c r="D48" s="92">
        <f t="shared" si="3"/>
        <v>18000000</v>
      </c>
      <c r="E48" s="185"/>
      <c r="F48" s="185"/>
      <c r="G48" s="98">
        <f>D48/B48</f>
        <v>0.19292604501607716</v>
      </c>
      <c r="H48" s="188"/>
      <c r="I48" s="188"/>
      <c r="J48" s="188"/>
      <c r="K48" s="99">
        <f>LOG(D48)</f>
        <v>7.2552725051033065</v>
      </c>
      <c r="L48" s="190"/>
      <c r="M48" s="221"/>
      <c r="N48" s="30"/>
      <c r="O48" s="27"/>
      <c r="P48" s="28"/>
    </row>
    <row r="49" spans="1:16" ht="20.100000000000001" customHeight="1" thickBot="1">
      <c r="A49" s="93" t="s">
        <v>82</v>
      </c>
      <c r="B49" s="97">
        <v>0</v>
      </c>
      <c r="C49" s="97">
        <v>0</v>
      </c>
      <c r="D49" s="97">
        <f t="shared" si="3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83</v>
      </c>
      <c r="B50" s="8">
        <v>93300000</v>
      </c>
      <c r="C50" s="8">
        <v>204000</v>
      </c>
      <c r="D50" s="8">
        <f t="shared" si="3"/>
        <v>2040000</v>
      </c>
      <c r="E50" s="142">
        <f>AVERAGE(D50:D54)</f>
        <v>1808000</v>
      </c>
      <c r="F50" s="142">
        <f>STDEV(D50:D54)</f>
        <v>303924.3326882532</v>
      </c>
      <c r="G50" s="41">
        <f>D50/B50</f>
        <v>2.1864951768488745E-2</v>
      </c>
      <c r="H50" s="145">
        <f>AVERAGE(G50:G54)</f>
        <v>1.9378349410503752E-2</v>
      </c>
      <c r="I50" s="145">
        <f>STDEV(G50:G54)</f>
        <v>3.2574955272052859E-3</v>
      </c>
      <c r="J50" s="145">
        <f>I50/H50</f>
        <v>0.16809974153111348</v>
      </c>
      <c r="K50" s="69">
        <f>LOG(D50)</f>
        <v>6.3096301674258983</v>
      </c>
      <c r="L50" s="148">
        <f>AVERAGE(K50:K54)</f>
        <v>6.2518067674106153</v>
      </c>
      <c r="M50" s="148">
        <f>STDEV(K50:K54)^2</f>
        <v>6.1323194475275686E-3</v>
      </c>
      <c r="N50" s="155">
        <f>L44-L50</f>
        <v>0.87588473118783128</v>
      </c>
      <c r="O50" s="148">
        <f>SQRT((M44/5)+(M50/5))</f>
        <v>7.4779007595482963E-2</v>
      </c>
      <c r="P50" s="140">
        <f>1.96*O50</f>
        <v>0.1465668548871466</v>
      </c>
    </row>
    <row r="51" spans="1:16" ht="20.100000000000001" customHeight="1">
      <c r="A51" s="16" t="s">
        <v>84</v>
      </c>
      <c r="B51" s="10">
        <v>93300000</v>
      </c>
      <c r="C51" s="10">
        <v>201000</v>
      </c>
      <c r="D51" s="10">
        <f t="shared" si="3"/>
        <v>2010000</v>
      </c>
      <c r="E51" s="143"/>
      <c r="F51" s="143"/>
      <c r="G51" s="11">
        <f>D51/B51</f>
        <v>2.1543408360128618E-2</v>
      </c>
      <c r="H51" s="146"/>
      <c r="I51" s="146"/>
      <c r="J51" s="146"/>
      <c r="K51" s="70">
        <f>LOG(D51)</f>
        <v>6.3031960574204886</v>
      </c>
      <c r="L51" s="149"/>
      <c r="M51" s="149"/>
      <c r="N51" s="156"/>
      <c r="O51" s="149"/>
      <c r="P51" s="141"/>
    </row>
    <row r="52" spans="1:16" ht="20.100000000000001" customHeight="1">
      <c r="A52" s="16" t="s">
        <v>85</v>
      </c>
      <c r="B52" s="10">
        <v>93300000</v>
      </c>
      <c r="C52" s="10">
        <v>164000</v>
      </c>
      <c r="D52" s="10">
        <f t="shared" si="3"/>
        <v>1640000</v>
      </c>
      <c r="E52" s="143"/>
      <c r="F52" s="143"/>
      <c r="G52" s="11">
        <f>D52/B52</f>
        <v>1.7577706323687031E-2</v>
      </c>
      <c r="H52" s="146"/>
      <c r="I52" s="146"/>
      <c r="J52" s="146"/>
      <c r="K52" s="70">
        <f>LOG(D52)</f>
        <v>6.214843848047698</v>
      </c>
      <c r="L52" s="149"/>
      <c r="M52" s="149"/>
      <c r="N52" s="156"/>
      <c r="O52" s="149"/>
      <c r="P52" s="141"/>
    </row>
    <row r="53" spans="1:16" ht="20.100000000000001" customHeight="1">
      <c r="A53" s="16" t="s">
        <v>86</v>
      </c>
      <c r="B53" s="10">
        <v>93300000</v>
      </c>
      <c r="C53" s="10">
        <v>135000</v>
      </c>
      <c r="D53" s="10">
        <f t="shared" si="3"/>
        <v>1350000</v>
      </c>
      <c r="E53" s="143"/>
      <c r="F53" s="143"/>
      <c r="G53" s="11">
        <f>D53/B53</f>
        <v>1.4469453376205787E-2</v>
      </c>
      <c r="H53" s="146"/>
      <c r="I53" s="146"/>
      <c r="J53" s="146"/>
      <c r="K53" s="70">
        <f>LOG(D53)</f>
        <v>6.1303337684950066</v>
      </c>
      <c r="L53" s="149"/>
      <c r="M53" s="149"/>
      <c r="N53" s="156"/>
      <c r="O53" s="149"/>
      <c r="P53" s="141"/>
    </row>
    <row r="54" spans="1:16" ht="20.100000000000001" customHeight="1">
      <c r="A54" s="16" t="s">
        <v>87</v>
      </c>
      <c r="B54" s="10">
        <v>93300000</v>
      </c>
      <c r="C54" s="10">
        <v>200000</v>
      </c>
      <c r="D54" s="10">
        <f t="shared" si="3"/>
        <v>2000000</v>
      </c>
      <c r="E54" s="144"/>
      <c r="F54" s="144"/>
      <c r="G54" s="11">
        <f>D54/B54</f>
        <v>2.1436227224008574E-2</v>
      </c>
      <c r="H54" s="147"/>
      <c r="I54" s="147"/>
      <c r="J54" s="147"/>
      <c r="K54" s="70">
        <f>LOG(D54)</f>
        <v>6.3010299956639813</v>
      </c>
      <c r="L54" s="154"/>
      <c r="M54" s="154"/>
      <c r="N54" s="157"/>
      <c r="O54" s="149"/>
      <c r="P54" s="141"/>
    </row>
    <row r="55" spans="1:16" ht="20.100000000000001" customHeight="1" thickBot="1">
      <c r="A55" s="37" t="s">
        <v>88</v>
      </c>
      <c r="B55" s="36">
        <v>0</v>
      </c>
      <c r="C55" s="17">
        <v>0</v>
      </c>
      <c r="D55" s="131">
        <f t="shared" si="3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2" t="s">
        <v>53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100" t="s">
        <v>39</v>
      </c>
      <c r="B58" s="101">
        <v>93300000</v>
      </c>
      <c r="C58" s="101">
        <v>1310000</v>
      </c>
      <c r="D58" s="101">
        <f t="shared" ref="D58:D69" si="4">C58*10</f>
        <v>13100000</v>
      </c>
      <c r="E58" s="197">
        <f>AVERAGE(D58:D62)</f>
        <v>12774000</v>
      </c>
      <c r="F58" s="197">
        <f>STDEV(D58:D62)</f>
        <v>4518172.1968070231</v>
      </c>
      <c r="G58" s="106">
        <f>D58/B58</f>
        <v>0.14040728831725616</v>
      </c>
      <c r="H58" s="200">
        <f>AVERAGE(G58:G62)</f>
        <v>0.13691318327974278</v>
      </c>
      <c r="I58" s="200">
        <f>STDEV(G58:G62)</f>
        <v>4.8426282923976653E-2</v>
      </c>
      <c r="J58" s="200">
        <f>I58/H58</f>
        <v>0.35370065733576178</v>
      </c>
      <c r="K58" s="107">
        <f>LOG(D58)</f>
        <v>7.1172712956557644</v>
      </c>
      <c r="L58" s="193">
        <f>AVERAGE(K58:K62)</f>
        <v>7.0826925803293506</v>
      </c>
      <c r="M58" s="222">
        <f>STDEV(K58:K62)^2</f>
        <v>2.7011550241887502E-2</v>
      </c>
      <c r="N58" s="29"/>
      <c r="O58" s="25"/>
      <c r="P58" s="26"/>
    </row>
    <row r="59" spans="1:16" ht="20.100000000000001" customHeight="1">
      <c r="A59" s="102" t="s">
        <v>40</v>
      </c>
      <c r="B59" s="103">
        <v>93300000</v>
      </c>
      <c r="C59" s="103">
        <v>1450000</v>
      </c>
      <c r="D59" s="103">
        <f t="shared" si="4"/>
        <v>14500000</v>
      </c>
      <c r="E59" s="198"/>
      <c r="F59" s="198"/>
      <c r="G59" s="109">
        <f>D59/B59</f>
        <v>0.15541264737406216</v>
      </c>
      <c r="H59" s="201"/>
      <c r="I59" s="201"/>
      <c r="J59" s="201"/>
      <c r="K59" s="110">
        <f>LOG(D59)</f>
        <v>7.1613680022349753</v>
      </c>
      <c r="L59" s="194"/>
      <c r="M59" s="223"/>
      <c r="N59" s="30"/>
      <c r="O59" s="27"/>
      <c r="P59" s="28"/>
    </row>
    <row r="60" spans="1:16" ht="20.100000000000001" customHeight="1">
      <c r="A60" s="102" t="s">
        <v>41</v>
      </c>
      <c r="B60" s="103">
        <v>93300000</v>
      </c>
      <c r="C60" s="103">
        <v>1030000</v>
      </c>
      <c r="D60" s="103">
        <f t="shared" si="4"/>
        <v>10300000</v>
      </c>
      <c r="E60" s="198"/>
      <c r="F60" s="198"/>
      <c r="G60" s="109">
        <f>D60/B60</f>
        <v>0.11039657020364416</v>
      </c>
      <c r="H60" s="201"/>
      <c r="I60" s="201"/>
      <c r="J60" s="201"/>
      <c r="K60" s="110">
        <f>LOG(D60)</f>
        <v>7.012837224705172</v>
      </c>
      <c r="L60" s="194"/>
      <c r="M60" s="223"/>
      <c r="N60" s="30"/>
      <c r="O60" s="27"/>
      <c r="P60" s="28"/>
    </row>
    <row r="61" spans="1:16" ht="20.100000000000001" customHeight="1">
      <c r="A61" s="102" t="s">
        <v>42</v>
      </c>
      <c r="B61" s="103">
        <v>93300000</v>
      </c>
      <c r="C61" s="103">
        <v>697000</v>
      </c>
      <c r="D61" s="103">
        <f t="shared" si="4"/>
        <v>6970000</v>
      </c>
      <c r="E61" s="198"/>
      <c r="F61" s="198"/>
      <c r="G61" s="109">
        <f>D61/B61</f>
        <v>7.4705251875669884E-2</v>
      </c>
      <c r="H61" s="201"/>
      <c r="I61" s="201"/>
      <c r="J61" s="201"/>
      <c r="K61" s="110">
        <f>LOG(D61)</f>
        <v>6.8432327780980096</v>
      </c>
      <c r="L61" s="194"/>
      <c r="M61" s="223"/>
      <c r="N61" s="30"/>
      <c r="O61" s="27"/>
      <c r="P61" s="28"/>
    </row>
    <row r="62" spans="1:16" ht="20.100000000000001" customHeight="1">
      <c r="A62" s="102" t="s">
        <v>43</v>
      </c>
      <c r="B62" s="103">
        <v>93300000</v>
      </c>
      <c r="C62" s="103">
        <v>1900000</v>
      </c>
      <c r="D62" s="103">
        <f t="shared" si="4"/>
        <v>19000000</v>
      </c>
      <c r="E62" s="199"/>
      <c r="F62" s="199"/>
      <c r="G62" s="109">
        <f>D62/B62</f>
        <v>0.20364415862808147</v>
      </c>
      <c r="H62" s="202"/>
      <c r="I62" s="202"/>
      <c r="J62" s="202"/>
      <c r="K62" s="110">
        <f>LOG(D62)</f>
        <v>7.2787536009528289</v>
      </c>
      <c r="L62" s="194"/>
      <c r="M62" s="223"/>
      <c r="N62" s="30"/>
      <c r="O62" s="27"/>
      <c r="P62" s="28"/>
    </row>
    <row r="63" spans="1:16" ht="20.100000000000001" customHeight="1" thickBot="1">
      <c r="A63" s="104" t="s">
        <v>44</v>
      </c>
      <c r="B63" s="108">
        <v>0</v>
      </c>
      <c r="C63" s="108">
        <v>0</v>
      </c>
      <c r="D63" s="108">
        <f t="shared" si="4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93300000</v>
      </c>
      <c r="C64" s="8">
        <v>15300</v>
      </c>
      <c r="D64" s="8">
        <f t="shared" si="4"/>
        <v>153000</v>
      </c>
      <c r="E64" s="142">
        <f>AVERAGE(D64:D68)</f>
        <v>215000</v>
      </c>
      <c r="F64" s="142">
        <f>STDEV(D64:D68)</f>
        <v>132160.88680089885</v>
      </c>
      <c r="G64" s="41">
        <f>D64/B64</f>
        <v>1.6398713826366559E-3</v>
      </c>
      <c r="H64" s="145">
        <f>AVERAGE(G64:G68)</f>
        <v>2.304394426580922E-3</v>
      </c>
      <c r="I64" s="145">
        <f>STDEV(G64:G68)</f>
        <v>1.4165153997952715E-3</v>
      </c>
      <c r="J64" s="145">
        <f>I64/H64</f>
        <v>0.61470179907394795</v>
      </c>
      <c r="K64" s="69">
        <f>LOG(D64)</f>
        <v>5.1846914308175984</v>
      </c>
      <c r="L64" s="148">
        <f>AVERAGE(K64:K68)</f>
        <v>5.2817754646215791</v>
      </c>
      <c r="M64" s="148">
        <f>STDEV(K64:K68)^2</f>
        <v>4.8136819526526153E-2</v>
      </c>
      <c r="N64" s="155">
        <f>L58-L64</f>
        <v>1.8009171157077715</v>
      </c>
      <c r="O64" s="148">
        <f>SQRT((M58/5)+(M64/5))</f>
        <v>0.12259557069357249</v>
      </c>
      <c r="P64" s="140">
        <f>1.96*O64</f>
        <v>0.24028731855940208</v>
      </c>
    </row>
    <row r="65" spans="1:16" ht="20.100000000000001" customHeight="1">
      <c r="A65" s="16" t="s">
        <v>46</v>
      </c>
      <c r="B65" s="10">
        <v>93300000</v>
      </c>
      <c r="C65" s="10">
        <v>18000</v>
      </c>
      <c r="D65" s="10">
        <f t="shared" si="4"/>
        <v>180000</v>
      </c>
      <c r="E65" s="143"/>
      <c r="F65" s="143"/>
      <c r="G65" s="11">
        <f>D65/B65</f>
        <v>1.9292604501607716E-3</v>
      </c>
      <c r="H65" s="146"/>
      <c r="I65" s="146"/>
      <c r="J65" s="146"/>
      <c r="K65" s="70">
        <f>LOG(D65)</f>
        <v>5.2552725051033065</v>
      </c>
      <c r="L65" s="149"/>
      <c r="M65" s="149"/>
      <c r="N65" s="156"/>
      <c r="O65" s="149"/>
      <c r="P65" s="141"/>
    </row>
    <row r="66" spans="1:16" ht="20.100000000000001" customHeight="1">
      <c r="A66" s="16" t="s">
        <v>47</v>
      </c>
      <c r="B66" s="10">
        <v>93300000</v>
      </c>
      <c r="C66" s="10">
        <v>44700</v>
      </c>
      <c r="D66" s="10">
        <f t="shared" si="4"/>
        <v>447000</v>
      </c>
      <c r="E66" s="143"/>
      <c r="F66" s="143"/>
      <c r="G66" s="11">
        <f>D66/B66</f>
        <v>4.7909967845659162E-3</v>
      </c>
      <c r="H66" s="146"/>
      <c r="I66" s="146"/>
      <c r="J66" s="146"/>
      <c r="K66" s="70">
        <f>LOG(D66)</f>
        <v>5.6503075231319366</v>
      </c>
      <c r="L66" s="149"/>
      <c r="M66" s="149"/>
      <c r="N66" s="156"/>
      <c r="O66" s="149"/>
      <c r="P66" s="141"/>
    </row>
    <row r="67" spans="1:16" ht="20.100000000000001" customHeight="1">
      <c r="A67" s="16" t="s">
        <v>48</v>
      </c>
      <c r="B67" s="10">
        <v>93300000</v>
      </c>
      <c r="C67" s="10">
        <v>17800</v>
      </c>
      <c r="D67" s="10">
        <f t="shared" si="4"/>
        <v>178000</v>
      </c>
      <c r="E67" s="143"/>
      <c r="F67" s="143"/>
      <c r="G67" s="11">
        <f>D67/B67</f>
        <v>1.907824222936763E-3</v>
      </c>
      <c r="H67" s="146"/>
      <c r="I67" s="146"/>
      <c r="J67" s="146"/>
      <c r="K67" s="70">
        <f>LOG(D67)</f>
        <v>5.2504200023088936</v>
      </c>
      <c r="L67" s="149"/>
      <c r="M67" s="149"/>
      <c r="N67" s="156"/>
      <c r="O67" s="149"/>
      <c r="P67" s="141"/>
    </row>
    <row r="68" spans="1:16" ht="20.100000000000001" customHeight="1">
      <c r="A68" s="16" t="s">
        <v>49</v>
      </c>
      <c r="B68" s="10">
        <v>93300000</v>
      </c>
      <c r="C68" s="10">
        <v>11700</v>
      </c>
      <c r="D68" s="10">
        <f t="shared" si="4"/>
        <v>117000</v>
      </c>
      <c r="E68" s="144"/>
      <c r="F68" s="144"/>
      <c r="G68" s="11">
        <f>D68/B68</f>
        <v>1.2540192926045017E-3</v>
      </c>
      <c r="H68" s="147"/>
      <c r="I68" s="147"/>
      <c r="J68" s="147"/>
      <c r="K68" s="70">
        <f>LOG(D68)</f>
        <v>5.0681858617461613</v>
      </c>
      <c r="L68" s="154"/>
      <c r="M68" s="154"/>
      <c r="N68" s="157"/>
      <c r="O68" s="149"/>
      <c r="P68" s="141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131">
        <f t="shared" si="4"/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2" t="s">
        <v>53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1" t="s">
        <v>89</v>
      </c>
      <c r="B72" s="112">
        <v>93300000</v>
      </c>
      <c r="C72" s="112">
        <v>3530000</v>
      </c>
      <c r="D72" s="112">
        <f t="shared" ref="D72:D83" si="5">C72*10</f>
        <v>35300000</v>
      </c>
      <c r="E72" s="203">
        <f>AVERAGE(D72:D76)</f>
        <v>20020000</v>
      </c>
      <c r="F72" s="203">
        <f>STDEV(D72:D76)</f>
        <v>10968226.839375634</v>
      </c>
      <c r="G72" s="113">
        <f>D72/B72</f>
        <v>0.37834941050375132</v>
      </c>
      <c r="H72" s="206">
        <f>AVERAGE(G72:G76)</f>
        <v>0.21457663451232584</v>
      </c>
      <c r="I72" s="206">
        <f>STDEV(G72:G76)</f>
        <v>0.11755870138666262</v>
      </c>
      <c r="J72" s="206">
        <f>I72/H72</f>
        <v>0.54786347849029082</v>
      </c>
      <c r="K72" s="114">
        <f>LOG(D72)</f>
        <v>7.5477747053878224</v>
      </c>
      <c r="L72" s="209">
        <f>AVERAGE(K72:K76)</f>
        <v>7.2511823706215184</v>
      </c>
      <c r="M72" s="211">
        <f>STDEV(K72:K76)^2</f>
        <v>5.292502796091015E-2</v>
      </c>
      <c r="N72" s="29"/>
      <c r="O72" s="25"/>
      <c r="P72" s="26"/>
    </row>
    <row r="73" spans="1:16" ht="20.100000000000001" customHeight="1">
      <c r="A73" s="115" t="s">
        <v>90</v>
      </c>
      <c r="B73" s="116">
        <v>93300000</v>
      </c>
      <c r="C73" s="116">
        <v>1120000</v>
      </c>
      <c r="D73" s="116">
        <f t="shared" si="5"/>
        <v>11200000</v>
      </c>
      <c r="E73" s="204"/>
      <c r="F73" s="204"/>
      <c r="G73" s="117">
        <f>D73/B73</f>
        <v>0.12004287245444802</v>
      </c>
      <c r="H73" s="207"/>
      <c r="I73" s="207"/>
      <c r="J73" s="207"/>
      <c r="K73" s="118">
        <f>LOG(D73)</f>
        <v>7.0492180226701819</v>
      </c>
      <c r="L73" s="210"/>
      <c r="M73" s="212"/>
      <c r="N73" s="30"/>
      <c r="O73" s="27"/>
      <c r="P73" s="28"/>
    </row>
    <row r="74" spans="1:16" ht="20.100000000000001" customHeight="1">
      <c r="A74" s="115" t="s">
        <v>91</v>
      </c>
      <c r="B74" s="116">
        <v>93300000</v>
      </c>
      <c r="C74" s="116">
        <v>2800000</v>
      </c>
      <c r="D74" s="116">
        <f t="shared" si="5"/>
        <v>28000000</v>
      </c>
      <c r="E74" s="204"/>
      <c r="F74" s="204"/>
      <c r="G74" s="117">
        <f>D74/B74</f>
        <v>0.30010718113612006</v>
      </c>
      <c r="H74" s="207"/>
      <c r="I74" s="207"/>
      <c r="J74" s="207"/>
      <c r="K74" s="118">
        <f>LOG(D74)</f>
        <v>7.4471580313422194</v>
      </c>
      <c r="L74" s="210"/>
      <c r="M74" s="212"/>
      <c r="N74" s="30"/>
      <c r="O74" s="27"/>
      <c r="P74" s="28"/>
    </row>
    <row r="75" spans="1:16" ht="20.100000000000001" customHeight="1">
      <c r="A75" s="115" t="s">
        <v>92</v>
      </c>
      <c r="B75" s="116">
        <v>93300000</v>
      </c>
      <c r="C75" s="116">
        <v>1180000</v>
      </c>
      <c r="D75" s="116">
        <f t="shared" si="5"/>
        <v>11800000</v>
      </c>
      <c r="E75" s="204"/>
      <c r="F75" s="204"/>
      <c r="G75" s="117">
        <f>D75/B75</f>
        <v>0.12647374062165059</v>
      </c>
      <c r="H75" s="207"/>
      <c r="I75" s="207"/>
      <c r="J75" s="207"/>
      <c r="K75" s="118">
        <f>LOG(D75)</f>
        <v>7.071882007306125</v>
      </c>
      <c r="L75" s="210"/>
      <c r="M75" s="212"/>
      <c r="N75" s="30"/>
      <c r="O75" s="27"/>
      <c r="P75" s="28"/>
    </row>
    <row r="76" spans="1:16" ht="20.100000000000001" customHeight="1">
      <c r="A76" s="115" t="s">
        <v>93</v>
      </c>
      <c r="B76" s="116">
        <v>93300000</v>
      </c>
      <c r="C76" s="116">
        <v>1380000</v>
      </c>
      <c r="D76" s="116">
        <f t="shared" si="5"/>
        <v>13800000</v>
      </c>
      <c r="E76" s="205"/>
      <c r="F76" s="205"/>
      <c r="G76" s="117">
        <f>D76/B76</f>
        <v>0.14790996784565916</v>
      </c>
      <c r="H76" s="208"/>
      <c r="I76" s="208"/>
      <c r="J76" s="208"/>
      <c r="K76" s="118">
        <f>LOG(D76)</f>
        <v>7.1398790864012369</v>
      </c>
      <c r="L76" s="210"/>
      <c r="M76" s="212"/>
      <c r="N76" s="30"/>
      <c r="O76" s="27"/>
      <c r="P76" s="28"/>
    </row>
    <row r="77" spans="1:16" ht="20.100000000000001" customHeight="1" thickBot="1">
      <c r="A77" s="119" t="s">
        <v>94</v>
      </c>
      <c r="B77" s="120">
        <v>0</v>
      </c>
      <c r="C77" s="120">
        <v>0</v>
      </c>
      <c r="D77" s="120">
        <f t="shared" si="5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95</v>
      </c>
      <c r="B78" s="8">
        <v>93300000</v>
      </c>
      <c r="C78" s="8">
        <v>187000</v>
      </c>
      <c r="D78" s="8">
        <f t="shared" si="5"/>
        <v>1870000</v>
      </c>
      <c r="E78" s="142">
        <f>AVERAGE(D78:D82)</f>
        <v>1169400</v>
      </c>
      <c r="F78" s="142">
        <f>STDEV(D78:D82)</f>
        <v>641250.18518515839</v>
      </c>
      <c r="G78" s="41">
        <f>D78/B78</f>
        <v>2.0042872454448017E-2</v>
      </c>
      <c r="H78" s="145">
        <f>AVERAGE(G78:G82)</f>
        <v>1.2533762057877814E-2</v>
      </c>
      <c r="I78" s="145">
        <f>STDEV(G78:G82)</f>
        <v>6.8729923385333147E-3</v>
      </c>
      <c r="J78" s="145">
        <f>I78/H78</f>
        <v>0.5483582907347001</v>
      </c>
      <c r="K78" s="69">
        <f>LOG(D78)</f>
        <v>6.2718416065364986</v>
      </c>
      <c r="L78" s="148">
        <f>AVERAGE(K78:K82)</f>
        <v>5.993894809116556</v>
      </c>
      <c r="M78" s="213">
        <f>STDEV(K78:K82)^2</f>
        <v>9.5971324090598387E-2</v>
      </c>
      <c r="N78" s="155">
        <f>L72-L78</f>
        <v>1.2572875615049623</v>
      </c>
      <c r="O78" s="148">
        <f>SQRT((M72/5)+(M78/5))</f>
        <v>0.17256671292662937</v>
      </c>
      <c r="P78" s="140">
        <f>1.96*O78</f>
        <v>0.33823075733619357</v>
      </c>
    </row>
    <row r="79" spans="1:16" ht="20.100000000000001" customHeight="1">
      <c r="A79" s="16" t="s">
        <v>96</v>
      </c>
      <c r="B79" s="10">
        <v>93300000</v>
      </c>
      <c r="C79" s="10">
        <v>140000</v>
      </c>
      <c r="D79" s="10">
        <f t="shared" si="5"/>
        <v>1400000</v>
      </c>
      <c r="E79" s="143"/>
      <c r="F79" s="143"/>
      <c r="G79" s="11">
        <f>D79/B79</f>
        <v>1.5005359056806002E-2</v>
      </c>
      <c r="H79" s="146"/>
      <c r="I79" s="146"/>
      <c r="J79" s="146"/>
      <c r="K79" s="70">
        <f>LOG(D79)</f>
        <v>6.1461280356782382</v>
      </c>
      <c r="L79" s="149"/>
      <c r="M79" s="214"/>
      <c r="N79" s="156"/>
      <c r="O79" s="149"/>
      <c r="P79" s="141"/>
    </row>
    <row r="80" spans="1:16" ht="20.100000000000001" customHeight="1">
      <c r="A80" s="16" t="s">
        <v>97</v>
      </c>
      <c r="B80" s="10">
        <v>93300000</v>
      </c>
      <c r="C80" s="10">
        <v>157000</v>
      </c>
      <c r="D80" s="10">
        <f t="shared" si="5"/>
        <v>1570000</v>
      </c>
      <c r="E80" s="143"/>
      <c r="F80" s="143"/>
      <c r="G80" s="11">
        <f>D80/B80</f>
        <v>1.6827438370846732E-2</v>
      </c>
      <c r="H80" s="146"/>
      <c r="I80" s="146"/>
      <c r="J80" s="146"/>
      <c r="K80" s="70">
        <f>LOG(D80)</f>
        <v>6.195899652409234</v>
      </c>
      <c r="L80" s="149"/>
      <c r="M80" s="214"/>
      <c r="N80" s="156"/>
      <c r="O80" s="149"/>
      <c r="P80" s="141"/>
    </row>
    <row r="81" spans="1:16" ht="20.100000000000001" customHeight="1">
      <c r="A81" s="16" t="s">
        <v>98</v>
      </c>
      <c r="B81" s="10">
        <v>93300000</v>
      </c>
      <c r="C81" s="10">
        <v>66700</v>
      </c>
      <c r="D81" s="10">
        <f t="shared" si="5"/>
        <v>667000</v>
      </c>
      <c r="E81" s="143"/>
      <c r="F81" s="143"/>
      <c r="G81" s="11">
        <f>D81/B81</f>
        <v>7.1489817792068592E-3</v>
      </c>
      <c r="H81" s="146"/>
      <c r="I81" s="146"/>
      <c r="J81" s="146"/>
      <c r="K81" s="70">
        <f>LOG(D81)</f>
        <v>5.8241258339165487</v>
      </c>
      <c r="L81" s="149"/>
      <c r="M81" s="214"/>
      <c r="N81" s="156"/>
      <c r="O81" s="149"/>
      <c r="P81" s="141"/>
    </row>
    <row r="82" spans="1:16" ht="20.100000000000001" customHeight="1">
      <c r="A82" s="16" t="s">
        <v>99</v>
      </c>
      <c r="B82" s="10">
        <v>93300000</v>
      </c>
      <c r="C82" s="10">
        <v>34000</v>
      </c>
      <c r="D82" s="10">
        <f t="shared" si="5"/>
        <v>340000</v>
      </c>
      <c r="E82" s="144"/>
      <c r="F82" s="144"/>
      <c r="G82" s="11">
        <f>D82/B82</f>
        <v>3.6441586280814577E-3</v>
      </c>
      <c r="H82" s="147"/>
      <c r="I82" s="147"/>
      <c r="J82" s="147"/>
      <c r="K82" s="70">
        <f>LOG(D82)</f>
        <v>5.5314789170422554</v>
      </c>
      <c r="L82" s="154"/>
      <c r="M82" s="215"/>
      <c r="N82" s="157"/>
      <c r="O82" s="149"/>
      <c r="P82" s="141"/>
    </row>
    <row r="83" spans="1:16" ht="20.100000000000001" customHeight="1" thickBot="1">
      <c r="A83" s="37" t="s">
        <v>100</v>
      </c>
      <c r="B83" s="36">
        <v>0</v>
      </c>
      <c r="C83" s="17">
        <v>0</v>
      </c>
      <c r="D83" s="131">
        <f t="shared" si="5"/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 
2800-100018763
MeBr Test #3 (212 mg/L - 22°C - 75%RH - 36hr CT)
&amp;"Arial,Bold Italic"B. anthracis&amp;"Arial,Bold" NNR1delta1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2"/>
  <sheetViews>
    <sheetView topLeftCell="E4" zoomScaleNormal="100" zoomScalePageLayoutView="80" workbookViewId="0">
      <selection activeCell="T46" sqref="T46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2.140625" bestFit="1" customWidth="1"/>
    <col min="16" max="16" width="9.42578125" bestFit="1" customWidth="1"/>
    <col min="17" max="17" width="11.7109375" customWidth="1"/>
    <col min="18" max="19" width="9.28515625" bestFit="1" customWidth="1"/>
  </cols>
  <sheetData>
    <row r="3" spans="13:19" ht="39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67">
        <v>22.03</v>
      </c>
      <c r="O4" s="67">
        <v>20.87</v>
      </c>
      <c r="P4" s="68">
        <v>21.96</v>
      </c>
      <c r="Q4" s="67">
        <v>75.06</v>
      </c>
      <c r="R4" s="67">
        <v>69.709999999999994</v>
      </c>
      <c r="S4" s="68">
        <v>73.260000000000005</v>
      </c>
    </row>
    <row r="5" spans="13:19">
      <c r="M5" s="54" t="s">
        <v>38</v>
      </c>
      <c r="N5" s="67">
        <v>22.7</v>
      </c>
      <c r="O5" s="67">
        <v>21.2</v>
      </c>
      <c r="P5" s="68">
        <v>22.41</v>
      </c>
      <c r="Q5" s="67">
        <v>77.099999999999994</v>
      </c>
      <c r="R5" s="67">
        <v>74.8</v>
      </c>
      <c r="S5" s="68">
        <v>75.290000000000006</v>
      </c>
    </row>
    <row r="9" spans="13:19" ht="13.5" thickBot="1">
      <c r="N9" s="72" t="s">
        <v>23</v>
      </c>
      <c r="O9" s="72" t="s">
        <v>24</v>
      </c>
      <c r="P9" s="72" t="s">
        <v>25</v>
      </c>
    </row>
    <row r="10" spans="13:19" ht="13.5" thickTop="1">
      <c r="M10" s="71" t="s">
        <v>22</v>
      </c>
      <c r="N10" s="73">
        <v>222</v>
      </c>
      <c r="O10" s="73">
        <v>192</v>
      </c>
      <c r="P10" s="74">
        <v>211.74</v>
      </c>
    </row>
    <row r="14" spans="13:19">
      <c r="N14" s="126"/>
      <c r="O14" s="126"/>
      <c r="P14" s="126"/>
      <c r="Q14" s="126"/>
      <c r="R14" s="126"/>
    </row>
    <row r="15" spans="13:19">
      <c r="N15" s="124"/>
      <c r="O15" s="125"/>
      <c r="P15" s="125"/>
      <c r="Q15" s="124"/>
      <c r="R15" s="125"/>
    </row>
    <row r="16" spans="13:19">
      <c r="N16" s="124"/>
      <c r="O16" s="224" t="s">
        <v>52</v>
      </c>
      <c r="P16" s="224"/>
      <c r="Q16" s="124"/>
      <c r="R16" s="127"/>
    </row>
    <row r="17" spans="4:18" ht="25.5">
      <c r="N17" s="126"/>
      <c r="O17" s="133" t="s">
        <v>105</v>
      </c>
      <c r="P17" s="225" t="s">
        <v>106</v>
      </c>
      <c r="Q17" s="225"/>
      <c r="R17" s="126"/>
    </row>
    <row r="18" spans="4:18">
      <c r="N18" s="124" t="s">
        <v>51</v>
      </c>
      <c r="O18" s="129">
        <v>7.92</v>
      </c>
      <c r="P18" s="130">
        <v>0.6</v>
      </c>
      <c r="Q18" s="124"/>
      <c r="R18" s="125"/>
    </row>
    <row r="19" spans="4:18">
      <c r="N19" s="124" t="s">
        <v>102</v>
      </c>
      <c r="O19" s="127">
        <v>7.07</v>
      </c>
      <c r="P19" s="130">
        <v>1.1200000000000001</v>
      </c>
      <c r="Q19" s="124"/>
      <c r="R19" s="127"/>
    </row>
    <row r="20" spans="4:18">
      <c r="N20" s="124" t="s">
        <v>101</v>
      </c>
      <c r="O20" s="127">
        <v>7.93</v>
      </c>
      <c r="P20" s="124">
        <v>1.56</v>
      </c>
      <c r="Q20" s="124"/>
      <c r="R20" s="125"/>
    </row>
    <row r="21" spans="4:18">
      <c r="N21" s="128" t="s">
        <v>104</v>
      </c>
      <c r="O21" s="127">
        <v>7.76</v>
      </c>
      <c r="P21" s="124">
        <v>0.88</v>
      </c>
      <c r="Q21" s="124"/>
      <c r="R21" s="125"/>
    </row>
    <row r="22" spans="4:18">
      <c r="N22" s="128" t="s">
        <v>107</v>
      </c>
      <c r="O22" s="127">
        <v>7.02</v>
      </c>
      <c r="P22" s="130">
        <v>1.8</v>
      </c>
      <c r="Q22" s="124"/>
      <c r="R22" s="125"/>
    </row>
    <row r="23" spans="4:18">
      <c r="N23" s="124" t="s">
        <v>103</v>
      </c>
      <c r="O23" s="127">
        <v>7.51</v>
      </c>
      <c r="P23" s="124">
        <v>1.26</v>
      </c>
      <c r="Q23" s="124"/>
      <c r="R23" s="125"/>
    </row>
    <row r="26" spans="4:18">
      <c r="N26" s="126"/>
      <c r="O26" s="126"/>
      <c r="P26" s="126"/>
      <c r="Q26" s="126"/>
      <c r="R26" s="126"/>
    </row>
    <row r="27" spans="4:18">
      <c r="N27" s="124"/>
      <c r="O27" s="125"/>
      <c r="P27" s="125"/>
      <c r="Q27" s="124"/>
      <c r="R27" s="125"/>
    </row>
    <row r="28" spans="4:18">
      <c r="N28" s="124"/>
      <c r="O28" s="127"/>
      <c r="P28" s="125"/>
      <c r="Q28" s="124"/>
      <c r="R28" s="127"/>
    </row>
    <row r="29" spans="4:18">
      <c r="E29" s="53"/>
      <c r="F29" s="53"/>
      <c r="G29" s="53"/>
      <c r="H29" s="53"/>
      <c r="I29" s="53"/>
      <c r="J29" s="53"/>
      <c r="N29" s="124"/>
      <c r="O29" s="125"/>
      <c r="P29" s="125"/>
      <c r="Q29" s="124"/>
      <c r="R29" s="125"/>
    </row>
    <row r="30" spans="4:18">
      <c r="D30" s="53"/>
      <c r="N30" s="124"/>
      <c r="O30" s="125"/>
      <c r="P30" s="125"/>
      <c r="Q30" s="124"/>
      <c r="R30" s="125"/>
    </row>
    <row r="31" spans="4:18">
      <c r="N31" s="124"/>
      <c r="O31" s="125"/>
      <c r="P31" s="125"/>
      <c r="Q31" s="124"/>
      <c r="R31" s="125"/>
    </row>
    <row r="32" spans="4:18">
      <c r="N32" s="124"/>
      <c r="O32" s="125"/>
      <c r="P32" s="125"/>
      <c r="Q32" s="124"/>
      <c r="R32" s="125"/>
    </row>
  </sheetData>
  <mergeCells count="2">
    <mergeCell ref="O16:P16"/>
    <mergeCell ref="P17:Q17"/>
  </mergeCells>
  <printOptions horizontalCentered="1" verticalCentered="1"/>
  <pageMargins left="0.45" right="0.45" top="0.25" bottom="0.5" header="0.3" footer="0.3"/>
  <pageSetup scale="63" orientation="landscape" r:id="rId1"/>
  <headerFooter>
    <oddHeader>&amp;C&amp;"Arial,Bold"&amp;14 2800-100018763&amp;"Arial,Regular"
MeBr Test #3 (212 mg/L - 22°C - 75%RH - 36hr CT)
&amp;"Arial,Italic"B. anthracis &amp;"Arial,Regular"Ames and &amp;"Arial,Italic"B. anthracis&amp;"Arial,Regular" NNR1delta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B. anthracis Ames</vt:lpstr>
      <vt:lpstr>B. anthracis NNR1delta1</vt:lpstr>
      <vt:lpstr>Parameters</vt:lpstr>
      <vt:lpstr>'B. anthracis Ames'!Print_Area</vt:lpstr>
      <vt:lpstr>'B. anthracis NNR1delta1'!Print_Area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2013-07-23T19:49:34Z</cp:lastPrinted>
  <dcterms:created xsi:type="dcterms:W3CDTF">2003-06-12T11:20:39Z</dcterms:created>
  <dcterms:modified xsi:type="dcterms:W3CDTF">2013-08-15T18:10:52Z</dcterms:modified>
</cp:coreProperties>
</file>