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020" yWindow="435" windowWidth="10860" windowHeight="9615" tabRatio="682"/>
  </bookViews>
  <sheets>
    <sheet name="B. anthracis Ames" sheetId="13" r:id="rId1"/>
    <sheet name="B. anthracis NNR1Delta1" sheetId="17" r:id="rId2"/>
    <sheet name="B. anthracis Sterne" sheetId="14" r:id="rId3"/>
    <sheet name="Parameters" sheetId="15" r:id="rId4"/>
  </sheets>
  <definedNames>
    <definedName name="_xlnm.Print_Area" localSheetId="0">'B. anthracis Ames'!$A$1:$P$55</definedName>
    <definedName name="_xlnm.Print_Area" localSheetId="1">'B. anthracis NNR1Delta1'!$A$1:$P$55</definedName>
    <definedName name="_xlnm.Print_Area" localSheetId="2">'B. anthracis Sterne'!$A$1:$P$55</definedName>
  </definedNames>
  <calcPr calcId="125725"/>
</workbook>
</file>

<file path=xl/calcChain.xml><?xml version="1.0" encoding="utf-8"?>
<calcChain xmlns="http://schemas.openxmlformats.org/spreadsheetml/2006/main">
  <c r="I2" i="13"/>
  <c r="D54" i="14"/>
  <c r="D53"/>
  <c r="D52"/>
  <c r="D51"/>
  <c r="D50"/>
  <c r="D40"/>
  <c r="D39"/>
  <c r="D38"/>
  <c r="D37"/>
  <c r="D36"/>
  <c r="D26"/>
  <c r="D25"/>
  <c r="D24"/>
  <c r="D23"/>
  <c r="D22"/>
  <c r="D12"/>
  <c r="D11"/>
  <c r="D10"/>
  <c r="D9"/>
  <c r="D8"/>
  <c r="D26" i="13"/>
  <c r="D54" i="17"/>
  <c r="D53"/>
  <c r="D52"/>
  <c r="D51"/>
  <c r="D50"/>
  <c r="D40"/>
  <c r="D39"/>
  <c r="D38"/>
  <c r="D37"/>
  <c r="D36"/>
  <c r="D26"/>
  <c r="D25"/>
  <c r="D24"/>
  <c r="D23"/>
  <c r="D22"/>
  <c r="D12"/>
  <c r="D11"/>
  <c r="D10"/>
  <c r="D9"/>
  <c r="D8"/>
  <c r="D41"/>
  <c r="D55" i="13"/>
  <c r="D41"/>
  <c r="D27"/>
  <c r="D13"/>
  <c r="D55" i="17" l="1"/>
  <c r="K54"/>
  <c r="G54"/>
  <c r="G53"/>
  <c r="K53"/>
  <c r="K52"/>
  <c r="K51"/>
  <c r="G51"/>
  <c r="F50"/>
  <c r="D49"/>
  <c r="D48"/>
  <c r="K48" s="1"/>
  <c r="D47"/>
  <c r="K47" s="1"/>
  <c r="D46"/>
  <c r="G46" s="1"/>
  <c r="D45"/>
  <c r="K45" s="1"/>
  <c r="D44"/>
  <c r="G44" s="1"/>
  <c r="K40"/>
  <c r="G40"/>
  <c r="K39"/>
  <c r="G39"/>
  <c r="K38"/>
  <c r="G38"/>
  <c r="K37"/>
  <c r="G37"/>
  <c r="K36"/>
  <c r="G36"/>
  <c r="F36"/>
  <c r="E36"/>
  <c r="D35"/>
  <c r="D34"/>
  <c r="K34" s="1"/>
  <c r="D33"/>
  <c r="G33" s="1"/>
  <c r="K32"/>
  <c r="D32"/>
  <c r="G32" s="1"/>
  <c r="D31"/>
  <c r="K31" s="1"/>
  <c r="K30"/>
  <c r="G30"/>
  <c r="D30"/>
  <c r="D27"/>
  <c r="G26"/>
  <c r="K26"/>
  <c r="K25"/>
  <c r="G25"/>
  <c r="K24"/>
  <c r="K23"/>
  <c r="K22"/>
  <c r="D21"/>
  <c r="D20"/>
  <c r="K20" s="1"/>
  <c r="D19"/>
  <c r="K19" s="1"/>
  <c r="D18"/>
  <c r="G18" s="1"/>
  <c r="D17"/>
  <c r="G17" s="1"/>
  <c r="D16"/>
  <c r="D13"/>
  <c r="K12"/>
  <c r="G11"/>
  <c r="K11"/>
  <c r="K10"/>
  <c r="G10"/>
  <c r="K9"/>
  <c r="G9"/>
  <c r="K8"/>
  <c r="G8"/>
  <c r="D7"/>
  <c r="D6"/>
  <c r="G6" s="1"/>
  <c r="K5"/>
  <c r="D5"/>
  <c r="G5" s="1"/>
  <c r="D4"/>
  <c r="K4" s="1"/>
  <c r="D3"/>
  <c r="K3" s="1"/>
  <c r="D2"/>
  <c r="D55" i="14"/>
  <c r="G54"/>
  <c r="G53"/>
  <c r="K52"/>
  <c r="K51"/>
  <c r="F50"/>
  <c r="D49"/>
  <c r="D48"/>
  <c r="G48" s="1"/>
  <c r="D47"/>
  <c r="G47" s="1"/>
  <c r="D46"/>
  <c r="K46" s="1"/>
  <c r="D45"/>
  <c r="G45" s="1"/>
  <c r="D44"/>
  <c r="G54" i="13"/>
  <c r="K53"/>
  <c r="G52"/>
  <c r="G51"/>
  <c r="D49"/>
  <c r="D48"/>
  <c r="G48" s="1"/>
  <c r="D47"/>
  <c r="G47" s="1"/>
  <c r="D46"/>
  <c r="K46" s="1"/>
  <c r="D45"/>
  <c r="K45" s="1"/>
  <c r="D44"/>
  <c r="G44" s="1"/>
  <c r="K11" i="14"/>
  <c r="G40" i="13"/>
  <c r="G39"/>
  <c r="K38"/>
  <c r="G37"/>
  <c r="G26"/>
  <c r="G25"/>
  <c r="G24"/>
  <c r="G22"/>
  <c r="D41" i="14"/>
  <c r="K40"/>
  <c r="G38"/>
  <c r="K37"/>
  <c r="G36"/>
  <c r="D27"/>
  <c r="G26"/>
  <c r="K24"/>
  <c r="G23"/>
  <c r="D13"/>
  <c r="K12"/>
  <c r="K10"/>
  <c r="K9"/>
  <c r="G23" i="13"/>
  <c r="K25" i="14"/>
  <c r="K36" i="13"/>
  <c r="K39" i="14"/>
  <c r="D35"/>
  <c r="D34"/>
  <c r="G34" s="1"/>
  <c r="D33"/>
  <c r="K33" s="1"/>
  <c r="D32"/>
  <c r="G32" s="1"/>
  <c r="D31"/>
  <c r="K31" s="1"/>
  <c r="D30"/>
  <c r="K30" s="1"/>
  <c r="D21"/>
  <c r="D20"/>
  <c r="K20" s="1"/>
  <c r="D19"/>
  <c r="G19" s="1"/>
  <c r="D18"/>
  <c r="G18" s="1"/>
  <c r="D17"/>
  <c r="K17" s="1"/>
  <c r="D16"/>
  <c r="D7"/>
  <c r="D6"/>
  <c r="K6" s="1"/>
  <c r="D5"/>
  <c r="K5" s="1"/>
  <c r="D4"/>
  <c r="K4" s="1"/>
  <c r="D3"/>
  <c r="K3" s="1"/>
  <c r="D2"/>
  <c r="D35" i="13"/>
  <c r="D34"/>
  <c r="K34" s="1"/>
  <c r="D33"/>
  <c r="G33" s="1"/>
  <c r="D32"/>
  <c r="K32" s="1"/>
  <c r="D31"/>
  <c r="G31" s="1"/>
  <c r="D30"/>
  <c r="K30" s="1"/>
  <c r="K46" i="17" l="1"/>
  <c r="L36"/>
  <c r="L8"/>
  <c r="I36"/>
  <c r="M36"/>
  <c r="G46" i="14"/>
  <c r="H36" i="17"/>
  <c r="G45"/>
  <c r="G47"/>
  <c r="K17"/>
  <c r="G20"/>
  <c r="E50" i="14"/>
  <c r="G51"/>
  <c r="G24" i="17"/>
  <c r="E22"/>
  <c r="M8"/>
  <c r="F44" i="14"/>
  <c r="K47"/>
  <c r="E44"/>
  <c r="K44"/>
  <c r="K44" i="17"/>
  <c r="M44" s="1"/>
  <c r="K33"/>
  <c r="M30" s="1"/>
  <c r="G31"/>
  <c r="K18"/>
  <c r="F16"/>
  <c r="K6"/>
  <c r="G4"/>
  <c r="F2"/>
  <c r="E2"/>
  <c r="M22"/>
  <c r="L22"/>
  <c r="G2"/>
  <c r="K2"/>
  <c r="G3"/>
  <c r="E8"/>
  <c r="G12"/>
  <c r="H8" s="1"/>
  <c r="E16"/>
  <c r="G19"/>
  <c r="F22"/>
  <c r="G23"/>
  <c r="G34"/>
  <c r="G48"/>
  <c r="E50"/>
  <c r="G52"/>
  <c r="G16"/>
  <c r="K16"/>
  <c r="F30"/>
  <c r="F44"/>
  <c r="G50"/>
  <c r="K50"/>
  <c r="F8"/>
  <c r="G22"/>
  <c r="E30"/>
  <c r="E44"/>
  <c r="G44" i="14"/>
  <c r="K50"/>
  <c r="K48"/>
  <c r="G50"/>
  <c r="K45"/>
  <c r="G52"/>
  <c r="K53"/>
  <c r="K54"/>
  <c r="K51" i="13"/>
  <c r="G45"/>
  <c r="G46"/>
  <c r="G53"/>
  <c r="K44"/>
  <c r="K47"/>
  <c r="K54"/>
  <c r="E50"/>
  <c r="F44"/>
  <c r="G50"/>
  <c r="K50"/>
  <c r="E44"/>
  <c r="K48"/>
  <c r="F50"/>
  <c r="K52"/>
  <c r="F8" i="14"/>
  <c r="E16"/>
  <c r="K39" i="13"/>
  <c r="G38"/>
  <c r="F22" i="14"/>
  <c r="G36" i="13"/>
  <c r="F36"/>
  <c r="K37"/>
  <c r="G40" i="14"/>
  <c r="G39"/>
  <c r="G37"/>
  <c r="K26"/>
  <c r="G25"/>
  <c r="K23"/>
  <c r="G12"/>
  <c r="E8"/>
  <c r="K8"/>
  <c r="M8" s="1"/>
  <c r="G33"/>
  <c r="K32"/>
  <c r="G31"/>
  <c r="G30"/>
  <c r="K19"/>
  <c r="K18"/>
  <c r="G17"/>
  <c r="G16"/>
  <c r="K16"/>
  <c r="G4"/>
  <c r="G32" i="13"/>
  <c r="F30" i="14"/>
  <c r="K36"/>
  <c r="E30"/>
  <c r="K34"/>
  <c r="F36"/>
  <c r="K38"/>
  <c r="E36"/>
  <c r="F16"/>
  <c r="G22"/>
  <c r="K22"/>
  <c r="G20"/>
  <c r="E22"/>
  <c r="G24"/>
  <c r="F2"/>
  <c r="G6"/>
  <c r="G8"/>
  <c r="G10"/>
  <c r="G34" i="13"/>
  <c r="E2" i="14"/>
  <c r="G2"/>
  <c r="K2"/>
  <c r="G3"/>
  <c r="G5"/>
  <c r="G9"/>
  <c r="G11"/>
  <c r="F30" i="13"/>
  <c r="K31"/>
  <c r="K33"/>
  <c r="K40"/>
  <c r="E30"/>
  <c r="G30"/>
  <c r="E36"/>
  <c r="H30" i="17" l="1"/>
  <c r="J36"/>
  <c r="O36"/>
  <c r="P36" s="1"/>
  <c r="I44"/>
  <c r="L44"/>
  <c r="L30"/>
  <c r="N36" s="1"/>
  <c r="L50" i="14"/>
  <c r="H50"/>
  <c r="L44"/>
  <c r="M44"/>
  <c r="M44" i="13"/>
  <c r="I44"/>
  <c r="H44" i="17"/>
  <c r="I30"/>
  <c r="J30" s="1"/>
  <c r="I8"/>
  <c r="J8" s="1"/>
  <c r="H44" i="13"/>
  <c r="M50" i="17"/>
  <c r="O50" s="1"/>
  <c r="P50" s="1"/>
  <c r="L50"/>
  <c r="L16"/>
  <c r="N22" s="1"/>
  <c r="M16"/>
  <c r="O22" s="1"/>
  <c r="P22" s="1"/>
  <c r="H22"/>
  <c r="I22"/>
  <c r="I2"/>
  <c r="H2"/>
  <c r="H50"/>
  <c r="I50"/>
  <c r="H16"/>
  <c r="I16"/>
  <c r="L2"/>
  <c r="N8" s="1"/>
  <c r="M2"/>
  <c r="O8" s="1"/>
  <c r="P8" s="1"/>
  <c r="H44" i="14"/>
  <c r="I44"/>
  <c r="I50"/>
  <c r="M50"/>
  <c r="L44" i="13"/>
  <c r="I50"/>
  <c r="H50"/>
  <c r="M50"/>
  <c r="L50"/>
  <c r="I36"/>
  <c r="L36"/>
  <c r="H36"/>
  <c r="H36" i="14"/>
  <c r="L30"/>
  <c r="I36"/>
  <c r="I30"/>
  <c r="M36" i="13"/>
  <c r="I16" i="14"/>
  <c r="L8"/>
  <c r="L16"/>
  <c r="H8"/>
  <c r="M30"/>
  <c r="H30"/>
  <c r="M16"/>
  <c r="L30" i="13"/>
  <c r="M30"/>
  <c r="H16" i="14"/>
  <c r="I8"/>
  <c r="L36"/>
  <c r="M36"/>
  <c r="I22"/>
  <c r="H22"/>
  <c r="M22"/>
  <c r="L22"/>
  <c r="H2"/>
  <c r="I2"/>
  <c r="L2"/>
  <c r="M2"/>
  <c r="O8" s="1"/>
  <c r="P8" s="1"/>
  <c r="I30" i="13"/>
  <c r="H30"/>
  <c r="O50" l="1"/>
  <c r="P50" s="1"/>
  <c r="N50"/>
  <c r="N50" i="14"/>
  <c r="J44" i="17"/>
  <c r="N50"/>
  <c r="J50" i="14"/>
  <c r="J50" i="13"/>
  <c r="O50" i="14"/>
  <c r="P50" s="1"/>
  <c r="J44" i="13"/>
  <c r="J2" i="17"/>
  <c r="J44" i="14"/>
  <c r="J16" i="17"/>
  <c r="J50"/>
  <c r="J22"/>
  <c r="J36" i="13"/>
  <c r="N36"/>
  <c r="J30" i="14"/>
  <c r="J36"/>
  <c r="N36"/>
  <c r="O36"/>
  <c r="P36" s="1"/>
  <c r="J16"/>
  <c r="N22"/>
  <c r="O36" i="13"/>
  <c r="P36" s="1"/>
  <c r="N8" i="14"/>
  <c r="J8"/>
  <c r="O22"/>
  <c r="P22" s="1"/>
  <c r="J30" i="13"/>
  <c r="J22" i="14"/>
  <c r="J2"/>
  <c r="K25" i="13" l="1"/>
  <c r="D21"/>
  <c r="D20"/>
  <c r="K20" s="1"/>
  <c r="F22" l="1"/>
  <c r="G20"/>
  <c r="E22"/>
  <c r="K22"/>
  <c r="K24"/>
  <c r="K26"/>
  <c r="K23"/>
  <c r="D19"/>
  <c r="K19" s="1"/>
  <c r="D18"/>
  <c r="G18" s="1"/>
  <c r="D17"/>
  <c r="K17" s="1"/>
  <c r="I22" l="1"/>
  <c r="H22" s="1"/>
  <c r="G19"/>
  <c r="G17"/>
  <c r="K18"/>
  <c r="M22"/>
  <c r="L22" s="1"/>
  <c r="J22" l="1"/>
  <c r="D16"/>
  <c r="K16" s="1"/>
  <c r="K12"/>
  <c r="K11"/>
  <c r="K10"/>
  <c r="G9"/>
  <c r="G11" l="1"/>
  <c r="K9"/>
  <c r="G10"/>
  <c r="G12"/>
  <c r="F16"/>
  <c r="E16" s="1"/>
  <c r="L16"/>
  <c r="N22" s="1"/>
  <c r="M16"/>
  <c r="G16"/>
  <c r="K8"/>
  <c r="D7"/>
  <c r="D6"/>
  <c r="G6" s="1"/>
  <c r="D5"/>
  <c r="K5" s="1"/>
  <c r="D4"/>
  <c r="G4" s="1"/>
  <c r="D3"/>
  <c r="K3" s="1"/>
  <c r="G5" l="1"/>
  <c r="G3"/>
  <c r="M8"/>
  <c r="L8"/>
  <c r="F8"/>
  <c r="I16"/>
  <c r="H16"/>
  <c r="K4"/>
  <c r="K6"/>
  <c r="E8"/>
  <c r="G8"/>
  <c r="H8" s="1"/>
  <c r="D2"/>
  <c r="K2" s="1"/>
  <c r="E2" l="1"/>
  <c r="L2"/>
  <c r="N8" s="1"/>
  <c r="M2"/>
  <c r="O8" s="1"/>
  <c r="P8" s="1"/>
  <c r="F2"/>
  <c r="J16"/>
  <c r="G2"/>
  <c r="H2" l="1"/>
  <c r="I8"/>
  <c r="J8" s="1"/>
  <c r="O22"/>
  <c r="P22" s="1"/>
  <c r="J2" l="1"/>
</calcChain>
</file>

<file path=xl/sharedStrings.xml><?xml version="1.0" encoding="utf-8"?>
<sst xmlns="http://schemas.openxmlformats.org/spreadsheetml/2006/main" count="356" uniqueCount="84">
  <si>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</si>
  <si>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</si>
  <si>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</si>
  <si>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</si>
  <si>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</si>
  <si>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</si>
  <si>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</si>
  <si>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</si>
  <si>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</si>
  <si>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</si>
  <si>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</si>
  <si>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</si>
  <si>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</si>
  <si>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</si>
  <si>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</si>
  <si>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</si>
  <si>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</si>
  <si>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</si>
  <si>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</si>
  <si>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</si>
  <si>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</si>
  <si>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</si>
  <si>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</si>
  <si>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</si>
  <si>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</si>
  <si>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</si>
  <si>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</si>
  <si>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</si>
  <si>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</si>
  <si>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</si>
  <si>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</si>
  <si>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</si>
  <si>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</si>
  <si>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</si>
  <si>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</si>
  <si>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</si>
  <si>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</si>
  <si>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</si>
  <si>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</si>
  <si>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</si>
  <si>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</si>
  <si>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</si>
  <si>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</si>
  <si>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</si>
  <si>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</si>
  <si>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</si>
  <si>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</si>
  <si>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</si>
  <si>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</si>
  <si>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</si>
  <si>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</si>
  <si>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</si>
  <si>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</si>
  <si>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</si>
  <si>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</si>
  <si>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</si>
  <si>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</si>
  <si>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</si>
  <si>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</si>
  <si>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</si>
  <si>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</si>
  <si>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</si>
  <si>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</si>
  <si>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</si>
  <si>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</si>
  <si>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</si>
  <si>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</si>
  <si>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</si>
  <si>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</si>
  <si>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</si>
  <si>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</si>
  <si>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</si>
  <si>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</si>
  <si>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</si>
  <si>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</si>
  <si>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</si>
  <si>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</si>
  <si>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Carpet</t>
  </si>
  <si>
    <t>Ceiling Tile</t>
  </si>
  <si>
    <t>Pine Wood</t>
  </si>
  <si>
    <t>Carpet Decon BLK</t>
  </si>
  <si>
    <r>
      <t xml:space="preserve">B. anthracis </t>
    </r>
    <r>
      <rPr>
        <b/>
        <sz val="10"/>
        <color theme="4" tint="-0.249977111117893"/>
        <rFont val="Arial"/>
        <family val="2"/>
      </rPr>
      <t>Ames</t>
    </r>
  </si>
  <si>
    <r>
      <t>B. anthracis NNR1</t>
    </r>
    <r>
      <rPr>
        <b/>
        <sz val="10"/>
        <color rgb="FFC00000"/>
        <rFont val="Calibri"/>
        <family val="2"/>
      </rPr>
      <t>∆</t>
    </r>
    <r>
      <rPr>
        <b/>
        <i/>
        <sz val="10"/>
        <color rgb="FFC00000"/>
        <rFont val="Arial"/>
        <family val="2"/>
      </rPr>
      <t>1</t>
    </r>
  </si>
  <si>
    <r>
      <t xml:space="preserve">B. anthracis </t>
    </r>
    <r>
      <rPr>
        <b/>
        <sz val="10"/>
        <color theme="6" tint="-0.249977111117893"/>
        <rFont val="Arial"/>
        <family val="2"/>
      </rPr>
      <t>Sterne</t>
    </r>
  </si>
</sst>
</file>

<file path=xl/styles.xml><?xml version="1.0" encoding="utf-8"?>
<styleSheet xmlns="http://schemas.openxmlformats.org/spreadsheetml/2006/main">
  <numFmts count="5">
    <numFmt numFmtId="164" formatCode="0.0000"/>
    <numFmt numFmtId="165" formatCode="0.000"/>
    <numFmt numFmtId="166" formatCode="0.00000"/>
    <numFmt numFmtId="167" formatCode="0.00000%"/>
    <numFmt numFmtId="168" formatCode="0.000%"/>
  </numFmts>
  <fonts count="15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i/>
      <sz val="10"/>
      <color theme="6" tint="-0.249977111117893"/>
      <name val="Arial"/>
      <family val="2"/>
    </font>
    <font>
      <b/>
      <i/>
      <sz val="10"/>
      <color rgb="FFC00000"/>
      <name val="Arial"/>
      <family val="2"/>
    </font>
    <font>
      <b/>
      <sz val="10"/>
      <color rgb="FFC00000"/>
      <name val="Calibri"/>
      <family val="2"/>
    </font>
    <font>
      <b/>
      <sz val="10"/>
      <color theme="6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1" fontId="2" fillId="0" borderId="11" xfId="0" applyNumberFormat="1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11" fontId="2" fillId="7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left"/>
    </xf>
    <xf numFmtId="0" fontId="12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167" fontId="2" fillId="0" borderId="6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68" fontId="2" fillId="0" borderId="5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Alignment="1">
      <alignment horizontal="left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4" fontId="2" fillId="9" borderId="33" xfId="0" applyNumberFormat="1" applyFont="1" applyFill="1" applyBorder="1" applyAlignment="1">
      <alignment horizontal="center" vertical="center"/>
    </xf>
    <xf numFmtId="164" fontId="2" fillId="9" borderId="9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6" fontId="2" fillId="8" borderId="33" xfId="0" applyNumberFormat="1" applyFont="1" applyFill="1" applyBorder="1" applyAlignment="1">
      <alignment horizontal="center" vertical="center"/>
    </xf>
    <xf numFmtId="166" fontId="2" fillId="8" borderId="9" xfId="0" applyNumberFormat="1" applyFont="1" applyFill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5" fontId="2" fillId="6" borderId="33" xfId="0" applyNumberFormat="1" applyFont="1" applyFill="1" applyBorder="1" applyAlignment="1">
      <alignment horizontal="center" vertical="center"/>
    </xf>
    <xf numFmtId="165" fontId="2" fillId="6" borderId="9" xfId="0" applyNumberFormat="1" applyFont="1" applyFill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167" fontId="2" fillId="0" borderId="7" xfId="0" applyNumberFormat="1" applyFont="1" applyBorder="1" applyAlignment="1">
      <alignment horizontal="center" vertical="center"/>
    </xf>
    <xf numFmtId="167" fontId="2" fillId="0" borderId="8" xfId="0" applyNumberFormat="1" applyFont="1" applyBorder="1" applyAlignment="1">
      <alignment horizontal="center" vertical="center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164" fontId="2" fillId="6" borderId="33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/>
    </xf>
    <xf numFmtId="165" fontId="2" fillId="8" borderId="33" xfId="0" applyNumberFormat="1" applyFont="1" applyFill="1" applyBorder="1" applyAlignment="1">
      <alignment horizontal="center" vertical="center"/>
    </xf>
    <xf numFmtId="165" fontId="2" fillId="8" borderId="9" xfId="0" applyNumberFormat="1" applyFont="1" applyFill="1" applyBorder="1" applyAlignment="1">
      <alignment horizontal="center" vertical="center"/>
    </xf>
    <xf numFmtId="165" fontId="2" fillId="9" borderId="33" xfId="0" applyNumberFormat="1" applyFont="1" applyFill="1" applyBorder="1" applyAlignment="1">
      <alignment horizontal="center" vertical="center"/>
    </xf>
    <xf numFmtId="165" fontId="2" fillId="9" borderId="9" xfId="0" applyNumberFormat="1" applyFont="1" applyFill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MeBr Test #14</a:t>
            </a:r>
          </a:p>
        </c:rich>
      </c:tx>
      <c:layout>
        <c:manualLayout>
          <c:xMode val="edge"/>
          <c:yMode val="edge"/>
          <c:x val="0.41811131996745626"/>
          <c:y val="2.339180568470008E-2"/>
        </c:manualLayout>
      </c:layout>
    </c:title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3529"/>
        </c:manualLayout>
      </c:layout>
      <c:barChart>
        <c:barDir val="col"/>
        <c:grouping val="clustered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Parameters!$O$18:$O$21</c:f>
              <c:numCache>
                <c:formatCode>0.00</c:formatCode>
                <c:ptCount val="4"/>
                <c:pt idx="0">
                  <c:v>7.62</c:v>
                </c:pt>
                <c:pt idx="1">
                  <c:v>6.72</c:v>
                </c:pt>
                <c:pt idx="2">
                  <c:v>8.02</c:v>
                </c:pt>
                <c:pt idx="3">
                  <c:v>7.04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NNR1∆1</c:v>
                </c:pt>
              </c:strCache>
            </c:strRef>
          </c:tx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Parameters!$P$18:$P$21</c:f>
              <c:numCache>
                <c:formatCode>0.00</c:formatCode>
                <c:ptCount val="4"/>
                <c:pt idx="0">
                  <c:v>1.03</c:v>
                </c:pt>
                <c:pt idx="1">
                  <c:v>1.36</c:v>
                </c:pt>
                <c:pt idx="2">
                  <c:v>0.75</c:v>
                </c:pt>
                <c:pt idx="3">
                  <c:v>1.63</c:v>
                </c:pt>
              </c:numCache>
            </c:numRef>
          </c:val>
        </c:ser>
        <c:ser>
          <c:idx val="2"/>
          <c:order val="2"/>
          <c:tx>
            <c:strRef>
              <c:f>Parameters!$Q$17</c:f>
              <c:strCache>
                <c:ptCount val="1"/>
                <c:pt idx="0">
                  <c:v>B. anthracis Sterne</c:v>
                </c:pt>
              </c:strCache>
            </c:strRef>
          </c:tx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Parameters!$Q$18:$Q$21</c:f>
              <c:numCache>
                <c:formatCode>General</c:formatCode>
                <c:ptCount val="4"/>
                <c:pt idx="0">
                  <c:v>2.57</c:v>
                </c:pt>
                <c:pt idx="1">
                  <c:v>1.61</c:v>
                </c:pt>
                <c:pt idx="2" formatCode="0.00">
                  <c:v>2.1</c:v>
                </c:pt>
                <c:pt idx="3" formatCode="0.00">
                  <c:v>1.72</c:v>
                </c:pt>
              </c:numCache>
            </c:numRef>
          </c:val>
        </c:ser>
        <c:axId val="72140288"/>
        <c:axId val="72146944"/>
      </c:barChart>
      <c:catAx>
        <c:axId val="72140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  <c:layout/>
        </c:title>
        <c:majorTickMark val="none"/>
        <c:tickLblPos val="nextTo"/>
        <c:crossAx val="72146944"/>
        <c:crosses val="autoZero"/>
        <c:auto val="1"/>
        <c:lblAlgn val="ctr"/>
        <c:lblOffset val="100"/>
      </c:catAx>
      <c:valAx>
        <c:axId val="7214694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  <c:layout/>
        </c:title>
        <c:numFmt formatCode="0.00" sourceLinked="1"/>
        <c:tickLblPos val="nextTo"/>
        <c:crossAx val="72140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30482"/>
          <c:y val="0.48901420655751382"/>
          <c:w val="0.15119007296530859"/>
          <c:h val="0.21149599806726155"/>
        </c:manualLayout>
      </c:layout>
      <c:txPr>
        <a:bodyPr/>
        <a:lstStyle/>
        <a:p>
          <a:pPr>
            <a:defRPr i="1"/>
          </a:pPr>
          <a:endParaRPr lang="en-US"/>
        </a:p>
      </c:txPr>
    </c:legend>
    <c:plotVisOnly val="1"/>
  </c:chart>
  <c:printSettings>
    <c:headerFooter/>
    <c:pageMargins b="0.75000000000000977" l="0.70000000000000062" r="0.70000000000000062" t="0.750000000000009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647700</xdr:colOff>
      <xdr:row>21</xdr:row>
      <xdr:rowOff>104775</xdr:rowOff>
    </xdr:from>
    <xdr:to>
      <xdr:col>20</xdr:col>
      <xdr:colOff>542923</xdr:colOff>
      <xdr:row>41</xdr:row>
      <xdr:rowOff>123826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28575</xdr:colOff>
      <xdr:row>29</xdr:row>
      <xdr:rowOff>9525</xdr:rowOff>
    </xdr:from>
    <xdr:to>
      <xdr:col>12</xdr:col>
      <xdr:colOff>17070</xdr:colOff>
      <xdr:row>58</xdr:row>
      <xdr:rowOff>76200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575" y="4905375"/>
          <a:ext cx="7160820" cy="476250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1</xdr:row>
      <xdr:rowOff>9525</xdr:rowOff>
    </xdr:from>
    <xdr:to>
      <xdr:col>12</xdr:col>
      <xdr:colOff>9525</xdr:colOff>
      <xdr:row>28</xdr:row>
      <xdr:rowOff>157799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575" y="171450"/>
          <a:ext cx="7153275" cy="47202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P56"/>
  <sheetViews>
    <sheetView tabSelected="1" zoomScale="65" zoomScaleNormal="65" workbookViewId="0">
      <selection activeCell="I7" sqref="I7"/>
    </sheetView>
  </sheetViews>
  <sheetFormatPr defaultRowHeight="15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95" t="s">
        <v>0</v>
      </c>
      <c r="B1" s="96" t="s">
        <v>53</v>
      </c>
      <c r="C1" s="96" t="s">
        <v>1</v>
      </c>
      <c r="D1" s="96" t="s">
        <v>9</v>
      </c>
      <c r="E1" s="96" t="s">
        <v>2</v>
      </c>
      <c r="F1" s="96" t="s">
        <v>3</v>
      </c>
      <c r="G1" s="96" t="s">
        <v>4</v>
      </c>
      <c r="H1" s="96" t="s">
        <v>5</v>
      </c>
      <c r="I1" s="96" t="s">
        <v>6</v>
      </c>
      <c r="J1" s="3" t="s">
        <v>7</v>
      </c>
      <c r="K1" s="97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131000000</v>
      </c>
      <c r="C2" s="58">
        <v>4330000</v>
      </c>
      <c r="D2" s="58">
        <f t="shared" ref="D2:D13" si="0">C2*10</f>
        <v>43300000</v>
      </c>
      <c r="E2" s="162">
        <f>AVERAGE(D2:D6)</f>
        <v>42200000</v>
      </c>
      <c r="F2" s="162">
        <f>STDEV(D2:D6)</f>
        <v>7077428.9116881983</v>
      </c>
      <c r="G2" s="63">
        <f t="shared" ref="G2:G12" si="1">D2/B2</f>
        <v>0.33053435114503815</v>
      </c>
      <c r="H2" s="165">
        <f>AVERAGE(G2:G6)</f>
        <v>0.32213740458015266</v>
      </c>
      <c r="I2" s="165">
        <f>STDEV(G2:G6)</f>
        <v>5.4026174898383392E-2</v>
      </c>
      <c r="J2" s="168">
        <f>I2/H2</f>
        <v>0.16771158558502902</v>
      </c>
      <c r="K2" s="64">
        <f>LOG(D2)</f>
        <v>7.6364878963533656</v>
      </c>
      <c r="L2" s="171">
        <f>AVERAGE(K2:K6)</f>
        <v>7.6199546641798719</v>
      </c>
      <c r="M2" s="173">
        <f>STDEV(K2:K6)^2</f>
        <v>6.106649679094643E-3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131000000</v>
      </c>
      <c r="C3" s="60">
        <v>3100000</v>
      </c>
      <c r="D3" s="60">
        <f t="shared" si="0"/>
        <v>31000000</v>
      </c>
      <c r="E3" s="163"/>
      <c r="F3" s="163"/>
      <c r="G3" s="65">
        <f t="shared" si="1"/>
        <v>0.23664122137404581</v>
      </c>
      <c r="H3" s="166"/>
      <c r="I3" s="166"/>
      <c r="J3" s="169"/>
      <c r="K3" s="66">
        <f>LOG(D3)</f>
        <v>7.4913616938342731</v>
      </c>
      <c r="L3" s="172"/>
      <c r="M3" s="174"/>
      <c r="N3" s="30"/>
      <c r="O3" s="27"/>
      <c r="P3" s="28"/>
    </row>
    <row r="4" spans="1:16" s="9" customFormat="1" ht="20.100000000000001" customHeight="1">
      <c r="A4" s="59" t="s">
        <v>28</v>
      </c>
      <c r="B4" s="60">
        <v>131000000</v>
      </c>
      <c r="C4" s="60">
        <v>4330000</v>
      </c>
      <c r="D4" s="60">
        <f t="shared" si="0"/>
        <v>43300000</v>
      </c>
      <c r="E4" s="163"/>
      <c r="F4" s="163"/>
      <c r="G4" s="65">
        <f t="shared" si="1"/>
        <v>0.33053435114503815</v>
      </c>
      <c r="H4" s="166"/>
      <c r="I4" s="166"/>
      <c r="J4" s="169"/>
      <c r="K4" s="66">
        <f>LOG(D4)</f>
        <v>7.6364878963533656</v>
      </c>
      <c r="L4" s="172"/>
      <c r="M4" s="174"/>
      <c r="N4" s="30"/>
      <c r="O4" s="27"/>
      <c r="P4" s="28"/>
    </row>
    <row r="5" spans="1:16" s="9" customFormat="1" ht="20.100000000000001" customHeight="1">
      <c r="A5" s="59" t="s">
        <v>29</v>
      </c>
      <c r="B5" s="60">
        <v>131000000</v>
      </c>
      <c r="C5" s="60">
        <v>4270000</v>
      </c>
      <c r="D5" s="60">
        <f t="shared" si="0"/>
        <v>42700000</v>
      </c>
      <c r="E5" s="163"/>
      <c r="F5" s="163"/>
      <c r="G5" s="65">
        <f t="shared" si="1"/>
        <v>0.32595419847328244</v>
      </c>
      <c r="H5" s="166"/>
      <c r="I5" s="166"/>
      <c r="J5" s="169"/>
      <c r="K5" s="66">
        <f>LOG(D5)</f>
        <v>7.6304278750250241</v>
      </c>
      <c r="L5" s="172"/>
      <c r="M5" s="174"/>
      <c r="N5" s="30"/>
      <c r="O5" s="27"/>
      <c r="P5" s="28"/>
    </row>
    <row r="6" spans="1:16" s="9" customFormat="1" ht="20.100000000000001" customHeight="1">
      <c r="A6" s="59" t="s">
        <v>30</v>
      </c>
      <c r="B6" s="60">
        <v>131000000</v>
      </c>
      <c r="C6" s="60">
        <v>5070000</v>
      </c>
      <c r="D6" s="60">
        <f t="shared" si="0"/>
        <v>50700000</v>
      </c>
      <c r="E6" s="164"/>
      <c r="F6" s="164"/>
      <c r="G6" s="65">
        <f t="shared" si="1"/>
        <v>0.38702290076335877</v>
      </c>
      <c r="H6" s="167"/>
      <c r="I6" s="167"/>
      <c r="J6" s="170"/>
      <c r="K6" s="66">
        <f>LOG(D6)</f>
        <v>7.7050079593333356</v>
      </c>
      <c r="L6" s="172"/>
      <c r="M6" s="174"/>
      <c r="N6" s="30"/>
      <c r="O6" s="27"/>
      <c r="P6" s="28"/>
    </row>
    <row r="7" spans="1:16" s="9" customFormat="1" ht="20.100000000000001" customHeight="1" thickBot="1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131000000</v>
      </c>
      <c r="C8" s="8">
        <v>0</v>
      </c>
      <c r="D8" s="8">
        <v>1</v>
      </c>
      <c r="E8" s="123">
        <f>AVERAGE(D8:D12)</f>
        <v>1</v>
      </c>
      <c r="F8" s="123">
        <f>STDEV(D8:D12)</f>
        <v>0</v>
      </c>
      <c r="G8" s="41">
        <f t="shared" si="1"/>
        <v>7.6335877862595424E-9</v>
      </c>
      <c r="H8" s="126">
        <f>AVERAGE(G8:G12)</f>
        <v>7.6335877862595424E-9</v>
      </c>
      <c r="I8" s="126">
        <f>STDEV(G8:G12)</f>
        <v>0</v>
      </c>
      <c r="J8" s="126">
        <f>I8/H8</f>
        <v>0</v>
      </c>
      <c r="K8" s="67">
        <f>LOG(D8)</f>
        <v>0</v>
      </c>
      <c r="L8" s="129">
        <f>AVERAGE(K8:K12)</f>
        <v>0</v>
      </c>
      <c r="M8" s="129">
        <f>STDEV(K8:K12)^2</f>
        <v>0</v>
      </c>
      <c r="N8" s="135">
        <f>L2-L8</f>
        <v>7.6199546641798719</v>
      </c>
      <c r="O8" s="129">
        <f>SQRT((M2/5)+(M8/5))</f>
        <v>3.4947531183460279E-2</v>
      </c>
      <c r="P8" s="160">
        <f>1.96*O8</f>
        <v>6.8497161119582151E-2</v>
      </c>
    </row>
    <row r="9" spans="1:16" ht="20.100000000000001" customHeight="1">
      <c r="A9" s="16" t="s">
        <v>33</v>
      </c>
      <c r="B9" s="10">
        <v>131000000</v>
      </c>
      <c r="C9" s="10">
        <v>0</v>
      </c>
      <c r="D9" s="10">
        <v>1</v>
      </c>
      <c r="E9" s="124"/>
      <c r="F9" s="124"/>
      <c r="G9" s="11">
        <f t="shared" si="1"/>
        <v>7.6335877862595424E-9</v>
      </c>
      <c r="H9" s="127"/>
      <c r="I9" s="127"/>
      <c r="J9" s="127"/>
      <c r="K9" s="68">
        <f>LOG(D9)</f>
        <v>0</v>
      </c>
      <c r="L9" s="130"/>
      <c r="M9" s="130"/>
      <c r="N9" s="136"/>
      <c r="O9" s="130"/>
      <c r="P9" s="161"/>
    </row>
    <row r="10" spans="1:16" ht="20.100000000000001" customHeight="1">
      <c r="A10" s="16" t="s">
        <v>34</v>
      </c>
      <c r="B10" s="10">
        <v>131000000</v>
      </c>
      <c r="C10" s="10">
        <v>0</v>
      </c>
      <c r="D10" s="10">
        <v>1</v>
      </c>
      <c r="E10" s="124"/>
      <c r="F10" s="124"/>
      <c r="G10" s="11">
        <f t="shared" si="1"/>
        <v>7.6335877862595424E-9</v>
      </c>
      <c r="H10" s="127"/>
      <c r="I10" s="127"/>
      <c r="J10" s="127"/>
      <c r="K10" s="68">
        <f>LOG(D10)</f>
        <v>0</v>
      </c>
      <c r="L10" s="130"/>
      <c r="M10" s="130"/>
      <c r="N10" s="136"/>
      <c r="O10" s="130"/>
      <c r="P10" s="161"/>
    </row>
    <row r="11" spans="1:16" ht="20.100000000000001" customHeight="1">
      <c r="A11" s="16" t="s">
        <v>35</v>
      </c>
      <c r="B11" s="10">
        <v>131000000</v>
      </c>
      <c r="C11" s="10">
        <v>0</v>
      </c>
      <c r="D11" s="10">
        <v>1</v>
      </c>
      <c r="E11" s="124"/>
      <c r="F11" s="124"/>
      <c r="G11" s="11">
        <f t="shared" si="1"/>
        <v>7.6335877862595424E-9</v>
      </c>
      <c r="H11" s="127"/>
      <c r="I11" s="127"/>
      <c r="J11" s="127"/>
      <c r="K11" s="68">
        <f>LOG(D11)</f>
        <v>0</v>
      </c>
      <c r="L11" s="130"/>
      <c r="M11" s="130"/>
      <c r="N11" s="136"/>
      <c r="O11" s="130"/>
      <c r="P11" s="161"/>
    </row>
    <row r="12" spans="1:16" ht="20.100000000000001" customHeight="1">
      <c r="A12" s="16" t="s">
        <v>36</v>
      </c>
      <c r="B12" s="10">
        <v>131000000</v>
      </c>
      <c r="C12" s="10">
        <v>0</v>
      </c>
      <c r="D12" s="10">
        <v>1</v>
      </c>
      <c r="E12" s="125"/>
      <c r="F12" s="125"/>
      <c r="G12" s="11">
        <f t="shared" si="1"/>
        <v>7.6335877862595424E-9</v>
      </c>
      <c r="H12" s="128"/>
      <c r="I12" s="128"/>
      <c r="J12" s="128"/>
      <c r="K12" s="68">
        <f>LOG(D12)</f>
        <v>0</v>
      </c>
      <c r="L12" s="131"/>
      <c r="M12" s="131"/>
      <c r="N12" s="137"/>
      <c r="O12" s="130"/>
      <c r="P12" s="161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103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96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131000000</v>
      </c>
      <c r="C16" s="45">
        <v>1580000</v>
      </c>
      <c r="D16" s="45">
        <f t="shared" ref="D16:D27" si="2">C16*10</f>
        <v>15800000</v>
      </c>
      <c r="E16" s="182">
        <f>AVERAGE(D16:D20)</f>
        <v>20160000</v>
      </c>
      <c r="F16" s="182">
        <f>STDEV(D16:D20)</f>
        <v>8376634.1689248914</v>
      </c>
      <c r="G16" s="49">
        <f t="shared" ref="G16:G26" si="3">D16/B16</f>
        <v>0.12061068702290076</v>
      </c>
      <c r="H16" s="185">
        <f>AVERAGE(G16:G20)</f>
        <v>0.15389312977099237</v>
      </c>
      <c r="I16" s="185">
        <f>STDEV(G16:G20)</f>
        <v>6.3943772281869427E-2</v>
      </c>
      <c r="J16" s="185">
        <f>I16/H16</f>
        <v>0.41550764726809991</v>
      </c>
      <c r="K16" s="50">
        <f>LOG(D16)</f>
        <v>7.1986570869544222</v>
      </c>
      <c r="L16" s="175">
        <f>AVERAGE(K16:K20)</f>
        <v>7.2801209529420863</v>
      </c>
      <c r="M16" s="177">
        <f>STDEV(K16:K20)^2</f>
        <v>2.3748858312131915E-2</v>
      </c>
      <c r="N16" s="29"/>
      <c r="O16" s="25"/>
      <c r="P16" s="26"/>
    </row>
    <row r="17" spans="1:16" ht="20.100000000000001" customHeight="1">
      <c r="A17" s="46" t="s">
        <v>66</v>
      </c>
      <c r="B17" s="47">
        <v>131000000</v>
      </c>
      <c r="C17" s="47">
        <v>1990000</v>
      </c>
      <c r="D17" s="47">
        <f t="shared" si="2"/>
        <v>19900000</v>
      </c>
      <c r="E17" s="183"/>
      <c r="F17" s="183"/>
      <c r="G17" s="51">
        <f t="shared" si="3"/>
        <v>0.15190839694656488</v>
      </c>
      <c r="H17" s="186"/>
      <c r="I17" s="186"/>
      <c r="J17" s="186"/>
      <c r="K17" s="52">
        <f>LOG(D17)</f>
        <v>7.2988530764097064</v>
      </c>
      <c r="L17" s="176"/>
      <c r="M17" s="178"/>
      <c r="N17" s="30"/>
      <c r="O17" s="27"/>
      <c r="P17" s="28"/>
    </row>
    <row r="18" spans="1:16" ht="20.100000000000001" customHeight="1">
      <c r="A18" s="46" t="s">
        <v>67</v>
      </c>
      <c r="B18" s="47">
        <v>131000000</v>
      </c>
      <c r="C18" s="47">
        <v>3470000</v>
      </c>
      <c r="D18" s="47">
        <f t="shared" si="2"/>
        <v>34700000</v>
      </c>
      <c r="E18" s="183"/>
      <c r="F18" s="183"/>
      <c r="G18" s="51">
        <f t="shared" si="3"/>
        <v>0.26488549618320612</v>
      </c>
      <c r="H18" s="186"/>
      <c r="I18" s="186"/>
      <c r="J18" s="186"/>
      <c r="K18" s="52">
        <f>LOG(D18)</f>
        <v>7.540329474790874</v>
      </c>
      <c r="L18" s="176"/>
      <c r="M18" s="178"/>
      <c r="N18" s="30"/>
      <c r="O18" s="27"/>
      <c r="P18" s="28"/>
    </row>
    <row r="19" spans="1:16" ht="20.100000000000001" customHeight="1">
      <c r="A19" s="46" t="s">
        <v>68</v>
      </c>
      <c r="B19" s="47">
        <v>131000000</v>
      </c>
      <c r="C19" s="47">
        <v>1450000</v>
      </c>
      <c r="D19" s="47">
        <f t="shared" si="2"/>
        <v>14500000</v>
      </c>
      <c r="E19" s="183"/>
      <c r="F19" s="183"/>
      <c r="G19" s="51">
        <f t="shared" si="3"/>
        <v>0.11068702290076336</v>
      </c>
      <c r="H19" s="186"/>
      <c r="I19" s="186"/>
      <c r="J19" s="186"/>
      <c r="K19" s="52">
        <f>LOG(D19)</f>
        <v>7.1613680022349753</v>
      </c>
      <c r="L19" s="176"/>
      <c r="M19" s="178"/>
      <c r="N19" s="30"/>
      <c r="O19" s="27"/>
      <c r="P19" s="28"/>
    </row>
    <row r="20" spans="1:16" ht="20.100000000000001" customHeight="1">
      <c r="A20" s="46" t="s">
        <v>69</v>
      </c>
      <c r="B20" s="47">
        <v>131000000</v>
      </c>
      <c r="C20" s="47">
        <v>1590000</v>
      </c>
      <c r="D20" s="47">
        <f t="shared" si="2"/>
        <v>15900000</v>
      </c>
      <c r="E20" s="184"/>
      <c r="F20" s="184"/>
      <c r="G20" s="51">
        <f t="shared" si="3"/>
        <v>0.12137404580152672</v>
      </c>
      <c r="H20" s="187"/>
      <c r="I20" s="187"/>
      <c r="J20" s="187"/>
      <c r="K20" s="52">
        <f>LOG(D20)</f>
        <v>7.2013971243204518</v>
      </c>
      <c r="L20" s="176"/>
      <c r="M20" s="178"/>
      <c r="N20" s="30"/>
      <c r="O20" s="27"/>
      <c r="P20" s="28"/>
    </row>
    <row r="21" spans="1:16" ht="20.100000000000001" customHeight="1" thickBot="1">
      <c r="A21" s="48" t="s">
        <v>70</v>
      </c>
      <c r="B21" s="73">
        <v>0</v>
      </c>
      <c r="C21" s="73">
        <v>0</v>
      </c>
      <c r="D21" s="73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131000000</v>
      </c>
      <c r="C22" s="8">
        <v>0</v>
      </c>
      <c r="D22" s="8">
        <v>1</v>
      </c>
      <c r="E22" s="123">
        <f>AVERAGE(D22:D26)</f>
        <v>134.19999999999999</v>
      </c>
      <c r="F22" s="123">
        <f>STDEV(D22:D26)</f>
        <v>297.844254602972</v>
      </c>
      <c r="G22" s="41">
        <f t="shared" si="3"/>
        <v>7.6335877862595424E-9</v>
      </c>
      <c r="H22" s="179">
        <f>AVERAGE(G22:G26)</f>
        <v>1.0244274809160306E-6</v>
      </c>
      <c r="I22" s="179">
        <f>STDEV(G22:G26)</f>
        <v>2.2736202641448244E-6</v>
      </c>
      <c r="J22" s="126">
        <f>I22/H22</f>
        <v>2.2194057720042619</v>
      </c>
      <c r="K22" s="67">
        <f>LOG(D22)</f>
        <v>0</v>
      </c>
      <c r="L22" s="129">
        <f>AVERAGE(K22:K26)</f>
        <v>0.56482516678330985</v>
      </c>
      <c r="M22" s="129">
        <f>STDEV(K22:K26)^2</f>
        <v>1.5951373451589688</v>
      </c>
      <c r="N22" s="135">
        <f>L16-L22</f>
        <v>6.7152957861587765</v>
      </c>
      <c r="O22" s="129">
        <f>SQRT((M16/5)+(M22/5))</f>
        <v>0.56901427108133251</v>
      </c>
      <c r="P22" s="138">
        <f>1.96*O22</f>
        <v>1.1152679713194118</v>
      </c>
    </row>
    <row r="23" spans="1:16" ht="20.100000000000001" customHeight="1">
      <c r="A23" s="16" t="s">
        <v>72</v>
      </c>
      <c r="B23" s="10">
        <v>131000000</v>
      </c>
      <c r="C23" s="10">
        <v>0</v>
      </c>
      <c r="D23" s="10">
        <v>1</v>
      </c>
      <c r="E23" s="124"/>
      <c r="F23" s="124"/>
      <c r="G23" s="11">
        <f t="shared" si="3"/>
        <v>7.6335877862595424E-9</v>
      </c>
      <c r="H23" s="180"/>
      <c r="I23" s="180"/>
      <c r="J23" s="127"/>
      <c r="K23" s="68">
        <f>LOG(D23)</f>
        <v>0</v>
      </c>
      <c r="L23" s="130"/>
      <c r="M23" s="130"/>
      <c r="N23" s="136"/>
      <c r="O23" s="130"/>
      <c r="P23" s="139"/>
    </row>
    <row r="24" spans="1:16" ht="20.100000000000001" customHeight="1">
      <c r="A24" s="16" t="s">
        <v>73</v>
      </c>
      <c r="B24" s="10">
        <v>131000000</v>
      </c>
      <c r="C24" s="10">
        <v>0</v>
      </c>
      <c r="D24" s="10">
        <v>1</v>
      </c>
      <c r="E24" s="124"/>
      <c r="F24" s="124"/>
      <c r="G24" s="11">
        <f t="shared" si="3"/>
        <v>7.6335877862595424E-9</v>
      </c>
      <c r="H24" s="180"/>
      <c r="I24" s="180"/>
      <c r="J24" s="127"/>
      <c r="K24" s="68">
        <f>LOG(D24)</f>
        <v>0</v>
      </c>
      <c r="L24" s="130"/>
      <c r="M24" s="130"/>
      <c r="N24" s="136"/>
      <c r="O24" s="130"/>
      <c r="P24" s="139"/>
    </row>
    <row r="25" spans="1:16" ht="20.100000000000001" customHeight="1">
      <c r="A25" s="16" t="s">
        <v>74</v>
      </c>
      <c r="B25" s="10">
        <v>131000000</v>
      </c>
      <c r="C25" s="10">
        <v>0</v>
      </c>
      <c r="D25" s="10">
        <v>1</v>
      </c>
      <c r="E25" s="124"/>
      <c r="F25" s="124"/>
      <c r="G25" s="11">
        <f t="shared" si="3"/>
        <v>7.6335877862595424E-9</v>
      </c>
      <c r="H25" s="180"/>
      <c r="I25" s="180"/>
      <c r="J25" s="127"/>
      <c r="K25" s="68">
        <f>LOG(D25)</f>
        <v>0</v>
      </c>
      <c r="L25" s="130"/>
      <c r="M25" s="130"/>
      <c r="N25" s="136"/>
      <c r="O25" s="130"/>
      <c r="P25" s="139"/>
    </row>
    <row r="26" spans="1:16" ht="20.100000000000001" customHeight="1">
      <c r="A26" s="16" t="s">
        <v>75</v>
      </c>
      <c r="B26" s="10">
        <v>131000000</v>
      </c>
      <c r="C26" s="10">
        <v>66.7</v>
      </c>
      <c r="D26" s="10">
        <f t="shared" si="2"/>
        <v>667</v>
      </c>
      <c r="E26" s="125"/>
      <c r="F26" s="125"/>
      <c r="G26" s="119">
        <f t="shared" si="3"/>
        <v>5.0916030534351145E-6</v>
      </c>
      <c r="H26" s="181"/>
      <c r="I26" s="181"/>
      <c r="J26" s="128"/>
      <c r="K26" s="68">
        <f>LOG(D26)</f>
        <v>2.8241258339165491</v>
      </c>
      <c r="L26" s="131"/>
      <c r="M26" s="131"/>
      <c r="N26" s="137"/>
      <c r="O26" s="130"/>
      <c r="P26" s="139"/>
    </row>
    <row r="27" spans="1:16" ht="20.100000000000001" customHeight="1" thickBot="1">
      <c r="A27" s="37" t="s">
        <v>76</v>
      </c>
      <c r="B27" s="36">
        <v>0</v>
      </c>
      <c r="C27" s="17">
        <v>0</v>
      </c>
      <c r="D27" s="103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96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5" t="s">
        <v>54</v>
      </c>
      <c r="B30" s="76">
        <v>131000000</v>
      </c>
      <c r="C30" s="76">
        <v>11000000</v>
      </c>
      <c r="D30" s="76">
        <f t="shared" ref="D30:D41" si="4">C30*10</f>
        <v>110000000</v>
      </c>
      <c r="E30" s="154">
        <f>AVERAGE(D30:D34)</f>
        <v>105060000</v>
      </c>
      <c r="F30" s="154">
        <f>STDEV(D30:D34)</f>
        <v>6976245.4085274264</v>
      </c>
      <c r="G30" s="81">
        <f t="shared" ref="G30:G40" si="5">D30/B30</f>
        <v>0.83969465648854957</v>
      </c>
      <c r="H30" s="157">
        <f>AVERAGE(G30:G34)</f>
        <v>0.8019847328244275</v>
      </c>
      <c r="I30" s="157">
        <f>STDEV(G30:G34)</f>
        <v>5.3253781744482732E-2</v>
      </c>
      <c r="J30" s="157">
        <f>I30/H30</f>
        <v>6.6402488183202338E-2</v>
      </c>
      <c r="K30" s="82">
        <f>LOG(D30)</f>
        <v>8.0413926851582254</v>
      </c>
      <c r="L30" s="150">
        <f>AVERAGE(K30:K34)</f>
        <v>8.0206722440172644</v>
      </c>
      <c r="M30" s="152">
        <f>STDEV(K30:K34)^2</f>
        <v>8.304159731202745E-4</v>
      </c>
      <c r="N30" s="29"/>
      <c r="O30" s="25"/>
      <c r="P30" s="26"/>
    </row>
    <row r="31" spans="1:16" ht="20.100000000000001" customHeight="1">
      <c r="A31" s="77" t="s">
        <v>55</v>
      </c>
      <c r="B31" s="78">
        <v>131000000</v>
      </c>
      <c r="C31" s="78">
        <v>10200000</v>
      </c>
      <c r="D31" s="78">
        <f t="shared" si="4"/>
        <v>102000000</v>
      </c>
      <c r="E31" s="155"/>
      <c r="F31" s="155"/>
      <c r="G31" s="84">
        <f t="shared" si="5"/>
        <v>0.77862595419847325</v>
      </c>
      <c r="H31" s="158"/>
      <c r="I31" s="158"/>
      <c r="J31" s="158"/>
      <c r="K31" s="85">
        <f>LOG(D31)</f>
        <v>8.008600171761918</v>
      </c>
      <c r="L31" s="151"/>
      <c r="M31" s="153"/>
      <c r="N31" s="30"/>
      <c r="O31" s="27"/>
      <c r="P31" s="28"/>
    </row>
    <row r="32" spans="1:16" ht="20.100000000000001" customHeight="1">
      <c r="A32" s="77" t="s">
        <v>56</v>
      </c>
      <c r="B32" s="78">
        <v>131000000</v>
      </c>
      <c r="C32" s="78">
        <v>9630000</v>
      </c>
      <c r="D32" s="78">
        <f t="shared" si="4"/>
        <v>96300000</v>
      </c>
      <c r="E32" s="155"/>
      <c r="F32" s="155"/>
      <c r="G32" s="84">
        <f t="shared" si="5"/>
        <v>0.73511450381679388</v>
      </c>
      <c r="H32" s="158"/>
      <c r="I32" s="158"/>
      <c r="J32" s="158"/>
      <c r="K32" s="85">
        <f>LOG(D32)</f>
        <v>7.9836262871245349</v>
      </c>
      <c r="L32" s="151"/>
      <c r="M32" s="153"/>
      <c r="N32" s="30"/>
      <c r="O32" s="27"/>
      <c r="P32" s="28"/>
    </row>
    <row r="33" spans="1:16" ht="20.100000000000001" customHeight="1">
      <c r="A33" s="77" t="s">
        <v>57</v>
      </c>
      <c r="B33" s="78">
        <v>131000000</v>
      </c>
      <c r="C33" s="78">
        <v>11400000</v>
      </c>
      <c r="D33" s="78">
        <f t="shared" si="4"/>
        <v>114000000</v>
      </c>
      <c r="E33" s="155"/>
      <c r="F33" s="155"/>
      <c r="G33" s="84">
        <f t="shared" si="5"/>
        <v>0.87022900763358779</v>
      </c>
      <c r="H33" s="158"/>
      <c r="I33" s="158"/>
      <c r="J33" s="158"/>
      <c r="K33" s="85">
        <f>LOG(D33)</f>
        <v>8.0569048513364727</v>
      </c>
      <c r="L33" s="151"/>
      <c r="M33" s="153"/>
      <c r="N33" s="30"/>
      <c r="O33" s="27"/>
      <c r="P33" s="28"/>
    </row>
    <row r="34" spans="1:16" ht="20.100000000000001" customHeight="1">
      <c r="A34" s="77" t="s">
        <v>58</v>
      </c>
      <c r="B34" s="78">
        <v>131000000</v>
      </c>
      <c r="C34" s="78">
        <v>10300000</v>
      </c>
      <c r="D34" s="78">
        <f t="shared" si="4"/>
        <v>103000000</v>
      </c>
      <c r="E34" s="156"/>
      <c r="F34" s="156"/>
      <c r="G34" s="84">
        <f t="shared" si="5"/>
        <v>0.7862595419847328</v>
      </c>
      <c r="H34" s="159"/>
      <c r="I34" s="159"/>
      <c r="J34" s="159"/>
      <c r="K34" s="85">
        <f>LOG(D34)</f>
        <v>8.0128372247051729</v>
      </c>
      <c r="L34" s="151"/>
      <c r="M34" s="153"/>
      <c r="N34" s="30"/>
      <c r="O34" s="27"/>
      <c r="P34" s="28"/>
    </row>
    <row r="35" spans="1:16" ht="20.100000000000001" customHeight="1" thickBot="1">
      <c r="A35" s="79" t="s">
        <v>59</v>
      </c>
      <c r="B35" s="80">
        <v>0</v>
      </c>
      <c r="C35" s="80">
        <v>0</v>
      </c>
      <c r="D35" s="80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131000000</v>
      </c>
      <c r="C36" s="8">
        <v>0</v>
      </c>
      <c r="D36" s="8">
        <v>1</v>
      </c>
      <c r="E36" s="123">
        <f>AVERAGE(D36:D40)</f>
        <v>1</v>
      </c>
      <c r="F36" s="123">
        <f>STDEV(D36:D40)</f>
        <v>0</v>
      </c>
      <c r="G36" s="41">
        <f t="shared" si="5"/>
        <v>7.6335877862595424E-9</v>
      </c>
      <c r="H36" s="126">
        <f>AVERAGE(G36:G40)</f>
        <v>7.6335877862595424E-9</v>
      </c>
      <c r="I36" s="126">
        <f>STDEV(G36:G40)</f>
        <v>0</v>
      </c>
      <c r="J36" s="126">
        <f>I36/H36</f>
        <v>0</v>
      </c>
      <c r="K36" s="67">
        <f>LOG(D36)</f>
        <v>0</v>
      </c>
      <c r="L36" s="129">
        <f>AVERAGE(K36:K40)</f>
        <v>0</v>
      </c>
      <c r="M36" s="129">
        <f>STDEV(K36:K40)^2</f>
        <v>0</v>
      </c>
      <c r="N36" s="135">
        <f>L30-L36</f>
        <v>8.0206722440172644</v>
      </c>
      <c r="O36" s="129">
        <f>SQRT((M30/5)+(M36/5))</f>
        <v>1.2887326899867751E-2</v>
      </c>
      <c r="P36" s="138">
        <f>1.96*O36</f>
        <v>2.5259160723740792E-2</v>
      </c>
    </row>
    <row r="37" spans="1:16" ht="20.100000000000001" customHeight="1">
      <c r="A37" s="16" t="s">
        <v>61</v>
      </c>
      <c r="B37" s="10">
        <v>131000000</v>
      </c>
      <c r="C37" s="10">
        <v>0</v>
      </c>
      <c r="D37" s="10">
        <v>1</v>
      </c>
      <c r="E37" s="124"/>
      <c r="F37" s="124"/>
      <c r="G37" s="11">
        <f t="shared" si="5"/>
        <v>7.6335877862595424E-9</v>
      </c>
      <c r="H37" s="127"/>
      <c r="I37" s="127"/>
      <c r="J37" s="127"/>
      <c r="K37" s="68">
        <f>LOG(D37)</f>
        <v>0</v>
      </c>
      <c r="L37" s="130"/>
      <c r="M37" s="130"/>
      <c r="N37" s="136"/>
      <c r="O37" s="130"/>
      <c r="P37" s="139"/>
    </row>
    <row r="38" spans="1:16" ht="20.100000000000001" customHeight="1">
      <c r="A38" s="16" t="s">
        <v>62</v>
      </c>
      <c r="B38" s="10">
        <v>131000000</v>
      </c>
      <c r="C38" s="10">
        <v>0</v>
      </c>
      <c r="D38" s="10">
        <v>1</v>
      </c>
      <c r="E38" s="124"/>
      <c r="F38" s="124"/>
      <c r="G38" s="11">
        <f t="shared" si="5"/>
        <v>7.6335877862595424E-9</v>
      </c>
      <c r="H38" s="127"/>
      <c r="I38" s="127"/>
      <c r="J38" s="127"/>
      <c r="K38" s="68">
        <f>LOG(D38)</f>
        <v>0</v>
      </c>
      <c r="L38" s="130"/>
      <c r="M38" s="130"/>
      <c r="N38" s="136"/>
      <c r="O38" s="130"/>
      <c r="P38" s="139"/>
    </row>
    <row r="39" spans="1:16" ht="20.100000000000001" customHeight="1">
      <c r="A39" s="16" t="s">
        <v>63</v>
      </c>
      <c r="B39" s="10">
        <v>131000000</v>
      </c>
      <c r="C39" s="10">
        <v>0</v>
      </c>
      <c r="D39" s="10">
        <v>1</v>
      </c>
      <c r="E39" s="124"/>
      <c r="F39" s="124"/>
      <c r="G39" s="11">
        <f t="shared" si="5"/>
        <v>7.6335877862595424E-9</v>
      </c>
      <c r="H39" s="127"/>
      <c r="I39" s="127"/>
      <c r="J39" s="127"/>
      <c r="K39" s="68">
        <f>LOG(D39)</f>
        <v>0</v>
      </c>
      <c r="L39" s="130"/>
      <c r="M39" s="130"/>
      <c r="N39" s="136"/>
      <c r="O39" s="130"/>
      <c r="P39" s="139"/>
    </row>
    <row r="40" spans="1:16" ht="20.100000000000001" customHeight="1">
      <c r="A40" s="16" t="s">
        <v>64</v>
      </c>
      <c r="B40" s="10">
        <v>131000000</v>
      </c>
      <c r="C40" s="10">
        <v>0</v>
      </c>
      <c r="D40" s="10">
        <v>1</v>
      </c>
      <c r="E40" s="125"/>
      <c r="F40" s="125"/>
      <c r="G40" s="11">
        <f t="shared" si="5"/>
        <v>7.6335877862595424E-9</v>
      </c>
      <c r="H40" s="128"/>
      <c r="I40" s="128"/>
      <c r="J40" s="128"/>
      <c r="K40" s="68">
        <f>LOG(D40)</f>
        <v>0</v>
      </c>
      <c r="L40" s="131"/>
      <c r="M40" s="131"/>
      <c r="N40" s="137"/>
      <c r="O40" s="130"/>
      <c r="P40" s="139"/>
    </row>
    <row r="41" spans="1:16" ht="20.100000000000001" customHeight="1" thickBot="1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" t="s">
        <v>0</v>
      </c>
      <c r="B43" s="96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6" t="s">
        <v>39</v>
      </c>
      <c r="B44" s="87">
        <v>131000000</v>
      </c>
      <c r="C44" s="87">
        <v>917000</v>
      </c>
      <c r="D44" s="87">
        <f t="shared" ref="D44:D55" si="6">C44*10</f>
        <v>9170000</v>
      </c>
      <c r="E44" s="140">
        <f>AVERAGE(D44:D48)</f>
        <v>11120000</v>
      </c>
      <c r="F44" s="140">
        <f>STDEV(D44:D48)</f>
        <v>2785848.1652810872</v>
      </c>
      <c r="G44" s="91">
        <f t="shared" ref="G44:G48" si="7">D44/B44</f>
        <v>7.0000000000000007E-2</v>
      </c>
      <c r="H44" s="143">
        <f>AVERAGE(G44:G48)</f>
        <v>8.4885496183206108E-2</v>
      </c>
      <c r="I44" s="143">
        <f>STDEV(G44:G48)</f>
        <v>2.1266016528863212E-2</v>
      </c>
      <c r="J44" s="143">
        <f>I44/H44</f>
        <v>0.25052591414398206</v>
      </c>
      <c r="K44" s="92">
        <f>LOG(D44)</f>
        <v>6.9623693356700214</v>
      </c>
      <c r="L44" s="146">
        <f>AVERAGE(K44:K48)</f>
        <v>7.036570606907067</v>
      </c>
      <c r="M44" s="148">
        <f>STDEV(K44:K48)^2</f>
        <v>9.6755276766629077E-3</v>
      </c>
      <c r="N44" s="29"/>
      <c r="O44" s="25"/>
      <c r="P44" s="26"/>
    </row>
    <row r="45" spans="1:16" ht="20.100000000000001" customHeight="1">
      <c r="A45" s="88" t="s">
        <v>40</v>
      </c>
      <c r="B45" s="89">
        <v>131000000</v>
      </c>
      <c r="C45" s="89">
        <v>1050000</v>
      </c>
      <c r="D45" s="89">
        <f t="shared" si="6"/>
        <v>10500000</v>
      </c>
      <c r="E45" s="141"/>
      <c r="F45" s="141"/>
      <c r="G45" s="93">
        <f t="shared" si="7"/>
        <v>8.0152671755725186E-2</v>
      </c>
      <c r="H45" s="144"/>
      <c r="I45" s="144"/>
      <c r="J45" s="144"/>
      <c r="K45" s="94">
        <f>LOG(D45)</f>
        <v>7.0211892990699383</v>
      </c>
      <c r="L45" s="147"/>
      <c r="M45" s="149"/>
      <c r="N45" s="30"/>
      <c r="O45" s="27"/>
      <c r="P45" s="28"/>
    </row>
    <row r="46" spans="1:16" ht="20.100000000000001" customHeight="1">
      <c r="A46" s="88" t="s">
        <v>41</v>
      </c>
      <c r="B46" s="89">
        <v>131000000</v>
      </c>
      <c r="C46" s="89">
        <v>1090000</v>
      </c>
      <c r="D46" s="89">
        <f t="shared" si="6"/>
        <v>10900000</v>
      </c>
      <c r="E46" s="141"/>
      <c r="F46" s="141"/>
      <c r="G46" s="93">
        <f t="shared" si="7"/>
        <v>8.3206106870229002E-2</v>
      </c>
      <c r="H46" s="144"/>
      <c r="I46" s="144"/>
      <c r="J46" s="144"/>
      <c r="K46" s="94">
        <f>LOG(D46)</f>
        <v>7.0374264979406238</v>
      </c>
      <c r="L46" s="147"/>
      <c r="M46" s="149"/>
      <c r="N46" s="30"/>
      <c r="O46" s="27"/>
      <c r="P46" s="28"/>
    </row>
    <row r="47" spans="1:16" ht="20.100000000000001" customHeight="1">
      <c r="A47" s="88" t="s">
        <v>42</v>
      </c>
      <c r="B47" s="89">
        <v>131000000</v>
      </c>
      <c r="C47" s="89">
        <v>913000</v>
      </c>
      <c r="D47" s="89">
        <f t="shared" si="6"/>
        <v>9130000</v>
      </c>
      <c r="E47" s="141"/>
      <c r="F47" s="141"/>
      <c r="G47" s="93">
        <f t="shared" si="7"/>
        <v>6.9694656488549625E-2</v>
      </c>
      <c r="H47" s="144"/>
      <c r="I47" s="144"/>
      <c r="J47" s="144"/>
      <c r="K47" s="94">
        <f>LOG(D47)</f>
        <v>6.9604707775342991</v>
      </c>
      <c r="L47" s="147"/>
      <c r="M47" s="149"/>
      <c r="N47" s="30"/>
      <c r="O47" s="27"/>
      <c r="P47" s="28"/>
    </row>
    <row r="48" spans="1:16" ht="20.100000000000001" customHeight="1">
      <c r="A48" s="88" t="s">
        <v>43</v>
      </c>
      <c r="B48" s="89">
        <v>131000000</v>
      </c>
      <c r="C48" s="89">
        <v>1590000</v>
      </c>
      <c r="D48" s="89">
        <f t="shared" si="6"/>
        <v>15900000</v>
      </c>
      <c r="E48" s="142"/>
      <c r="F48" s="142"/>
      <c r="G48" s="93">
        <f t="shared" si="7"/>
        <v>0.12137404580152672</v>
      </c>
      <c r="H48" s="145"/>
      <c r="I48" s="145"/>
      <c r="J48" s="145"/>
      <c r="K48" s="94">
        <f>LOG(D48)</f>
        <v>7.2013971243204518</v>
      </c>
      <c r="L48" s="147"/>
      <c r="M48" s="149"/>
      <c r="N48" s="30"/>
      <c r="O48" s="27"/>
      <c r="P48" s="28"/>
    </row>
    <row r="49" spans="1:16" ht="20.100000000000001" customHeight="1" thickBot="1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45</v>
      </c>
      <c r="B50" s="8">
        <v>131000000</v>
      </c>
      <c r="C50" s="8">
        <v>0</v>
      </c>
      <c r="D50" s="8">
        <v>1</v>
      </c>
      <c r="E50" s="123">
        <f>AVERAGE(D50:D54)</f>
        <v>1</v>
      </c>
      <c r="F50" s="123">
        <f>STDEV(D50:D54)</f>
        <v>0</v>
      </c>
      <c r="G50" s="41">
        <f t="shared" ref="G50:G54" si="8">D50/B50</f>
        <v>7.6335877862595424E-9</v>
      </c>
      <c r="H50" s="126">
        <f>AVERAGE(G50:G54)</f>
        <v>7.6335877862595424E-9</v>
      </c>
      <c r="I50" s="126">
        <f>STDEV(G50:G54)</f>
        <v>0</v>
      </c>
      <c r="J50" s="126">
        <f>I50/H50</f>
        <v>0</v>
      </c>
      <c r="K50" s="67">
        <f>LOG(D50)</f>
        <v>0</v>
      </c>
      <c r="L50" s="129">
        <f>AVERAGE(K50:K54)</f>
        <v>0</v>
      </c>
      <c r="M50" s="132">
        <f>STDEV(K50:K54)^2</f>
        <v>0</v>
      </c>
      <c r="N50" s="135">
        <f>L44-L50</f>
        <v>7.036570606907067</v>
      </c>
      <c r="O50" s="129">
        <f>SQRT((M44/5)+(M50/5))</f>
        <v>4.3989834454480292E-2</v>
      </c>
      <c r="P50" s="138">
        <f>1.96*O50</f>
        <v>8.622007553078137E-2</v>
      </c>
    </row>
    <row r="51" spans="1:16" ht="20.100000000000001" customHeight="1">
      <c r="A51" s="16" t="s">
        <v>46</v>
      </c>
      <c r="B51" s="10">
        <v>131000000</v>
      </c>
      <c r="C51" s="10">
        <v>0</v>
      </c>
      <c r="D51" s="10">
        <v>1</v>
      </c>
      <c r="E51" s="124"/>
      <c r="F51" s="124"/>
      <c r="G51" s="11">
        <f t="shared" si="8"/>
        <v>7.6335877862595424E-9</v>
      </c>
      <c r="H51" s="127"/>
      <c r="I51" s="127"/>
      <c r="J51" s="127"/>
      <c r="K51" s="68">
        <f>LOG(D51)</f>
        <v>0</v>
      </c>
      <c r="L51" s="130"/>
      <c r="M51" s="133"/>
      <c r="N51" s="136"/>
      <c r="O51" s="130"/>
      <c r="P51" s="139"/>
    </row>
    <row r="52" spans="1:16" ht="20.100000000000001" customHeight="1">
      <c r="A52" s="16" t="s">
        <v>47</v>
      </c>
      <c r="B52" s="10">
        <v>131000000</v>
      </c>
      <c r="C52" s="10">
        <v>0</v>
      </c>
      <c r="D52" s="10">
        <v>1</v>
      </c>
      <c r="E52" s="124"/>
      <c r="F52" s="124"/>
      <c r="G52" s="11">
        <f t="shared" si="8"/>
        <v>7.6335877862595424E-9</v>
      </c>
      <c r="H52" s="127"/>
      <c r="I52" s="127"/>
      <c r="J52" s="127"/>
      <c r="K52" s="68">
        <f>LOG(D52)</f>
        <v>0</v>
      </c>
      <c r="L52" s="130"/>
      <c r="M52" s="133"/>
      <c r="N52" s="136"/>
      <c r="O52" s="130"/>
      <c r="P52" s="139"/>
    </row>
    <row r="53" spans="1:16" ht="20.100000000000001" customHeight="1">
      <c r="A53" s="16" t="s">
        <v>48</v>
      </c>
      <c r="B53" s="10">
        <v>131000000</v>
      </c>
      <c r="C53" s="10">
        <v>0</v>
      </c>
      <c r="D53" s="10">
        <v>1</v>
      </c>
      <c r="E53" s="124"/>
      <c r="F53" s="124"/>
      <c r="G53" s="11">
        <f t="shared" si="8"/>
        <v>7.6335877862595424E-9</v>
      </c>
      <c r="H53" s="127"/>
      <c r="I53" s="127"/>
      <c r="J53" s="127"/>
      <c r="K53" s="68">
        <f>LOG(D53)</f>
        <v>0</v>
      </c>
      <c r="L53" s="130"/>
      <c r="M53" s="133"/>
      <c r="N53" s="136"/>
      <c r="O53" s="130"/>
      <c r="P53" s="139"/>
    </row>
    <row r="54" spans="1:16" ht="20.100000000000001" customHeight="1">
      <c r="A54" s="16" t="s">
        <v>49</v>
      </c>
      <c r="B54" s="10">
        <v>131000000</v>
      </c>
      <c r="C54" s="10">
        <v>0</v>
      </c>
      <c r="D54" s="10">
        <v>1</v>
      </c>
      <c r="E54" s="125"/>
      <c r="F54" s="125"/>
      <c r="G54" s="11">
        <f t="shared" si="8"/>
        <v>7.6335877862595424E-9</v>
      </c>
      <c r="H54" s="128"/>
      <c r="I54" s="128"/>
      <c r="J54" s="128"/>
      <c r="K54" s="68">
        <f>LOG(D54)</f>
        <v>0</v>
      </c>
      <c r="L54" s="131"/>
      <c r="M54" s="134"/>
      <c r="N54" s="137"/>
      <c r="O54" s="130"/>
      <c r="P54" s="139"/>
    </row>
    <row r="55" spans="1:16" ht="20.100000000000001" customHeight="1" thickBot="1">
      <c r="A55" s="37" t="s">
        <v>50</v>
      </c>
      <c r="B55" s="36">
        <v>0</v>
      </c>
      <c r="C55" s="17">
        <v>0</v>
      </c>
      <c r="D55" s="103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/>
  </sheetData>
  <mergeCells count="68">
    <mergeCell ref="E16:E20"/>
    <mergeCell ref="F16:F20"/>
    <mergeCell ref="H16:H20"/>
    <mergeCell ref="I16:I20"/>
    <mergeCell ref="J16:J20"/>
    <mergeCell ref="P22:P26"/>
    <mergeCell ref="E22:E26"/>
    <mergeCell ref="F22:F26"/>
    <mergeCell ref="H22:H26"/>
    <mergeCell ref="I22:I26"/>
    <mergeCell ref="J22:J26"/>
    <mergeCell ref="O22:O26"/>
    <mergeCell ref="L16:L20"/>
    <mergeCell ref="M16:M20"/>
    <mergeCell ref="L22:L26"/>
    <mergeCell ref="M22:M26"/>
    <mergeCell ref="N22:N26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O8:O12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>&amp;C&amp;"Arial,Bold"&amp;14
2800-100018763
MeBr Test #14 (300 mg/L - 22°C - 75%RH - 24hr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3:J6 G9:J12 H7:J7 H8:J8 H13:J13 G2:H2 J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P56"/>
  <sheetViews>
    <sheetView zoomScale="60" zoomScaleNormal="60" zoomScaleSheetLayoutView="65" workbookViewId="0"/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122000000</v>
      </c>
      <c r="C2" s="108">
        <v>3070000</v>
      </c>
      <c r="D2" s="58">
        <f t="shared" ref="D2:D13" si="0">C2*10</f>
        <v>30700000</v>
      </c>
      <c r="E2" s="162">
        <f>AVERAGE(D2:D6)</f>
        <v>43820000</v>
      </c>
      <c r="F2" s="162">
        <f>STDEV(D2:D6)</f>
        <v>8892243.8113223147</v>
      </c>
      <c r="G2" s="63">
        <f t="shared" ref="G2:G12" si="1">D2/B2</f>
        <v>0.25163934426229506</v>
      </c>
      <c r="H2" s="165">
        <f>AVERAGE(G2:G6)</f>
        <v>0.35918032786885246</v>
      </c>
      <c r="I2" s="165">
        <f>STDEV(G2:G6)</f>
        <v>7.2887244355101202E-2</v>
      </c>
      <c r="J2" s="168">
        <f>I2/H2</f>
        <v>0.20292660454866149</v>
      </c>
      <c r="K2" s="64">
        <f>LOG(D2)</f>
        <v>7.4871383754771861</v>
      </c>
      <c r="L2" s="171">
        <f>AVERAGE(K2:K6)</f>
        <v>7.6338738197275644</v>
      </c>
      <c r="M2" s="173">
        <f>STDEV(K2:K6)^2</f>
        <v>8.8639451639522786E-3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122000000</v>
      </c>
      <c r="C3" s="60">
        <v>4070000</v>
      </c>
      <c r="D3" s="60">
        <f t="shared" si="0"/>
        <v>40700000</v>
      </c>
      <c r="E3" s="163"/>
      <c r="F3" s="163"/>
      <c r="G3" s="65">
        <f t="shared" si="1"/>
        <v>0.3336065573770492</v>
      </c>
      <c r="H3" s="166"/>
      <c r="I3" s="166"/>
      <c r="J3" s="169"/>
      <c r="K3" s="66">
        <f>LOG(D3)</f>
        <v>7.6095944092252203</v>
      </c>
      <c r="L3" s="172"/>
      <c r="M3" s="174"/>
      <c r="N3" s="30"/>
      <c r="O3" s="27"/>
      <c r="P3" s="28"/>
    </row>
    <row r="4" spans="1:16" s="9" customFormat="1" ht="20.100000000000001" customHeight="1">
      <c r="A4" s="59" t="s">
        <v>28</v>
      </c>
      <c r="B4" s="60">
        <v>122000000</v>
      </c>
      <c r="C4" s="60">
        <v>5430000</v>
      </c>
      <c r="D4" s="60">
        <f t="shared" si="0"/>
        <v>54300000</v>
      </c>
      <c r="E4" s="163"/>
      <c r="F4" s="163"/>
      <c r="G4" s="65">
        <f t="shared" si="1"/>
        <v>0.44508196721311477</v>
      </c>
      <c r="H4" s="166"/>
      <c r="I4" s="166"/>
      <c r="J4" s="169"/>
      <c r="K4" s="66">
        <f>LOG(D4)</f>
        <v>7.7347998295888472</v>
      </c>
      <c r="L4" s="172"/>
      <c r="M4" s="174"/>
      <c r="N4" s="30"/>
      <c r="O4" s="27"/>
      <c r="P4" s="28"/>
    </row>
    <row r="5" spans="1:16" s="9" customFormat="1" ht="20.100000000000001" customHeight="1">
      <c r="A5" s="59" t="s">
        <v>29</v>
      </c>
      <c r="B5" s="60">
        <v>122000000</v>
      </c>
      <c r="C5" s="60">
        <v>4470000</v>
      </c>
      <c r="D5" s="60">
        <f t="shared" si="0"/>
        <v>44700000</v>
      </c>
      <c r="E5" s="163"/>
      <c r="F5" s="163"/>
      <c r="G5" s="65">
        <f t="shared" si="1"/>
        <v>0.36639344262295082</v>
      </c>
      <c r="H5" s="166"/>
      <c r="I5" s="166"/>
      <c r="J5" s="169"/>
      <c r="K5" s="66">
        <f>LOG(D5)</f>
        <v>7.6503075231319366</v>
      </c>
      <c r="L5" s="172"/>
      <c r="M5" s="174"/>
      <c r="N5" s="30"/>
      <c r="O5" s="27"/>
      <c r="P5" s="28"/>
    </row>
    <row r="6" spans="1:16" s="9" customFormat="1" ht="20.100000000000001" customHeight="1">
      <c r="A6" s="59" t="s">
        <v>30</v>
      </c>
      <c r="B6" s="60">
        <v>122000000</v>
      </c>
      <c r="C6" s="60">
        <v>4870000</v>
      </c>
      <c r="D6" s="60">
        <f t="shared" si="0"/>
        <v>48700000</v>
      </c>
      <c r="E6" s="164"/>
      <c r="F6" s="164"/>
      <c r="G6" s="65">
        <f t="shared" si="1"/>
        <v>0.39918032786885244</v>
      </c>
      <c r="H6" s="167"/>
      <c r="I6" s="167"/>
      <c r="J6" s="170"/>
      <c r="K6" s="66">
        <f>LOG(D6)</f>
        <v>7.6875289612146345</v>
      </c>
      <c r="L6" s="172"/>
      <c r="M6" s="174"/>
      <c r="N6" s="30"/>
      <c r="O6" s="27"/>
      <c r="P6" s="28"/>
    </row>
    <row r="7" spans="1:16" s="9" customFormat="1" ht="20.100000000000001" customHeight="1" thickBot="1">
      <c r="A7" s="61" t="s">
        <v>31</v>
      </c>
      <c r="B7" s="109">
        <v>0</v>
      </c>
      <c r="C7" s="109">
        <v>0</v>
      </c>
      <c r="D7" s="109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122000000</v>
      </c>
      <c r="C8" s="8">
        <v>430000</v>
      </c>
      <c r="D8" s="8">
        <f t="shared" si="0"/>
        <v>4300000</v>
      </c>
      <c r="E8" s="123">
        <f>AVERAGE(D8:D12)</f>
        <v>4146000</v>
      </c>
      <c r="F8" s="123">
        <f>STDEV(D8:D12)</f>
        <v>1043829.487991214</v>
      </c>
      <c r="G8" s="41">
        <f t="shared" si="1"/>
        <v>3.5245901639344261E-2</v>
      </c>
      <c r="H8" s="126">
        <f>AVERAGE(G8:G12)</f>
        <v>3.3983606557377054E-2</v>
      </c>
      <c r="I8" s="126">
        <f>STDEV(G8:G12)</f>
        <v>8.555979409764004E-3</v>
      </c>
      <c r="J8" s="126">
        <f>I8/H8</f>
        <v>0.25176784563222582</v>
      </c>
      <c r="K8" s="67">
        <f>LOG(D8)</f>
        <v>6.6334684555795862</v>
      </c>
      <c r="L8" s="129">
        <f>AVERAGE(K8:K12)</f>
        <v>6.6067494863072103</v>
      </c>
      <c r="M8" s="132">
        <f>STDEV(K8:K12)^2</f>
        <v>1.1790520503645041E-2</v>
      </c>
      <c r="N8" s="135">
        <f>L2-L8</f>
        <v>1.0271243334203541</v>
      </c>
      <c r="O8" s="129">
        <f>SQRT((M2/5)+(M8/5))</f>
        <v>6.4272024501484809E-2</v>
      </c>
      <c r="P8" s="160">
        <f>1.96*O8</f>
        <v>0.12597316802291023</v>
      </c>
    </row>
    <row r="9" spans="1:16" ht="20.100000000000001" customHeight="1">
      <c r="A9" s="16" t="s">
        <v>33</v>
      </c>
      <c r="B9" s="10">
        <v>122000000</v>
      </c>
      <c r="C9" s="10">
        <v>570000</v>
      </c>
      <c r="D9" s="10">
        <f t="shared" si="0"/>
        <v>5700000</v>
      </c>
      <c r="E9" s="124"/>
      <c r="F9" s="124"/>
      <c r="G9" s="11">
        <f t="shared" si="1"/>
        <v>4.6721311475409838E-2</v>
      </c>
      <c r="H9" s="127"/>
      <c r="I9" s="127"/>
      <c r="J9" s="127"/>
      <c r="K9" s="68">
        <f>LOG(D9)</f>
        <v>6.7558748556724915</v>
      </c>
      <c r="L9" s="130"/>
      <c r="M9" s="133"/>
      <c r="N9" s="136"/>
      <c r="O9" s="130"/>
      <c r="P9" s="161"/>
    </row>
    <row r="10" spans="1:16" ht="20.100000000000001" customHeight="1">
      <c r="A10" s="16" t="s">
        <v>34</v>
      </c>
      <c r="B10" s="10">
        <v>122000000</v>
      </c>
      <c r="C10" s="10">
        <v>350000</v>
      </c>
      <c r="D10" s="10">
        <f t="shared" si="0"/>
        <v>3500000</v>
      </c>
      <c r="E10" s="124"/>
      <c r="F10" s="124"/>
      <c r="G10" s="11">
        <f t="shared" si="1"/>
        <v>2.8688524590163935E-2</v>
      </c>
      <c r="H10" s="127"/>
      <c r="I10" s="127"/>
      <c r="J10" s="127"/>
      <c r="K10" s="68">
        <f>LOG(D10)</f>
        <v>6.5440680443502757</v>
      </c>
      <c r="L10" s="130"/>
      <c r="M10" s="133"/>
      <c r="N10" s="136"/>
      <c r="O10" s="130"/>
      <c r="P10" s="161"/>
    </row>
    <row r="11" spans="1:16" ht="20.100000000000001" customHeight="1">
      <c r="A11" s="16" t="s">
        <v>35</v>
      </c>
      <c r="B11" s="10">
        <v>122000000</v>
      </c>
      <c r="C11" s="10">
        <v>430000</v>
      </c>
      <c r="D11" s="10">
        <f t="shared" si="0"/>
        <v>4300000</v>
      </c>
      <c r="E11" s="124"/>
      <c r="F11" s="124"/>
      <c r="G11" s="11">
        <f t="shared" si="1"/>
        <v>3.5245901639344261E-2</v>
      </c>
      <c r="H11" s="127"/>
      <c r="I11" s="127"/>
      <c r="J11" s="127"/>
      <c r="K11" s="68">
        <f>LOG(D11)</f>
        <v>6.6334684555795862</v>
      </c>
      <c r="L11" s="130"/>
      <c r="M11" s="133"/>
      <c r="N11" s="136"/>
      <c r="O11" s="130"/>
      <c r="P11" s="161"/>
    </row>
    <row r="12" spans="1:16" ht="20.100000000000001" customHeight="1">
      <c r="A12" s="16" t="s">
        <v>36</v>
      </c>
      <c r="B12" s="10">
        <v>122000000</v>
      </c>
      <c r="C12" s="10">
        <v>293000</v>
      </c>
      <c r="D12" s="10">
        <f t="shared" si="0"/>
        <v>2930000</v>
      </c>
      <c r="E12" s="125"/>
      <c r="F12" s="125"/>
      <c r="G12" s="11">
        <f t="shared" si="1"/>
        <v>2.4016393442622949E-2</v>
      </c>
      <c r="H12" s="128"/>
      <c r="I12" s="128"/>
      <c r="J12" s="128"/>
      <c r="K12" s="68">
        <f>LOG(D12)</f>
        <v>6.4668676203541091</v>
      </c>
      <c r="L12" s="131"/>
      <c r="M12" s="134"/>
      <c r="N12" s="137"/>
      <c r="O12" s="130"/>
      <c r="P12" s="161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122000000</v>
      </c>
      <c r="C16" s="45">
        <v>330000</v>
      </c>
      <c r="D16" s="45">
        <f t="shared" ref="D16:D27" si="2">C16*10</f>
        <v>3300000</v>
      </c>
      <c r="E16" s="182">
        <f>AVERAGE(D16:D20)</f>
        <v>3720000</v>
      </c>
      <c r="F16" s="182">
        <f>STDEV(D16:D20)</f>
        <v>434108.28142296482</v>
      </c>
      <c r="G16" s="49">
        <f t="shared" ref="G16:G26" si="3">D16/B16</f>
        <v>2.7049180327868853E-2</v>
      </c>
      <c r="H16" s="185">
        <f>AVERAGE(G16:G20)</f>
        <v>3.0491803278688522E-2</v>
      </c>
      <c r="I16" s="185">
        <f>STDEV(G16:G20)</f>
        <v>3.5582646018275815E-3</v>
      </c>
      <c r="J16" s="185">
        <f>I16/H16</f>
        <v>0.11669577457606585</v>
      </c>
      <c r="K16" s="50">
        <f>LOG(D16)</f>
        <v>6.5185139398778871</v>
      </c>
      <c r="L16" s="175">
        <f>AVERAGE(K16:K20)</f>
        <v>6.5682020675489721</v>
      </c>
      <c r="M16" s="188">
        <f>STDEV(K16:K20)^2</f>
        <v>2.5288758436152006E-3</v>
      </c>
      <c r="N16" s="29"/>
      <c r="O16" s="25"/>
      <c r="P16" s="26"/>
    </row>
    <row r="17" spans="1:16" ht="20.100000000000001" customHeight="1">
      <c r="A17" s="46" t="s">
        <v>66</v>
      </c>
      <c r="B17" s="47">
        <v>122000000</v>
      </c>
      <c r="C17" s="47">
        <v>330000</v>
      </c>
      <c r="D17" s="47">
        <f t="shared" si="2"/>
        <v>3300000</v>
      </c>
      <c r="E17" s="183"/>
      <c r="F17" s="183"/>
      <c r="G17" s="51">
        <f t="shared" si="3"/>
        <v>2.7049180327868853E-2</v>
      </c>
      <c r="H17" s="186"/>
      <c r="I17" s="186"/>
      <c r="J17" s="186"/>
      <c r="K17" s="52">
        <f>LOG(D17)</f>
        <v>6.5185139398778871</v>
      </c>
      <c r="L17" s="176"/>
      <c r="M17" s="189"/>
      <c r="N17" s="30"/>
      <c r="O17" s="27"/>
      <c r="P17" s="28"/>
    </row>
    <row r="18" spans="1:16" ht="20.100000000000001" customHeight="1">
      <c r="A18" s="46" t="s">
        <v>67</v>
      </c>
      <c r="B18" s="47">
        <v>122000000</v>
      </c>
      <c r="C18" s="47">
        <v>433000</v>
      </c>
      <c r="D18" s="47">
        <f t="shared" si="2"/>
        <v>4330000</v>
      </c>
      <c r="E18" s="183"/>
      <c r="F18" s="183"/>
      <c r="G18" s="51">
        <f t="shared" si="3"/>
        <v>3.5491803278688526E-2</v>
      </c>
      <c r="H18" s="186"/>
      <c r="I18" s="186"/>
      <c r="J18" s="186"/>
      <c r="K18" s="52">
        <f>LOG(D18)</f>
        <v>6.6364878963533656</v>
      </c>
      <c r="L18" s="176"/>
      <c r="M18" s="189"/>
      <c r="N18" s="30"/>
      <c r="O18" s="27"/>
      <c r="P18" s="28"/>
    </row>
    <row r="19" spans="1:16" ht="20.100000000000001" customHeight="1">
      <c r="A19" s="46" t="s">
        <v>68</v>
      </c>
      <c r="B19" s="47">
        <v>122000000</v>
      </c>
      <c r="C19" s="47">
        <v>380000</v>
      </c>
      <c r="D19" s="47">
        <f t="shared" si="2"/>
        <v>3800000</v>
      </c>
      <c r="E19" s="183"/>
      <c r="F19" s="183"/>
      <c r="G19" s="51">
        <f t="shared" si="3"/>
        <v>3.1147540983606559E-2</v>
      </c>
      <c r="H19" s="186"/>
      <c r="I19" s="186"/>
      <c r="J19" s="186"/>
      <c r="K19" s="52">
        <f>LOG(D19)</f>
        <v>6.5797835966168101</v>
      </c>
      <c r="L19" s="176"/>
      <c r="M19" s="189"/>
      <c r="N19" s="30"/>
      <c r="O19" s="27"/>
      <c r="P19" s="28"/>
    </row>
    <row r="20" spans="1:16" ht="20.100000000000001" customHeight="1">
      <c r="A20" s="46" t="s">
        <v>69</v>
      </c>
      <c r="B20" s="47">
        <v>122000000</v>
      </c>
      <c r="C20" s="47">
        <v>387000</v>
      </c>
      <c r="D20" s="47">
        <f t="shared" si="2"/>
        <v>3870000</v>
      </c>
      <c r="E20" s="184"/>
      <c r="F20" s="184"/>
      <c r="G20" s="51">
        <f t="shared" si="3"/>
        <v>3.1721311475409839E-2</v>
      </c>
      <c r="H20" s="187"/>
      <c r="I20" s="187"/>
      <c r="J20" s="187"/>
      <c r="K20" s="52">
        <f>LOG(D20)</f>
        <v>6.5877109650189114</v>
      </c>
      <c r="L20" s="176"/>
      <c r="M20" s="189"/>
      <c r="N20" s="30"/>
      <c r="O20" s="27"/>
      <c r="P20" s="28"/>
    </row>
    <row r="21" spans="1:16" ht="20.100000000000001" customHeight="1" thickBot="1">
      <c r="A21" s="48" t="s">
        <v>70</v>
      </c>
      <c r="B21" s="107">
        <v>0</v>
      </c>
      <c r="C21" s="107">
        <v>0</v>
      </c>
      <c r="D21" s="107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122000000</v>
      </c>
      <c r="C22" s="8">
        <v>29000</v>
      </c>
      <c r="D22" s="8">
        <f t="shared" si="2"/>
        <v>290000</v>
      </c>
      <c r="E22" s="123">
        <f>AVERAGE(D22:D26)</f>
        <v>188740</v>
      </c>
      <c r="F22" s="123">
        <f>STDEV(D22:D26)</f>
        <v>114507.80759406758</v>
      </c>
      <c r="G22" s="41">
        <f t="shared" si="3"/>
        <v>2.377049180327869E-3</v>
      </c>
      <c r="H22" s="126">
        <f>AVERAGE(G22:G26)</f>
        <v>1.5470491803278687E-3</v>
      </c>
      <c r="I22" s="190">
        <f>STDEV(G22:G26)</f>
        <v>9.3858858683661952E-4</v>
      </c>
      <c r="J22" s="126">
        <f>I22/H22</f>
        <v>0.60669602412878876</v>
      </c>
      <c r="K22" s="67">
        <f>LOG(D22)</f>
        <v>5.4623979978989565</v>
      </c>
      <c r="L22" s="129">
        <f>AVERAGE(K22:K26)</f>
        <v>5.2091133767789763</v>
      </c>
      <c r="M22" s="132">
        <f>STDEV(K22:K26)^2</f>
        <v>7.3216396552133731E-2</v>
      </c>
      <c r="N22" s="135">
        <f>L16-L22</f>
        <v>1.3590886907699957</v>
      </c>
      <c r="O22" s="129">
        <f>SQRT((M16/5)+(M22/5))</f>
        <v>0.123081495275081</v>
      </c>
      <c r="P22" s="138">
        <f>1.96*O22</f>
        <v>0.24123973073915875</v>
      </c>
    </row>
    <row r="23" spans="1:16" ht="20.100000000000001" customHeight="1">
      <c r="A23" s="16" t="s">
        <v>72</v>
      </c>
      <c r="B23" s="10">
        <v>122000000</v>
      </c>
      <c r="C23" s="10">
        <v>7970</v>
      </c>
      <c r="D23" s="10">
        <f t="shared" si="2"/>
        <v>79700</v>
      </c>
      <c r="E23" s="124"/>
      <c r="F23" s="124"/>
      <c r="G23" s="120">
        <f t="shared" si="3"/>
        <v>6.5327868852459018E-4</v>
      </c>
      <c r="H23" s="127"/>
      <c r="I23" s="191"/>
      <c r="J23" s="127"/>
      <c r="K23" s="68">
        <f>LOG(D23)</f>
        <v>4.9014583213961123</v>
      </c>
      <c r="L23" s="130"/>
      <c r="M23" s="133"/>
      <c r="N23" s="136"/>
      <c r="O23" s="130"/>
      <c r="P23" s="139"/>
    </row>
    <row r="24" spans="1:16" ht="20.100000000000001" customHeight="1">
      <c r="A24" s="16" t="s">
        <v>73</v>
      </c>
      <c r="B24" s="10">
        <v>122000000</v>
      </c>
      <c r="C24" s="10">
        <v>33300</v>
      </c>
      <c r="D24" s="10">
        <f t="shared" si="2"/>
        <v>333000</v>
      </c>
      <c r="E24" s="124"/>
      <c r="F24" s="124"/>
      <c r="G24" s="11">
        <f t="shared" si="3"/>
        <v>2.7295081967213114E-3</v>
      </c>
      <c r="H24" s="127"/>
      <c r="I24" s="191"/>
      <c r="J24" s="127"/>
      <c r="K24" s="68">
        <f>LOG(D24)</f>
        <v>5.5224442335063202</v>
      </c>
      <c r="L24" s="130"/>
      <c r="M24" s="133"/>
      <c r="N24" s="136"/>
      <c r="O24" s="130"/>
      <c r="P24" s="139"/>
    </row>
    <row r="25" spans="1:16" ht="20.100000000000001" customHeight="1">
      <c r="A25" s="16" t="s">
        <v>74</v>
      </c>
      <c r="B25" s="10">
        <v>122000000</v>
      </c>
      <c r="C25" s="10">
        <v>11100</v>
      </c>
      <c r="D25" s="10">
        <f t="shared" si="2"/>
        <v>111000</v>
      </c>
      <c r="E25" s="124"/>
      <c r="F25" s="124"/>
      <c r="G25" s="120">
        <f t="shared" si="3"/>
        <v>9.098360655737705E-4</v>
      </c>
      <c r="H25" s="127"/>
      <c r="I25" s="191"/>
      <c r="J25" s="127"/>
      <c r="K25" s="68">
        <f>LOG(D25)</f>
        <v>5.0453229787866576</v>
      </c>
      <c r="L25" s="130"/>
      <c r="M25" s="133"/>
      <c r="N25" s="136"/>
      <c r="O25" s="130"/>
      <c r="P25" s="139"/>
    </row>
    <row r="26" spans="1:16" ht="20.100000000000001" customHeight="1">
      <c r="A26" s="16" t="s">
        <v>75</v>
      </c>
      <c r="B26" s="10">
        <v>122000000</v>
      </c>
      <c r="C26" s="10">
        <v>13000</v>
      </c>
      <c r="D26" s="10">
        <f t="shared" si="2"/>
        <v>130000</v>
      </c>
      <c r="E26" s="125"/>
      <c r="F26" s="125"/>
      <c r="G26" s="11">
        <f t="shared" si="3"/>
        <v>1.0655737704918034E-3</v>
      </c>
      <c r="H26" s="128"/>
      <c r="I26" s="192"/>
      <c r="J26" s="128"/>
      <c r="K26" s="68">
        <f>LOG(D26)</f>
        <v>5.1139433523068369</v>
      </c>
      <c r="L26" s="131"/>
      <c r="M26" s="134"/>
      <c r="N26" s="137"/>
      <c r="O26" s="130"/>
      <c r="P26" s="139"/>
    </row>
    <row r="27" spans="1:16" ht="20.100000000000001" customHeight="1" thickBot="1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5" t="s">
        <v>54</v>
      </c>
      <c r="B30" s="76">
        <v>122000000</v>
      </c>
      <c r="C30" s="76">
        <v>3770000</v>
      </c>
      <c r="D30" s="76">
        <f t="shared" ref="D30:D41" si="4">C30*10</f>
        <v>37700000</v>
      </c>
      <c r="E30" s="154">
        <f>AVERAGE(D30:D34)</f>
        <v>46200000</v>
      </c>
      <c r="F30" s="154">
        <f>STDEV(D30:D34)</f>
        <v>15531902.65228314</v>
      </c>
      <c r="G30" s="81">
        <f t="shared" ref="G30:G40" si="5">D30/B30</f>
        <v>0.30901639344262294</v>
      </c>
      <c r="H30" s="157">
        <f>AVERAGE(G30:G34)</f>
        <v>0.37868852459016394</v>
      </c>
      <c r="I30" s="157">
        <f>STDEV(G30:G34)</f>
        <v>0.12731067747773078</v>
      </c>
      <c r="J30" s="157">
        <f>I30/H30</f>
        <v>0.33618836909703798</v>
      </c>
      <c r="K30" s="82">
        <f>LOG(D30)</f>
        <v>7.5763413502057926</v>
      </c>
      <c r="L30" s="150">
        <f>AVERAGE(K30:K34)</f>
        <v>7.6456385455846174</v>
      </c>
      <c r="M30" s="193">
        <f>STDEV(K30:K34)^2</f>
        <v>2.0403735528631731E-2</v>
      </c>
      <c r="N30" s="29"/>
      <c r="O30" s="25"/>
      <c r="P30" s="26"/>
    </row>
    <row r="31" spans="1:16" ht="20.100000000000001" customHeight="1">
      <c r="A31" s="77" t="s">
        <v>55</v>
      </c>
      <c r="B31" s="78">
        <v>122000000</v>
      </c>
      <c r="C31" s="78">
        <v>2930000</v>
      </c>
      <c r="D31" s="78">
        <f t="shared" si="4"/>
        <v>29300000</v>
      </c>
      <c r="E31" s="155"/>
      <c r="F31" s="155"/>
      <c r="G31" s="84">
        <f t="shared" si="5"/>
        <v>0.24016393442622952</v>
      </c>
      <c r="H31" s="158"/>
      <c r="I31" s="158"/>
      <c r="J31" s="158"/>
      <c r="K31" s="85">
        <f>LOG(D31)</f>
        <v>7.4668676203541091</v>
      </c>
      <c r="L31" s="151"/>
      <c r="M31" s="194"/>
      <c r="N31" s="30"/>
      <c r="O31" s="27"/>
      <c r="P31" s="28"/>
    </row>
    <row r="32" spans="1:16" ht="20.100000000000001" customHeight="1">
      <c r="A32" s="77" t="s">
        <v>56</v>
      </c>
      <c r="B32" s="78">
        <v>122000000</v>
      </c>
      <c r="C32" s="78">
        <v>4200000</v>
      </c>
      <c r="D32" s="78">
        <f t="shared" si="4"/>
        <v>42000000</v>
      </c>
      <c r="E32" s="155"/>
      <c r="F32" s="155"/>
      <c r="G32" s="84">
        <f t="shared" si="5"/>
        <v>0.34426229508196721</v>
      </c>
      <c r="H32" s="158"/>
      <c r="I32" s="158"/>
      <c r="J32" s="158"/>
      <c r="K32" s="85">
        <f>LOG(D32)</f>
        <v>7.6232492903979008</v>
      </c>
      <c r="L32" s="151"/>
      <c r="M32" s="194"/>
      <c r="N32" s="30"/>
      <c r="O32" s="27"/>
      <c r="P32" s="28"/>
    </row>
    <row r="33" spans="1:16" ht="20.100000000000001" customHeight="1">
      <c r="A33" s="77" t="s">
        <v>57</v>
      </c>
      <c r="B33" s="78">
        <v>122000000</v>
      </c>
      <c r="C33" s="78">
        <v>6970000</v>
      </c>
      <c r="D33" s="78">
        <f t="shared" si="4"/>
        <v>69700000</v>
      </c>
      <c r="E33" s="155"/>
      <c r="F33" s="155"/>
      <c r="G33" s="84">
        <f t="shared" si="5"/>
        <v>0.57131147540983607</v>
      </c>
      <c r="H33" s="158"/>
      <c r="I33" s="158"/>
      <c r="J33" s="158"/>
      <c r="K33" s="85">
        <f>LOG(D33)</f>
        <v>7.8432327780980096</v>
      </c>
      <c r="L33" s="151"/>
      <c r="M33" s="194"/>
      <c r="N33" s="30"/>
      <c r="O33" s="27"/>
      <c r="P33" s="28"/>
    </row>
    <row r="34" spans="1:16" ht="20.100000000000001" customHeight="1">
      <c r="A34" s="77" t="s">
        <v>58</v>
      </c>
      <c r="B34" s="78">
        <v>122000000</v>
      </c>
      <c r="C34" s="78">
        <v>5230000</v>
      </c>
      <c r="D34" s="78">
        <f t="shared" si="4"/>
        <v>52300000</v>
      </c>
      <c r="E34" s="156"/>
      <c r="F34" s="156"/>
      <c r="G34" s="84">
        <f t="shared" si="5"/>
        <v>0.42868852459016393</v>
      </c>
      <c r="H34" s="159"/>
      <c r="I34" s="159"/>
      <c r="J34" s="159"/>
      <c r="K34" s="85">
        <f>LOG(D34)</f>
        <v>7.7185016888672742</v>
      </c>
      <c r="L34" s="151"/>
      <c r="M34" s="194"/>
      <c r="N34" s="30"/>
      <c r="O34" s="27"/>
      <c r="P34" s="28"/>
    </row>
    <row r="35" spans="1:16" ht="20.100000000000001" customHeight="1" thickBot="1">
      <c r="A35" s="79" t="s">
        <v>59</v>
      </c>
      <c r="B35" s="110">
        <v>0</v>
      </c>
      <c r="C35" s="110">
        <v>0</v>
      </c>
      <c r="D35" s="110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122000000</v>
      </c>
      <c r="C36" s="8">
        <v>477000</v>
      </c>
      <c r="D36" s="8">
        <f t="shared" si="4"/>
        <v>4770000</v>
      </c>
      <c r="E36" s="123">
        <f>AVERAGE(D36:D40)</f>
        <v>8122000</v>
      </c>
      <c r="F36" s="123">
        <f>STDEV(D36:D40)</f>
        <v>2288027.5347993518</v>
      </c>
      <c r="G36" s="41">
        <f t="shared" si="5"/>
        <v>3.9098360655737706E-2</v>
      </c>
      <c r="H36" s="126">
        <f>AVERAGE(G36:G40)</f>
        <v>6.6573770491803269E-2</v>
      </c>
      <c r="I36" s="126">
        <f>STDEV(G36:G40)</f>
        <v>1.8754324055732432E-2</v>
      </c>
      <c r="J36" s="126">
        <f>I36/H36</f>
        <v>0.28170740393983712</v>
      </c>
      <c r="K36" s="67">
        <f>LOG(D36)</f>
        <v>6.6785183790401144</v>
      </c>
      <c r="L36" s="129">
        <f>AVERAGE(K36:K40)</f>
        <v>6.8938029827145382</v>
      </c>
      <c r="M36" s="132">
        <f>STDEV(K36:K40)^2</f>
        <v>1.8559299732068268E-2</v>
      </c>
      <c r="N36" s="135">
        <f>L30-L36</f>
        <v>0.75183556287007924</v>
      </c>
      <c r="O36" s="132">
        <f>SQRT((M30/5)+(M36/5))</f>
        <v>8.8275744415666074E-2</v>
      </c>
      <c r="P36" s="138">
        <f>1.96*O36</f>
        <v>0.17302045905470551</v>
      </c>
    </row>
    <row r="37" spans="1:16" ht="20.100000000000001" customHeight="1">
      <c r="A37" s="16" t="s">
        <v>61</v>
      </c>
      <c r="B37" s="10">
        <v>122000000</v>
      </c>
      <c r="C37" s="10">
        <v>970000</v>
      </c>
      <c r="D37" s="10">
        <f t="shared" si="4"/>
        <v>9700000</v>
      </c>
      <c r="E37" s="124"/>
      <c r="F37" s="124"/>
      <c r="G37" s="11">
        <f t="shared" si="5"/>
        <v>7.9508196721311472E-2</v>
      </c>
      <c r="H37" s="127"/>
      <c r="I37" s="127"/>
      <c r="J37" s="127"/>
      <c r="K37" s="68">
        <f>LOG(D37)</f>
        <v>6.9867717342662452</v>
      </c>
      <c r="L37" s="130"/>
      <c r="M37" s="133"/>
      <c r="N37" s="136"/>
      <c r="O37" s="133"/>
      <c r="P37" s="139"/>
    </row>
    <row r="38" spans="1:16" ht="20.100000000000001" customHeight="1">
      <c r="A38" s="16" t="s">
        <v>62</v>
      </c>
      <c r="B38" s="10">
        <v>122000000</v>
      </c>
      <c r="C38" s="10">
        <v>737000</v>
      </c>
      <c r="D38" s="10">
        <f t="shared" si="4"/>
        <v>7370000</v>
      </c>
      <c r="E38" s="124"/>
      <c r="F38" s="124"/>
      <c r="G38" s="11">
        <f t="shared" si="5"/>
        <v>6.040983606557377E-2</v>
      </c>
      <c r="H38" s="127"/>
      <c r="I38" s="127"/>
      <c r="J38" s="127"/>
      <c r="K38" s="68">
        <f>LOG(D38)</f>
        <v>6.8674674878590514</v>
      </c>
      <c r="L38" s="130"/>
      <c r="M38" s="133"/>
      <c r="N38" s="136"/>
      <c r="O38" s="133"/>
      <c r="P38" s="139"/>
    </row>
    <row r="39" spans="1:16" ht="20.100000000000001" customHeight="1">
      <c r="A39" s="16" t="s">
        <v>63</v>
      </c>
      <c r="B39" s="10">
        <v>122000000</v>
      </c>
      <c r="C39" s="10">
        <v>807000</v>
      </c>
      <c r="D39" s="10">
        <f t="shared" si="4"/>
        <v>8070000</v>
      </c>
      <c r="E39" s="124"/>
      <c r="F39" s="124"/>
      <c r="G39" s="11">
        <f t="shared" si="5"/>
        <v>6.6147540983606562E-2</v>
      </c>
      <c r="H39" s="127"/>
      <c r="I39" s="127"/>
      <c r="J39" s="127"/>
      <c r="K39" s="68">
        <f>LOG(D39)</f>
        <v>6.9068735347220702</v>
      </c>
      <c r="L39" s="130"/>
      <c r="M39" s="133"/>
      <c r="N39" s="136"/>
      <c r="O39" s="133"/>
      <c r="P39" s="139"/>
    </row>
    <row r="40" spans="1:16" ht="20.100000000000001" customHeight="1">
      <c r="A40" s="16" t="s">
        <v>64</v>
      </c>
      <c r="B40" s="10">
        <v>122000000</v>
      </c>
      <c r="C40" s="10">
        <v>1070000</v>
      </c>
      <c r="D40" s="10">
        <f t="shared" si="4"/>
        <v>10700000</v>
      </c>
      <c r="E40" s="125"/>
      <c r="F40" s="125"/>
      <c r="G40" s="11">
        <f t="shared" si="5"/>
        <v>8.7704918032786891E-2</v>
      </c>
      <c r="H40" s="128"/>
      <c r="I40" s="128"/>
      <c r="J40" s="128"/>
      <c r="K40" s="68">
        <f>LOG(D40)</f>
        <v>7.0293837776852097</v>
      </c>
      <c r="L40" s="131"/>
      <c r="M40" s="134"/>
      <c r="N40" s="137"/>
      <c r="O40" s="133"/>
      <c r="P40" s="139"/>
    </row>
    <row r="41" spans="1:16" ht="20.100000000000001" customHeight="1" thickBot="1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6" t="s">
        <v>39</v>
      </c>
      <c r="B44" s="87">
        <v>122000000</v>
      </c>
      <c r="C44" s="87">
        <v>1920000</v>
      </c>
      <c r="D44" s="87">
        <f t="shared" ref="D44:D55" si="6">C44*10</f>
        <v>19200000</v>
      </c>
      <c r="E44" s="140">
        <f>AVERAGE(D44:D48)</f>
        <v>10800000</v>
      </c>
      <c r="F44" s="140">
        <f>STDEV(D44:D48)</f>
        <v>5014075.1889057271</v>
      </c>
      <c r="G44" s="91">
        <f t="shared" ref="G44:G48" si="7">D44/B44</f>
        <v>0.15737704918032788</v>
      </c>
      <c r="H44" s="143">
        <f>AVERAGE(G44:G48)</f>
        <v>8.8524590163934436E-2</v>
      </c>
      <c r="I44" s="143">
        <f>STDEV(G44:G48)</f>
        <v>4.1098976958243653E-2</v>
      </c>
      <c r="J44" s="143">
        <f>I44/H44</f>
        <v>0.46426622119497457</v>
      </c>
      <c r="K44" s="92">
        <f>LOG(D44)</f>
        <v>7.2833012287035492</v>
      </c>
      <c r="L44" s="146">
        <f>AVERAGE(K44:K48)</f>
        <v>7.0012990493884377</v>
      </c>
      <c r="M44" s="195">
        <f>STDEV(K44:K48)^2</f>
        <v>3.2352604247854806E-2</v>
      </c>
      <c r="N44" s="29"/>
      <c r="O44" s="25"/>
      <c r="P44" s="26"/>
    </row>
    <row r="45" spans="1:16" ht="20.100000000000001" customHeight="1">
      <c r="A45" s="88" t="s">
        <v>40</v>
      </c>
      <c r="B45" s="89">
        <v>122000000</v>
      </c>
      <c r="C45" s="89">
        <v>717000</v>
      </c>
      <c r="D45" s="89">
        <f t="shared" si="6"/>
        <v>7170000</v>
      </c>
      <c r="E45" s="141"/>
      <c r="F45" s="141"/>
      <c r="G45" s="93">
        <f t="shared" si="7"/>
        <v>5.8770491803278688E-2</v>
      </c>
      <c r="H45" s="144"/>
      <c r="I45" s="144"/>
      <c r="J45" s="144"/>
      <c r="K45" s="94">
        <f>LOG(D45)</f>
        <v>6.8555191556677997</v>
      </c>
      <c r="L45" s="147"/>
      <c r="M45" s="196"/>
      <c r="N45" s="30"/>
      <c r="O45" s="27"/>
      <c r="P45" s="28"/>
    </row>
    <row r="46" spans="1:16" ht="20.100000000000001" customHeight="1">
      <c r="A46" s="88" t="s">
        <v>41</v>
      </c>
      <c r="B46" s="89">
        <v>122000000</v>
      </c>
      <c r="C46" s="89">
        <v>693000</v>
      </c>
      <c r="D46" s="89">
        <f t="shared" si="6"/>
        <v>6930000</v>
      </c>
      <c r="E46" s="141"/>
      <c r="F46" s="141"/>
      <c r="G46" s="93">
        <f t="shared" si="7"/>
        <v>5.680327868852459E-2</v>
      </c>
      <c r="H46" s="144"/>
      <c r="I46" s="144"/>
      <c r="J46" s="144"/>
      <c r="K46" s="94">
        <f>LOG(D46)</f>
        <v>6.8407332346118066</v>
      </c>
      <c r="L46" s="147"/>
      <c r="M46" s="196"/>
      <c r="N46" s="30"/>
      <c r="O46" s="27"/>
      <c r="P46" s="28"/>
    </row>
    <row r="47" spans="1:16" ht="20.100000000000001" customHeight="1">
      <c r="A47" s="88" t="s">
        <v>42</v>
      </c>
      <c r="B47" s="89">
        <v>122000000</v>
      </c>
      <c r="C47" s="89">
        <v>1120000</v>
      </c>
      <c r="D47" s="89">
        <f t="shared" si="6"/>
        <v>11200000</v>
      </c>
      <c r="E47" s="141"/>
      <c r="F47" s="141"/>
      <c r="G47" s="93">
        <f t="shared" si="7"/>
        <v>9.1803278688524587E-2</v>
      </c>
      <c r="H47" s="144"/>
      <c r="I47" s="144"/>
      <c r="J47" s="144"/>
      <c r="K47" s="94">
        <f>LOG(D47)</f>
        <v>7.0492180226701819</v>
      </c>
      <c r="L47" s="147"/>
      <c r="M47" s="196"/>
      <c r="N47" s="30"/>
      <c r="O47" s="27"/>
      <c r="P47" s="28"/>
    </row>
    <row r="48" spans="1:16" ht="20.100000000000001" customHeight="1">
      <c r="A48" s="88" t="s">
        <v>43</v>
      </c>
      <c r="B48" s="89">
        <v>122000000</v>
      </c>
      <c r="C48" s="89">
        <v>950000</v>
      </c>
      <c r="D48" s="89">
        <f t="shared" si="6"/>
        <v>9500000</v>
      </c>
      <c r="E48" s="142"/>
      <c r="F48" s="142"/>
      <c r="G48" s="93">
        <f t="shared" si="7"/>
        <v>7.7868852459016397E-2</v>
      </c>
      <c r="H48" s="145"/>
      <c r="I48" s="145"/>
      <c r="J48" s="145"/>
      <c r="K48" s="94">
        <f>LOG(D48)</f>
        <v>6.9777236052888476</v>
      </c>
      <c r="L48" s="147"/>
      <c r="M48" s="196"/>
      <c r="N48" s="30"/>
      <c r="O48" s="27"/>
      <c r="P48" s="28"/>
    </row>
    <row r="49" spans="1:16" ht="20.100000000000001" customHeight="1" thickBot="1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45</v>
      </c>
      <c r="B50" s="8">
        <v>122000000</v>
      </c>
      <c r="C50" s="8">
        <v>60000</v>
      </c>
      <c r="D50" s="8">
        <f t="shared" si="6"/>
        <v>600000</v>
      </c>
      <c r="E50" s="123">
        <f>AVERAGE(D50:D54)</f>
        <v>277000</v>
      </c>
      <c r="F50" s="123">
        <f>STDEV(D50:D54)</f>
        <v>190216.98136601789</v>
      </c>
      <c r="G50" s="41">
        <f t="shared" ref="G50:G54" si="8">D50/B50</f>
        <v>4.9180327868852463E-3</v>
      </c>
      <c r="H50" s="126">
        <f>AVERAGE(G50:G54)</f>
        <v>2.2704918032786887E-3</v>
      </c>
      <c r="I50" s="126">
        <f>STDEV(G50:G54)</f>
        <v>1.5591555849673604E-3</v>
      </c>
      <c r="J50" s="126">
        <f>I50/H50</f>
        <v>0.68670390384844027</v>
      </c>
      <c r="K50" s="67">
        <f>LOG(D50)</f>
        <v>5.7781512503836439</v>
      </c>
      <c r="L50" s="129">
        <f>AVERAGE(K50:K54)</f>
        <v>5.3741063842678942</v>
      </c>
      <c r="M50" s="132">
        <f>STDEV(K50:K54)^2</f>
        <v>6.8033115675817157E-2</v>
      </c>
      <c r="N50" s="135">
        <f>L44-L50</f>
        <v>1.6271926651205435</v>
      </c>
      <c r="O50" s="129">
        <f>SQRT((M44/5)+(M50/5))</f>
        <v>0.1416938389088756</v>
      </c>
      <c r="P50" s="138">
        <f>1.96*O50</f>
        <v>0.27771992426139619</v>
      </c>
    </row>
    <row r="51" spans="1:16" ht="20.100000000000001" customHeight="1">
      <c r="A51" s="16" t="s">
        <v>46</v>
      </c>
      <c r="B51" s="10">
        <v>122000000</v>
      </c>
      <c r="C51" s="10">
        <v>29000</v>
      </c>
      <c r="D51" s="10">
        <f t="shared" si="6"/>
        <v>290000</v>
      </c>
      <c r="E51" s="124"/>
      <c r="F51" s="124"/>
      <c r="G51" s="11">
        <f t="shared" si="8"/>
        <v>2.377049180327869E-3</v>
      </c>
      <c r="H51" s="127"/>
      <c r="I51" s="127"/>
      <c r="J51" s="127"/>
      <c r="K51" s="68">
        <f>LOG(D51)</f>
        <v>5.4623979978989565</v>
      </c>
      <c r="L51" s="130"/>
      <c r="M51" s="133"/>
      <c r="N51" s="136"/>
      <c r="O51" s="130"/>
      <c r="P51" s="139"/>
    </row>
    <row r="52" spans="1:16" ht="20.100000000000001" customHeight="1">
      <c r="A52" s="16" t="s">
        <v>47</v>
      </c>
      <c r="B52" s="10">
        <v>122000000</v>
      </c>
      <c r="C52" s="10">
        <v>17500</v>
      </c>
      <c r="D52" s="10">
        <f t="shared" si="6"/>
        <v>175000</v>
      </c>
      <c r="E52" s="124"/>
      <c r="F52" s="124"/>
      <c r="G52" s="11">
        <f t="shared" si="8"/>
        <v>1.4344262295081967E-3</v>
      </c>
      <c r="H52" s="127"/>
      <c r="I52" s="127"/>
      <c r="J52" s="127"/>
      <c r="K52" s="68">
        <f>LOG(D52)</f>
        <v>5.2430380486862944</v>
      </c>
      <c r="L52" s="130"/>
      <c r="M52" s="133"/>
      <c r="N52" s="136"/>
      <c r="O52" s="130"/>
      <c r="P52" s="139"/>
    </row>
    <row r="53" spans="1:16" ht="20.100000000000001" customHeight="1">
      <c r="A53" s="16" t="s">
        <v>48</v>
      </c>
      <c r="B53" s="10">
        <v>122000000</v>
      </c>
      <c r="C53" s="10">
        <v>19500</v>
      </c>
      <c r="D53" s="10">
        <f t="shared" si="6"/>
        <v>195000</v>
      </c>
      <c r="E53" s="124"/>
      <c r="F53" s="124"/>
      <c r="G53" s="11">
        <f t="shared" si="8"/>
        <v>1.5983606557377049E-3</v>
      </c>
      <c r="H53" s="127"/>
      <c r="I53" s="127"/>
      <c r="J53" s="127"/>
      <c r="K53" s="68">
        <f>LOG(D53)</f>
        <v>5.2900346113625183</v>
      </c>
      <c r="L53" s="130"/>
      <c r="M53" s="133"/>
      <c r="N53" s="136"/>
      <c r="O53" s="130"/>
      <c r="P53" s="139"/>
    </row>
    <row r="54" spans="1:16" ht="20.100000000000001" customHeight="1">
      <c r="A54" s="16" t="s">
        <v>49</v>
      </c>
      <c r="B54" s="10">
        <v>122000000</v>
      </c>
      <c r="C54" s="10">
        <v>12500</v>
      </c>
      <c r="D54" s="10">
        <f t="shared" si="6"/>
        <v>125000</v>
      </c>
      <c r="E54" s="125"/>
      <c r="F54" s="125"/>
      <c r="G54" s="11">
        <f t="shared" si="8"/>
        <v>1.0245901639344263E-3</v>
      </c>
      <c r="H54" s="128"/>
      <c r="I54" s="128"/>
      <c r="J54" s="128"/>
      <c r="K54" s="68">
        <f>LOG(D54)</f>
        <v>5.0969100130080562</v>
      </c>
      <c r="L54" s="131"/>
      <c r="M54" s="134"/>
      <c r="N54" s="137"/>
      <c r="O54" s="130"/>
      <c r="P54" s="139"/>
    </row>
    <row r="55" spans="1:16" ht="20.100000000000001" customHeight="1" thickBot="1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/>
  </sheetData>
  <mergeCells count="68"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L50:L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30:M34"/>
    <mergeCell ref="E36:E40"/>
    <mergeCell ref="F36:F40"/>
    <mergeCell ref="H36:H40"/>
    <mergeCell ref="I36:I40"/>
    <mergeCell ref="J36:J40"/>
    <mergeCell ref="L36:L40"/>
    <mergeCell ref="M36:M40"/>
    <mergeCell ref="M22:M26"/>
    <mergeCell ref="N22:N26"/>
    <mergeCell ref="O22:O26"/>
    <mergeCell ref="P22:P26"/>
    <mergeCell ref="E30:E34"/>
    <mergeCell ref="F30:F34"/>
    <mergeCell ref="H30:H34"/>
    <mergeCell ref="I30:I34"/>
    <mergeCell ref="J30:J34"/>
    <mergeCell ref="L30:L34"/>
    <mergeCell ref="E22:E26"/>
    <mergeCell ref="F22:F26"/>
    <mergeCell ref="H22:H26"/>
    <mergeCell ref="I22:I26"/>
    <mergeCell ref="J22:J26"/>
    <mergeCell ref="L22:L2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#13 (300 mg/L - 22°C - 75%RH - 24hr CT)
&amp;"Arial,Bold Italic"B. anthracis&amp;"Arial,Bold" NNR1Delta1 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56"/>
  <sheetViews>
    <sheetView zoomScale="60" zoomScaleNormal="60" zoomScaleSheetLayoutView="65" workbookViewId="0"/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106000000</v>
      </c>
      <c r="C2" s="105">
        <v>703000</v>
      </c>
      <c r="D2" s="58">
        <f t="shared" ref="D2:D13" si="0">C2*10</f>
        <v>7030000</v>
      </c>
      <c r="E2" s="162">
        <f>AVERAGE(D2:D6)</f>
        <v>9598000</v>
      </c>
      <c r="F2" s="162">
        <f>STDEV(D2:D6)</f>
        <v>3371745.8385827364</v>
      </c>
      <c r="G2" s="63">
        <f t="shared" ref="G2:G12" si="1">D2/B2</f>
        <v>6.6320754716981137E-2</v>
      </c>
      <c r="H2" s="165">
        <f>AVERAGE(G2:G6)</f>
        <v>9.0547169811320743E-2</v>
      </c>
      <c r="I2" s="165">
        <f>STDEV(G2:G6)</f>
        <v>3.1808923005497522E-2</v>
      </c>
      <c r="J2" s="168">
        <f>I2/H2</f>
        <v>0.3512967116672992</v>
      </c>
      <c r="K2" s="64">
        <f>LOG(D2)</f>
        <v>6.8469553250198238</v>
      </c>
      <c r="L2" s="171">
        <f>AVERAGE(K2:K6)</f>
        <v>6.9636578741495416</v>
      </c>
      <c r="M2" s="197">
        <f>STDEV(K2:K6)^2</f>
        <v>1.8709948547467548E-2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106000000</v>
      </c>
      <c r="C3" s="60">
        <v>910000</v>
      </c>
      <c r="D3" s="60">
        <f t="shared" si="0"/>
        <v>9100000</v>
      </c>
      <c r="E3" s="163"/>
      <c r="F3" s="163"/>
      <c r="G3" s="65">
        <f t="shared" si="1"/>
        <v>8.584905660377358E-2</v>
      </c>
      <c r="H3" s="166"/>
      <c r="I3" s="166"/>
      <c r="J3" s="169"/>
      <c r="K3" s="66">
        <f>LOG(D3)</f>
        <v>6.9590413923210939</v>
      </c>
      <c r="L3" s="172"/>
      <c r="M3" s="198"/>
      <c r="N3" s="30"/>
      <c r="O3" s="27"/>
      <c r="P3" s="28"/>
    </row>
    <row r="4" spans="1:16" s="9" customFormat="1" ht="20.100000000000001" customHeight="1">
      <c r="A4" s="59" t="s">
        <v>28</v>
      </c>
      <c r="B4" s="60">
        <v>106000000</v>
      </c>
      <c r="C4" s="60">
        <v>1530000</v>
      </c>
      <c r="D4" s="60">
        <f t="shared" si="0"/>
        <v>15300000</v>
      </c>
      <c r="E4" s="163"/>
      <c r="F4" s="163"/>
      <c r="G4" s="65">
        <f t="shared" si="1"/>
        <v>0.14433962264150943</v>
      </c>
      <c r="H4" s="166"/>
      <c r="I4" s="166"/>
      <c r="J4" s="169"/>
      <c r="K4" s="66">
        <f>LOG(D4)</f>
        <v>7.1846914308175984</v>
      </c>
      <c r="L4" s="172"/>
      <c r="M4" s="198"/>
      <c r="N4" s="30"/>
      <c r="O4" s="27"/>
      <c r="P4" s="28"/>
    </row>
    <row r="5" spans="1:16" s="9" customFormat="1" ht="20.100000000000001" customHeight="1">
      <c r="A5" s="59" t="s">
        <v>29</v>
      </c>
      <c r="B5" s="60">
        <v>106000000</v>
      </c>
      <c r="C5" s="60">
        <v>943000</v>
      </c>
      <c r="D5" s="60">
        <f t="shared" si="0"/>
        <v>9430000</v>
      </c>
      <c r="E5" s="163"/>
      <c r="F5" s="163"/>
      <c r="G5" s="65">
        <f t="shared" si="1"/>
        <v>8.8962264150943396E-2</v>
      </c>
      <c r="H5" s="166"/>
      <c r="I5" s="166"/>
      <c r="J5" s="169"/>
      <c r="K5" s="66">
        <f>LOG(D5)</f>
        <v>6.9745116927373285</v>
      </c>
      <c r="L5" s="172"/>
      <c r="M5" s="198"/>
      <c r="N5" s="30"/>
      <c r="O5" s="27"/>
      <c r="P5" s="28"/>
    </row>
    <row r="6" spans="1:16" s="9" customFormat="1" ht="20.100000000000001" customHeight="1">
      <c r="A6" s="59" t="s">
        <v>30</v>
      </c>
      <c r="B6" s="60">
        <v>106000000</v>
      </c>
      <c r="C6" s="60">
        <v>713000</v>
      </c>
      <c r="D6" s="60">
        <f t="shared" si="0"/>
        <v>7130000</v>
      </c>
      <c r="E6" s="164"/>
      <c r="F6" s="164"/>
      <c r="G6" s="65">
        <f t="shared" si="1"/>
        <v>6.7264150943396231E-2</v>
      </c>
      <c r="H6" s="167"/>
      <c r="I6" s="167"/>
      <c r="J6" s="170"/>
      <c r="K6" s="66">
        <f>LOG(D6)</f>
        <v>6.8530895298518653</v>
      </c>
      <c r="L6" s="172"/>
      <c r="M6" s="198"/>
      <c r="N6" s="30"/>
      <c r="O6" s="27"/>
      <c r="P6" s="28"/>
    </row>
    <row r="7" spans="1:16" s="9" customFormat="1" ht="20.100000000000001" customHeight="1" thickBot="1">
      <c r="A7" s="61" t="s">
        <v>31</v>
      </c>
      <c r="B7" s="72">
        <v>0</v>
      </c>
      <c r="C7" s="72">
        <v>0</v>
      </c>
      <c r="D7" s="7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106000000</v>
      </c>
      <c r="C8" s="8">
        <v>3500</v>
      </c>
      <c r="D8" s="8">
        <f t="shared" si="0"/>
        <v>35000</v>
      </c>
      <c r="E8" s="123">
        <f>AVERAGE(D8:D12)</f>
        <v>30240</v>
      </c>
      <c r="F8" s="123">
        <f>STDEV(D8:D12)</f>
        <v>21114.757872161357</v>
      </c>
      <c r="G8" s="121">
        <f t="shared" si="1"/>
        <v>3.3018867924528304E-4</v>
      </c>
      <c r="H8" s="190">
        <f>AVERAGE(G8:G12)</f>
        <v>2.8528301886792458E-4</v>
      </c>
      <c r="I8" s="190">
        <f>STDEV(G8:G12)</f>
        <v>1.9919582898265432E-4</v>
      </c>
      <c r="J8" s="126">
        <f>I8/H8</f>
        <v>0.69823934762438344</v>
      </c>
      <c r="K8" s="67">
        <f>LOG(D8)</f>
        <v>4.5440680443502757</v>
      </c>
      <c r="L8" s="129">
        <f>AVERAGE(K8:K12)</f>
        <v>4.3916163717083556</v>
      </c>
      <c r="M8" s="129">
        <f>STDEV(K8:K12)^2</f>
        <v>0.10063105687121521</v>
      </c>
      <c r="N8" s="135">
        <f>L2-L8</f>
        <v>2.572041502441186</v>
      </c>
      <c r="O8" s="129">
        <f>SQRT((M2/5)+(M8/5))</f>
        <v>0.15449336906073527</v>
      </c>
      <c r="P8" s="160">
        <f>1.96*O8</f>
        <v>0.30280700335904115</v>
      </c>
    </row>
    <row r="9" spans="1:16" ht="20.100000000000001" customHeight="1">
      <c r="A9" s="16" t="s">
        <v>33</v>
      </c>
      <c r="B9" s="10">
        <v>106000000</v>
      </c>
      <c r="C9" s="10">
        <v>1020</v>
      </c>
      <c r="D9" s="10">
        <f t="shared" si="0"/>
        <v>10200</v>
      </c>
      <c r="E9" s="124"/>
      <c r="F9" s="124"/>
      <c r="G9" s="120">
        <f t="shared" si="1"/>
        <v>9.6226415094339621E-5</v>
      </c>
      <c r="H9" s="191"/>
      <c r="I9" s="191"/>
      <c r="J9" s="127"/>
      <c r="K9" s="68">
        <f>LOG(D9)</f>
        <v>4.008600171761918</v>
      </c>
      <c r="L9" s="130"/>
      <c r="M9" s="130"/>
      <c r="N9" s="136"/>
      <c r="O9" s="130"/>
      <c r="P9" s="161"/>
    </row>
    <row r="10" spans="1:16" ht="20.100000000000001" customHeight="1">
      <c r="A10" s="16" t="s">
        <v>34</v>
      </c>
      <c r="B10" s="10">
        <v>106000000</v>
      </c>
      <c r="C10" s="10">
        <v>2870</v>
      </c>
      <c r="D10" s="10">
        <f t="shared" si="0"/>
        <v>28700</v>
      </c>
      <c r="E10" s="124"/>
      <c r="F10" s="124"/>
      <c r="G10" s="120">
        <f t="shared" si="1"/>
        <v>2.7075471698113207E-4</v>
      </c>
      <c r="H10" s="191"/>
      <c r="I10" s="191"/>
      <c r="J10" s="127"/>
      <c r="K10" s="68">
        <f>LOG(D10)</f>
        <v>4.4578818967339924</v>
      </c>
      <c r="L10" s="130"/>
      <c r="M10" s="130"/>
      <c r="N10" s="136"/>
      <c r="O10" s="130"/>
      <c r="P10" s="161"/>
    </row>
    <row r="11" spans="1:16" ht="20.100000000000001" customHeight="1">
      <c r="A11" s="16" t="s">
        <v>35</v>
      </c>
      <c r="B11" s="10">
        <v>106000000</v>
      </c>
      <c r="C11" s="10">
        <v>1400</v>
      </c>
      <c r="D11" s="10">
        <f t="shared" si="0"/>
        <v>14000</v>
      </c>
      <c r="E11" s="124"/>
      <c r="F11" s="124"/>
      <c r="G11" s="120">
        <f t="shared" si="1"/>
        <v>1.3207547169811321E-4</v>
      </c>
      <c r="H11" s="191"/>
      <c r="I11" s="191"/>
      <c r="J11" s="127"/>
      <c r="K11" s="68">
        <f>LOG(D11)</f>
        <v>4.1461280356782382</v>
      </c>
      <c r="L11" s="130"/>
      <c r="M11" s="130"/>
      <c r="N11" s="136"/>
      <c r="O11" s="130"/>
      <c r="P11" s="161"/>
    </row>
    <row r="12" spans="1:16" ht="20.100000000000001" customHeight="1">
      <c r="A12" s="16" t="s">
        <v>36</v>
      </c>
      <c r="B12" s="10">
        <v>106000000</v>
      </c>
      <c r="C12" s="10">
        <v>6330</v>
      </c>
      <c r="D12" s="10">
        <f t="shared" si="0"/>
        <v>63300</v>
      </c>
      <c r="E12" s="125"/>
      <c r="F12" s="125"/>
      <c r="G12" s="120">
        <f t="shared" si="1"/>
        <v>5.9716981132075476E-4</v>
      </c>
      <c r="H12" s="192"/>
      <c r="I12" s="192"/>
      <c r="J12" s="128"/>
      <c r="K12" s="68">
        <f>LOG(D12)</f>
        <v>4.8014037100173548</v>
      </c>
      <c r="L12" s="131"/>
      <c r="M12" s="131"/>
      <c r="N12" s="137"/>
      <c r="O12" s="130"/>
      <c r="P12" s="161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106000000</v>
      </c>
      <c r="C16" s="45">
        <v>2110000</v>
      </c>
      <c r="D16" s="45">
        <f t="shared" ref="D16:D27" si="2">C16*10</f>
        <v>21100000</v>
      </c>
      <c r="E16" s="182">
        <f>AVERAGE(D16:D20)</f>
        <v>25900000</v>
      </c>
      <c r="F16" s="182">
        <f>STDEV(D16:D20)</f>
        <v>7379701.8909980366</v>
      </c>
      <c r="G16" s="49">
        <f t="shared" ref="G16:G26" si="3">D16/B16</f>
        <v>0.19905660377358492</v>
      </c>
      <c r="H16" s="185">
        <f>AVERAGE(G16:G20)</f>
        <v>0.24433962264150946</v>
      </c>
      <c r="I16" s="185">
        <f>STDEV(G16:G20)</f>
        <v>6.961982916035872E-2</v>
      </c>
      <c r="J16" s="185">
        <f>I16/H16</f>
        <v>0.28493057494200863</v>
      </c>
      <c r="K16" s="50">
        <f>LOG(D16)</f>
        <v>7.3242824552976931</v>
      </c>
      <c r="L16" s="175">
        <f>AVERAGE(K16:K20)</f>
        <v>7.3978086163326964</v>
      </c>
      <c r="M16" s="177">
        <f>STDEV(K16:K20)^2</f>
        <v>1.7664594552030618E-2</v>
      </c>
      <c r="N16" s="29"/>
      <c r="O16" s="25"/>
      <c r="P16" s="26"/>
    </row>
    <row r="17" spans="1:16" ht="20.100000000000001" customHeight="1">
      <c r="A17" s="46" t="s">
        <v>66</v>
      </c>
      <c r="B17" s="47">
        <v>106000000</v>
      </c>
      <c r="C17" s="47">
        <v>3030000</v>
      </c>
      <c r="D17" s="47">
        <f t="shared" si="2"/>
        <v>30300000</v>
      </c>
      <c r="E17" s="183"/>
      <c r="F17" s="183"/>
      <c r="G17" s="51">
        <f t="shared" si="3"/>
        <v>0.28584905660377358</v>
      </c>
      <c r="H17" s="186"/>
      <c r="I17" s="186"/>
      <c r="J17" s="186"/>
      <c r="K17" s="52">
        <f>LOG(D17)</f>
        <v>7.4814426285023048</v>
      </c>
      <c r="L17" s="176"/>
      <c r="M17" s="178"/>
      <c r="N17" s="30"/>
      <c r="O17" s="27"/>
      <c r="P17" s="28"/>
    </row>
    <row r="18" spans="1:16" ht="20.100000000000001" customHeight="1">
      <c r="A18" s="46" t="s">
        <v>67</v>
      </c>
      <c r="B18" s="47">
        <v>106000000</v>
      </c>
      <c r="C18" s="47">
        <v>3470000</v>
      </c>
      <c r="D18" s="47">
        <f t="shared" si="2"/>
        <v>34700000</v>
      </c>
      <c r="E18" s="183"/>
      <c r="F18" s="183"/>
      <c r="G18" s="51">
        <f t="shared" si="3"/>
        <v>0.32735849056603772</v>
      </c>
      <c r="H18" s="186"/>
      <c r="I18" s="186"/>
      <c r="J18" s="186"/>
      <c r="K18" s="52">
        <f>LOG(D18)</f>
        <v>7.540329474790874</v>
      </c>
      <c r="L18" s="176"/>
      <c r="M18" s="178"/>
      <c r="N18" s="30"/>
      <c r="O18" s="27"/>
      <c r="P18" s="28"/>
    </row>
    <row r="19" spans="1:16" ht="20.100000000000001" customHeight="1">
      <c r="A19" s="46" t="s">
        <v>68</v>
      </c>
      <c r="B19" s="47">
        <v>106000000</v>
      </c>
      <c r="C19" s="47">
        <v>2730000</v>
      </c>
      <c r="D19" s="47">
        <f t="shared" si="2"/>
        <v>27300000</v>
      </c>
      <c r="E19" s="183"/>
      <c r="F19" s="183"/>
      <c r="G19" s="51">
        <f t="shared" si="3"/>
        <v>0.25754716981132075</v>
      </c>
      <c r="H19" s="186"/>
      <c r="I19" s="186"/>
      <c r="J19" s="186"/>
      <c r="K19" s="52">
        <f>LOG(D19)</f>
        <v>7.4361626470407565</v>
      </c>
      <c r="L19" s="176"/>
      <c r="M19" s="178"/>
      <c r="N19" s="30"/>
      <c r="O19" s="27"/>
      <c r="P19" s="28"/>
    </row>
    <row r="20" spans="1:16" ht="20.100000000000001" customHeight="1">
      <c r="A20" s="46" t="s">
        <v>69</v>
      </c>
      <c r="B20" s="47">
        <v>106000000</v>
      </c>
      <c r="C20" s="47">
        <v>1610000</v>
      </c>
      <c r="D20" s="47">
        <f t="shared" si="2"/>
        <v>16100000</v>
      </c>
      <c r="E20" s="184"/>
      <c r="F20" s="184"/>
      <c r="G20" s="51">
        <f t="shared" si="3"/>
        <v>0.15188679245283018</v>
      </c>
      <c r="H20" s="187"/>
      <c r="I20" s="187"/>
      <c r="J20" s="187"/>
      <c r="K20" s="52">
        <f>LOG(D20)</f>
        <v>7.20682587603185</v>
      </c>
      <c r="L20" s="176"/>
      <c r="M20" s="178"/>
      <c r="N20" s="30"/>
      <c r="O20" s="27"/>
      <c r="P20" s="28"/>
    </row>
    <row r="21" spans="1:16" ht="20.100000000000001" customHeight="1" thickBot="1">
      <c r="A21" s="48" t="s">
        <v>70</v>
      </c>
      <c r="B21" s="74">
        <v>0</v>
      </c>
      <c r="C21" s="74">
        <v>0</v>
      </c>
      <c r="D21" s="74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106000000</v>
      </c>
      <c r="C22" s="8">
        <v>54300</v>
      </c>
      <c r="D22" s="8">
        <f t="shared" si="2"/>
        <v>543000</v>
      </c>
      <c r="E22" s="123">
        <f>AVERAGE(D22:D26)</f>
        <v>710000</v>
      </c>
      <c r="F22" s="123">
        <f>STDEV(D22:D26)</f>
        <v>442333.58452642953</v>
      </c>
      <c r="G22" s="41">
        <f t="shared" si="3"/>
        <v>5.1226415094339619E-3</v>
      </c>
      <c r="H22" s="126">
        <f>AVERAGE(G22:G26)</f>
        <v>6.6981132075471699E-3</v>
      </c>
      <c r="I22" s="126">
        <f>STDEV(G22:G26)</f>
        <v>4.1729583445889581E-3</v>
      </c>
      <c r="J22" s="126">
        <f>I22/H22</f>
        <v>0.62300504862877404</v>
      </c>
      <c r="K22" s="67">
        <f>LOG(D22)</f>
        <v>5.7347998295888472</v>
      </c>
      <c r="L22" s="129">
        <f>AVERAGE(K22:K26)</f>
        <v>5.788654555997975</v>
      </c>
      <c r="M22" s="132">
        <f>STDEV(K22:K26)^2</f>
        <v>6.5533297579513303E-2</v>
      </c>
      <c r="N22" s="135">
        <f>L16-L22</f>
        <v>1.6091540603347214</v>
      </c>
      <c r="O22" s="129">
        <f>SQRT((M16/5)+(M22/5))</f>
        <v>0.12899448990677387</v>
      </c>
      <c r="P22" s="138">
        <f>1.96*O22</f>
        <v>0.25282920021727678</v>
      </c>
    </row>
    <row r="23" spans="1:16" ht="20.100000000000001" customHeight="1">
      <c r="A23" s="16" t="s">
        <v>72</v>
      </c>
      <c r="B23" s="10">
        <v>106000000</v>
      </c>
      <c r="C23" s="10">
        <v>86700</v>
      </c>
      <c r="D23" s="10">
        <f t="shared" si="2"/>
        <v>867000</v>
      </c>
      <c r="E23" s="124"/>
      <c r="F23" s="124"/>
      <c r="G23" s="11">
        <f t="shared" si="3"/>
        <v>8.1792452830188687E-3</v>
      </c>
      <c r="H23" s="127"/>
      <c r="I23" s="127"/>
      <c r="J23" s="127"/>
      <c r="K23" s="68">
        <f>LOG(D23)</f>
        <v>5.9380190974762099</v>
      </c>
      <c r="L23" s="130"/>
      <c r="M23" s="133"/>
      <c r="N23" s="136"/>
      <c r="O23" s="130"/>
      <c r="P23" s="139"/>
    </row>
    <row r="24" spans="1:16" ht="20.100000000000001" customHeight="1">
      <c r="A24" s="16" t="s">
        <v>73</v>
      </c>
      <c r="B24" s="10">
        <v>106000000</v>
      </c>
      <c r="C24" s="10">
        <v>33300</v>
      </c>
      <c r="D24" s="10">
        <f t="shared" si="2"/>
        <v>333000</v>
      </c>
      <c r="E24" s="124"/>
      <c r="F24" s="124"/>
      <c r="G24" s="11">
        <f t="shared" si="3"/>
        <v>3.1415094339622644E-3</v>
      </c>
      <c r="H24" s="127"/>
      <c r="I24" s="127"/>
      <c r="J24" s="127"/>
      <c r="K24" s="68">
        <f>LOG(D24)</f>
        <v>5.5224442335063202</v>
      </c>
      <c r="L24" s="130"/>
      <c r="M24" s="133"/>
      <c r="N24" s="136"/>
      <c r="O24" s="130"/>
      <c r="P24" s="139"/>
    </row>
    <row r="25" spans="1:16" ht="20.100000000000001" customHeight="1">
      <c r="A25" s="16" t="s">
        <v>74</v>
      </c>
      <c r="B25" s="10">
        <v>106000000</v>
      </c>
      <c r="C25" s="10">
        <v>39700</v>
      </c>
      <c r="D25" s="10">
        <f t="shared" si="2"/>
        <v>397000</v>
      </c>
      <c r="E25" s="124"/>
      <c r="F25" s="124"/>
      <c r="G25" s="11">
        <f t="shared" si="3"/>
        <v>3.7452830188679244E-3</v>
      </c>
      <c r="H25" s="127"/>
      <c r="I25" s="127"/>
      <c r="J25" s="127"/>
      <c r="K25" s="68">
        <f>LOG(D25)</f>
        <v>5.5987905067631152</v>
      </c>
      <c r="L25" s="130"/>
      <c r="M25" s="133"/>
      <c r="N25" s="136"/>
      <c r="O25" s="130"/>
      <c r="P25" s="139"/>
    </row>
    <row r="26" spans="1:16" ht="20.100000000000001" customHeight="1">
      <c r="A26" s="16" t="s">
        <v>75</v>
      </c>
      <c r="B26" s="10">
        <v>106000000</v>
      </c>
      <c r="C26" s="10">
        <v>141000</v>
      </c>
      <c r="D26" s="10">
        <f t="shared" si="2"/>
        <v>1410000</v>
      </c>
      <c r="E26" s="125"/>
      <c r="F26" s="125"/>
      <c r="G26" s="11">
        <f t="shared" si="3"/>
        <v>1.330188679245283E-2</v>
      </c>
      <c r="H26" s="128"/>
      <c r="I26" s="128"/>
      <c r="J26" s="128"/>
      <c r="K26" s="68">
        <f>LOG(D26)</f>
        <v>6.1492191126553797</v>
      </c>
      <c r="L26" s="131"/>
      <c r="M26" s="134"/>
      <c r="N26" s="137"/>
      <c r="O26" s="130"/>
      <c r="P26" s="139"/>
    </row>
    <row r="27" spans="1:16" ht="20.100000000000001" customHeight="1" thickBot="1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5" t="s">
        <v>54</v>
      </c>
      <c r="B30" s="76">
        <v>106000000</v>
      </c>
      <c r="C30" s="76">
        <v>9130000</v>
      </c>
      <c r="D30" s="76">
        <f t="shared" ref="D30:D41" si="4">C30*10</f>
        <v>91300000</v>
      </c>
      <c r="E30" s="154">
        <f>AVERAGE(D30:D34)</f>
        <v>75720000</v>
      </c>
      <c r="F30" s="154">
        <f>STDEV(D30:D34)</f>
        <v>12995845.490001796</v>
      </c>
      <c r="G30" s="81">
        <f t="shared" ref="G30:G40" si="5">D30/B30</f>
        <v>0.86132075471698111</v>
      </c>
      <c r="H30" s="157">
        <f>AVERAGE(G30:G34)</f>
        <v>0.71433962264150952</v>
      </c>
      <c r="I30" s="157">
        <f>STDEV(G30:G34)</f>
        <v>0.12260231594341237</v>
      </c>
      <c r="J30" s="157">
        <f>I30/H30</f>
        <v>0.1716302890914119</v>
      </c>
      <c r="K30" s="82">
        <f>LOG(D30)</f>
        <v>7.9604707775342991</v>
      </c>
      <c r="L30" s="150">
        <f>AVERAGE(K30:K34)</f>
        <v>7.8739283378155189</v>
      </c>
      <c r="M30" s="199">
        <f>STDEV(K30:K34)^2</f>
        <v>5.8256533420914221E-3</v>
      </c>
      <c r="N30" s="29"/>
      <c r="O30" s="25"/>
      <c r="P30" s="26"/>
    </row>
    <row r="31" spans="1:16" ht="20.100000000000001" customHeight="1">
      <c r="A31" s="77" t="s">
        <v>55</v>
      </c>
      <c r="B31" s="78">
        <v>106000000</v>
      </c>
      <c r="C31" s="78">
        <v>6470000</v>
      </c>
      <c r="D31" s="78">
        <f t="shared" si="4"/>
        <v>64700000</v>
      </c>
      <c r="E31" s="155"/>
      <c r="F31" s="155"/>
      <c r="G31" s="84">
        <f t="shared" si="5"/>
        <v>0.61037735849056607</v>
      </c>
      <c r="H31" s="158"/>
      <c r="I31" s="158"/>
      <c r="J31" s="158"/>
      <c r="K31" s="85">
        <f>LOG(D31)</f>
        <v>7.8109042806687006</v>
      </c>
      <c r="L31" s="151"/>
      <c r="M31" s="200"/>
      <c r="N31" s="30"/>
      <c r="O31" s="27"/>
      <c r="P31" s="28"/>
    </row>
    <row r="32" spans="1:16" ht="20.100000000000001" customHeight="1">
      <c r="A32" s="77" t="s">
        <v>56</v>
      </c>
      <c r="B32" s="78">
        <v>106000000</v>
      </c>
      <c r="C32" s="78">
        <v>6000000</v>
      </c>
      <c r="D32" s="78">
        <f t="shared" si="4"/>
        <v>60000000</v>
      </c>
      <c r="E32" s="155"/>
      <c r="F32" s="155"/>
      <c r="G32" s="84">
        <f t="shared" si="5"/>
        <v>0.56603773584905659</v>
      </c>
      <c r="H32" s="158"/>
      <c r="I32" s="158"/>
      <c r="J32" s="158"/>
      <c r="K32" s="85">
        <f>LOG(D32)</f>
        <v>7.7781512503836439</v>
      </c>
      <c r="L32" s="151"/>
      <c r="M32" s="200"/>
      <c r="N32" s="30"/>
      <c r="O32" s="27"/>
      <c r="P32" s="28"/>
    </row>
    <row r="33" spans="1:16" ht="20.100000000000001" customHeight="1">
      <c r="A33" s="77" t="s">
        <v>57</v>
      </c>
      <c r="B33" s="78">
        <v>106000000</v>
      </c>
      <c r="C33" s="78">
        <v>8230000</v>
      </c>
      <c r="D33" s="78">
        <f t="shared" si="4"/>
        <v>82300000</v>
      </c>
      <c r="E33" s="155"/>
      <c r="F33" s="155"/>
      <c r="G33" s="84">
        <f t="shared" si="5"/>
        <v>0.77641509433962264</v>
      </c>
      <c r="H33" s="158"/>
      <c r="I33" s="158"/>
      <c r="J33" s="158"/>
      <c r="K33" s="85">
        <f>LOG(D33)</f>
        <v>7.9153998352122699</v>
      </c>
      <c r="L33" s="151"/>
      <c r="M33" s="200"/>
      <c r="N33" s="30"/>
      <c r="O33" s="27"/>
      <c r="P33" s="28"/>
    </row>
    <row r="34" spans="1:16" ht="20.100000000000001" customHeight="1">
      <c r="A34" s="77" t="s">
        <v>58</v>
      </c>
      <c r="B34" s="78">
        <v>106000000</v>
      </c>
      <c r="C34" s="78">
        <v>8030000</v>
      </c>
      <c r="D34" s="78">
        <f t="shared" si="4"/>
        <v>80300000</v>
      </c>
      <c r="E34" s="156"/>
      <c r="F34" s="156"/>
      <c r="G34" s="84">
        <f t="shared" si="5"/>
        <v>0.75754716981132075</v>
      </c>
      <c r="H34" s="159"/>
      <c r="I34" s="159"/>
      <c r="J34" s="159"/>
      <c r="K34" s="85">
        <f>LOG(D34)</f>
        <v>7.9047155452786813</v>
      </c>
      <c r="L34" s="151"/>
      <c r="M34" s="200"/>
      <c r="N34" s="30"/>
      <c r="O34" s="27"/>
      <c r="P34" s="28"/>
    </row>
    <row r="35" spans="1:16" ht="20.100000000000001" customHeight="1" thickBot="1">
      <c r="A35" s="79" t="s">
        <v>59</v>
      </c>
      <c r="B35" s="83">
        <v>0</v>
      </c>
      <c r="C35" s="83">
        <v>0</v>
      </c>
      <c r="D35" s="83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106000000</v>
      </c>
      <c r="C36" s="8">
        <v>35300</v>
      </c>
      <c r="D36" s="8">
        <f t="shared" si="4"/>
        <v>353000</v>
      </c>
      <c r="E36" s="123">
        <f>AVERAGE(D36:D40)</f>
        <v>756000</v>
      </c>
      <c r="F36" s="123">
        <f>STDEV(D36:D40)</f>
        <v>591252.48413854465</v>
      </c>
      <c r="G36" s="41">
        <f t="shared" si="5"/>
        <v>3.3301886792452828E-3</v>
      </c>
      <c r="H36" s="126">
        <f>AVERAGE(G36:G40)</f>
        <v>7.1320754716981127E-3</v>
      </c>
      <c r="I36" s="126">
        <f>STDEV(G36:G40)</f>
        <v>5.577853623948535E-3</v>
      </c>
      <c r="J36" s="126">
        <f>I36/H36</f>
        <v>0.78208000547426559</v>
      </c>
      <c r="K36" s="67">
        <f>LOG(D36)</f>
        <v>5.5477747053878224</v>
      </c>
      <c r="L36" s="129">
        <f>AVERAGE(K36:K40)</f>
        <v>5.7735459852797826</v>
      </c>
      <c r="M36" s="129">
        <f>STDEV(K36:K40)^2</f>
        <v>0.11015595157451231</v>
      </c>
      <c r="N36" s="135">
        <f>L30-L36</f>
        <v>2.1003823525357364</v>
      </c>
      <c r="O36" s="132">
        <f>SQRT((M30/5)+(M36/5))</f>
        <v>0.15230338467453947</v>
      </c>
      <c r="P36" s="138">
        <f>1.96*O36</f>
        <v>0.29851463396209738</v>
      </c>
    </row>
    <row r="37" spans="1:16" ht="20.100000000000001" customHeight="1">
      <c r="A37" s="16" t="s">
        <v>61</v>
      </c>
      <c r="B37" s="10">
        <v>106000000</v>
      </c>
      <c r="C37" s="10">
        <v>162000</v>
      </c>
      <c r="D37" s="10">
        <f t="shared" si="4"/>
        <v>1620000</v>
      </c>
      <c r="E37" s="124"/>
      <c r="F37" s="124"/>
      <c r="G37" s="11">
        <f t="shared" si="5"/>
        <v>1.5283018867924528E-2</v>
      </c>
      <c r="H37" s="127"/>
      <c r="I37" s="127"/>
      <c r="J37" s="127"/>
      <c r="K37" s="68">
        <f>LOG(D37)</f>
        <v>6.2095150145426308</v>
      </c>
      <c r="L37" s="130"/>
      <c r="M37" s="130"/>
      <c r="N37" s="136"/>
      <c r="O37" s="133"/>
      <c r="P37" s="139"/>
    </row>
    <row r="38" spans="1:16" ht="20.100000000000001" customHeight="1">
      <c r="A38" s="16" t="s">
        <v>62</v>
      </c>
      <c r="B38" s="10">
        <v>106000000</v>
      </c>
      <c r="C38" s="10">
        <v>113000</v>
      </c>
      <c r="D38" s="10">
        <f t="shared" si="4"/>
        <v>1130000</v>
      </c>
      <c r="E38" s="124"/>
      <c r="F38" s="124"/>
      <c r="G38" s="11">
        <f t="shared" si="5"/>
        <v>1.0660377358490566E-2</v>
      </c>
      <c r="H38" s="127"/>
      <c r="I38" s="127"/>
      <c r="J38" s="127"/>
      <c r="K38" s="68">
        <f>LOG(D38)</f>
        <v>6.0530784434834199</v>
      </c>
      <c r="L38" s="130"/>
      <c r="M38" s="130"/>
      <c r="N38" s="136"/>
      <c r="O38" s="133"/>
      <c r="P38" s="139"/>
    </row>
    <row r="39" spans="1:16" ht="20.100000000000001" customHeight="1">
      <c r="A39" s="16" t="s">
        <v>63</v>
      </c>
      <c r="B39" s="10">
        <v>106000000</v>
      </c>
      <c r="C39" s="10">
        <v>31700</v>
      </c>
      <c r="D39" s="10">
        <f t="shared" si="4"/>
        <v>317000</v>
      </c>
      <c r="E39" s="124"/>
      <c r="F39" s="124"/>
      <c r="G39" s="11">
        <f t="shared" si="5"/>
        <v>2.9905660377358492E-3</v>
      </c>
      <c r="H39" s="127"/>
      <c r="I39" s="127"/>
      <c r="J39" s="127"/>
      <c r="K39" s="68">
        <f>LOG(D39)</f>
        <v>5.5010592622177512</v>
      </c>
      <c r="L39" s="130"/>
      <c r="M39" s="130"/>
      <c r="N39" s="136"/>
      <c r="O39" s="133"/>
      <c r="P39" s="139"/>
    </row>
    <row r="40" spans="1:16" ht="20.100000000000001" customHeight="1">
      <c r="A40" s="16" t="s">
        <v>64</v>
      </c>
      <c r="B40" s="10">
        <v>106000000</v>
      </c>
      <c r="C40" s="10">
        <v>36000</v>
      </c>
      <c r="D40" s="10">
        <f t="shared" si="4"/>
        <v>360000</v>
      </c>
      <c r="E40" s="125"/>
      <c r="F40" s="125"/>
      <c r="G40" s="11">
        <f t="shared" si="5"/>
        <v>3.3962264150943396E-3</v>
      </c>
      <c r="H40" s="128"/>
      <c r="I40" s="128"/>
      <c r="J40" s="128"/>
      <c r="K40" s="68">
        <f>LOG(D40)</f>
        <v>5.5563025007672868</v>
      </c>
      <c r="L40" s="131"/>
      <c r="M40" s="131"/>
      <c r="N40" s="137"/>
      <c r="O40" s="133"/>
      <c r="P40" s="139"/>
    </row>
    <row r="41" spans="1:16" ht="20.100000000000001" customHeight="1" thickBot="1">
      <c r="A41" s="37" t="s">
        <v>80</v>
      </c>
      <c r="B41" s="36">
        <v>0</v>
      </c>
      <c r="C41" s="17">
        <v>0</v>
      </c>
      <c r="D41" s="36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6" t="s">
        <v>39</v>
      </c>
      <c r="B44" s="87">
        <v>106000000</v>
      </c>
      <c r="C44" s="87">
        <v>1180000</v>
      </c>
      <c r="D44" s="87">
        <f t="shared" ref="D44:D55" si="6">C44*10</f>
        <v>11800000</v>
      </c>
      <c r="E44" s="140">
        <f>AVERAGE(D44:D48)</f>
        <v>11420000</v>
      </c>
      <c r="F44" s="140">
        <f>STDEV(D44:D48)</f>
        <v>1754137.9649275024</v>
      </c>
      <c r="G44" s="91">
        <f t="shared" ref="G44:G48" si="7">D44/B44</f>
        <v>0.11132075471698114</v>
      </c>
      <c r="H44" s="143">
        <f>AVERAGE(G44:G48)</f>
        <v>0.10773584905660376</v>
      </c>
      <c r="I44" s="143">
        <f>STDEV(G44:G48)</f>
        <v>1.6548471367240764E-2</v>
      </c>
      <c r="J44" s="143">
        <f>I44/H44</f>
        <v>0.1536022736363854</v>
      </c>
      <c r="K44" s="92">
        <f>LOG(D44)</f>
        <v>7.071882007306125</v>
      </c>
      <c r="L44" s="146">
        <f>AVERAGE(K44:K48)</f>
        <v>7.053440928828401</v>
      </c>
      <c r="M44" s="148">
        <f>STDEV(K44:K48)^2</f>
        <v>4.6613323992280428E-3</v>
      </c>
      <c r="N44" s="29"/>
      <c r="O44" s="25"/>
      <c r="P44" s="26"/>
    </row>
    <row r="45" spans="1:16" ht="20.100000000000001" customHeight="1">
      <c r="A45" s="88" t="s">
        <v>40</v>
      </c>
      <c r="B45" s="89">
        <v>106000000</v>
      </c>
      <c r="C45" s="89">
        <v>1360000</v>
      </c>
      <c r="D45" s="89">
        <f t="shared" si="6"/>
        <v>13600000</v>
      </c>
      <c r="E45" s="141"/>
      <c r="F45" s="141"/>
      <c r="G45" s="93">
        <f t="shared" si="7"/>
        <v>0.12830188679245283</v>
      </c>
      <c r="H45" s="144"/>
      <c r="I45" s="144"/>
      <c r="J45" s="144"/>
      <c r="K45" s="94">
        <f>LOG(D45)</f>
        <v>7.1335389083702179</v>
      </c>
      <c r="L45" s="147"/>
      <c r="M45" s="149"/>
      <c r="N45" s="30"/>
      <c r="O45" s="27"/>
      <c r="P45" s="28"/>
    </row>
    <row r="46" spans="1:16" ht="20.100000000000001" customHeight="1">
      <c r="A46" s="88" t="s">
        <v>41</v>
      </c>
      <c r="B46" s="89">
        <v>106000000</v>
      </c>
      <c r="C46" s="89">
        <v>1030000</v>
      </c>
      <c r="D46" s="89">
        <f t="shared" si="6"/>
        <v>10300000</v>
      </c>
      <c r="E46" s="141"/>
      <c r="F46" s="141"/>
      <c r="G46" s="93">
        <f t="shared" si="7"/>
        <v>9.7169811320754723E-2</v>
      </c>
      <c r="H46" s="144"/>
      <c r="I46" s="144"/>
      <c r="J46" s="144"/>
      <c r="K46" s="94">
        <f>LOG(D46)</f>
        <v>7.012837224705172</v>
      </c>
      <c r="L46" s="147"/>
      <c r="M46" s="149"/>
      <c r="N46" s="30"/>
      <c r="O46" s="27"/>
      <c r="P46" s="28"/>
    </row>
    <row r="47" spans="1:16" ht="20.100000000000001" customHeight="1">
      <c r="A47" s="88" t="s">
        <v>42</v>
      </c>
      <c r="B47" s="89">
        <v>106000000</v>
      </c>
      <c r="C47" s="89">
        <v>910000</v>
      </c>
      <c r="D47" s="89">
        <f t="shared" si="6"/>
        <v>9100000</v>
      </c>
      <c r="E47" s="141"/>
      <c r="F47" s="141"/>
      <c r="G47" s="93">
        <f t="shared" si="7"/>
        <v>8.584905660377358E-2</v>
      </c>
      <c r="H47" s="144"/>
      <c r="I47" s="144"/>
      <c r="J47" s="144"/>
      <c r="K47" s="94">
        <f>LOG(D47)</f>
        <v>6.9590413923210939</v>
      </c>
      <c r="L47" s="147"/>
      <c r="M47" s="149"/>
      <c r="N47" s="30"/>
      <c r="O47" s="27"/>
      <c r="P47" s="28"/>
    </row>
    <row r="48" spans="1:16" ht="20.100000000000001" customHeight="1">
      <c r="A48" s="88" t="s">
        <v>43</v>
      </c>
      <c r="B48" s="89">
        <v>106000000</v>
      </c>
      <c r="C48" s="89">
        <v>1230000</v>
      </c>
      <c r="D48" s="89">
        <f t="shared" si="6"/>
        <v>12300000</v>
      </c>
      <c r="E48" s="142"/>
      <c r="F48" s="142"/>
      <c r="G48" s="93">
        <f t="shared" si="7"/>
        <v>0.11603773584905661</v>
      </c>
      <c r="H48" s="145"/>
      <c r="I48" s="145"/>
      <c r="J48" s="145"/>
      <c r="K48" s="94">
        <f>LOG(D48)</f>
        <v>7.0899051114393981</v>
      </c>
      <c r="L48" s="147"/>
      <c r="M48" s="149"/>
      <c r="N48" s="30"/>
      <c r="O48" s="27"/>
      <c r="P48" s="28"/>
    </row>
    <row r="49" spans="1:16" ht="20.100000000000001" customHeight="1" thickBot="1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45</v>
      </c>
      <c r="B50" s="8">
        <v>106000000</v>
      </c>
      <c r="C50" s="8">
        <v>12900</v>
      </c>
      <c r="D50" s="8">
        <f t="shared" si="6"/>
        <v>129000</v>
      </c>
      <c r="E50" s="123">
        <f>AVERAGE(D50:D54)</f>
        <v>254200</v>
      </c>
      <c r="F50" s="123">
        <f>STDEV(D50:D54)</f>
        <v>174633.04383764259</v>
      </c>
      <c r="G50" s="41">
        <f t="shared" ref="G50:G54" si="8">D50/B50</f>
        <v>1.2169811320754717E-3</v>
      </c>
      <c r="H50" s="126">
        <f>AVERAGE(G50:G54)</f>
        <v>2.3981132075471699E-3</v>
      </c>
      <c r="I50" s="126">
        <f>STDEV(G50:G54)</f>
        <v>1.6474815456381379E-3</v>
      </c>
      <c r="J50" s="126">
        <f>I50/H50</f>
        <v>0.68699073106861763</v>
      </c>
      <c r="K50" s="67">
        <f>LOG(D50)</f>
        <v>5.1105897102992488</v>
      </c>
      <c r="L50" s="129">
        <f>AVERAGE(K50:K54)</f>
        <v>5.3324185787780136</v>
      </c>
      <c r="M50" s="132">
        <f>STDEV(K50:K54)^2</f>
        <v>7.4317302105562533E-2</v>
      </c>
      <c r="N50" s="135">
        <f>L44-L50</f>
        <v>1.7210223500503874</v>
      </c>
      <c r="O50" s="129">
        <f>SQRT((M44/5)+(M50/5))</f>
        <v>0.12568105227502718</v>
      </c>
      <c r="P50" s="138">
        <f>1.96*O50</f>
        <v>0.24633486245905328</v>
      </c>
    </row>
    <row r="51" spans="1:16" ht="20.100000000000001" customHeight="1">
      <c r="A51" s="16" t="s">
        <v>46</v>
      </c>
      <c r="B51" s="10">
        <v>106000000</v>
      </c>
      <c r="C51" s="10">
        <v>12000</v>
      </c>
      <c r="D51" s="10">
        <f t="shared" si="6"/>
        <v>120000</v>
      </c>
      <c r="E51" s="124"/>
      <c r="F51" s="124"/>
      <c r="G51" s="11">
        <f t="shared" si="8"/>
        <v>1.1320754716981133E-3</v>
      </c>
      <c r="H51" s="127"/>
      <c r="I51" s="127"/>
      <c r="J51" s="127"/>
      <c r="K51" s="68">
        <f>LOG(D51)</f>
        <v>5.0791812460476251</v>
      </c>
      <c r="L51" s="130"/>
      <c r="M51" s="133"/>
      <c r="N51" s="136"/>
      <c r="O51" s="130"/>
      <c r="P51" s="139"/>
    </row>
    <row r="52" spans="1:16" ht="20.100000000000001" customHeight="1">
      <c r="A52" s="16" t="s">
        <v>47</v>
      </c>
      <c r="B52" s="10">
        <v>106000000</v>
      </c>
      <c r="C52" s="10">
        <v>18500</v>
      </c>
      <c r="D52" s="10">
        <f t="shared" si="6"/>
        <v>185000</v>
      </c>
      <c r="E52" s="124"/>
      <c r="F52" s="124"/>
      <c r="G52" s="11">
        <f t="shared" si="8"/>
        <v>1.7452830188679246E-3</v>
      </c>
      <c r="H52" s="127"/>
      <c r="I52" s="127"/>
      <c r="J52" s="127"/>
      <c r="K52" s="68">
        <f>LOG(D52)</f>
        <v>5.2671717284030137</v>
      </c>
      <c r="L52" s="130"/>
      <c r="M52" s="133"/>
      <c r="N52" s="136"/>
      <c r="O52" s="130"/>
      <c r="P52" s="139"/>
    </row>
    <row r="53" spans="1:16" ht="20.100000000000001" customHeight="1">
      <c r="A53" s="16" t="s">
        <v>48</v>
      </c>
      <c r="B53" s="10">
        <v>106000000</v>
      </c>
      <c r="C53" s="10">
        <v>29700</v>
      </c>
      <c r="D53" s="10">
        <f t="shared" si="6"/>
        <v>297000</v>
      </c>
      <c r="E53" s="124"/>
      <c r="F53" s="124"/>
      <c r="G53" s="11">
        <f t="shared" si="8"/>
        <v>2.8018867924528303E-3</v>
      </c>
      <c r="H53" s="127"/>
      <c r="I53" s="127"/>
      <c r="J53" s="127"/>
      <c r="K53" s="68">
        <f>LOG(D53)</f>
        <v>5.4727564493172123</v>
      </c>
      <c r="L53" s="130"/>
      <c r="M53" s="133"/>
      <c r="N53" s="136"/>
      <c r="O53" s="130"/>
      <c r="P53" s="139"/>
    </row>
    <row r="54" spans="1:16" ht="20.100000000000001" customHeight="1">
      <c r="A54" s="16" t="s">
        <v>49</v>
      </c>
      <c r="B54" s="10">
        <v>106000000</v>
      </c>
      <c r="C54" s="10">
        <v>54000</v>
      </c>
      <c r="D54" s="10">
        <f t="shared" si="6"/>
        <v>540000</v>
      </c>
      <c r="E54" s="125"/>
      <c r="F54" s="125"/>
      <c r="G54" s="11">
        <f t="shared" si="8"/>
        <v>5.0943396226415093E-3</v>
      </c>
      <c r="H54" s="128"/>
      <c r="I54" s="128"/>
      <c r="J54" s="128"/>
      <c r="K54" s="68">
        <f>LOG(D54)</f>
        <v>5.7323937598229682</v>
      </c>
      <c r="L54" s="131"/>
      <c r="M54" s="134"/>
      <c r="N54" s="137"/>
      <c r="O54" s="130"/>
      <c r="P54" s="139"/>
    </row>
    <row r="55" spans="1:16" ht="20.100000000000001" customHeight="1" thickBot="1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/>
  </sheetData>
  <mergeCells count="68"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#13 (300 mg/L - 22°C - 75%RH - 24hr CT)
&amp;"Arial,Bold Italic"B. anthracis&amp;"Arial,Bold" Sterne </oddHeader>
    <oddFooter>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D3:S30"/>
  <sheetViews>
    <sheetView zoomScale="70" zoomScaleNormal="70" workbookViewId="0">
      <selection activeCell="M13" sqref="M13"/>
    </sheetView>
  </sheetViews>
  <sheetFormatPr defaultRowHeight="12.75"/>
  <cols>
    <col min="12" max="12" width="7" customWidth="1"/>
    <col min="13" max="13" width="20.28515625" bestFit="1" customWidth="1"/>
    <col min="14" max="14" width="17.7109375" bestFit="1" customWidth="1"/>
    <col min="15" max="15" width="17.85546875" bestFit="1" customWidth="1"/>
    <col min="16" max="17" width="20.140625" bestFit="1" customWidth="1"/>
    <col min="18" max="19" width="9.28515625" bestFit="1" customWidth="1"/>
  </cols>
  <sheetData>
    <row r="3" spans="13:19" ht="26.25" thickBot="1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>
      <c r="M4" s="54" t="s">
        <v>15</v>
      </c>
      <c r="N4" s="114">
        <v>23.59</v>
      </c>
      <c r="O4" s="114">
        <v>21.41</v>
      </c>
      <c r="P4" s="115">
        <v>23</v>
      </c>
      <c r="Q4" s="114">
        <v>73.02</v>
      </c>
      <c r="R4" s="114">
        <v>64.010000000000005</v>
      </c>
      <c r="S4" s="115">
        <v>68.489999999999995</v>
      </c>
    </row>
    <row r="5" spans="13:19">
      <c r="M5" s="54" t="s">
        <v>38</v>
      </c>
      <c r="N5" s="114">
        <v>24.1</v>
      </c>
      <c r="O5" s="114">
        <v>21.4</v>
      </c>
      <c r="P5" s="115">
        <v>22.2</v>
      </c>
      <c r="Q5" s="114">
        <v>82.3</v>
      </c>
      <c r="R5" s="114">
        <v>69</v>
      </c>
      <c r="S5" s="115">
        <v>76.3</v>
      </c>
    </row>
    <row r="9" spans="13:19" ht="13.5" thickBot="1">
      <c r="N9" s="104" t="s">
        <v>23</v>
      </c>
      <c r="O9" s="104" t="s">
        <v>24</v>
      </c>
      <c r="P9" s="104" t="s">
        <v>25</v>
      </c>
    </row>
    <row r="10" spans="13:19" ht="13.5" thickTop="1">
      <c r="M10" s="69" t="s">
        <v>22</v>
      </c>
      <c r="N10" s="70">
        <v>315</v>
      </c>
      <c r="O10" s="70">
        <v>291</v>
      </c>
      <c r="P10" s="71">
        <v>302.62</v>
      </c>
    </row>
    <row r="13" spans="13:19">
      <c r="Q13" s="106"/>
    </row>
    <row r="14" spans="13:19">
      <c r="N14" s="100"/>
      <c r="O14" s="100"/>
      <c r="P14" s="100"/>
      <c r="Q14" s="100"/>
      <c r="R14" s="100"/>
    </row>
    <row r="15" spans="13:19">
      <c r="N15" s="98"/>
      <c r="O15" s="99"/>
      <c r="P15" s="99"/>
      <c r="Q15" s="98"/>
      <c r="R15" s="99"/>
    </row>
    <row r="16" spans="13:19">
      <c r="N16" s="98"/>
      <c r="O16" s="201" t="s">
        <v>52</v>
      </c>
      <c r="P16" s="201"/>
      <c r="Q16" s="98"/>
      <c r="R16" s="101"/>
    </row>
    <row r="17" spans="4:18">
      <c r="N17" s="100"/>
      <c r="O17" s="112" t="s">
        <v>81</v>
      </c>
      <c r="P17" s="117" t="s">
        <v>82</v>
      </c>
      <c r="Q17" s="113" t="s">
        <v>83</v>
      </c>
      <c r="R17" s="100"/>
    </row>
    <row r="18" spans="4:18">
      <c r="N18" s="98" t="s">
        <v>51</v>
      </c>
      <c r="O18" s="122">
        <v>7.62</v>
      </c>
      <c r="P18" s="116">
        <v>1.03</v>
      </c>
      <c r="Q18" s="118">
        <v>2.57</v>
      </c>
      <c r="R18" s="99"/>
    </row>
    <row r="19" spans="4:18">
      <c r="N19" s="98" t="s">
        <v>78</v>
      </c>
      <c r="O19" s="116">
        <v>6.72</v>
      </c>
      <c r="P19" s="116">
        <v>1.36</v>
      </c>
      <c r="Q19" s="118">
        <v>1.61</v>
      </c>
      <c r="R19" s="101"/>
    </row>
    <row r="20" spans="4:18">
      <c r="N20" s="98" t="s">
        <v>77</v>
      </c>
      <c r="O20" s="122">
        <v>8.02</v>
      </c>
      <c r="P20" s="116">
        <v>0.75</v>
      </c>
      <c r="Q20" s="116">
        <v>2.1</v>
      </c>
      <c r="R20" s="99"/>
    </row>
    <row r="21" spans="4:18">
      <c r="N21" s="102" t="s">
        <v>79</v>
      </c>
      <c r="O21" s="122">
        <v>7.04</v>
      </c>
      <c r="P21" s="116">
        <v>1.63</v>
      </c>
      <c r="Q21" s="116">
        <v>1.72</v>
      </c>
      <c r="R21" s="99"/>
    </row>
    <row r="24" spans="4:18">
      <c r="N24" s="100"/>
      <c r="O24" s="100"/>
      <c r="P24" s="100"/>
      <c r="Q24" s="100"/>
      <c r="R24" s="100"/>
    </row>
    <row r="25" spans="4:18">
      <c r="N25" s="98"/>
      <c r="O25" s="99"/>
      <c r="P25" s="99"/>
      <c r="Q25" s="98"/>
      <c r="R25" s="99"/>
    </row>
    <row r="26" spans="4:18">
      <c r="N26" s="98"/>
      <c r="O26" s="101"/>
      <c r="P26" s="99"/>
      <c r="Q26" s="98"/>
      <c r="R26" s="101"/>
    </row>
    <row r="27" spans="4:18">
      <c r="E27" s="53"/>
      <c r="F27" s="53"/>
      <c r="G27" s="53"/>
      <c r="H27" s="53"/>
      <c r="I27" s="53"/>
      <c r="J27" s="53"/>
      <c r="N27" s="98"/>
      <c r="O27" s="99"/>
      <c r="P27" s="99"/>
      <c r="Q27" s="98"/>
      <c r="R27" s="99"/>
    </row>
    <row r="28" spans="4:18">
      <c r="D28" s="53"/>
      <c r="N28" s="98"/>
      <c r="O28" s="99"/>
      <c r="P28" s="99"/>
      <c r="Q28" s="98"/>
      <c r="R28" s="99"/>
    </row>
    <row r="29" spans="4:18">
      <c r="N29" s="98"/>
      <c r="O29" s="99"/>
      <c r="P29" s="99"/>
      <c r="Q29" s="98"/>
      <c r="R29" s="99"/>
    </row>
    <row r="30" spans="4:18">
      <c r="N30" s="98"/>
      <c r="O30" s="99"/>
      <c r="P30" s="99"/>
      <c r="Q30" s="98"/>
      <c r="R30" s="99"/>
    </row>
  </sheetData>
  <mergeCells count="1">
    <mergeCell ref="O16:P16"/>
  </mergeCells>
  <printOptions horizontalCentered="1" verticalCentered="1"/>
  <pageMargins left="0.45" right="0.45" top="0.5" bottom="0.5" header="0.3" footer="0.3"/>
  <pageSetup scale="54" orientation="landscape" r:id="rId1"/>
  <headerFooter>
    <oddHeader xml:space="preserve">&amp;C2800-100018763
MeBr Test #14 (300 mg/L - 22°C - 75%RH - 24hr CT)
&amp;"Arial,Italic"B. anthracis &amp;"Arial,Regular"Ames, B. anthracis NNR1Delta1, and &amp;"Arial,Italic"B. anthracis&amp;"Arial,Regular" Sterne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B. anthracis Ames</vt:lpstr>
      <vt:lpstr>B. anthracis NNR1Delta1</vt:lpstr>
      <vt:lpstr>B. anthracis Sterne</vt:lpstr>
      <vt:lpstr>Parameters</vt:lpstr>
      <vt:lpstr>'B. anthracis Ames'!Print_Area</vt:lpstr>
      <vt:lpstr>'B. anthracis NNR1Delta1'!Print_Area</vt:lpstr>
      <vt:lpstr>'B. anthracis Sterne'!Print_Area</vt:lpstr>
    </vt:vector>
  </TitlesOfParts>
  <Company>Battelle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Morgan Wendling</cp:lastModifiedBy>
  <cp:lastPrinted>2013-11-14T12:54:30Z</cp:lastPrinted>
  <dcterms:created xsi:type="dcterms:W3CDTF">2003-06-12T11:20:39Z</dcterms:created>
  <dcterms:modified xsi:type="dcterms:W3CDTF">2013-11-14T13:34:55Z</dcterms:modified>
</cp:coreProperties>
</file>