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00" yWindow="195" windowWidth="10350" windowHeight="9615" tabRatio="697" activeTab="3"/>
  </bookViews>
  <sheets>
    <sheet name="B. anthracis Ames" sheetId="13" r:id="rId1"/>
    <sheet name="B. anthracis Sterne" sheetId="14" r:id="rId2"/>
    <sheet name="B. anthracis NNR1Delta1" sheetId="17" r:id="rId3"/>
    <sheet name="Parameters" sheetId="15" r:id="rId4"/>
  </sheets>
  <definedNames>
    <definedName name="_xlnm.Print_Area" localSheetId="0">'B. anthracis Ames'!$A$1:$P$56</definedName>
    <definedName name="_xlnm.Print_Area" localSheetId="2">'B. anthracis NNR1Delta1'!$A$1:$P$56</definedName>
    <definedName name="_xlnm.Print_Area" localSheetId="1">'B. anthracis Sterne'!$A$1:$P$56</definedName>
  </definedNames>
  <calcPr calcId="145621"/>
</workbook>
</file>

<file path=xl/calcChain.xml><?xml version="1.0" encoding="utf-8"?>
<calcChain xmlns="http://schemas.openxmlformats.org/spreadsheetml/2006/main">
  <c r="E22" i="13" l="1"/>
  <c r="D54" i="13"/>
  <c r="D53" i="13"/>
  <c r="D52" i="13"/>
  <c r="D51" i="13"/>
  <c r="D50" i="13"/>
  <c r="D40" i="13"/>
  <c r="D39" i="13"/>
  <c r="D38" i="13"/>
  <c r="D37" i="13"/>
  <c r="D24" i="13"/>
  <c r="D23" i="13"/>
  <c r="D22" i="13"/>
  <c r="D12" i="13"/>
  <c r="D11" i="13"/>
  <c r="D10" i="13"/>
  <c r="D9" i="13"/>
  <c r="D8" i="13"/>
  <c r="D54" i="14"/>
  <c r="D8" i="14"/>
  <c r="D53" i="14"/>
  <c r="D52" i="14"/>
  <c r="D51" i="14"/>
  <c r="D50" i="14"/>
  <c r="D26" i="14"/>
  <c r="D25" i="14"/>
  <c r="D23" i="14"/>
  <c r="D10" i="14"/>
  <c r="D54" i="17"/>
  <c r="D53" i="17"/>
  <c r="D52" i="17"/>
  <c r="D51" i="17"/>
  <c r="D50" i="17"/>
  <c r="D40" i="17"/>
  <c r="D39" i="17"/>
  <c r="D38" i="17"/>
  <c r="D37" i="17"/>
  <c r="D36" i="17"/>
  <c r="D26" i="17"/>
  <c r="D25" i="17"/>
  <c r="D24" i="17"/>
  <c r="D23" i="17"/>
  <c r="D22" i="17"/>
  <c r="D12" i="17"/>
  <c r="D11" i="17"/>
  <c r="D10" i="17"/>
  <c r="D9" i="17"/>
  <c r="D8" i="17"/>
  <c r="D41" i="17"/>
  <c r="D55" i="13"/>
  <c r="D41" i="13"/>
  <c r="D27" i="13"/>
  <c r="D13" i="13"/>
  <c r="D55" i="17" l="1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D32" i="17"/>
  <c r="G32" i="17" s="1"/>
  <c r="D31" i="17"/>
  <c r="K31" i="17" s="1"/>
  <c r="D30" i="17"/>
  <c r="G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K12" i="17"/>
  <c r="G11" i="17"/>
  <c r="K11" i="17"/>
  <c r="K10" i="17"/>
  <c r="G10" i="17"/>
  <c r="K9" i="17"/>
  <c r="G9" i="17"/>
  <c r="K8" i="17"/>
  <c r="G8" i="17"/>
  <c r="D7" i="17"/>
  <c r="D6" i="17"/>
  <c r="G6" i="17" s="1"/>
  <c r="D5" i="17"/>
  <c r="G5" i="17" s="1"/>
  <c r="D4" i="17"/>
  <c r="K4" i="17" s="1"/>
  <c r="D3" i="17"/>
  <c r="K3" i="17" s="1"/>
  <c r="D2" i="17"/>
  <c r="D55" i="14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D41" i="14"/>
  <c r="K40" i="14"/>
  <c r="G38" i="14"/>
  <c r="K37" i="14"/>
  <c r="G36" i="14"/>
  <c r="D27" i="14"/>
  <c r="G26" i="14"/>
  <c r="K24" i="14"/>
  <c r="G23" i="14"/>
  <c r="D1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K30" i="17" l="1"/>
  <c r="K5" i="17"/>
  <c r="K32" i="17"/>
  <c r="K46" i="17"/>
  <c r="L36" i="17"/>
  <c r="L8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M44" i="17" s="1"/>
  <c r="K33" i="17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M30" i="17" l="1"/>
  <c r="O36" i="17" s="1"/>
  <c r="P36" i="17" s="1"/>
  <c r="H30" i="17"/>
  <c r="J36" i="17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3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<sst xmlns="http://schemas.openxmlformats.org/spreadsheetml/2006/main" count="356" uniqueCount="84">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</sst>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"/>
    <numFmt numFmtId="166" formatCode="0.00000%"/>
    <numFmt numFmtId="167" formatCode="0.000%"/>
    <numFmt numFmtId="168" formatCode="0.0000%"/>
    <numFmt numFmtId="169" formatCode="0.000000%"/>
  </numFmts>
  <fonts count="16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9" borderId="33" xfId="0" applyNumberFormat="1" applyFont="1" applyFill="1" applyBorder="1" applyAlignment="1">
      <alignment horizontal="center" vertical="center"/>
    </xf>
    <xf numFmtId="2" fontId="2" fillId="9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#19</a:t>
            </a:r>
          </a:p>
        </c:rich>
      </c:tx>
      <c:layout>
        <c:manualLayout>
          <c:xMode val="edge"/>
          <c:yMode val="edge"/>
          <c:x val="0.41811131996745743"/>
          <c:y val="2.33918056847001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2.72</c:v>
                </c:pt>
                <c:pt idx="1">
                  <c:v>5.2</c:v>
                </c:pt>
                <c:pt idx="2">
                  <c:v>6.02</c:v>
                </c:pt>
                <c:pt idx="3">
                  <c:v>2.21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0.8</c:v>
                </c:pt>
                <c:pt idx="1">
                  <c:v>3.46</c:v>
                </c:pt>
                <c:pt idx="2">
                  <c:v>1.67</c:v>
                </c:pt>
                <c:pt idx="3">
                  <c:v>1.98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0.00</c:formatCode>
                <c:ptCount val="4"/>
                <c:pt idx="0">
                  <c:v>6.1</c:v>
                </c:pt>
                <c:pt idx="1">
                  <c:v>5.27</c:v>
                </c:pt>
                <c:pt idx="2" formatCode="General">
                  <c:v>7.88</c:v>
                </c:pt>
                <c:pt idx="3">
                  <c:v>3.41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877824"/>
        <c:axId val="76879744"/>
      </c:barChart>
      <c:catAx>
        <c:axId val="768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76879744"/>
        <c:crosses val="autoZero"/>
        <c:auto val="1"/>
        <c:lblAlgn val="ctr"/>
        <c:lblOffset val="100"/>
        <c:noMultiLvlLbl val="0"/>
      </c:catAx>
      <c:valAx>
        <c:axId val="7687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6877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66"/>
          <c:y val="0.48901420655751382"/>
          <c:w val="0.15119007296530859"/>
          <c:h val="0.21149599806726244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22</xdr:row>
      <xdr:rowOff>0</xdr:rowOff>
    </xdr:from>
    <xdr:to>
      <xdr:col>20</xdr:col>
      <xdr:colOff>542923</xdr:colOff>
      <xdr:row>42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29</xdr:row>
      <xdr:rowOff>19049</xdr:rowOff>
    </xdr:from>
    <xdr:to>
      <xdr:col>12</xdr:col>
      <xdr:colOff>39559</xdr:colOff>
      <xdr:row>57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4914899"/>
          <a:ext cx="7192834" cy="452437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38099</xdr:rowOff>
    </xdr:from>
    <xdr:to>
      <xdr:col>12</xdr:col>
      <xdr:colOff>0</xdr:colOff>
      <xdr:row>29</xdr:row>
      <xdr:rowOff>17020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38099"/>
          <a:ext cx="7162800" cy="48747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zoomScale="60" zoomScaleNormal="60" workbookViewId="0">
      <selection activeCell="D53" sqref="D53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121000000</v>
      </c>
      <c r="C2" s="58">
        <v>10000000</v>
      </c>
      <c r="D2" s="58">
        <f t="shared" ref="D2:D13" si="0">C2*10</f>
        <v>100000000</v>
      </c>
      <c r="E2" s="172">
        <f>AVERAGE(D2:D6)</f>
        <v>71000000</v>
      </c>
      <c r="F2" s="172">
        <f>STDEV(D2:D6)</f>
        <v>23959236.214871291</v>
      </c>
      <c r="G2" s="63">
        <f t="shared" ref="G2:G12" si="1">D2/B2</f>
        <v>0.82644628099173556</v>
      </c>
      <c r="H2" s="175">
        <f>AVERAGE(G2:G6)</f>
        <v>0.58677685950413228</v>
      </c>
      <c r="I2" s="175">
        <f>STDEV(G2:G6)</f>
        <v>0.19801021665182866</v>
      </c>
      <c r="J2" s="178">
        <f>I2/H2</f>
        <v>0.33745403119536993</v>
      </c>
      <c r="K2" s="64">
        <f>LOG(D2)</f>
        <v>8</v>
      </c>
      <c r="L2" s="181">
        <f>AVERAGE(K2:K6)</f>
        <v>7.8291530459345724</v>
      </c>
      <c r="M2" s="183">
        <f>STDEV(K2:K6)^2</f>
        <v>2.5530514875315411E-2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121000000</v>
      </c>
      <c r="C3" s="60">
        <v>6000000</v>
      </c>
      <c r="D3" s="60">
        <f t="shared" si="0"/>
        <v>60000000</v>
      </c>
      <c r="E3" s="173"/>
      <c r="F3" s="173"/>
      <c r="G3" s="65">
        <f t="shared" si="1"/>
        <v>0.49586776859504134</v>
      </c>
      <c r="H3" s="176"/>
      <c r="I3" s="176"/>
      <c r="J3" s="179"/>
      <c r="K3" s="66">
        <f>LOG(D3)</f>
        <v>7.7781512503836439</v>
      </c>
      <c r="L3" s="182"/>
      <c r="M3" s="184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121000000</v>
      </c>
      <c r="C4" s="60">
        <v>8830000</v>
      </c>
      <c r="D4" s="60">
        <f t="shared" si="0"/>
        <v>88300000</v>
      </c>
      <c r="E4" s="173"/>
      <c r="F4" s="173"/>
      <c r="G4" s="65">
        <f t="shared" si="1"/>
        <v>0.72975206611570242</v>
      </c>
      <c r="H4" s="176"/>
      <c r="I4" s="176"/>
      <c r="J4" s="179"/>
      <c r="K4" s="66">
        <f>LOG(D4)</f>
        <v>7.945960703577569</v>
      </c>
      <c r="L4" s="182"/>
      <c r="M4" s="184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121000000</v>
      </c>
      <c r="C5" s="60">
        <v>6770000</v>
      </c>
      <c r="D5" s="60">
        <f t="shared" si="0"/>
        <v>67700000</v>
      </c>
      <c r="E5" s="173"/>
      <c r="F5" s="173"/>
      <c r="G5" s="65">
        <f t="shared" si="1"/>
        <v>0.55950413223140494</v>
      </c>
      <c r="H5" s="176"/>
      <c r="I5" s="176"/>
      <c r="J5" s="179"/>
      <c r="K5" s="66">
        <f>LOG(D5)</f>
        <v>7.8305886686851442</v>
      </c>
      <c r="L5" s="182"/>
      <c r="M5" s="184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121000000</v>
      </c>
      <c r="C6" s="60">
        <v>3900000</v>
      </c>
      <c r="D6" s="60">
        <f t="shared" si="0"/>
        <v>39000000</v>
      </c>
      <c r="E6" s="174"/>
      <c r="F6" s="174"/>
      <c r="G6" s="65">
        <f t="shared" si="1"/>
        <v>0.32231404958677684</v>
      </c>
      <c r="H6" s="177"/>
      <c r="I6" s="177"/>
      <c r="J6" s="180"/>
      <c r="K6" s="66">
        <f>LOG(D6)</f>
        <v>7.5910646070264995</v>
      </c>
      <c r="L6" s="182"/>
      <c r="M6" s="184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121000000</v>
      </c>
      <c r="C8" s="8">
        <v>39700</v>
      </c>
      <c r="D8" s="8">
        <f>C8*10</f>
        <v>397000</v>
      </c>
      <c r="E8" s="127">
        <f>AVERAGE(D8:D12)</f>
        <v>162480</v>
      </c>
      <c r="F8" s="127">
        <f>STDEV(D8:D12)</f>
        <v>134903.13932596231</v>
      </c>
      <c r="G8" s="41">
        <f t="shared" si="1"/>
        <v>3.2809917355371902E-3</v>
      </c>
      <c r="H8" s="133">
        <f>AVERAGE(G8:G12)</f>
        <v>1.3428099173553722E-3</v>
      </c>
      <c r="I8" s="133">
        <f>STDEV(G8:G12)</f>
        <v>1.1149019779005151E-3</v>
      </c>
      <c r="J8" s="133">
        <f>I8/H8</f>
        <v>0.83027535281857645</v>
      </c>
      <c r="K8" s="67">
        <f>LOG(D8)</f>
        <v>5.5987905067631152</v>
      </c>
      <c r="L8" s="136">
        <f>AVERAGE(K8:K12)</f>
        <v>5.1137632966432411</v>
      </c>
      <c r="M8" s="136">
        <f>STDEV(K8:K12)^2</f>
        <v>9.6097763006408279E-2</v>
      </c>
      <c r="N8" s="142">
        <f>L2-L8</f>
        <v>2.7153897492913313</v>
      </c>
      <c r="O8" s="136">
        <f>SQRT((M2/5)+(M8/5))</f>
        <v>0.15596684127193428</v>
      </c>
      <c r="P8" s="170">
        <f>1.96*O8</f>
        <v>0.30569500889299117</v>
      </c>
    </row>
    <row r="9" spans="1:16" ht="20.100000000000001" customHeight="1" x14ac:dyDescent="0.2">
      <c r="A9" s="16" t="s">
        <v>33</v>
      </c>
      <c r="B9" s="10">
        <v>121000000</v>
      </c>
      <c r="C9" s="10">
        <v>11700</v>
      </c>
      <c r="D9" s="10">
        <f t="shared" ref="D9:D12" si="2">C9*10</f>
        <v>117000</v>
      </c>
      <c r="E9" s="128"/>
      <c r="F9" s="128"/>
      <c r="G9" s="118">
        <f t="shared" si="1"/>
        <v>9.6694214876033059E-4</v>
      </c>
      <c r="H9" s="134"/>
      <c r="I9" s="134"/>
      <c r="J9" s="134"/>
      <c r="K9" s="68">
        <f>LOG(D9)</f>
        <v>5.0681858617461613</v>
      </c>
      <c r="L9" s="137"/>
      <c r="M9" s="137"/>
      <c r="N9" s="143"/>
      <c r="O9" s="137"/>
      <c r="P9" s="171"/>
    </row>
    <row r="10" spans="1:16" ht="20.100000000000001" customHeight="1" x14ac:dyDescent="0.2">
      <c r="A10" s="16" t="s">
        <v>34</v>
      </c>
      <c r="B10" s="10">
        <v>121000000</v>
      </c>
      <c r="C10" s="10">
        <v>9770</v>
      </c>
      <c r="D10" s="10">
        <f t="shared" si="2"/>
        <v>97700</v>
      </c>
      <c r="E10" s="128"/>
      <c r="F10" s="128"/>
      <c r="G10" s="118">
        <f t="shared" si="1"/>
        <v>8.0743801652892564E-4</v>
      </c>
      <c r="H10" s="134"/>
      <c r="I10" s="134"/>
      <c r="J10" s="134"/>
      <c r="K10" s="68">
        <f>LOG(D10)</f>
        <v>4.9898945637187735</v>
      </c>
      <c r="L10" s="137"/>
      <c r="M10" s="137"/>
      <c r="N10" s="143"/>
      <c r="O10" s="137"/>
      <c r="P10" s="171"/>
    </row>
    <row r="11" spans="1:16" ht="20.100000000000001" customHeight="1" x14ac:dyDescent="0.2">
      <c r="A11" s="16" t="s">
        <v>35</v>
      </c>
      <c r="B11" s="10">
        <v>121000000</v>
      </c>
      <c r="C11" s="10">
        <v>5670</v>
      </c>
      <c r="D11" s="10">
        <f t="shared" si="2"/>
        <v>56700</v>
      </c>
      <c r="E11" s="128"/>
      <c r="F11" s="128"/>
      <c r="G11" s="118">
        <f t="shared" si="1"/>
        <v>4.6859504132231404E-4</v>
      </c>
      <c r="H11" s="134"/>
      <c r="I11" s="134"/>
      <c r="J11" s="134"/>
      <c r="K11" s="68">
        <f>LOG(D11)</f>
        <v>4.7535830588929064</v>
      </c>
      <c r="L11" s="137"/>
      <c r="M11" s="137"/>
      <c r="N11" s="143"/>
      <c r="O11" s="137"/>
      <c r="P11" s="171"/>
    </row>
    <row r="12" spans="1:16" ht="20.100000000000001" customHeight="1" x14ac:dyDescent="0.2">
      <c r="A12" s="16" t="s">
        <v>36</v>
      </c>
      <c r="B12" s="10">
        <v>121000000</v>
      </c>
      <c r="C12" s="10">
        <v>14400</v>
      </c>
      <c r="D12" s="10">
        <f t="shared" si="2"/>
        <v>144000</v>
      </c>
      <c r="E12" s="129"/>
      <c r="F12" s="129"/>
      <c r="G12" s="11">
        <f t="shared" si="1"/>
        <v>1.1900826446280992E-3</v>
      </c>
      <c r="H12" s="135"/>
      <c r="I12" s="135"/>
      <c r="J12" s="135"/>
      <c r="K12" s="68">
        <f>LOG(D12)</f>
        <v>5.1583624920952493</v>
      </c>
      <c r="L12" s="138"/>
      <c r="M12" s="138"/>
      <c r="N12" s="144"/>
      <c r="O12" s="137"/>
      <c r="P12" s="17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121000000</v>
      </c>
      <c r="C16" s="45">
        <v>1480000</v>
      </c>
      <c r="D16" s="45">
        <f t="shared" ref="D16:D27" si="3">C16*10</f>
        <v>14800000</v>
      </c>
      <c r="E16" s="192">
        <f>AVERAGE(D16:D20)</f>
        <v>15800000</v>
      </c>
      <c r="F16" s="192">
        <f>STDEV(D16:D20)</f>
        <v>2392697.22280108</v>
      </c>
      <c r="G16" s="49">
        <f t="shared" ref="G16:G26" si="4">D16/B16</f>
        <v>0.12231404958677686</v>
      </c>
      <c r="H16" s="195">
        <f>AVERAGE(G16:G20)</f>
        <v>0.13057851239669421</v>
      </c>
      <c r="I16" s="195">
        <f>STDEV(G16:G20)</f>
        <v>1.9774357213232188E-2</v>
      </c>
      <c r="J16" s="195">
        <f>I16/H16</f>
        <v>0.15143653308867688</v>
      </c>
      <c r="K16" s="50">
        <f>LOG(D16)</f>
        <v>7.1702617153949575</v>
      </c>
      <c r="L16" s="185">
        <f>AVERAGE(K16:K20)</f>
        <v>7.1945374363153149</v>
      </c>
      <c r="M16" s="187">
        <f>STDEV(K16:K20)^2</f>
        <v>4.5538605232549679E-3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121000000</v>
      </c>
      <c r="C17" s="47">
        <v>1740000</v>
      </c>
      <c r="D17" s="47">
        <f t="shared" si="3"/>
        <v>17400000</v>
      </c>
      <c r="E17" s="193"/>
      <c r="F17" s="193"/>
      <c r="G17" s="51">
        <f t="shared" si="4"/>
        <v>0.14380165289256197</v>
      </c>
      <c r="H17" s="196"/>
      <c r="I17" s="196"/>
      <c r="J17" s="196"/>
      <c r="K17" s="52">
        <f>LOG(D17)</f>
        <v>7.2405492482825995</v>
      </c>
      <c r="L17" s="186"/>
      <c r="M17" s="188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121000000</v>
      </c>
      <c r="C18" s="47">
        <v>1870000</v>
      </c>
      <c r="D18" s="47">
        <f t="shared" si="3"/>
        <v>18700000</v>
      </c>
      <c r="E18" s="193"/>
      <c r="F18" s="193"/>
      <c r="G18" s="51">
        <f t="shared" si="4"/>
        <v>0.15454545454545454</v>
      </c>
      <c r="H18" s="196"/>
      <c r="I18" s="196"/>
      <c r="J18" s="196"/>
      <c r="K18" s="52">
        <f>LOG(D18)</f>
        <v>7.2718416065364986</v>
      </c>
      <c r="L18" s="186"/>
      <c r="M18" s="188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121000000</v>
      </c>
      <c r="C19" s="47">
        <v>1560000</v>
      </c>
      <c r="D19" s="47">
        <f t="shared" si="3"/>
        <v>15600000</v>
      </c>
      <c r="E19" s="193"/>
      <c r="F19" s="193"/>
      <c r="G19" s="51">
        <f t="shared" si="4"/>
        <v>0.12892561983471074</v>
      </c>
      <c r="H19" s="196"/>
      <c r="I19" s="196"/>
      <c r="J19" s="196"/>
      <c r="K19" s="52">
        <f>LOG(D19)</f>
        <v>7.1931245983544612</v>
      </c>
      <c r="L19" s="186"/>
      <c r="M19" s="188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121000000</v>
      </c>
      <c r="C20" s="47">
        <v>1250000</v>
      </c>
      <c r="D20" s="47">
        <f t="shared" si="3"/>
        <v>12500000</v>
      </c>
      <c r="E20" s="194"/>
      <c r="F20" s="194"/>
      <c r="G20" s="51">
        <f t="shared" si="4"/>
        <v>0.10330578512396695</v>
      </c>
      <c r="H20" s="197"/>
      <c r="I20" s="197"/>
      <c r="J20" s="197"/>
      <c r="K20" s="52">
        <f>LOG(D20)</f>
        <v>7.0969100130080562</v>
      </c>
      <c r="L20" s="186"/>
      <c r="M20" s="188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3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121000000</v>
      </c>
      <c r="C22" s="8">
        <v>827</v>
      </c>
      <c r="D22" s="8">
        <f>C22*10</f>
        <v>8270</v>
      </c>
      <c r="E22" s="127">
        <f>AVERAGE(D22:D26)</f>
        <v>2367</v>
      </c>
      <c r="F22" s="127">
        <f>STDEV(D22:D26)</f>
        <v>3568.026275127469</v>
      </c>
      <c r="G22" s="123">
        <f t="shared" si="4"/>
        <v>6.8347107438016533E-5</v>
      </c>
      <c r="H22" s="189">
        <f>AVERAGE(G22:G26)</f>
        <v>1.9561983471074382E-5</v>
      </c>
      <c r="I22" s="189">
        <f>STDEV(G22:G26)</f>
        <v>2.9487820455598921E-5</v>
      </c>
      <c r="J22" s="133">
        <f>I22/H22</f>
        <v>1.5074044254868901</v>
      </c>
      <c r="K22" s="67">
        <f>LOG(D22)</f>
        <v>3.9175055095525466</v>
      </c>
      <c r="L22" s="136">
        <f>AVERAGE(K22:K26)</f>
        <v>1.9898304530779938</v>
      </c>
      <c r="M22" s="136">
        <f>STDEV(K22:K26)^2</f>
        <v>3.5567376278189862</v>
      </c>
      <c r="N22" s="142">
        <f>L16-L22</f>
        <v>5.2047069832373207</v>
      </c>
      <c r="O22" s="136">
        <f>SQRT((M16/5)+(M22/5))</f>
        <v>0.84395396655768384</v>
      </c>
      <c r="P22" s="145">
        <f>1.96*O22</f>
        <v>1.6541497744530602</v>
      </c>
    </row>
    <row r="23" spans="1:16" ht="20.100000000000001" customHeight="1" x14ac:dyDescent="0.2">
      <c r="A23" s="16" t="s">
        <v>72</v>
      </c>
      <c r="B23" s="10">
        <v>121000000</v>
      </c>
      <c r="C23" s="10">
        <v>33.299999999999997</v>
      </c>
      <c r="D23" s="10">
        <f t="shared" ref="D23:D24" si="5">C23*10</f>
        <v>333</v>
      </c>
      <c r="E23" s="128"/>
      <c r="F23" s="128"/>
      <c r="G23" s="117">
        <f t="shared" si="4"/>
        <v>2.7520661157024795E-6</v>
      </c>
      <c r="H23" s="190"/>
      <c r="I23" s="190"/>
      <c r="J23" s="134"/>
      <c r="K23" s="68">
        <f>LOG(D23)</f>
        <v>2.5224442335063197</v>
      </c>
      <c r="L23" s="137"/>
      <c r="M23" s="137"/>
      <c r="N23" s="143"/>
      <c r="O23" s="137"/>
      <c r="P23" s="146"/>
    </row>
    <row r="24" spans="1:16" ht="20.100000000000001" customHeight="1" x14ac:dyDescent="0.2">
      <c r="A24" s="16" t="s">
        <v>73</v>
      </c>
      <c r="B24" s="10">
        <v>121000000</v>
      </c>
      <c r="C24" s="10">
        <v>323</v>
      </c>
      <c r="D24" s="10">
        <f t="shared" si="5"/>
        <v>3230</v>
      </c>
      <c r="E24" s="128"/>
      <c r="F24" s="128"/>
      <c r="G24" s="121">
        <f t="shared" si="4"/>
        <v>2.6694214876033059E-5</v>
      </c>
      <c r="H24" s="190"/>
      <c r="I24" s="190"/>
      <c r="J24" s="134"/>
      <c r="K24" s="68">
        <f>LOG(D24)</f>
        <v>3.509202522331103</v>
      </c>
      <c r="L24" s="137"/>
      <c r="M24" s="137"/>
      <c r="N24" s="143"/>
      <c r="O24" s="137"/>
      <c r="P24" s="146"/>
    </row>
    <row r="25" spans="1:16" ht="20.100000000000001" customHeight="1" x14ac:dyDescent="0.2">
      <c r="A25" s="16" t="s">
        <v>74</v>
      </c>
      <c r="B25" s="10">
        <v>121000000</v>
      </c>
      <c r="C25" s="10">
        <v>0</v>
      </c>
      <c r="D25" s="10">
        <v>1</v>
      </c>
      <c r="E25" s="128"/>
      <c r="F25" s="128"/>
      <c r="G25" s="11">
        <f t="shared" si="4"/>
        <v>8.2644628099173553E-9</v>
      </c>
      <c r="H25" s="190"/>
      <c r="I25" s="190"/>
      <c r="J25" s="134"/>
      <c r="K25" s="68">
        <f>LOG(D25)</f>
        <v>0</v>
      </c>
      <c r="L25" s="137"/>
      <c r="M25" s="137"/>
      <c r="N25" s="143"/>
      <c r="O25" s="137"/>
      <c r="P25" s="146"/>
    </row>
    <row r="26" spans="1:16" ht="20.100000000000001" customHeight="1" x14ac:dyDescent="0.2">
      <c r="A26" s="16" t="s">
        <v>75</v>
      </c>
      <c r="B26" s="10">
        <v>121000000</v>
      </c>
      <c r="C26" s="10">
        <v>0</v>
      </c>
      <c r="D26" s="10">
        <v>1</v>
      </c>
      <c r="E26" s="129"/>
      <c r="F26" s="129"/>
      <c r="G26" s="11">
        <f t="shared" si="4"/>
        <v>8.2644628099173553E-9</v>
      </c>
      <c r="H26" s="191"/>
      <c r="I26" s="191"/>
      <c r="J26" s="135"/>
      <c r="K26" s="68">
        <f>LOG(D26)</f>
        <v>0</v>
      </c>
      <c r="L26" s="138"/>
      <c r="M26" s="138"/>
      <c r="N26" s="144"/>
      <c r="O26" s="137"/>
      <c r="P26" s="146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3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121000000</v>
      </c>
      <c r="C30" s="76">
        <v>14900000</v>
      </c>
      <c r="D30" s="76">
        <f t="shared" ref="D30:D41" si="6">C30*10</f>
        <v>149000000</v>
      </c>
      <c r="E30" s="164">
        <f>AVERAGE(D30:D34)</f>
        <v>114940000</v>
      </c>
      <c r="F30" s="164">
        <f>STDEV(D30:D34)</f>
        <v>23394828.488364689</v>
      </c>
      <c r="G30" s="81">
        <f t="shared" ref="G30:G40" si="7">D30/B30</f>
        <v>1.2314049586776858</v>
      </c>
      <c r="H30" s="167">
        <f>AVERAGE(G30:G34)</f>
        <v>0.9499173553719007</v>
      </c>
      <c r="I30" s="167">
        <f>STDEV(G30:G34)</f>
        <v>0.1933456899864853</v>
      </c>
      <c r="J30" s="167">
        <f>I30/H30</f>
        <v>0.20353948571745889</v>
      </c>
      <c r="K30" s="82">
        <f>LOG(D30)</f>
        <v>8.1731862684122749</v>
      </c>
      <c r="L30" s="157">
        <f>AVERAGE(K30:K34)</f>
        <v>8.0534162565639384</v>
      </c>
      <c r="M30" s="159">
        <f>STDEV(K30:K34)^2</f>
        <v>7.5912076474934469E-3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121000000</v>
      </c>
      <c r="C31" s="78">
        <v>11900000</v>
      </c>
      <c r="D31" s="78">
        <f t="shared" si="6"/>
        <v>119000000</v>
      </c>
      <c r="E31" s="165"/>
      <c r="F31" s="165"/>
      <c r="G31" s="84">
        <f t="shared" si="7"/>
        <v>0.98347107438016534</v>
      </c>
      <c r="H31" s="168"/>
      <c r="I31" s="168"/>
      <c r="J31" s="168"/>
      <c r="K31" s="85">
        <f>LOG(D31)</f>
        <v>8.075546961392531</v>
      </c>
      <c r="L31" s="158"/>
      <c r="M31" s="160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121000000</v>
      </c>
      <c r="C32" s="78">
        <v>12100000</v>
      </c>
      <c r="D32" s="78">
        <f t="shared" si="6"/>
        <v>121000000</v>
      </c>
      <c r="E32" s="165"/>
      <c r="F32" s="165"/>
      <c r="G32" s="84">
        <f t="shared" si="7"/>
        <v>1</v>
      </c>
      <c r="H32" s="168"/>
      <c r="I32" s="168"/>
      <c r="J32" s="168"/>
      <c r="K32" s="85">
        <f>LOG(D32)</f>
        <v>8.0827853703164507</v>
      </c>
      <c r="L32" s="158"/>
      <c r="M32" s="160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121000000</v>
      </c>
      <c r="C33" s="78">
        <v>9270000</v>
      </c>
      <c r="D33" s="78">
        <f t="shared" si="6"/>
        <v>92700000</v>
      </c>
      <c r="E33" s="165"/>
      <c r="F33" s="165"/>
      <c r="G33" s="84">
        <f t="shared" si="7"/>
        <v>0.7661157024793388</v>
      </c>
      <c r="H33" s="168"/>
      <c r="I33" s="168"/>
      <c r="J33" s="168"/>
      <c r="K33" s="85">
        <f>LOG(D33)</f>
        <v>7.9670797341444972</v>
      </c>
      <c r="L33" s="158"/>
      <c r="M33" s="160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121000000</v>
      </c>
      <c r="C34" s="78">
        <v>9300000</v>
      </c>
      <c r="D34" s="78">
        <f t="shared" si="6"/>
        <v>93000000</v>
      </c>
      <c r="E34" s="166"/>
      <c r="F34" s="166"/>
      <c r="G34" s="84">
        <f t="shared" si="7"/>
        <v>0.76859504132231404</v>
      </c>
      <c r="H34" s="169"/>
      <c r="I34" s="169"/>
      <c r="J34" s="169"/>
      <c r="K34" s="85">
        <f>LOG(D34)</f>
        <v>7.9684829485539348</v>
      </c>
      <c r="L34" s="158"/>
      <c r="M34" s="160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6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121000000</v>
      </c>
      <c r="C36" s="8">
        <v>0</v>
      </c>
      <c r="D36" s="8">
        <v>1</v>
      </c>
      <c r="E36" s="127">
        <f>AVERAGE(D36:D40)</f>
        <v>473.46000000000004</v>
      </c>
      <c r="F36" s="127">
        <f>STDEV(D36:D40)</f>
        <v>426.19098770386967</v>
      </c>
      <c r="G36" s="41">
        <f t="shared" si="7"/>
        <v>8.2644628099173553E-9</v>
      </c>
      <c r="H36" s="161">
        <f>AVERAGE(G36:G40)</f>
        <v>3.9128925619834712E-6</v>
      </c>
      <c r="I36" s="161">
        <f>STDEV(G36:G40)</f>
        <v>3.5222395678005757E-6</v>
      </c>
      <c r="J36" s="133">
        <f>I36/H36</f>
        <v>0.90016260656416514</v>
      </c>
      <c r="K36" s="67">
        <f>LOG(D36)</f>
        <v>0</v>
      </c>
      <c r="L36" s="136">
        <f>AVERAGE(K36:K40)</f>
        <v>2.0365024084813346</v>
      </c>
      <c r="M36" s="136">
        <f>STDEV(K36:K40)^2</f>
        <v>1.6477780833154121</v>
      </c>
      <c r="N36" s="142">
        <f>L30-L36</f>
        <v>6.0169138480826039</v>
      </c>
      <c r="O36" s="136">
        <f>SQRT((M30/5)+(M36/5))</f>
        <v>0.5753901790894429</v>
      </c>
      <c r="P36" s="145">
        <f>1.96*O36</f>
        <v>1.1277647510153082</v>
      </c>
    </row>
    <row r="37" spans="1:16" ht="20.100000000000001" customHeight="1" x14ac:dyDescent="0.2">
      <c r="A37" s="16" t="s">
        <v>61</v>
      </c>
      <c r="B37" s="10">
        <v>121000000</v>
      </c>
      <c r="C37" s="10">
        <v>86.7</v>
      </c>
      <c r="D37" s="10">
        <f t="shared" ref="D37:D40" si="8">C37*10</f>
        <v>867</v>
      </c>
      <c r="E37" s="128"/>
      <c r="F37" s="128"/>
      <c r="G37" s="117">
        <f t="shared" si="7"/>
        <v>7.165289256198347E-6</v>
      </c>
      <c r="H37" s="162"/>
      <c r="I37" s="162"/>
      <c r="J37" s="134"/>
      <c r="K37" s="68">
        <f>LOG(D37)</f>
        <v>2.9380190974762104</v>
      </c>
      <c r="L37" s="137"/>
      <c r="M37" s="137"/>
      <c r="N37" s="143"/>
      <c r="O37" s="137"/>
      <c r="P37" s="146"/>
    </row>
    <row r="38" spans="1:16" ht="20.100000000000001" customHeight="1" x14ac:dyDescent="0.2">
      <c r="A38" s="16" t="s">
        <v>62</v>
      </c>
      <c r="B38" s="10">
        <v>121000000</v>
      </c>
      <c r="C38" s="10">
        <v>3.33</v>
      </c>
      <c r="D38" s="10">
        <f t="shared" si="8"/>
        <v>33.299999999999997</v>
      </c>
      <c r="E38" s="128"/>
      <c r="F38" s="128"/>
      <c r="G38" s="122">
        <f t="shared" si="7"/>
        <v>2.7520661157024791E-7</v>
      </c>
      <c r="H38" s="162"/>
      <c r="I38" s="162"/>
      <c r="J38" s="134"/>
      <c r="K38" s="68">
        <f>LOG(D38)</f>
        <v>1.5224442335063197</v>
      </c>
      <c r="L38" s="137"/>
      <c r="M38" s="137"/>
      <c r="N38" s="143"/>
      <c r="O38" s="137"/>
      <c r="P38" s="146"/>
    </row>
    <row r="39" spans="1:16" ht="20.100000000000001" customHeight="1" x14ac:dyDescent="0.2">
      <c r="A39" s="16" t="s">
        <v>63</v>
      </c>
      <c r="B39" s="10">
        <v>121000000</v>
      </c>
      <c r="C39" s="10">
        <v>83.3</v>
      </c>
      <c r="D39" s="10">
        <f t="shared" si="8"/>
        <v>833</v>
      </c>
      <c r="E39" s="128"/>
      <c r="F39" s="128"/>
      <c r="G39" s="117">
        <f t="shared" si="7"/>
        <v>6.8842975206611573E-6</v>
      </c>
      <c r="H39" s="162"/>
      <c r="I39" s="162"/>
      <c r="J39" s="134"/>
      <c r="K39" s="68">
        <f>LOG(D39)</f>
        <v>2.9206450014067875</v>
      </c>
      <c r="L39" s="137"/>
      <c r="M39" s="137"/>
      <c r="N39" s="143"/>
      <c r="O39" s="137"/>
      <c r="P39" s="146"/>
    </row>
    <row r="40" spans="1:16" ht="20.100000000000001" customHeight="1" x14ac:dyDescent="0.2">
      <c r="A40" s="16" t="s">
        <v>64</v>
      </c>
      <c r="B40" s="10">
        <v>121000000</v>
      </c>
      <c r="C40" s="10">
        <v>63.3</v>
      </c>
      <c r="D40" s="10">
        <f t="shared" si="8"/>
        <v>633</v>
      </c>
      <c r="E40" s="129"/>
      <c r="F40" s="129"/>
      <c r="G40" s="117">
        <f t="shared" si="7"/>
        <v>5.2314049586776856E-6</v>
      </c>
      <c r="H40" s="163"/>
      <c r="I40" s="163"/>
      <c r="J40" s="135"/>
      <c r="K40" s="68">
        <f>LOG(D40)</f>
        <v>2.8014037100173552</v>
      </c>
      <c r="L40" s="138"/>
      <c r="M40" s="138"/>
      <c r="N40" s="144"/>
      <c r="O40" s="137"/>
      <c r="P40" s="146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6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121000000</v>
      </c>
      <c r="C44" s="87">
        <v>790000</v>
      </c>
      <c r="D44" s="87">
        <f t="shared" ref="D44:D55" si="9">C44*10</f>
        <v>7900000</v>
      </c>
      <c r="E44" s="147">
        <f>AVERAGE(D44:D48)</f>
        <v>8414000</v>
      </c>
      <c r="F44" s="147">
        <f>STDEV(D44:D48)</f>
        <v>1020749.7244672662</v>
      </c>
      <c r="G44" s="91">
        <f t="shared" ref="G44:G48" si="10">D44/B44</f>
        <v>6.5289256198347106E-2</v>
      </c>
      <c r="H44" s="150">
        <f>AVERAGE(G44:G48)</f>
        <v>6.9537190082644612E-2</v>
      </c>
      <c r="I44" s="150">
        <f>STDEV(G44:G48)</f>
        <v>8.4359481360932326E-3</v>
      </c>
      <c r="J44" s="150">
        <f>I44/H44</f>
        <v>0.12131563162197306</v>
      </c>
      <c r="K44" s="92">
        <f>LOG(D44)</f>
        <v>6.8976270912904418</v>
      </c>
      <c r="L44" s="153">
        <f>AVERAGE(K44:K48)</f>
        <v>6.9225565329440828</v>
      </c>
      <c r="M44" s="155">
        <f>STDEV(K44:K48)^2</f>
        <v>2.5968872868310923E-3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121000000</v>
      </c>
      <c r="C45" s="89">
        <v>760000</v>
      </c>
      <c r="D45" s="89">
        <f t="shared" si="9"/>
        <v>7600000</v>
      </c>
      <c r="E45" s="148"/>
      <c r="F45" s="148"/>
      <c r="G45" s="93">
        <f t="shared" si="10"/>
        <v>6.2809917355371905E-2</v>
      </c>
      <c r="H45" s="151"/>
      <c r="I45" s="151"/>
      <c r="J45" s="151"/>
      <c r="K45" s="94">
        <f>LOG(D45)</f>
        <v>6.8808135922807914</v>
      </c>
      <c r="L45" s="154"/>
      <c r="M45" s="156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121000000</v>
      </c>
      <c r="C46" s="89">
        <v>767000</v>
      </c>
      <c r="D46" s="89">
        <f t="shared" si="9"/>
        <v>7670000</v>
      </c>
      <c r="E46" s="148"/>
      <c r="F46" s="148"/>
      <c r="G46" s="93">
        <f t="shared" si="10"/>
        <v>6.3388429752066114E-2</v>
      </c>
      <c r="H46" s="151"/>
      <c r="I46" s="151"/>
      <c r="J46" s="151"/>
      <c r="K46" s="94">
        <f>LOG(D46)</f>
        <v>6.8847953639489807</v>
      </c>
      <c r="L46" s="154"/>
      <c r="M46" s="156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121000000</v>
      </c>
      <c r="C47" s="89">
        <v>997000</v>
      </c>
      <c r="D47" s="89">
        <f t="shared" si="9"/>
        <v>9970000</v>
      </c>
      <c r="E47" s="148"/>
      <c r="F47" s="148"/>
      <c r="G47" s="93">
        <f t="shared" si="10"/>
        <v>8.2396694214876026E-2</v>
      </c>
      <c r="H47" s="151"/>
      <c r="I47" s="151"/>
      <c r="J47" s="151"/>
      <c r="K47" s="94">
        <f>LOG(D47)</f>
        <v>6.9986951583116559</v>
      </c>
      <c r="L47" s="154"/>
      <c r="M47" s="156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121000000</v>
      </c>
      <c r="C48" s="89">
        <v>893000</v>
      </c>
      <c r="D48" s="89">
        <f t="shared" si="9"/>
        <v>8930000</v>
      </c>
      <c r="E48" s="149"/>
      <c r="F48" s="149"/>
      <c r="G48" s="93">
        <f t="shared" si="10"/>
        <v>7.3801652892561978E-2</v>
      </c>
      <c r="H48" s="152"/>
      <c r="I48" s="152"/>
      <c r="J48" s="152"/>
      <c r="K48" s="94">
        <f>LOG(D48)</f>
        <v>6.9508514588885468</v>
      </c>
      <c r="L48" s="154"/>
      <c r="M48" s="156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9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121000000</v>
      </c>
      <c r="C50" s="8">
        <v>10100</v>
      </c>
      <c r="D50" s="8">
        <f>C50*10</f>
        <v>101000</v>
      </c>
      <c r="E50" s="127">
        <f>AVERAGE(D50:D54)</f>
        <v>55940</v>
      </c>
      <c r="F50" s="127">
        <f>STDEV(D50:D54)</f>
        <v>25955.981969480563</v>
      </c>
      <c r="G50" s="119">
        <f t="shared" ref="G50:G54" si="11">D50/B50</f>
        <v>8.3471074380165287E-4</v>
      </c>
      <c r="H50" s="130">
        <f>AVERAGE(G50:G54)</f>
        <v>4.6231404958677682E-4</v>
      </c>
      <c r="I50" s="130">
        <f>STDEV(G50:G54)</f>
        <v>2.1451224768165753E-4</v>
      </c>
      <c r="J50" s="133">
        <f>I50/H50</f>
        <v>0.46399681747373189</v>
      </c>
      <c r="K50" s="67">
        <f>LOG(D50)</f>
        <v>5.0043213737826422</v>
      </c>
      <c r="L50" s="136">
        <f>AVERAGE(K50:K54)</f>
        <v>4.7174618819208982</v>
      </c>
      <c r="M50" s="139">
        <f>STDEV(K50:K54)^2</f>
        <v>2.9494060962211636E-2</v>
      </c>
      <c r="N50" s="142">
        <f>L44-L50</f>
        <v>2.2050946510231846</v>
      </c>
      <c r="O50" s="136">
        <f>SQRT((M44/5)+(M50/5))</f>
        <v>8.0113604648702125E-2</v>
      </c>
      <c r="P50" s="145">
        <f>1.96*O50</f>
        <v>0.15702266511145616</v>
      </c>
    </row>
    <row r="51" spans="1:16" ht="20.100000000000001" customHeight="1" x14ac:dyDescent="0.2">
      <c r="A51" s="16" t="s">
        <v>46</v>
      </c>
      <c r="B51" s="10">
        <v>121000000</v>
      </c>
      <c r="C51" s="10">
        <v>4470</v>
      </c>
      <c r="D51" s="10">
        <f t="shared" ref="D51:D54" si="12">C51*10</f>
        <v>44700</v>
      </c>
      <c r="E51" s="128"/>
      <c r="F51" s="128"/>
      <c r="G51" s="118">
        <f t="shared" si="11"/>
        <v>3.6942148760330581E-4</v>
      </c>
      <c r="H51" s="131"/>
      <c r="I51" s="131"/>
      <c r="J51" s="134"/>
      <c r="K51" s="68">
        <f>LOG(D51)</f>
        <v>4.6503075231319366</v>
      </c>
      <c r="L51" s="137"/>
      <c r="M51" s="140"/>
      <c r="N51" s="143"/>
      <c r="O51" s="137"/>
      <c r="P51" s="146"/>
    </row>
    <row r="52" spans="1:16" ht="20.100000000000001" customHeight="1" x14ac:dyDescent="0.2">
      <c r="A52" s="16" t="s">
        <v>47</v>
      </c>
      <c r="B52" s="10">
        <v>121000000</v>
      </c>
      <c r="C52" s="10">
        <v>3600</v>
      </c>
      <c r="D52" s="10">
        <f t="shared" si="12"/>
        <v>36000</v>
      </c>
      <c r="E52" s="128"/>
      <c r="F52" s="128"/>
      <c r="G52" s="118">
        <f t="shared" si="11"/>
        <v>2.9752066115702481E-4</v>
      </c>
      <c r="H52" s="131"/>
      <c r="I52" s="131"/>
      <c r="J52" s="134"/>
      <c r="K52" s="68">
        <f>LOG(D52)</f>
        <v>4.5563025007672868</v>
      </c>
      <c r="L52" s="137"/>
      <c r="M52" s="140"/>
      <c r="N52" s="143"/>
      <c r="O52" s="137"/>
      <c r="P52" s="146"/>
    </row>
    <row r="53" spans="1:16" ht="20.100000000000001" customHeight="1" x14ac:dyDescent="0.2">
      <c r="A53" s="16" t="s">
        <v>48</v>
      </c>
      <c r="B53" s="10">
        <v>121000000</v>
      </c>
      <c r="C53" s="10">
        <v>4430</v>
      </c>
      <c r="D53" s="10">
        <f t="shared" si="12"/>
        <v>44300</v>
      </c>
      <c r="E53" s="128"/>
      <c r="F53" s="128"/>
      <c r="G53" s="118">
        <f t="shared" si="11"/>
        <v>3.6611570247933883E-4</v>
      </c>
      <c r="H53" s="131"/>
      <c r="I53" s="131"/>
      <c r="J53" s="134"/>
      <c r="K53" s="68">
        <f>LOG(D53)</f>
        <v>4.6464037262230695</v>
      </c>
      <c r="L53" s="137"/>
      <c r="M53" s="140"/>
      <c r="N53" s="143"/>
      <c r="O53" s="137"/>
      <c r="P53" s="146"/>
    </row>
    <row r="54" spans="1:16" ht="20.100000000000001" customHeight="1" x14ac:dyDescent="0.2">
      <c r="A54" s="16" t="s">
        <v>49</v>
      </c>
      <c r="B54" s="10">
        <v>121000000</v>
      </c>
      <c r="C54" s="10">
        <v>5370</v>
      </c>
      <c r="D54" s="10">
        <f t="shared" si="12"/>
        <v>53700</v>
      </c>
      <c r="E54" s="129"/>
      <c r="F54" s="129"/>
      <c r="G54" s="118">
        <f t="shared" si="11"/>
        <v>4.4380165289256197E-4</v>
      </c>
      <c r="H54" s="132"/>
      <c r="I54" s="132"/>
      <c r="J54" s="135"/>
      <c r="K54" s="68">
        <f>LOG(D54)</f>
        <v>4.7299742856995559</v>
      </c>
      <c r="L54" s="138"/>
      <c r="M54" s="141"/>
      <c r="N54" s="144"/>
      <c r="O54" s="137"/>
      <c r="P54" s="146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9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#19 (212 mg/L - 32°C - 45%RH - 72hr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zoomScale="60" zoomScaleNormal="60" zoomScaleSheetLayoutView="65" workbookViewId="0">
      <selection activeCell="H50" sqref="H50:I54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101000000</v>
      </c>
      <c r="C2" s="105">
        <v>1330000</v>
      </c>
      <c r="D2" s="58">
        <f t="shared" ref="D2:D13" si="0">C2*10</f>
        <v>13300000</v>
      </c>
      <c r="E2" s="172">
        <f>AVERAGE(D2:D6)</f>
        <v>11280000</v>
      </c>
      <c r="F2" s="172">
        <f>STDEV(D2:D6)</f>
        <v>3184956.8285928145</v>
      </c>
      <c r="G2" s="63">
        <f t="shared" ref="G2:G12" si="1">D2/B2</f>
        <v>0.13168316831683169</v>
      </c>
      <c r="H2" s="175">
        <f>AVERAGE(G2:G6)</f>
        <v>0.1116831683168317</v>
      </c>
      <c r="I2" s="175">
        <f>STDEV(G2:G6)</f>
        <v>3.1534226025671346E-2</v>
      </c>
      <c r="J2" s="178">
        <f>I2/H2</f>
        <v>0.28235432877595795</v>
      </c>
      <c r="K2" s="64">
        <f>LOG(D2)</f>
        <v>7.1238516409670858</v>
      </c>
      <c r="L2" s="181">
        <f>AVERAGE(K2:K6)</f>
        <v>7.0371903121101713</v>
      </c>
      <c r="M2" s="198">
        <f>STDEV(K2:K6)^2</f>
        <v>1.7118299613715023E-2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101000000</v>
      </c>
      <c r="C3" s="60">
        <v>853000</v>
      </c>
      <c r="D3" s="60">
        <f t="shared" si="0"/>
        <v>8530000</v>
      </c>
      <c r="E3" s="173"/>
      <c r="F3" s="173"/>
      <c r="G3" s="65">
        <f t="shared" si="1"/>
        <v>8.4455445544554461E-2</v>
      </c>
      <c r="H3" s="176"/>
      <c r="I3" s="176"/>
      <c r="J3" s="179"/>
      <c r="K3" s="66">
        <f>LOG(D3)</f>
        <v>6.9309490311675228</v>
      </c>
      <c r="L3" s="182"/>
      <c r="M3" s="199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101000000</v>
      </c>
      <c r="C4" s="60">
        <v>1480000</v>
      </c>
      <c r="D4" s="60">
        <f t="shared" si="0"/>
        <v>14800000</v>
      </c>
      <c r="E4" s="173"/>
      <c r="F4" s="173"/>
      <c r="G4" s="65">
        <f t="shared" si="1"/>
        <v>0.14653465346534653</v>
      </c>
      <c r="H4" s="176"/>
      <c r="I4" s="176"/>
      <c r="J4" s="179"/>
      <c r="K4" s="66">
        <f>LOG(D4)</f>
        <v>7.1702617153949575</v>
      </c>
      <c r="L4" s="182"/>
      <c r="M4" s="199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101000000</v>
      </c>
      <c r="C5" s="60">
        <v>737000</v>
      </c>
      <c r="D5" s="60">
        <f t="shared" si="0"/>
        <v>7370000</v>
      </c>
      <c r="E5" s="173"/>
      <c r="F5" s="173"/>
      <c r="G5" s="65">
        <f t="shared" si="1"/>
        <v>7.2970297029702966E-2</v>
      </c>
      <c r="H5" s="176"/>
      <c r="I5" s="176"/>
      <c r="J5" s="179"/>
      <c r="K5" s="66">
        <f>LOG(D5)</f>
        <v>6.8674674878590514</v>
      </c>
      <c r="L5" s="182"/>
      <c r="M5" s="199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101000000</v>
      </c>
      <c r="C6" s="60">
        <v>1240000</v>
      </c>
      <c r="D6" s="60">
        <f t="shared" si="0"/>
        <v>12400000</v>
      </c>
      <c r="E6" s="174"/>
      <c r="F6" s="174"/>
      <c r="G6" s="65">
        <f t="shared" si="1"/>
        <v>0.12277227722772277</v>
      </c>
      <c r="H6" s="177"/>
      <c r="I6" s="177"/>
      <c r="J6" s="180"/>
      <c r="K6" s="66">
        <f>LOG(D6)</f>
        <v>7.0934216851622347</v>
      </c>
      <c r="L6" s="182"/>
      <c r="M6" s="199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101000000</v>
      </c>
      <c r="C8" s="8">
        <v>13.3</v>
      </c>
      <c r="D8" s="8">
        <f t="shared" si="0"/>
        <v>133</v>
      </c>
      <c r="E8" s="127">
        <f>AVERAGE(D8:D12)</f>
        <v>100.6</v>
      </c>
      <c r="F8" s="127">
        <f>STDEV(D8:D12)</f>
        <v>159.51426268519063</v>
      </c>
      <c r="G8" s="123">
        <f t="shared" si="1"/>
        <v>1.3168316831683168E-6</v>
      </c>
      <c r="H8" s="161">
        <f>AVERAGE(G8:G12)</f>
        <v>9.9603960396039608E-7</v>
      </c>
      <c r="I8" s="161">
        <f>STDEV(G8:G12)</f>
        <v>1.5793491354969368E-6</v>
      </c>
      <c r="J8" s="133">
        <f>I8/H8</f>
        <v>1.5856288537295289</v>
      </c>
      <c r="K8" s="67">
        <f>LOG(D8)</f>
        <v>2.1238516409670858</v>
      </c>
      <c r="L8" s="136">
        <f>AVERAGE(K8:K12)</f>
        <v>0.93770354104383491</v>
      </c>
      <c r="M8" s="136">
        <f>STDEV(K8:K12)^2</f>
        <v>1.6729545398835379</v>
      </c>
      <c r="N8" s="142">
        <f>L2-L8</f>
        <v>6.0994867710663367</v>
      </c>
      <c r="O8" s="136">
        <f>SQRT((M2/5)+(M8/5))</f>
        <v>0.58139020278935782</v>
      </c>
      <c r="P8" s="170">
        <f>1.96*O8</f>
        <v>1.1395247974671414</v>
      </c>
    </row>
    <row r="9" spans="1:16" ht="20.100000000000001" customHeight="1" x14ac:dyDescent="0.2">
      <c r="A9" s="16" t="s">
        <v>33</v>
      </c>
      <c r="B9" s="10">
        <v>101000000</v>
      </c>
      <c r="C9" s="10">
        <v>0</v>
      </c>
      <c r="D9" s="10">
        <v>1</v>
      </c>
      <c r="E9" s="128"/>
      <c r="F9" s="128"/>
      <c r="G9" s="11">
        <f t="shared" si="1"/>
        <v>9.9009900990099018E-9</v>
      </c>
      <c r="H9" s="162"/>
      <c r="I9" s="162"/>
      <c r="J9" s="134"/>
      <c r="K9" s="68">
        <f>LOG(D9)</f>
        <v>0</v>
      </c>
      <c r="L9" s="137"/>
      <c r="M9" s="137"/>
      <c r="N9" s="143"/>
      <c r="O9" s="137"/>
      <c r="P9" s="171"/>
    </row>
    <row r="10" spans="1:16" ht="20.100000000000001" customHeight="1" x14ac:dyDescent="0.2">
      <c r="A10" s="16" t="s">
        <v>34</v>
      </c>
      <c r="B10" s="10">
        <v>101000000</v>
      </c>
      <c r="C10" s="10">
        <v>36.700000000000003</v>
      </c>
      <c r="D10" s="10">
        <f t="shared" si="0"/>
        <v>367</v>
      </c>
      <c r="E10" s="128"/>
      <c r="F10" s="128"/>
      <c r="G10" s="117">
        <f t="shared" si="1"/>
        <v>3.6336633663366337E-6</v>
      </c>
      <c r="H10" s="162"/>
      <c r="I10" s="162"/>
      <c r="J10" s="134"/>
      <c r="K10" s="68">
        <f>LOG(D10)</f>
        <v>2.5646660642520893</v>
      </c>
      <c r="L10" s="137"/>
      <c r="M10" s="137"/>
      <c r="N10" s="143"/>
      <c r="O10" s="137"/>
      <c r="P10" s="171"/>
    </row>
    <row r="11" spans="1:16" ht="20.100000000000001" customHeight="1" x14ac:dyDescent="0.2">
      <c r="A11" s="16" t="s">
        <v>35</v>
      </c>
      <c r="B11" s="10">
        <v>101000000</v>
      </c>
      <c r="C11" s="10">
        <v>0</v>
      </c>
      <c r="D11" s="10">
        <v>1</v>
      </c>
      <c r="E11" s="128"/>
      <c r="F11" s="128"/>
      <c r="G11" s="11">
        <f t="shared" si="1"/>
        <v>9.9009900990099018E-9</v>
      </c>
      <c r="H11" s="162"/>
      <c r="I11" s="162"/>
      <c r="J11" s="134"/>
      <c r="K11" s="68">
        <f>LOG(D11)</f>
        <v>0</v>
      </c>
      <c r="L11" s="137"/>
      <c r="M11" s="137"/>
      <c r="N11" s="143"/>
      <c r="O11" s="137"/>
      <c r="P11" s="171"/>
    </row>
    <row r="12" spans="1:16" ht="20.100000000000001" customHeight="1" x14ac:dyDescent="0.2">
      <c r="A12" s="16" t="s">
        <v>36</v>
      </c>
      <c r="B12" s="10">
        <v>101000000</v>
      </c>
      <c r="C12" s="10">
        <v>0</v>
      </c>
      <c r="D12" s="10">
        <v>1</v>
      </c>
      <c r="E12" s="129"/>
      <c r="F12" s="129"/>
      <c r="G12" s="11">
        <f t="shared" si="1"/>
        <v>9.9009900990099018E-9</v>
      </c>
      <c r="H12" s="163"/>
      <c r="I12" s="163"/>
      <c r="J12" s="135"/>
      <c r="K12" s="68">
        <f>LOG(D12)</f>
        <v>0</v>
      </c>
      <c r="L12" s="138"/>
      <c r="M12" s="138"/>
      <c r="N12" s="144"/>
      <c r="O12" s="137"/>
      <c r="P12" s="17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101000000</v>
      </c>
      <c r="C16" s="45">
        <v>893000</v>
      </c>
      <c r="D16" s="45">
        <f t="shared" ref="D16:D27" si="2">C16*10</f>
        <v>8930000</v>
      </c>
      <c r="E16" s="192">
        <f>AVERAGE(D16:D20)</f>
        <v>9740000</v>
      </c>
      <c r="F16" s="192">
        <f>STDEV(D16:D20)</f>
        <v>2508575.2928704373</v>
      </c>
      <c r="G16" s="49">
        <f t="shared" ref="G16:G26" si="3">D16/B16</f>
        <v>8.8415841584158411E-2</v>
      </c>
      <c r="H16" s="195">
        <f>AVERAGE(G16:G20)</f>
        <v>9.6435643564356438E-2</v>
      </c>
      <c r="I16" s="195">
        <f>STDEV(G16:G20)</f>
        <v>2.4837379137331035E-2</v>
      </c>
      <c r="J16" s="195">
        <f>I16/H16</f>
        <v>0.25755393150620476</v>
      </c>
      <c r="K16" s="50">
        <f>LOG(D16)</f>
        <v>6.9508514588885468</v>
      </c>
      <c r="L16" s="185">
        <f>AVERAGE(K16:K20)</f>
        <v>6.9788834299457374</v>
      </c>
      <c r="M16" s="200">
        <f>STDEV(K16:K20)^2</f>
        <v>9.5948918091613242E-3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101000000</v>
      </c>
      <c r="C17" s="47">
        <v>820000</v>
      </c>
      <c r="D17" s="47">
        <f t="shared" si="2"/>
        <v>8200000</v>
      </c>
      <c r="E17" s="193"/>
      <c r="F17" s="193"/>
      <c r="G17" s="51">
        <f t="shared" si="3"/>
        <v>8.1188118811881191E-2</v>
      </c>
      <c r="H17" s="196"/>
      <c r="I17" s="196"/>
      <c r="J17" s="196"/>
      <c r="K17" s="52">
        <f>LOG(D17)</f>
        <v>6.9138138523837167</v>
      </c>
      <c r="L17" s="186"/>
      <c r="M17" s="201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101000000</v>
      </c>
      <c r="C18" s="47">
        <v>1420000</v>
      </c>
      <c r="D18" s="47">
        <f t="shared" si="2"/>
        <v>14200000</v>
      </c>
      <c r="E18" s="193"/>
      <c r="F18" s="193"/>
      <c r="G18" s="51">
        <f t="shared" si="3"/>
        <v>0.14059405940594061</v>
      </c>
      <c r="H18" s="196"/>
      <c r="I18" s="196"/>
      <c r="J18" s="196"/>
      <c r="K18" s="52">
        <f>LOG(D18)</f>
        <v>7.1522883443830567</v>
      </c>
      <c r="L18" s="186"/>
      <c r="M18" s="201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101000000</v>
      </c>
      <c r="C19" s="47">
        <v>880000</v>
      </c>
      <c r="D19" s="47">
        <f t="shared" si="2"/>
        <v>8800000</v>
      </c>
      <c r="E19" s="193"/>
      <c r="F19" s="193"/>
      <c r="G19" s="51">
        <f t="shared" si="3"/>
        <v>8.7128712871287123E-2</v>
      </c>
      <c r="H19" s="196"/>
      <c r="I19" s="196"/>
      <c r="J19" s="196"/>
      <c r="K19" s="52">
        <f>LOG(D19)</f>
        <v>6.9444826721501682</v>
      </c>
      <c r="L19" s="186"/>
      <c r="M19" s="201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101000000</v>
      </c>
      <c r="C20" s="47">
        <v>857000</v>
      </c>
      <c r="D20" s="47">
        <f t="shared" si="2"/>
        <v>8570000</v>
      </c>
      <c r="E20" s="194"/>
      <c r="F20" s="194"/>
      <c r="G20" s="51">
        <f t="shared" si="3"/>
        <v>8.4851485148514857E-2</v>
      </c>
      <c r="H20" s="197"/>
      <c r="I20" s="197"/>
      <c r="J20" s="197"/>
      <c r="K20" s="52">
        <f>LOG(D20)</f>
        <v>6.9329808219231985</v>
      </c>
      <c r="L20" s="186"/>
      <c r="M20" s="201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20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101000000</v>
      </c>
      <c r="C22" s="8">
        <v>0</v>
      </c>
      <c r="D22" s="8">
        <v>1</v>
      </c>
      <c r="E22" s="127">
        <f>AVERAGE(D22:D26)</f>
        <v>886.4</v>
      </c>
      <c r="F22" s="127">
        <f>STDEV(D22:D26)</f>
        <v>1429.1935838087156</v>
      </c>
      <c r="G22" s="41">
        <f t="shared" si="3"/>
        <v>9.9009900990099018E-9</v>
      </c>
      <c r="H22" s="161">
        <f>AVERAGE(G22:G26)</f>
        <v>8.776237623762376E-6</v>
      </c>
      <c r="I22" s="189">
        <f>STDEV(G22:G26)</f>
        <v>1.415043152285857E-5</v>
      </c>
      <c r="J22" s="133">
        <f>I22/H22</f>
        <v>1.6123573824556809</v>
      </c>
      <c r="K22" s="67">
        <f>LOG(D22)</f>
        <v>0</v>
      </c>
      <c r="L22" s="136">
        <f>AVERAGE(K22:K26)</f>
        <v>1.704488846701264</v>
      </c>
      <c r="M22" s="136">
        <f>STDEV(K22:K26)^2</f>
        <v>2.7203005588792251</v>
      </c>
      <c r="N22" s="142">
        <f>L16-L22</f>
        <v>5.2743945832444732</v>
      </c>
      <c r="O22" s="136">
        <f>SQRT((M16/5)+(M22/5))</f>
        <v>0.73890397896998583</v>
      </c>
      <c r="P22" s="145">
        <f>1.96*O22</f>
        <v>1.4482517987811723</v>
      </c>
    </row>
    <row r="23" spans="1:16" ht="20.100000000000001" customHeight="1" x14ac:dyDescent="0.2">
      <c r="A23" s="16" t="s">
        <v>72</v>
      </c>
      <c r="B23" s="10">
        <v>101000000</v>
      </c>
      <c r="C23" s="10">
        <v>333</v>
      </c>
      <c r="D23" s="10">
        <f t="shared" si="2"/>
        <v>3330</v>
      </c>
      <c r="E23" s="128"/>
      <c r="F23" s="128"/>
      <c r="G23" s="121">
        <f t="shared" si="3"/>
        <v>3.2970297029702969E-5</v>
      </c>
      <c r="H23" s="162"/>
      <c r="I23" s="190"/>
      <c r="J23" s="134"/>
      <c r="K23" s="68">
        <f>LOG(D23)</f>
        <v>3.5224442335063197</v>
      </c>
      <c r="L23" s="137"/>
      <c r="M23" s="137"/>
      <c r="N23" s="143"/>
      <c r="O23" s="137"/>
      <c r="P23" s="146"/>
    </row>
    <row r="24" spans="1:16" ht="20.100000000000001" customHeight="1" x14ac:dyDescent="0.2">
      <c r="A24" s="16" t="s">
        <v>73</v>
      </c>
      <c r="B24" s="10">
        <v>101000000</v>
      </c>
      <c r="C24" s="10">
        <v>0</v>
      </c>
      <c r="D24" s="10">
        <v>1</v>
      </c>
      <c r="E24" s="128"/>
      <c r="F24" s="128"/>
      <c r="G24" s="11">
        <f t="shared" si="3"/>
        <v>9.9009900990099018E-9</v>
      </c>
      <c r="H24" s="162"/>
      <c r="I24" s="190"/>
      <c r="J24" s="134"/>
      <c r="K24" s="68">
        <f>LOG(D24)</f>
        <v>0</v>
      </c>
      <c r="L24" s="137"/>
      <c r="M24" s="137"/>
      <c r="N24" s="143"/>
      <c r="O24" s="137"/>
      <c r="P24" s="146"/>
    </row>
    <row r="25" spans="1:16" ht="20.100000000000001" customHeight="1" x14ac:dyDescent="0.2">
      <c r="A25" s="16" t="s">
        <v>74</v>
      </c>
      <c r="B25" s="10">
        <v>101000000</v>
      </c>
      <c r="C25" s="10">
        <v>10</v>
      </c>
      <c r="D25" s="10">
        <f t="shared" si="2"/>
        <v>100</v>
      </c>
      <c r="E25" s="128"/>
      <c r="F25" s="128"/>
      <c r="G25" s="117">
        <f t="shared" si="3"/>
        <v>9.9009900990099017E-7</v>
      </c>
      <c r="H25" s="162"/>
      <c r="I25" s="190"/>
      <c r="J25" s="134"/>
      <c r="K25" s="68">
        <f>LOG(D25)</f>
        <v>2</v>
      </c>
      <c r="L25" s="137"/>
      <c r="M25" s="137"/>
      <c r="N25" s="143"/>
      <c r="O25" s="137"/>
      <c r="P25" s="146"/>
    </row>
    <row r="26" spans="1:16" ht="20.100000000000001" customHeight="1" x14ac:dyDescent="0.2">
      <c r="A26" s="16" t="s">
        <v>75</v>
      </c>
      <c r="B26" s="10">
        <v>101000000</v>
      </c>
      <c r="C26" s="10">
        <v>100</v>
      </c>
      <c r="D26" s="10">
        <f t="shared" si="2"/>
        <v>1000</v>
      </c>
      <c r="E26" s="129"/>
      <c r="F26" s="129"/>
      <c r="G26" s="121">
        <f t="shared" si="3"/>
        <v>9.9009900990099013E-6</v>
      </c>
      <c r="H26" s="163"/>
      <c r="I26" s="191"/>
      <c r="J26" s="135"/>
      <c r="K26" s="68">
        <f>LOG(D26)</f>
        <v>3</v>
      </c>
      <c r="L26" s="138"/>
      <c r="M26" s="138"/>
      <c r="N26" s="144"/>
      <c r="O26" s="137"/>
      <c r="P26" s="146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101000000</v>
      </c>
      <c r="C30" s="76">
        <v>6570000</v>
      </c>
      <c r="D30" s="76">
        <f t="shared" ref="D30:D41" si="4">C30*10</f>
        <v>65700000</v>
      </c>
      <c r="E30" s="164">
        <f>AVERAGE(D30:D34)</f>
        <v>76880000</v>
      </c>
      <c r="F30" s="164">
        <f>STDEV(D30:D34)</f>
        <v>10845598.185439104</v>
      </c>
      <c r="G30" s="81">
        <f t="shared" ref="G30:G40" si="5">D30/B30</f>
        <v>0.65049504950495052</v>
      </c>
      <c r="H30" s="167">
        <f>AVERAGE(G30:G34)</f>
        <v>0.7611881188118812</v>
      </c>
      <c r="I30" s="167">
        <f>STDEV(G30:G34)</f>
        <v>0.10738216025187208</v>
      </c>
      <c r="J30" s="167">
        <f>I30/H30</f>
        <v>0.14107177660560719</v>
      </c>
      <c r="K30" s="82">
        <f>LOG(D30)</f>
        <v>7.8175653695597811</v>
      </c>
      <c r="L30" s="157">
        <f>AVERAGE(K30:K34)</f>
        <v>7.882431893073365</v>
      </c>
      <c r="M30" s="159">
        <f>STDEV(K30:K34)^2</f>
        <v>3.6309326309326524E-3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101000000</v>
      </c>
      <c r="C31" s="78">
        <v>8370000</v>
      </c>
      <c r="D31" s="78">
        <f t="shared" si="4"/>
        <v>83700000</v>
      </c>
      <c r="E31" s="165"/>
      <c r="F31" s="165"/>
      <c r="G31" s="84">
        <f t="shared" si="5"/>
        <v>0.82871287128712867</v>
      </c>
      <c r="H31" s="168"/>
      <c r="I31" s="168"/>
      <c r="J31" s="168"/>
      <c r="K31" s="85">
        <f>LOG(D31)</f>
        <v>7.92272545799326</v>
      </c>
      <c r="L31" s="158"/>
      <c r="M31" s="160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101000000</v>
      </c>
      <c r="C32" s="78">
        <v>9200000</v>
      </c>
      <c r="D32" s="78">
        <f t="shared" si="4"/>
        <v>92000000</v>
      </c>
      <c r="E32" s="165"/>
      <c r="F32" s="165"/>
      <c r="G32" s="84">
        <f t="shared" si="5"/>
        <v>0.91089108910891092</v>
      </c>
      <c r="H32" s="168"/>
      <c r="I32" s="168"/>
      <c r="J32" s="168"/>
      <c r="K32" s="85">
        <f>LOG(D32)</f>
        <v>7.9637878273455556</v>
      </c>
      <c r="L32" s="158"/>
      <c r="M32" s="160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101000000</v>
      </c>
      <c r="C33" s="78">
        <v>7400000</v>
      </c>
      <c r="D33" s="78">
        <f t="shared" si="4"/>
        <v>74000000</v>
      </c>
      <c r="E33" s="165"/>
      <c r="F33" s="165"/>
      <c r="G33" s="84">
        <f t="shared" si="5"/>
        <v>0.73267326732673266</v>
      </c>
      <c r="H33" s="168"/>
      <c r="I33" s="168"/>
      <c r="J33" s="168"/>
      <c r="K33" s="85">
        <f>LOG(D33)</f>
        <v>7.8692317197309762</v>
      </c>
      <c r="L33" s="158"/>
      <c r="M33" s="160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101000000</v>
      </c>
      <c r="C34" s="78">
        <v>6900000</v>
      </c>
      <c r="D34" s="78">
        <f t="shared" si="4"/>
        <v>69000000</v>
      </c>
      <c r="E34" s="166"/>
      <c r="F34" s="166"/>
      <c r="G34" s="84">
        <f t="shared" si="5"/>
        <v>0.68316831683168322</v>
      </c>
      <c r="H34" s="169"/>
      <c r="I34" s="169"/>
      <c r="J34" s="169"/>
      <c r="K34" s="85">
        <f>LOG(D34)</f>
        <v>7.8388490907372557</v>
      </c>
      <c r="L34" s="158"/>
      <c r="M34" s="160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101000000</v>
      </c>
      <c r="C36" s="8">
        <v>0</v>
      </c>
      <c r="D36" s="8">
        <v>1</v>
      </c>
      <c r="E36" s="127">
        <f>AVERAGE(D36:D40)</f>
        <v>1</v>
      </c>
      <c r="F36" s="127">
        <f>STDEV(D36:D40)</f>
        <v>0</v>
      </c>
      <c r="G36" s="41">
        <f t="shared" si="5"/>
        <v>9.9009900990099018E-9</v>
      </c>
      <c r="H36" s="133">
        <f>AVERAGE(G36:G40)</f>
        <v>9.9009900990099018E-9</v>
      </c>
      <c r="I36" s="133">
        <f>STDEV(G36:G40)</f>
        <v>0</v>
      </c>
      <c r="J36" s="133">
        <f>I36/H36</f>
        <v>0</v>
      </c>
      <c r="K36" s="67">
        <f>LOG(D36)</f>
        <v>0</v>
      </c>
      <c r="L36" s="136">
        <f>AVERAGE(K36:K40)</f>
        <v>0</v>
      </c>
      <c r="M36" s="136">
        <f>STDEV(K36:K40)^2</f>
        <v>0</v>
      </c>
      <c r="N36" s="142">
        <f>L30-L36</f>
        <v>7.882431893073365</v>
      </c>
      <c r="O36" s="136">
        <f>SQRT((M30/5)+(M36/5))</f>
        <v>2.6947848266355712E-2</v>
      </c>
      <c r="P36" s="145">
        <f>1.96*O36</f>
        <v>5.2817782602057196E-2</v>
      </c>
    </row>
    <row r="37" spans="1:16" ht="20.100000000000001" customHeight="1" x14ac:dyDescent="0.2">
      <c r="A37" s="16" t="s">
        <v>61</v>
      </c>
      <c r="B37" s="10">
        <v>101000000</v>
      </c>
      <c r="C37" s="10">
        <v>0</v>
      </c>
      <c r="D37" s="10">
        <v>1</v>
      </c>
      <c r="E37" s="128"/>
      <c r="F37" s="128"/>
      <c r="G37" s="11">
        <f t="shared" si="5"/>
        <v>9.9009900990099018E-9</v>
      </c>
      <c r="H37" s="134"/>
      <c r="I37" s="134"/>
      <c r="J37" s="134"/>
      <c r="K37" s="68">
        <f>LOG(D37)</f>
        <v>0</v>
      </c>
      <c r="L37" s="137"/>
      <c r="M37" s="137"/>
      <c r="N37" s="143"/>
      <c r="O37" s="137"/>
      <c r="P37" s="146"/>
    </row>
    <row r="38" spans="1:16" ht="20.100000000000001" customHeight="1" x14ac:dyDescent="0.2">
      <c r="A38" s="16" t="s">
        <v>62</v>
      </c>
      <c r="B38" s="10">
        <v>101000000</v>
      </c>
      <c r="C38" s="10">
        <v>0</v>
      </c>
      <c r="D38" s="10">
        <v>1</v>
      </c>
      <c r="E38" s="128"/>
      <c r="F38" s="128"/>
      <c r="G38" s="11">
        <f t="shared" si="5"/>
        <v>9.9009900990099018E-9</v>
      </c>
      <c r="H38" s="134"/>
      <c r="I38" s="134"/>
      <c r="J38" s="134"/>
      <c r="K38" s="68">
        <f>LOG(D38)</f>
        <v>0</v>
      </c>
      <c r="L38" s="137"/>
      <c r="M38" s="137"/>
      <c r="N38" s="143"/>
      <c r="O38" s="137"/>
      <c r="P38" s="146"/>
    </row>
    <row r="39" spans="1:16" ht="20.100000000000001" customHeight="1" x14ac:dyDescent="0.2">
      <c r="A39" s="16" t="s">
        <v>63</v>
      </c>
      <c r="B39" s="10">
        <v>101000000</v>
      </c>
      <c r="C39" s="10">
        <v>0</v>
      </c>
      <c r="D39" s="10">
        <v>1</v>
      </c>
      <c r="E39" s="128"/>
      <c r="F39" s="128"/>
      <c r="G39" s="11">
        <f t="shared" si="5"/>
        <v>9.9009900990099018E-9</v>
      </c>
      <c r="H39" s="134"/>
      <c r="I39" s="134"/>
      <c r="J39" s="134"/>
      <c r="K39" s="68">
        <f>LOG(D39)</f>
        <v>0</v>
      </c>
      <c r="L39" s="137"/>
      <c r="M39" s="137"/>
      <c r="N39" s="143"/>
      <c r="O39" s="137"/>
      <c r="P39" s="146"/>
    </row>
    <row r="40" spans="1:16" ht="20.100000000000001" customHeight="1" x14ac:dyDescent="0.2">
      <c r="A40" s="16" t="s">
        <v>64</v>
      </c>
      <c r="B40" s="10">
        <v>101000000</v>
      </c>
      <c r="C40" s="10">
        <v>0</v>
      </c>
      <c r="D40" s="10">
        <v>1</v>
      </c>
      <c r="E40" s="129"/>
      <c r="F40" s="129"/>
      <c r="G40" s="11">
        <f t="shared" si="5"/>
        <v>9.9009900990099018E-9</v>
      </c>
      <c r="H40" s="135"/>
      <c r="I40" s="135"/>
      <c r="J40" s="135"/>
      <c r="K40" s="68">
        <f>LOG(D40)</f>
        <v>0</v>
      </c>
      <c r="L40" s="138"/>
      <c r="M40" s="138"/>
      <c r="N40" s="144"/>
      <c r="O40" s="137"/>
      <c r="P40" s="146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101000000</v>
      </c>
      <c r="C44" s="87">
        <v>777000</v>
      </c>
      <c r="D44" s="87">
        <f t="shared" ref="D44:D55" si="6">C44*10</f>
        <v>7770000</v>
      </c>
      <c r="E44" s="147">
        <f>AVERAGE(D44:D48)</f>
        <v>6402000</v>
      </c>
      <c r="F44" s="147">
        <f>STDEV(D44:D48)</f>
        <v>1442799.3623508434</v>
      </c>
      <c r="G44" s="91">
        <f t="shared" ref="G44:G48" si="7">D44/B44</f>
        <v>7.693069306930693E-2</v>
      </c>
      <c r="H44" s="150">
        <f>AVERAGE(G44:G48)</f>
        <v>6.3386138613861387E-2</v>
      </c>
      <c r="I44" s="150">
        <f>STDEV(G44:G48)</f>
        <v>1.4285142201493512E-2</v>
      </c>
      <c r="J44" s="150">
        <f>I44/H44</f>
        <v>0.22536697318819818</v>
      </c>
      <c r="K44" s="92">
        <f>LOG(D44)</f>
        <v>6.8904210188009145</v>
      </c>
      <c r="L44" s="153">
        <f>AVERAGE(K44:K48)</f>
        <v>6.7961235036421801</v>
      </c>
      <c r="M44" s="155">
        <f>STDEV(K44:K48)^2</f>
        <v>1.1902422957266645E-2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101000000</v>
      </c>
      <c r="C45" s="89">
        <v>700000</v>
      </c>
      <c r="D45" s="89">
        <f t="shared" si="6"/>
        <v>7000000</v>
      </c>
      <c r="E45" s="148"/>
      <c r="F45" s="148"/>
      <c r="G45" s="93">
        <f t="shared" si="7"/>
        <v>6.9306930693069313E-2</v>
      </c>
      <c r="H45" s="151"/>
      <c r="I45" s="151"/>
      <c r="J45" s="151"/>
      <c r="K45" s="94">
        <f>LOG(D45)</f>
        <v>6.8450980400142569</v>
      </c>
      <c r="L45" s="154"/>
      <c r="M45" s="156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101000000</v>
      </c>
      <c r="C46" s="89">
        <v>727000</v>
      </c>
      <c r="D46" s="89">
        <f t="shared" si="6"/>
        <v>7270000</v>
      </c>
      <c r="E46" s="148"/>
      <c r="F46" s="148"/>
      <c r="G46" s="93">
        <f t="shared" si="7"/>
        <v>7.1980198019801975E-2</v>
      </c>
      <c r="H46" s="151"/>
      <c r="I46" s="151"/>
      <c r="J46" s="151"/>
      <c r="K46" s="94">
        <f>LOG(D46)</f>
        <v>6.8615344108590381</v>
      </c>
      <c r="L46" s="154"/>
      <c r="M46" s="156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101000000</v>
      </c>
      <c r="C47" s="89">
        <v>417000</v>
      </c>
      <c r="D47" s="89">
        <f t="shared" si="6"/>
        <v>4170000</v>
      </c>
      <c r="E47" s="148"/>
      <c r="F47" s="148"/>
      <c r="G47" s="93">
        <f t="shared" si="7"/>
        <v>4.1287128712871289E-2</v>
      </c>
      <c r="H47" s="151"/>
      <c r="I47" s="151"/>
      <c r="J47" s="151"/>
      <c r="K47" s="94">
        <f>LOG(D47)</f>
        <v>6.6201360549737576</v>
      </c>
      <c r="L47" s="154"/>
      <c r="M47" s="156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101000000</v>
      </c>
      <c r="C48" s="89">
        <v>580000</v>
      </c>
      <c r="D48" s="89">
        <f t="shared" si="6"/>
        <v>5800000</v>
      </c>
      <c r="E48" s="149"/>
      <c r="F48" s="149"/>
      <c r="G48" s="93">
        <f t="shared" si="7"/>
        <v>5.7425742574257428E-2</v>
      </c>
      <c r="H48" s="152"/>
      <c r="I48" s="152"/>
      <c r="J48" s="152"/>
      <c r="K48" s="94">
        <f>LOG(D48)</f>
        <v>6.7634279935629369</v>
      </c>
      <c r="L48" s="154"/>
      <c r="M48" s="156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101000000</v>
      </c>
      <c r="C50" s="8">
        <v>13.3</v>
      </c>
      <c r="D50" s="8">
        <f t="shared" si="6"/>
        <v>133</v>
      </c>
      <c r="E50" s="127">
        <f>AVERAGE(D50:D54)</f>
        <v>4362.6000000000004</v>
      </c>
      <c r="F50" s="127">
        <f>STDEV(D50:D54)</f>
        <v>2931.377457783286</v>
      </c>
      <c r="G50" s="123">
        <f t="shared" ref="G50:G54" si="8">D50/B50</f>
        <v>1.3168316831683168E-6</v>
      </c>
      <c r="H50" s="189">
        <f>AVERAGE(G50:G54)</f>
        <v>4.3194059405940589E-5</v>
      </c>
      <c r="I50" s="189">
        <f>STDEV(G50:G54)</f>
        <v>2.9023539185973125E-5</v>
      </c>
      <c r="J50" s="133">
        <f>I50/H50</f>
        <v>0.67193358496843303</v>
      </c>
      <c r="K50" s="67">
        <f>LOG(D50)</f>
        <v>2.1238516409670858</v>
      </c>
      <c r="L50" s="136">
        <f>AVERAGE(K50:K54)</f>
        <v>3.3892070260917047</v>
      </c>
      <c r="M50" s="136">
        <f>STDEV(K50:K54)^2</f>
        <v>0.52840084198322756</v>
      </c>
      <c r="N50" s="142">
        <f>L44-L50</f>
        <v>3.4069164775504754</v>
      </c>
      <c r="O50" s="136">
        <f>SQRT((M44/5)+(M50/5))</f>
        <v>0.32872580213317426</v>
      </c>
      <c r="P50" s="145">
        <f>1.96*O50</f>
        <v>0.64430257218102149</v>
      </c>
    </row>
    <row r="51" spans="1:16" ht="20.100000000000001" customHeight="1" x14ac:dyDescent="0.2">
      <c r="A51" s="16" t="s">
        <v>46</v>
      </c>
      <c r="B51" s="10">
        <v>101000000</v>
      </c>
      <c r="C51" s="10">
        <v>577</v>
      </c>
      <c r="D51" s="10">
        <f t="shared" si="6"/>
        <v>5770</v>
      </c>
      <c r="E51" s="128"/>
      <c r="F51" s="128"/>
      <c r="G51" s="121">
        <f t="shared" si="8"/>
        <v>5.7128712871287126E-5</v>
      </c>
      <c r="H51" s="190"/>
      <c r="I51" s="190"/>
      <c r="J51" s="134"/>
      <c r="K51" s="68">
        <f>LOG(D51)</f>
        <v>3.7611758131557314</v>
      </c>
      <c r="L51" s="137"/>
      <c r="M51" s="137"/>
      <c r="N51" s="143"/>
      <c r="O51" s="137"/>
      <c r="P51" s="146"/>
    </row>
    <row r="52" spans="1:16" ht="20.100000000000001" customHeight="1" x14ac:dyDescent="0.2">
      <c r="A52" s="16" t="s">
        <v>47</v>
      </c>
      <c r="B52" s="10">
        <v>101000000</v>
      </c>
      <c r="C52" s="10">
        <v>267</v>
      </c>
      <c r="D52" s="10">
        <f t="shared" si="6"/>
        <v>2670</v>
      </c>
      <c r="E52" s="128"/>
      <c r="F52" s="128"/>
      <c r="G52" s="121">
        <f t="shared" si="8"/>
        <v>2.6435643564356436E-5</v>
      </c>
      <c r="H52" s="190"/>
      <c r="I52" s="190"/>
      <c r="J52" s="134"/>
      <c r="K52" s="68">
        <f>LOG(D52)</f>
        <v>3.4265112613645754</v>
      </c>
      <c r="L52" s="137"/>
      <c r="M52" s="137"/>
      <c r="N52" s="143"/>
      <c r="O52" s="137"/>
      <c r="P52" s="146"/>
    </row>
    <row r="53" spans="1:16" ht="20.100000000000001" customHeight="1" x14ac:dyDescent="0.2">
      <c r="A53" s="16" t="s">
        <v>48</v>
      </c>
      <c r="B53" s="10">
        <v>101000000</v>
      </c>
      <c r="C53" s="10">
        <v>747</v>
      </c>
      <c r="D53" s="10">
        <f t="shared" si="6"/>
        <v>7470</v>
      </c>
      <c r="E53" s="128"/>
      <c r="F53" s="128"/>
      <c r="G53" s="121">
        <f t="shared" si="8"/>
        <v>7.396039603960396E-5</v>
      </c>
      <c r="H53" s="190"/>
      <c r="I53" s="190"/>
      <c r="J53" s="134"/>
      <c r="K53" s="68">
        <f>LOG(D53)</f>
        <v>3.8733206018153989</v>
      </c>
      <c r="L53" s="137"/>
      <c r="M53" s="137"/>
      <c r="N53" s="143"/>
      <c r="O53" s="137"/>
      <c r="P53" s="146"/>
    </row>
    <row r="54" spans="1:16" ht="20.100000000000001" customHeight="1" x14ac:dyDescent="0.2">
      <c r="A54" s="16" t="s">
        <v>49</v>
      </c>
      <c r="B54" s="10">
        <v>101000000</v>
      </c>
      <c r="C54" s="10">
        <v>577</v>
      </c>
      <c r="D54" s="10">
        <f t="shared" si="6"/>
        <v>5770</v>
      </c>
      <c r="E54" s="129"/>
      <c r="F54" s="129"/>
      <c r="G54" s="121">
        <f t="shared" si="8"/>
        <v>5.7128712871287126E-5</v>
      </c>
      <c r="H54" s="191"/>
      <c r="I54" s="191"/>
      <c r="J54" s="135"/>
      <c r="K54" s="68">
        <f>LOG(D54)</f>
        <v>3.7611758131557314</v>
      </c>
      <c r="L54" s="138"/>
      <c r="M54" s="138"/>
      <c r="N54" s="144"/>
      <c r="O54" s="137"/>
      <c r="P54" s="146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#18 (212 mg/L - 32°C - 45%RH - 72hr CT)
&amp;"Arial,Bold Italic"B. anthracis&amp;"Arial,Bold" Sterne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zoomScale="60" zoomScaleNormal="60" zoomScaleSheetLayoutView="65" workbookViewId="0">
      <selection activeCell="C20" sqref="C20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102000000</v>
      </c>
      <c r="C2" s="108">
        <v>7570000</v>
      </c>
      <c r="D2" s="58">
        <f t="shared" ref="D2:D13" si="0">C2*10</f>
        <v>75700000</v>
      </c>
      <c r="E2" s="172">
        <f>AVERAGE(D2:D6)</f>
        <v>73200000</v>
      </c>
      <c r="F2" s="172">
        <f>STDEV(D2:D6)</f>
        <v>12045331.045679068</v>
      </c>
      <c r="G2" s="63">
        <f t="shared" ref="G2:G12" si="1">D2/B2</f>
        <v>0.74215686274509807</v>
      </c>
      <c r="H2" s="175">
        <f>AVERAGE(G2:G6)</f>
        <v>0.71764705882352942</v>
      </c>
      <c r="I2" s="175">
        <f>STDEV(G2:G6)</f>
        <v>0.11809148083999076</v>
      </c>
      <c r="J2" s="178">
        <f>I2/H2</f>
        <v>0.16455370280982318</v>
      </c>
      <c r="K2" s="64">
        <f>LOG(D2)</f>
        <v>7.8790958795000732</v>
      </c>
      <c r="L2" s="181">
        <f>AVERAGE(K2:K6)</f>
        <v>7.8599533990014381</v>
      </c>
      <c r="M2" s="183">
        <f>STDEV(K2:K6)^2</f>
        <v>4.8747892515296903E-3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102000000</v>
      </c>
      <c r="C3" s="60">
        <v>9130000</v>
      </c>
      <c r="D3" s="60">
        <f t="shared" si="0"/>
        <v>91300000</v>
      </c>
      <c r="E3" s="173"/>
      <c r="F3" s="173"/>
      <c r="G3" s="65">
        <f t="shared" si="1"/>
        <v>0.89509803921568631</v>
      </c>
      <c r="H3" s="176"/>
      <c r="I3" s="176"/>
      <c r="J3" s="179"/>
      <c r="K3" s="66">
        <f>LOG(D3)</f>
        <v>7.9604707775342991</v>
      </c>
      <c r="L3" s="182"/>
      <c r="M3" s="184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102000000</v>
      </c>
      <c r="C4" s="60">
        <v>6200000</v>
      </c>
      <c r="D4" s="60">
        <f t="shared" si="0"/>
        <v>62000000</v>
      </c>
      <c r="E4" s="173"/>
      <c r="F4" s="173"/>
      <c r="G4" s="65">
        <f t="shared" si="1"/>
        <v>0.60784313725490191</v>
      </c>
      <c r="H4" s="176"/>
      <c r="I4" s="176"/>
      <c r="J4" s="179"/>
      <c r="K4" s="66">
        <f>LOG(D4)</f>
        <v>7.7923916894982534</v>
      </c>
      <c r="L4" s="182"/>
      <c r="M4" s="184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102000000</v>
      </c>
      <c r="C5" s="60">
        <v>7470000</v>
      </c>
      <c r="D5" s="60">
        <f t="shared" si="0"/>
        <v>74700000</v>
      </c>
      <c r="E5" s="173"/>
      <c r="F5" s="173"/>
      <c r="G5" s="65">
        <f t="shared" si="1"/>
        <v>0.73235294117647054</v>
      </c>
      <c r="H5" s="176"/>
      <c r="I5" s="176"/>
      <c r="J5" s="179"/>
      <c r="K5" s="66">
        <f>LOG(D5)</f>
        <v>7.8733206018153989</v>
      </c>
      <c r="L5" s="182"/>
      <c r="M5" s="184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102000000</v>
      </c>
      <c r="C6" s="60">
        <v>6230000</v>
      </c>
      <c r="D6" s="60">
        <f t="shared" si="0"/>
        <v>62300000</v>
      </c>
      <c r="E6" s="174"/>
      <c r="F6" s="174"/>
      <c r="G6" s="65">
        <f t="shared" si="1"/>
        <v>0.61078431372549025</v>
      </c>
      <c r="H6" s="177"/>
      <c r="I6" s="177"/>
      <c r="J6" s="180"/>
      <c r="K6" s="66">
        <f>LOG(D6)</f>
        <v>7.7944880466591693</v>
      </c>
      <c r="L6" s="182"/>
      <c r="M6" s="184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102000000</v>
      </c>
      <c r="C8" s="8">
        <v>1480000</v>
      </c>
      <c r="D8" s="8">
        <f t="shared" si="0"/>
        <v>14800000</v>
      </c>
      <c r="E8" s="127">
        <f>AVERAGE(D8:D12)</f>
        <v>11814000</v>
      </c>
      <c r="F8" s="127">
        <f>STDEV(D8:D12)</f>
        <v>3134562.1703836089</v>
      </c>
      <c r="G8" s="41">
        <f t="shared" si="1"/>
        <v>0.14509803921568629</v>
      </c>
      <c r="H8" s="133">
        <f>AVERAGE(G8:G12)</f>
        <v>0.1158235294117647</v>
      </c>
      <c r="I8" s="133">
        <f>STDEV(G8:G12)</f>
        <v>3.0731001670427544E-2</v>
      </c>
      <c r="J8" s="133">
        <f>I8/H8</f>
        <v>0.26532606825661159</v>
      </c>
      <c r="K8" s="67">
        <f>LOG(D8)</f>
        <v>7.1702617153949575</v>
      </c>
      <c r="L8" s="136">
        <f>AVERAGE(K8:K12)</f>
        <v>7.0600800316021548</v>
      </c>
      <c r="M8" s="136">
        <f>STDEV(K8:K12)^2</f>
        <v>1.3400936218128476E-2</v>
      </c>
      <c r="N8" s="142">
        <f>L2-L8</f>
        <v>0.79987336739928327</v>
      </c>
      <c r="O8" s="136">
        <f>SQRT((M2/5)+(M8/5))</f>
        <v>6.0457795973154975E-2</v>
      </c>
      <c r="P8" s="170">
        <f>1.96*O8</f>
        <v>0.11849728010738375</v>
      </c>
    </row>
    <row r="9" spans="1:16" ht="20.100000000000001" customHeight="1" x14ac:dyDescent="0.2">
      <c r="A9" s="16" t="s">
        <v>33</v>
      </c>
      <c r="B9" s="10">
        <v>102000000</v>
      </c>
      <c r="C9" s="10">
        <v>1540000</v>
      </c>
      <c r="D9" s="10">
        <f t="shared" si="0"/>
        <v>15400000</v>
      </c>
      <c r="E9" s="128"/>
      <c r="F9" s="128"/>
      <c r="G9" s="11">
        <f t="shared" si="1"/>
        <v>0.15098039215686274</v>
      </c>
      <c r="H9" s="134"/>
      <c r="I9" s="134"/>
      <c r="J9" s="134"/>
      <c r="K9" s="68">
        <f>LOG(D9)</f>
        <v>7.1875207208364627</v>
      </c>
      <c r="L9" s="137"/>
      <c r="M9" s="137"/>
      <c r="N9" s="143"/>
      <c r="O9" s="137"/>
      <c r="P9" s="171"/>
    </row>
    <row r="10" spans="1:16" ht="20.100000000000001" customHeight="1" x14ac:dyDescent="0.2">
      <c r="A10" s="16" t="s">
        <v>34</v>
      </c>
      <c r="B10" s="10">
        <v>102000000</v>
      </c>
      <c r="C10" s="10">
        <v>1090000</v>
      </c>
      <c r="D10" s="10">
        <f t="shared" si="0"/>
        <v>10900000</v>
      </c>
      <c r="E10" s="128"/>
      <c r="F10" s="128"/>
      <c r="G10" s="11">
        <f t="shared" si="1"/>
        <v>0.10686274509803921</v>
      </c>
      <c r="H10" s="134"/>
      <c r="I10" s="134"/>
      <c r="J10" s="134"/>
      <c r="K10" s="68">
        <f>LOG(D10)</f>
        <v>7.0374264979406238</v>
      </c>
      <c r="L10" s="137"/>
      <c r="M10" s="137"/>
      <c r="N10" s="143"/>
      <c r="O10" s="137"/>
      <c r="P10" s="171"/>
    </row>
    <row r="11" spans="1:16" ht="20.100000000000001" customHeight="1" x14ac:dyDescent="0.2">
      <c r="A11" s="16" t="s">
        <v>35</v>
      </c>
      <c r="B11" s="10">
        <v>102000000</v>
      </c>
      <c r="C11" s="10">
        <v>957000</v>
      </c>
      <c r="D11" s="10">
        <f t="shared" si="0"/>
        <v>9570000</v>
      </c>
      <c r="E11" s="128"/>
      <c r="F11" s="128"/>
      <c r="G11" s="11">
        <f t="shared" si="1"/>
        <v>9.3823529411764708E-2</v>
      </c>
      <c r="H11" s="134"/>
      <c r="I11" s="134"/>
      <c r="J11" s="134"/>
      <c r="K11" s="68">
        <f>LOG(D11)</f>
        <v>6.9809119377768436</v>
      </c>
      <c r="L11" s="137"/>
      <c r="M11" s="137"/>
      <c r="N11" s="143"/>
      <c r="O11" s="137"/>
      <c r="P11" s="171"/>
    </row>
    <row r="12" spans="1:16" ht="20.100000000000001" customHeight="1" x14ac:dyDescent="0.2">
      <c r="A12" s="16" t="s">
        <v>36</v>
      </c>
      <c r="B12" s="10">
        <v>102000000</v>
      </c>
      <c r="C12" s="10">
        <v>840000</v>
      </c>
      <c r="D12" s="10">
        <f t="shared" si="0"/>
        <v>8400000</v>
      </c>
      <c r="E12" s="129"/>
      <c r="F12" s="129"/>
      <c r="G12" s="11">
        <f t="shared" si="1"/>
        <v>8.2352941176470587E-2</v>
      </c>
      <c r="H12" s="135"/>
      <c r="I12" s="135"/>
      <c r="J12" s="135"/>
      <c r="K12" s="68">
        <f>LOG(D12)</f>
        <v>6.924279286061882</v>
      </c>
      <c r="L12" s="138"/>
      <c r="M12" s="138"/>
      <c r="N12" s="144"/>
      <c r="O12" s="137"/>
      <c r="P12" s="17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102000000</v>
      </c>
      <c r="C16" s="45">
        <v>287000</v>
      </c>
      <c r="D16" s="45">
        <f t="shared" ref="D16:D27" si="2">C16*10</f>
        <v>2870000</v>
      </c>
      <c r="E16" s="192">
        <f>AVERAGE(D16:D20)</f>
        <v>2968000</v>
      </c>
      <c r="F16" s="192">
        <f>STDEV(D16:D20)</f>
        <v>1297370.4174213316</v>
      </c>
      <c r="G16" s="49">
        <f t="shared" ref="G16:G26" si="3">D16/B16</f>
        <v>2.8137254901960784E-2</v>
      </c>
      <c r="H16" s="195">
        <f>AVERAGE(G16:G20)</f>
        <v>2.9098039215686274E-2</v>
      </c>
      <c r="I16" s="195">
        <f>STDEV(G16:G20)</f>
        <v>1.2719317817856192E-2</v>
      </c>
      <c r="J16" s="195">
        <f>I16/H16</f>
        <v>0.43711941287780715</v>
      </c>
      <c r="K16" s="50">
        <f>LOG(D16)</f>
        <v>6.4578818967339924</v>
      </c>
      <c r="L16" s="185">
        <f>AVERAGE(K16:K20)</f>
        <v>6.4381419468072547</v>
      </c>
      <c r="M16" s="200">
        <f>STDEV(K16:K20)^2</f>
        <v>3.8857003316564775E-2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102000000</v>
      </c>
      <c r="C17" s="47">
        <v>140000</v>
      </c>
      <c r="D17" s="47">
        <f t="shared" si="2"/>
        <v>1400000</v>
      </c>
      <c r="E17" s="193"/>
      <c r="F17" s="193"/>
      <c r="G17" s="51">
        <f t="shared" si="3"/>
        <v>1.3725490196078431E-2</v>
      </c>
      <c r="H17" s="196"/>
      <c r="I17" s="196"/>
      <c r="J17" s="196"/>
      <c r="K17" s="52">
        <f>LOG(D17)</f>
        <v>6.1461280356782382</v>
      </c>
      <c r="L17" s="186"/>
      <c r="M17" s="201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102000000</v>
      </c>
      <c r="C18" s="47">
        <v>297000</v>
      </c>
      <c r="D18" s="47">
        <f t="shared" si="2"/>
        <v>2970000</v>
      </c>
      <c r="E18" s="193"/>
      <c r="F18" s="193"/>
      <c r="G18" s="51">
        <f t="shared" si="3"/>
        <v>2.9117647058823529E-2</v>
      </c>
      <c r="H18" s="196"/>
      <c r="I18" s="196"/>
      <c r="J18" s="196"/>
      <c r="K18" s="52">
        <f>LOG(D18)</f>
        <v>6.4727564493172123</v>
      </c>
      <c r="L18" s="186"/>
      <c r="M18" s="201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102000000</v>
      </c>
      <c r="C19" s="47">
        <v>260000</v>
      </c>
      <c r="D19" s="47">
        <f t="shared" si="2"/>
        <v>2600000</v>
      </c>
      <c r="E19" s="193"/>
      <c r="F19" s="193"/>
      <c r="G19" s="51">
        <f t="shared" si="3"/>
        <v>2.5490196078431372E-2</v>
      </c>
      <c r="H19" s="196"/>
      <c r="I19" s="196"/>
      <c r="J19" s="196"/>
      <c r="K19" s="52">
        <f>LOG(D19)</f>
        <v>6.4149733479708182</v>
      </c>
      <c r="L19" s="186"/>
      <c r="M19" s="201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102000000</v>
      </c>
      <c r="C20" s="47">
        <v>500000</v>
      </c>
      <c r="D20" s="47">
        <f t="shared" si="2"/>
        <v>5000000</v>
      </c>
      <c r="E20" s="194"/>
      <c r="F20" s="194"/>
      <c r="G20" s="51">
        <f t="shared" si="3"/>
        <v>4.9019607843137254E-2</v>
      </c>
      <c r="H20" s="197"/>
      <c r="I20" s="197"/>
      <c r="J20" s="197"/>
      <c r="K20" s="52">
        <f>LOG(D20)</f>
        <v>6.6989700043360187</v>
      </c>
      <c r="L20" s="186"/>
      <c r="M20" s="201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102000000</v>
      </c>
      <c r="C22" s="8">
        <v>23.3</v>
      </c>
      <c r="D22" s="8">
        <f t="shared" si="2"/>
        <v>233</v>
      </c>
      <c r="E22" s="127">
        <f>AVERAGE(D22:D26)</f>
        <v>1641.2</v>
      </c>
      <c r="F22" s="127">
        <f>STDEV(D22:D26)</f>
        <v>1679.4709583675451</v>
      </c>
      <c r="G22" s="123">
        <f t="shared" si="3"/>
        <v>2.2843137254901962E-6</v>
      </c>
      <c r="H22" s="189">
        <f>AVERAGE(G22:G26)</f>
        <v>1.6090196078431374E-5</v>
      </c>
      <c r="I22" s="189">
        <f>STDEV(G22:G26)</f>
        <v>1.646540155262299E-5</v>
      </c>
      <c r="J22" s="133">
        <f>I22/H22</f>
        <v>1.0233188876234125</v>
      </c>
      <c r="K22" s="67">
        <f>LOG(D22)</f>
        <v>2.3673559210260189</v>
      </c>
      <c r="L22" s="136">
        <f>AVERAGE(K22:K26)</f>
        <v>2.9744533902601971</v>
      </c>
      <c r="M22" s="136">
        <f>STDEV(K22:K26)^2</f>
        <v>0.28646990369410302</v>
      </c>
      <c r="N22" s="142">
        <f>L16-L22</f>
        <v>3.4636885565470577</v>
      </c>
      <c r="O22" s="136">
        <f>SQRT((M16/5)+(M22/5))</f>
        <v>0.25507916693084437</v>
      </c>
      <c r="P22" s="145">
        <f>1.96*O22</f>
        <v>0.49995516718445493</v>
      </c>
    </row>
    <row r="23" spans="1:16" ht="20.100000000000001" customHeight="1" x14ac:dyDescent="0.2">
      <c r="A23" s="16" t="s">
        <v>72</v>
      </c>
      <c r="B23" s="10">
        <v>102000000</v>
      </c>
      <c r="C23" s="10">
        <v>327</v>
      </c>
      <c r="D23" s="10">
        <f t="shared" si="2"/>
        <v>3270</v>
      </c>
      <c r="E23" s="128"/>
      <c r="F23" s="128"/>
      <c r="G23" s="121">
        <f t="shared" si="3"/>
        <v>3.2058823529411762E-5</v>
      </c>
      <c r="H23" s="190"/>
      <c r="I23" s="190"/>
      <c r="J23" s="134"/>
      <c r="K23" s="68">
        <f>LOG(D23)</f>
        <v>3.514547752660286</v>
      </c>
      <c r="L23" s="137"/>
      <c r="M23" s="137"/>
      <c r="N23" s="143"/>
      <c r="O23" s="137"/>
      <c r="P23" s="146"/>
    </row>
    <row r="24" spans="1:16" ht="20.100000000000001" customHeight="1" x14ac:dyDescent="0.2">
      <c r="A24" s="16" t="s">
        <v>73</v>
      </c>
      <c r="B24" s="10">
        <v>102000000</v>
      </c>
      <c r="C24" s="10">
        <v>367</v>
      </c>
      <c r="D24" s="10">
        <f t="shared" si="2"/>
        <v>3670</v>
      </c>
      <c r="E24" s="128"/>
      <c r="F24" s="128"/>
      <c r="G24" s="121">
        <f t="shared" si="3"/>
        <v>3.5980392156862746E-5</v>
      </c>
      <c r="H24" s="190"/>
      <c r="I24" s="190"/>
      <c r="J24" s="134"/>
      <c r="K24" s="68">
        <f>LOG(D24)</f>
        <v>3.5646660642520893</v>
      </c>
      <c r="L24" s="137"/>
      <c r="M24" s="137"/>
      <c r="N24" s="143"/>
      <c r="O24" s="137"/>
      <c r="P24" s="146"/>
    </row>
    <row r="25" spans="1:16" ht="20.100000000000001" customHeight="1" x14ac:dyDescent="0.2">
      <c r="A25" s="16" t="s">
        <v>74</v>
      </c>
      <c r="B25" s="10">
        <v>102000000</v>
      </c>
      <c r="C25" s="10">
        <v>53.3</v>
      </c>
      <c r="D25" s="10">
        <f t="shared" si="2"/>
        <v>533</v>
      </c>
      <c r="E25" s="128"/>
      <c r="F25" s="128"/>
      <c r="G25" s="117">
        <f t="shared" si="3"/>
        <v>5.2254901960784316E-6</v>
      </c>
      <c r="H25" s="190"/>
      <c r="I25" s="190"/>
      <c r="J25" s="134"/>
      <c r="K25" s="68">
        <f>LOG(D25)</f>
        <v>2.7267272090265724</v>
      </c>
      <c r="L25" s="137"/>
      <c r="M25" s="137"/>
      <c r="N25" s="143"/>
      <c r="O25" s="137"/>
      <c r="P25" s="146"/>
    </row>
    <row r="26" spans="1:16" ht="20.100000000000001" customHeight="1" x14ac:dyDescent="0.2">
      <c r="A26" s="16" t="s">
        <v>75</v>
      </c>
      <c r="B26" s="10">
        <v>102000000</v>
      </c>
      <c r="C26" s="10">
        <v>50</v>
      </c>
      <c r="D26" s="10">
        <f t="shared" si="2"/>
        <v>500</v>
      </c>
      <c r="E26" s="129"/>
      <c r="F26" s="129"/>
      <c r="G26" s="117">
        <f t="shared" si="3"/>
        <v>4.9019607843137256E-6</v>
      </c>
      <c r="H26" s="191"/>
      <c r="I26" s="191"/>
      <c r="J26" s="135"/>
      <c r="K26" s="68">
        <f>LOG(D26)</f>
        <v>2.6989700043360187</v>
      </c>
      <c r="L26" s="138"/>
      <c r="M26" s="138"/>
      <c r="N26" s="144"/>
      <c r="O26" s="137"/>
      <c r="P26" s="146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102000000</v>
      </c>
      <c r="C30" s="76">
        <v>7930000</v>
      </c>
      <c r="D30" s="76">
        <f t="shared" ref="D30:D41" si="4">C30*10</f>
        <v>79300000</v>
      </c>
      <c r="E30" s="164">
        <f>AVERAGE(D30:D34)</f>
        <v>90580000</v>
      </c>
      <c r="F30" s="164">
        <f>STDEV(D30:D34)</f>
        <v>26994388.305720136</v>
      </c>
      <c r="G30" s="81">
        <f t="shared" ref="G30:G40" si="5">D30/B30</f>
        <v>0.77745098039215688</v>
      </c>
      <c r="H30" s="167">
        <f>AVERAGE(G30:G34)</f>
        <v>0.88803921568627453</v>
      </c>
      <c r="I30" s="167">
        <f>STDEV(G30:G34)</f>
        <v>0.26465086574235419</v>
      </c>
      <c r="J30" s="167">
        <f>I30/H30</f>
        <v>0.29801709324045184</v>
      </c>
      <c r="K30" s="82">
        <f>LOG(D30)</f>
        <v>7.8992731873176041</v>
      </c>
      <c r="L30" s="157">
        <f>AVERAGE(K30:K34)</f>
        <v>7.9404163188374515</v>
      </c>
      <c r="M30" s="159">
        <f>STDEV(K30:K34)^2</f>
        <v>1.8789432717365207E-2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102000000</v>
      </c>
      <c r="C31" s="78">
        <v>11300000</v>
      </c>
      <c r="D31" s="78">
        <f t="shared" si="4"/>
        <v>113000000</v>
      </c>
      <c r="E31" s="165"/>
      <c r="F31" s="165"/>
      <c r="G31" s="84">
        <f t="shared" si="5"/>
        <v>1.107843137254902</v>
      </c>
      <c r="H31" s="168"/>
      <c r="I31" s="168"/>
      <c r="J31" s="168"/>
      <c r="K31" s="85">
        <f>LOG(D31)</f>
        <v>8.0530784434834199</v>
      </c>
      <c r="L31" s="158"/>
      <c r="M31" s="160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102000000</v>
      </c>
      <c r="C32" s="78">
        <v>8330000</v>
      </c>
      <c r="D32" s="78">
        <f t="shared" si="4"/>
        <v>83300000</v>
      </c>
      <c r="E32" s="165"/>
      <c r="F32" s="165"/>
      <c r="G32" s="84">
        <f t="shared" si="5"/>
        <v>0.81666666666666665</v>
      </c>
      <c r="H32" s="168"/>
      <c r="I32" s="168"/>
      <c r="J32" s="168"/>
      <c r="K32" s="85">
        <f>LOG(D32)</f>
        <v>7.920645001406788</v>
      </c>
      <c r="L32" s="158"/>
      <c r="M32" s="160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102000000</v>
      </c>
      <c r="C33" s="78">
        <v>12200000</v>
      </c>
      <c r="D33" s="78">
        <f t="shared" si="4"/>
        <v>122000000</v>
      </c>
      <c r="E33" s="165"/>
      <c r="F33" s="165"/>
      <c r="G33" s="84">
        <f t="shared" si="5"/>
        <v>1.196078431372549</v>
      </c>
      <c r="H33" s="168"/>
      <c r="I33" s="168"/>
      <c r="J33" s="168"/>
      <c r="K33" s="85">
        <f>LOG(D33)</f>
        <v>8.0863598306747484</v>
      </c>
      <c r="L33" s="158"/>
      <c r="M33" s="160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102000000</v>
      </c>
      <c r="C34" s="78">
        <v>5530000</v>
      </c>
      <c r="D34" s="78">
        <f t="shared" si="4"/>
        <v>55300000</v>
      </c>
      <c r="E34" s="166"/>
      <c r="F34" s="166"/>
      <c r="G34" s="84">
        <f t="shared" si="5"/>
        <v>0.542156862745098</v>
      </c>
      <c r="H34" s="169"/>
      <c r="I34" s="169"/>
      <c r="J34" s="169"/>
      <c r="K34" s="85">
        <f>LOG(D34)</f>
        <v>7.7427251313046979</v>
      </c>
      <c r="L34" s="158"/>
      <c r="M34" s="160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102000000</v>
      </c>
      <c r="C36" s="8">
        <v>427000</v>
      </c>
      <c r="D36" s="8">
        <f t="shared" si="4"/>
        <v>4270000</v>
      </c>
      <c r="E36" s="127">
        <f>AVERAGE(D36:D40)</f>
        <v>2503400</v>
      </c>
      <c r="F36" s="127">
        <f>STDEV(D36:D40)</f>
        <v>1651282.1684981643</v>
      </c>
      <c r="G36" s="41">
        <f t="shared" si="5"/>
        <v>4.1862745098039215E-2</v>
      </c>
      <c r="H36" s="133">
        <f>AVERAGE(G36:G40)</f>
        <v>2.454313725490196E-2</v>
      </c>
      <c r="I36" s="133">
        <f>STDEV(G36:G40)</f>
        <v>1.6189040867629064E-2</v>
      </c>
      <c r="J36" s="133">
        <f>I36/H36</f>
        <v>0.65961578992496783</v>
      </c>
      <c r="K36" s="67">
        <f>LOG(D36)</f>
        <v>6.6304278750250241</v>
      </c>
      <c r="L36" s="136">
        <f>AVERAGE(K36:K40)</f>
        <v>6.2682021961351335</v>
      </c>
      <c r="M36" s="136">
        <f>STDEV(K36:K40)^2</f>
        <v>0.19210481479543356</v>
      </c>
      <c r="N36" s="142">
        <f>L30-L36</f>
        <v>1.672214122702318</v>
      </c>
      <c r="O36" s="139">
        <f>SQRT((M30/5)+(M36/5))</f>
        <v>0.20537489988447896</v>
      </c>
      <c r="P36" s="145">
        <f>1.96*O36</f>
        <v>0.40253480377357875</v>
      </c>
    </row>
    <row r="37" spans="1:16" ht="20.100000000000001" customHeight="1" x14ac:dyDescent="0.2">
      <c r="A37" s="16" t="s">
        <v>61</v>
      </c>
      <c r="B37" s="10">
        <v>102000000</v>
      </c>
      <c r="C37" s="10">
        <v>390000</v>
      </c>
      <c r="D37" s="10">
        <f t="shared" si="4"/>
        <v>3900000</v>
      </c>
      <c r="E37" s="128"/>
      <c r="F37" s="128"/>
      <c r="G37" s="11">
        <f t="shared" si="5"/>
        <v>3.8235294117647062E-2</v>
      </c>
      <c r="H37" s="134"/>
      <c r="I37" s="134"/>
      <c r="J37" s="134"/>
      <c r="K37" s="68">
        <f>LOG(D37)</f>
        <v>6.5910646070264995</v>
      </c>
      <c r="L37" s="137"/>
      <c r="M37" s="137"/>
      <c r="N37" s="143"/>
      <c r="O37" s="140"/>
      <c r="P37" s="146"/>
    </row>
    <row r="38" spans="1:16" ht="20.100000000000001" customHeight="1" x14ac:dyDescent="0.2">
      <c r="A38" s="16" t="s">
        <v>62</v>
      </c>
      <c r="B38" s="10">
        <v>102000000</v>
      </c>
      <c r="C38" s="10">
        <v>260000</v>
      </c>
      <c r="D38" s="10">
        <f t="shared" si="4"/>
        <v>2600000</v>
      </c>
      <c r="E38" s="128"/>
      <c r="F38" s="128"/>
      <c r="G38" s="11">
        <f t="shared" si="5"/>
        <v>2.5490196078431372E-2</v>
      </c>
      <c r="H38" s="134"/>
      <c r="I38" s="134"/>
      <c r="J38" s="134"/>
      <c r="K38" s="68">
        <f>LOG(D38)</f>
        <v>6.4149733479708182</v>
      </c>
      <c r="L38" s="137"/>
      <c r="M38" s="137"/>
      <c r="N38" s="143"/>
      <c r="O38" s="140"/>
      <c r="P38" s="146"/>
    </row>
    <row r="39" spans="1:16" ht="20.100000000000001" customHeight="1" x14ac:dyDescent="0.2">
      <c r="A39" s="16" t="s">
        <v>63</v>
      </c>
      <c r="B39" s="10">
        <v>102000000</v>
      </c>
      <c r="C39" s="10">
        <v>138000</v>
      </c>
      <c r="D39" s="10">
        <f t="shared" si="4"/>
        <v>1380000</v>
      </c>
      <c r="E39" s="128"/>
      <c r="F39" s="128"/>
      <c r="G39" s="11">
        <f t="shared" si="5"/>
        <v>1.3529411764705882E-2</v>
      </c>
      <c r="H39" s="134"/>
      <c r="I39" s="134"/>
      <c r="J39" s="134"/>
      <c r="K39" s="68">
        <f>LOG(D39)</f>
        <v>6.1398790864012369</v>
      </c>
      <c r="L39" s="137"/>
      <c r="M39" s="137"/>
      <c r="N39" s="143"/>
      <c r="O39" s="140"/>
      <c r="P39" s="146"/>
    </row>
    <row r="40" spans="1:16" ht="20.100000000000001" customHeight="1" x14ac:dyDescent="0.2">
      <c r="A40" s="16" t="s">
        <v>64</v>
      </c>
      <c r="B40" s="10">
        <v>102000000</v>
      </c>
      <c r="C40" s="10">
        <v>36700</v>
      </c>
      <c r="D40" s="10">
        <f t="shared" si="4"/>
        <v>367000</v>
      </c>
      <c r="E40" s="129"/>
      <c r="F40" s="129"/>
      <c r="G40" s="11">
        <f t="shared" si="5"/>
        <v>3.5980392156862743E-3</v>
      </c>
      <c r="H40" s="135"/>
      <c r="I40" s="135"/>
      <c r="J40" s="135"/>
      <c r="K40" s="68">
        <f>LOG(D40)</f>
        <v>5.5646660642520898</v>
      </c>
      <c r="L40" s="138"/>
      <c r="M40" s="138"/>
      <c r="N40" s="144"/>
      <c r="O40" s="140"/>
      <c r="P40" s="146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102000000</v>
      </c>
      <c r="C44" s="87">
        <v>757000</v>
      </c>
      <c r="D44" s="87">
        <f t="shared" ref="D44:D55" si="6">C44*10</f>
        <v>7570000</v>
      </c>
      <c r="E44" s="147">
        <f>AVERAGE(D44:D48)</f>
        <v>5814000</v>
      </c>
      <c r="F44" s="147">
        <f>STDEV(D44:D48)</f>
        <v>3661349.4779930529</v>
      </c>
      <c r="G44" s="91">
        <f t="shared" ref="G44:G48" si="7">D44/B44</f>
        <v>7.4215686274509807E-2</v>
      </c>
      <c r="H44" s="150">
        <f>AVERAGE(G44:G48)</f>
        <v>5.7000000000000009E-2</v>
      </c>
      <c r="I44" s="150">
        <f>STDEV(G44:G48)</f>
        <v>3.5895583117578948E-2</v>
      </c>
      <c r="J44" s="150">
        <f>I44/H44</f>
        <v>0.62974707223822701</v>
      </c>
      <c r="K44" s="92">
        <f>LOG(D44)</f>
        <v>6.8790958795000732</v>
      </c>
      <c r="L44" s="153">
        <f>AVERAGE(K44:K48)</f>
        <v>6.6713302423398115</v>
      </c>
      <c r="M44" s="202">
        <f>STDEV(K44:K48)^2</f>
        <v>0.12346716278320498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102000000</v>
      </c>
      <c r="C45" s="89">
        <v>130000</v>
      </c>
      <c r="D45" s="89">
        <f t="shared" si="6"/>
        <v>1300000</v>
      </c>
      <c r="E45" s="148"/>
      <c r="F45" s="148"/>
      <c r="G45" s="93">
        <f t="shared" si="7"/>
        <v>1.2745098039215686E-2</v>
      </c>
      <c r="H45" s="151"/>
      <c r="I45" s="151"/>
      <c r="J45" s="151"/>
      <c r="K45" s="94">
        <f>LOG(D45)</f>
        <v>6.1139433523068369</v>
      </c>
      <c r="L45" s="154"/>
      <c r="M45" s="203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102000000</v>
      </c>
      <c r="C46" s="89">
        <v>1100000</v>
      </c>
      <c r="D46" s="89">
        <f t="shared" si="6"/>
        <v>11000000</v>
      </c>
      <c r="E46" s="148"/>
      <c r="F46" s="148"/>
      <c r="G46" s="93">
        <f t="shared" si="7"/>
        <v>0.10784313725490197</v>
      </c>
      <c r="H46" s="151"/>
      <c r="I46" s="151"/>
      <c r="J46" s="151"/>
      <c r="K46" s="94">
        <f>LOG(D46)</f>
        <v>7.0413926851582254</v>
      </c>
      <c r="L46" s="154"/>
      <c r="M46" s="203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102000000</v>
      </c>
      <c r="C47" s="89">
        <v>420000</v>
      </c>
      <c r="D47" s="89">
        <f t="shared" si="6"/>
        <v>4200000</v>
      </c>
      <c r="E47" s="148"/>
      <c r="F47" s="148"/>
      <c r="G47" s="93">
        <f t="shared" si="7"/>
        <v>4.1176470588235294E-2</v>
      </c>
      <c r="H47" s="151"/>
      <c r="I47" s="151"/>
      <c r="J47" s="151"/>
      <c r="K47" s="94">
        <f>LOG(D47)</f>
        <v>6.6232492903979008</v>
      </c>
      <c r="L47" s="154"/>
      <c r="M47" s="203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102000000</v>
      </c>
      <c r="C48" s="89">
        <v>500000</v>
      </c>
      <c r="D48" s="89">
        <f t="shared" si="6"/>
        <v>5000000</v>
      </c>
      <c r="E48" s="149"/>
      <c r="F48" s="149"/>
      <c r="G48" s="93">
        <f t="shared" si="7"/>
        <v>4.9019607843137254E-2</v>
      </c>
      <c r="H48" s="152"/>
      <c r="I48" s="152"/>
      <c r="J48" s="152"/>
      <c r="K48" s="94">
        <f>LOG(D48)</f>
        <v>6.6989700043360187</v>
      </c>
      <c r="L48" s="154"/>
      <c r="M48" s="203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102000000</v>
      </c>
      <c r="C50" s="8">
        <v>5230</v>
      </c>
      <c r="D50" s="8">
        <f t="shared" si="6"/>
        <v>52300</v>
      </c>
      <c r="E50" s="127">
        <f>AVERAGE(D50:D54)</f>
        <v>87186</v>
      </c>
      <c r="F50" s="127">
        <f>STDEV(D50:D54)</f>
        <v>84336.726756496777</v>
      </c>
      <c r="G50" s="119">
        <f t="shared" ref="G50:G54" si="8">D50/B50</f>
        <v>5.1274509803921563E-4</v>
      </c>
      <c r="H50" s="130">
        <f>AVERAGE(G50:G54)</f>
        <v>8.5476470588235294E-4</v>
      </c>
      <c r="I50" s="130">
        <f>STDEV(G50:G54)</f>
        <v>8.2683065447545861E-4</v>
      </c>
      <c r="J50" s="133">
        <f>I50/H50</f>
        <v>0.96731960127195626</v>
      </c>
      <c r="K50" s="67">
        <f>LOG(D50)</f>
        <v>4.7185016888672742</v>
      </c>
      <c r="L50" s="136">
        <f>AVERAGE(K50:K54)</f>
        <v>4.6908980003250695</v>
      </c>
      <c r="M50" s="139">
        <f>STDEV(K50:K54)^2</f>
        <v>0.39898421967988185</v>
      </c>
      <c r="N50" s="142">
        <f>L44-L50</f>
        <v>1.980432242014742</v>
      </c>
      <c r="O50" s="136">
        <f>SQRT((M44/5)+(M50/5))</f>
        <v>0.32324955760622065</v>
      </c>
      <c r="P50" s="145">
        <f>1.96*O50</f>
        <v>0.6335691329081925</v>
      </c>
    </row>
    <row r="51" spans="1:16" ht="20.100000000000001" customHeight="1" x14ac:dyDescent="0.2">
      <c r="A51" s="16" t="s">
        <v>46</v>
      </c>
      <c r="B51" s="10">
        <v>102000000</v>
      </c>
      <c r="C51" s="10">
        <v>463</v>
      </c>
      <c r="D51" s="10">
        <f t="shared" si="6"/>
        <v>4630</v>
      </c>
      <c r="E51" s="128"/>
      <c r="F51" s="128"/>
      <c r="G51" s="121">
        <f t="shared" si="8"/>
        <v>4.5392156862745099E-5</v>
      </c>
      <c r="H51" s="131"/>
      <c r="I51" s="131"/>
      <c r="J51" s="134"/>
      <c r="K51" s="68">
        <f>LOG(D51)</f>
        <v>3.6655809910179533</v>
      </c>
      <c r="L51" s="137"/>
      <c r="M51" s="140"/>
      <c r="N51" s="143"/>
      <c r="O51" s="137"/>
      <c r="P51" s="146"/>
    </row>
    <row r="52" spans="1:16" ht="20.100000000000001" customHeight="1" x14ac:dyDescent="0.2">
      <c r="A52" s="16" t="s">
        <v>47</v>
      </c>
      <c r="B52" s="10">
        <v>102000000</v>
      </c>
      <c r="C52" s="10">
        <v>5000</v>
      </c>
      <c r="D52" s="10">
        <f t="shared" si="6"/>
        <v>50000</v>
      </c>
      <c r="E52" s="128"/>
      <c r="F52" s="128"/>
      <c r="G52" s="118">
        <f t="shared" si="8"/>
        <v>4.9019607843137254E-4</v>
      </c>
      <c r="H52" s="131"/>
      <c r="I52" s="131"/>
      <c r="J52" s="134"/>
      <c r="K52" s="68">
        <f>LOG(D52)</f>
        <v>4.6989700043360187</v>
      </c>
      <c r="L52" s="137"/>
      <c r="M52" s="140"/>
      <c r="N52" s="143"/>
      <c r="O52" s="137"/>
      <c r="P52" s="146"/>
    </row>
    <row r="53" spans="1:16" ht="20.100000000000001" customHeight="1" x14ac:dyDescent="0.2">
      <c r="A53" s="16" t="s">
        <v>48</v>
      </c>
      <c r="B53" s="10">
        <v>102000000</v>
      </c>
      <c r="C53" s="10">
        <v>10500</v>
      </c>
      <c r="D53" s="10">
        <f t="shared" si="6"/>
        <v>105000</v>
      </c>
      <c r="E53" s="128"/>
      <c r="F53" s="128"/>
      <c r="G53" s="11">
        <f t="shared" si="8"/>
        <v>1.0294117647058824E-3</v>
      </c>
      <c r="H53" s="131"/>
      <c r="I53" s="131"/>
      <c r="J53" s="134"/>
      <c r="K53" s="68">
        <f>LOG(D53)</f>
        <v>5.0211892990699383</v>
      </c>
      <c r="L53" s="137"/>
      <c r="M53" s="140"/>
      <c r="N53" s="143"/>
      <c r="O53" s="137"/>
      <c r="P53" s="146"/>
    </row>
    <row r="54" spans="1:16" ht="20.100000000000001" customHeight="1" x14ac:dyDescent="0.2">
      <c r="A54" s="16" t="s">
        <v>49</v>
      </c>
      <c r="B54" s="10">
        <v>102000000</v>
      </c>
      <c r="C54" s="10">
        <v>22400</v>
      </c>
      <c r="D54" s="10">
        <f t="shared" si="6"/>
        <v>224000</v>
      </c>
      <c r="E54" s="129"/>
      <c r="F54" s="129"/>
      <c r="G54" s="11">
        <f t="shared" si="8"/>
        <v>2.196078431372549E-3</v>
      </c>
      <c r="H54" s="132"/>
      <c r="I54" s="132"/>
      <c r="J54" s="135"/>
      <c r="K54" s="68">
        <f>LOG(D54)</f>
        <v>5.3502480183341632</v>
      </c>
      <c r="L54" s="138"/>
      <c r="M54" s="141"/>
      <c r="N54" s="144"/>
      <c r="O54" s="137"/>
      <c r="P54" s="146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P50:P54"/>
    <mergeCell ref="E50:E54"/>
    <mergeCell ref="F50:F54"/>
    <mergeCell ref="H50:H54"/>
    <mergeCell ref="I50:I54"/>
    <mergeCell ref="J50:J54"/>
    <mergeCell ref="L50:L54"/>
    <mergeCell ref="L44:L48"/>
    <mergeCell ref="M44:M48"/>
    <mergeCell ref="M50:M54"/>
    <mergeCell ref="N50:N54"/>
    <mergeCell ref="O50:O54"/>
    <mergeCell ref="E44:E48"/>
    <mergeCell ref="F44:F48"/>
    <mergeCell ref="H44:H48"/>
    <mergeCell ref="I44:I48"/>
    <mergeCell ref="J44:J48"/>
    <mergeCell ref="L36:L40"/>
    <mergeCell ref="M36:M40"/>
    <mergeCell ref="N36:N40"/>
    <mergeCell ref="O36:O40"/>
    <mergeCell ref="P36:P40"/>
    <mergeCell ref="E36:E40"/>
    <mergeCell ref="F36:F40"/>
    <mergeCell ref="H36:H40"/>
    <mergeCell ref="I36:I40"/>
    <mergeCell ref="J36:J40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#19 (212 mg/L - 32°C - 45%RH - 72hr CT)
&amp;"Arial,Bold Italic"B. anthracis&amp;"Arial,Bold" NNR1Delta1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tabSelected="1" zoomScaleNormal="100" workbookViewId="0">
      <selection activeCell="P19" sqref="P19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4">
        <v>32.36</v>
      </c>
      <c r="O4" s="114">
        <v>27.8</v>
      </c>
      <c r="P4" s="115">
        <v>32.26</v>
      </c>
      <c r="Q4" s="114">
        <v>45.69</v>
      </c>
      <c r="R4" s="114">
        <v>36.04</v>
      </c>
      <c r="S4" s="115">
        <v>45.38</v>
      </c>
    </row>
    <row r="5" spans="13:19" x14ac:dyDescent="0.2">
      <c r="M5" s="54" t="s">
        <v>38</v>
      </c>
      <c r="N5" s="114">
        <v>33.299999999999997</v>
      </c>
      <c r="O5" s="114">
        <v>25.7</v>
      </c>
      <c r="P5" s="115">
        <v>32.159999999999997</v>
      </c>
      <c r="Q5" s="114">
        <v>49.1</v>
      </c>
      <c r="R5" s="114">
        <v>41.9</v>
      </c>
      <c r="S5" s="115">
        <v>46.23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232</v>
      </c>
      <c r="O10" s="70">
        <v>206</v>
      </c>
      <c r="P10" s="71">
        <v>212.1</v>
      </c>
    </row>
    <row r="13" spans="13:19" x14ac:dyDescent="0.2">
      <c r="Q13" s="106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04" t="s">
        <v>52</v>
      </c>
      <c r="P16" s="204"/>
      <c r="Q16" s="98"/>
      <c r="R16" s="101"/>
    </row>
    <row r="17" spans="4:18" x14ac:dyDescent="0.2">
      <c r="N17" s="100"/>
      <c r="O17" s="112" t="s">
        <v>81</v>
      </c>
      <c r="P17" s="116" t="s">
        <v>82</v>
      </c>
      <c r="Q17" s="113" t="s">
        <v>83</v>
      </c>
      <c r="R17" s="100"/>
    </row>
    <row r="18" spans="4:18" x14ac:dyDescent="0.2">
      <c r="N18" s="98" t="s">
        <v>51</v>
      </c>
      <c r="O18" s="124">
        <v>2.72</v>
      </c>
      <c r="P18" s="124">
        <v>0.8</v>
      </c>
      <c r="Q18" s="124">
        <v>6.1</v>
      </c>
      <c r="R18" s="125"/>
    </row>
    <row r="19" spans="4:18" x14ac:dyDescent="0.2">
      <c r="N19" s="98" t="s">
        <v>78</v>
      </c>
      <c r="O19" s="124">
        <v>5.2</v>
      </c>
      <c r="P19" s="124">
        <v>3.46</v>
      </c>
      <c r="Q19" s="124">
        <v>5.27</v>
      </c>
      <c r="R19" s="125"/>
    </row>
    <row r="20" spans="4:18" x14ac:dyDescent="0.2">
      <c r="N20" s="98" t="s">
        <v>77</v>
      </c>
      <c r="O20" s="124">
        <v>6.02</v>
      </c>
      <c r="P20" s="124">
        <v>1.67</v>
      </c>
      <c r="Q20" s="126">
        <v>7.88</v>
      </c>
      <c r="R20" s="125"/>
    </row>
    <row r="21" spans="4:18" x14ac:dyDescent="0.2">
      <c r="N21" s="102" t="s">
        <v>79</v>
      </c>
      <c r="O21" s="124">
        <v>2.21</v>
      </c>
      <c r="P21" s="124">
        <v>1.98</v>
      </c>
      <c r="Q21" s="124">
        <v>3.41</v>
      </c>
      <c r="R21" s="125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#19 (212 mg/L - 32°C - 45%RH - 72hr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Sterne</vt:lpstr>
      <vt:lpstr>B. anthracis NNR1Delta1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2013-12-17T12:00:25Z</cp:lastPrinted>
  <dcterms:created xsi:type="dcterms:W3CDTF">2003-06-12T11:20:39Z</dcterms:created>
  <dcterms:modified xsi:type="dcterms:W3CDTF">2013-12-17T12:00:28Z</dcterms:modified>
</cp:coreProperties>
</file>