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850" yWindow="-15" windowWidth="10860" windowHeight="9615" tabRatio="667" firstSheet="1" activeTab="2"/>
  </bookViews>
  <sheets>
    <sheet name="B. anthracis Ames" sheetId="13" r:id="rId1"/>
    <sheet name="B. anthracis NNR1Delta1" sheetId="17" r:id="rId2"/>
    <sheet name="B. anthracis Sterne" sheetId="14" r:id="rId3"/>
    <sheet name="Parameters" sheetId="15" r:id="rId4"/>
  </sheets>
  <definedNames>
    <definedName name="_xlnm.Print_Area" localSheetId="0">'B. anthracis Ames'!$A$1:$P$41,'B. anthracis Ames'!$A$43:$P$56</definedName>
    <definedName name="_xlnm.Print_Area" localSheetId="1">'B. anthracis NNR1Delta1'!$A$1:$P$41,'B. anthracis NNR1Delta1'!$A$43:$P$56</definedName>
    <definedName name="_xlnm.Print_Area" localSheetId="2">'B. anthracis Sterne'!$A$1:$P$41,'B. anthracis Sterne'!$A$43:$P$56</definedName>
  </definedNames>
  <calcPr calcId="125725"/>
</workbook>
</file>

<file path=xl/calcChain.xml><?xml version="1.0" encoding="utf-8"?>
<calcChain xmlns="http://schemas.openxmlformats.org/spreadsheetml/2006/main">
  <c r="D12" i="17"/>
  <c r="D11"/>
  <c r="D10"/>
  <c r="D9"/>
  <c r="D8"/>
  <c r="D41"/>
  <c r="D40"/>
  <c r="D39"/>
  <c r="D38"/>
  <c r="D37"/>
  <c r="D36"/>
  <c r="D54" i="14"/>
  <c r="D53"/>
  <c r="D52"/>
  <c r="D50"/>
  <c r="D39"/>
  <c r="D8"/>
  <c r="D54" i="17"/>
  <c r="D53"/>
  <c r="D52"/>
  <c r="D51"/>
  <c r="D50"/>
  <c r="D23"/>
  <c r="D55" i="13"/>
  <c r="D54"/>
  <c r="D53"/>
  <c r="D52"/>
  <c r="D51"/>
  <c r="D50"/>
  <c r="D41"/>
  <c r="D40"/>
  <c r="D39"/>
  <c r="D38"/>
  <c r="D37"/>
  <c r="D36"/>
  <c r="D27"/>
  <c r="D13"/>
  <c r="D12"/>
  <c r="D11"/>
  <c r="D10"/>
  <c r="D9"/>
  <c r="D8"/>
  <c r="D55" i="17" l="1"/>
  <c r="K54"/>
  <c r="G54"/>
  <c r="G53"/>
  <c r="K53"/>
  <c r="K52"/>
  <c r="K51"/>
  <c r="G51"/>
  <c r="F50"/>
  <c r="D49"/>
  <c r="D48"/>
  <c r="K48" s="1"/>
  <c r="D47"/>
  <c r="K47" s="1"/>
  <c r="D46"/>
  <c r="G46" s="1"/>
  <c r="D45"/>
  <c r="K45" s="1"/>
  <c r="D44"/>
  <c r="G44" s="1"/>
  <c r="K40"/>
  <c r="G40"/>
  <c r="K39"/>
  <c r="G39"/>
  <c r="K38"/>
  <c r="G38"/>
  <c r="K37"/>
  <c r="G37"/>
  <c r="K36"/>
  <c r="G36"/>
  <c r="F36"/>
  <c r="E36"/>
  <c r="D35"/>
  <c r="D34"/>
  <c r="K34" s="1"/>
  <c r="D33"/>
  <c r="G33" s="1"/>
  <c r="K32"/>
  <c r="D32"/>
  <c r="G32" s="1"/>
  <c r="D31"/>
  <c r="K31" s="1"/>
  <c r="K30"/>
  <c r="G30"/>
  <c r="D30"/>
  <c r="D27"/>
  <c r="G26"/>
  <c r="K26"/>
  <c r="K25"/>
  <c r="G25"/>
  <c r="K24"/>
  <c r="K23"/>
  <c r="K22"/>
  <c r="D21"/>
  <c r="D20"/>
  <c r="K20" s="1"/>
  <c r="D19"/>
  <c r="K19" s="1"/>
  <c r="D18"/>
  <c r="G18" s="1"/>
  <c r="D17"/>
  <c r="G17" s="1"/>
  <c r="D16"/>
  <c r="D13"/>
  <c r="K12"/>
  <c r="G11"/>
  <c r="K11"/>
  <c r="K10"/>
  <c r="G10"/>
  <c r="K9"/>
  <c r="G9"/>
  <c r="K8"/>
  <c r="G8"/>
  <c r="D7"/>
  <c r="D6"/>
  <c r="G6" s="1"/>
  <c r="K5"/>
  <c r="D5"/>
  <c r="G5" s="1"/>
  <c r="D4"/>
  <c r="K4" s="1"/>
  <c r="D3"/>
  <c r="K3" s="1"/>
  <c r="D2"/>
  <c r="D55" i="14"/>
  <c r="G54"/>
  <c r="G53"/>
  <c r="K52"/>
  <c r="K51"/>
  <c r="F50"/>
  <c r="D49"/>
  <c r="D48"/>
  <c r="G48" s="1"/>
  <c r="D47"/>
  <c r="G47" s="1"/>
  <c r="D46"/>
  <c r="K46" s="1"/>
  <c r="D45"/>
  <c r="G45" s="1"/>
  <c r="D44"/>
  <c r="G54" i="13"/>
  <c r="K53"/>
  <c r="G52"/>
  <c r="G51"/>
  <c r="D49"/>
  <c r="D48"/>
  <c r="G48" s="1"/>
  <c r="D47"/>
  <c r="G47" s="1"/>
  <c r="D46"/>
  <c r="K46" s="1"/>
  <c r="D45"/>
  <c r="K45" s="1"/>
  <c r="D44"/>
  <c r="G44" s="1"/>
  <c r="K11" i="14"/>
  <c r="G40" i="13"/>
  <c r="G39"/>
  <c r="K38"/>
  <c r="G37"/>
  <c r="G26"/>
  <c r="G25"/>
  <c r="G24"/>
  <c r="G22"/>
  <c r="D41" i="14"/>
  <c r="K40"/>
  <c r="G38"/>
  <c r="K37"/>
  <c r="G36"/>
  <c r="D27"/>
  <c r="G26"/>
  <c r="K24"/>
  <c r="G23"/>
  <c r="D13"/>
  <c r="K12"/>
  <c r="K10"/>
  <c r="K9"/>
  <c r="G23" i="13"/>
  <c r="K25" i="14"/>
  <c r="K36" i="13"/>
  <c r="K39" i="14"/>
  <c r="D35"/>
  <c r="D34"/>
  <c r="G34" s="1"/>
  <c r="D33"/>
  <c r="K33" s="1"/>
  <c r="D32"/>
  <c r="G32" s="1"/>
  <c r="D31"/>
  <c r="K31" s="1"/>
  <c r="D30"/>
  <c r="K30" s="1"/>
  <c r="D21"/>
  <c r="D20"/>
  <c r="K20" s="1"/>
  <c r="D19"/>
  <c r="G19" s="1"/>
  <c r="D18"/>
  <c r="G18" s="1"/>
  <c r="D17"/>
  <c r="K17" s="1"/>
  <c r="D16"/>
  <c r="D7"/>
  <c r="D6"/>
  <c r="K6" s="1"/>
  <c r="D5"/>
  <c r="K5" s="1"/>
  <c r="D4"/>
  <c r="K4" s="1"/>
  <c r="D3"/>
  <c r="K3" s="1"/>
  <c r="D2"/>
  <c r="D35" i="13"/>
  <c r="D34"/>
  <c r="K34" s="1"/>
  <c r="D33"/>
  <c r="G33" s="1"/>
  <c r="D32"/>
  <c r="K32" s="1"/>
  <c r="D31"/>
  <c r="G31" s="1"/>
  <c r="D30"/>
  <c r="K30" s="1"/>
  <c r="K46" i="17" l="1"/>
  <c r="L36"/>
  <c r="L8"/>
  <c r="I36"/>
  <c r="M36"/>
  <c r="G46" i="14"/>
  <c r="H36" i="17"/>
  <c r="G45"/>
  <c r="G47"/>
  <c r="K17"/>
  <c r="G20"/>
  <c r="E50" i="14"/>
  <c r="G51"/>
  <c r="G24" i="17"/>
  <c r="E22"/>
  <c r="M8"/>
  <c r="F44" i="14"/>
  <c r="K47"/>
  <c r="E44"/>
  <c r="K44"/>
  <c r="K44" i="17"/>
  <c r="M44" s="1"/>
  <c r="K33"/>
  <c r="M30" s="1"/>
  <c r="G31"/>
  <c r="K18"/>
  <c r="F16"/>
  <c r="K6"/>
  <c r="G4"/>
  <c r="F2"/>
  <c r="E2"/>
  <c r="M22"/>
  <c r="L22"/>
  <c r="G2"/>
  <c r="K2"/>
  <c r="G3"/>
  <c r="E8"/>
  <c r="G12"/>
  <c r="H8" s="1"/>
  <c r="E16"/>
  <c r="G19"/>
  <c r="F22"/>
  <c r="G23"/>
  <c r="G34"/>
  <c r="G48"/>
  <c r="E50"/>
  <c r="G52"/>
  <c r="G16"/>
  <c r="K16"/>
  <c r="F30"/>
  <c r="F44"/>
  <c r="G50"/>
  <c r="K50"/>
  <c r="F8"/>
  <c r="G22"/>
  <c r="E30"/>
  <c r="E44"/>
  <c r="G44" i="14"/>
  <c r="K50"/>
  <c r="K48"/>
  <c r="G50"/>
  <c r="K45"/>
  <c r="G52"/>
  <c r="K53"/>
  <c r="K54"/>
  <c r="K51" i="13"/>
  <c r="G45"/>
  <c r="G46"/>
  <c r="G53"/>
  <c r="K44"/>
  <c r="K47"/>
  <c r="K54"/>
  <c r="E50"/>
  <c r="F44"/>
  <c r="G50"/>
  <c r="K50"/>
  <c r="E44"/>
  <c r="K48"/>
  <c r="F50"/>
  <c r="K52"/>
  <c r="F8" i="14"/>
  <c r="E16"/>
  <c r="K39" i="13"/>
  <c r="G38"/>
  <c r="F22" i="14"/>
  <c r="G36" i="13"/>
  <c r="F36"/>
  <c r="K37"/>
  <c r="G40" i="14"/>
  <c r="G39"/>
  <c r="G37"/>
  <c r="K26"/>
  <c r="G25"/>
  <c r="K23"/>
  <c r="G12"/>
  <c r="E8"/>
  <c r="K8"/>
  <c r="M8" s="1"/>
  <c r="G33"/>
  <c r="K32"/>
  <c r="G31"/>
  <c r="G30"/>
  <c r="K19"/>
  <c r="K18"/>
  <c r="G17"/>
  <c r="G16"/>
  <c r="K16"/>
  <c r="G4"/>
  <c r="G32" i="13"/>
  <c r="F30" i="14"/>
  <c r="K36"/>
  <c r="E30"/>
  <c r="K34"/>
  <c r="F36"/>
  <c r="K38"/>
  <c r="E36"/>
  <c r="F16"/>
  <c r="G22"/>
  <c r="K22"/>
  <c r="G20"/>
  <c r="E22"/>
  <c r="G24"/>
  <c r="F2"/>
  <c r="G6"/>
  <c r="G8"/>
  <c r="G10"/>
  <c r="G34" i="13"/>
  <c r="E2" i="14"/>
  <c r="G2"/>
  <c r="K2"/>
  <c r="G3"/>
  <c r="G5"/>
  <c r="G9"/>
  <c r="G11"/>
  <c r="F30" i="13"/>
  <c r="K31"/>
  <c r="K33"/>
  <c r="K40"/>
  <c r="E30"/>
  <c r="G30"/>
  <c r="E36"/>
  <c r="H30" i="17" l="1"/>
  <c r="J36"/>
  <c r="O36"/>
  <c r="P36" s="1"/>
  <c r="I44"/>
  <c r="L44"/>
  <c r="L30"/>
  <c r="N36" s="1"/>
  <c r="L50" i="14"/>
  <c r="H50"/>
  <c r="L44"/>
  <c r="N50" s="1"/>
  <c r="M44"/>
  <c r="M44" i="13"/>
  <c r="I44"/>
  <c r="H44" i="17"/>
  <c r="I30"/>
  <c r="J30" s="1"/>
  <c r="I8"/>
  <c r="J8" s="1"/>
  <c r="H44" i="13"/>
  <c r="M50" i="17"/>
  <c r="O50" s="1"/>
  <c r="P50" s="1"/>
  <c r="L50"/>
  <c r="L16"/>
  <c r="N22" s="1"/>
  <c r="M16"/>
  <c r="O22" s="1"/>
  <c r="P22" s="1"/>
  <c r="H22"/>
  <c r="I22"/>
  <c r="I2"/>
  <c r="H2"/>
  <c r="H50"/>
  <c r="I50"/>
  <c r="H16"/>
  <c r="I16"/>
  <c r="L2"/>
  <c r="N8" s="1"/>
  <c r="M2"/>
  <c r="O8" s="1"/>
  <c r="P8" s="1"/>
  <c r="H44" i="14"/>
  <c r="I44"/>
  <c r="I50"/>
  <c r="M50"/>
  <c r="L44" i="13"/>
  <c r="I50"/>
  <c r="H50"/>
  <c r="M50"/>
  <c r="O50" s="1"/>
  <c r="P50" s="1"/>
  <c r="L50"/>
  <c r="N50" s="1"/>
  <c r="I36"/>
  <c r="L36"/>
  <c r="H36"/>
  <c r="H36" i="14"/>
  <c r="L30"/>
  <c r="I36"/>
  <c r="I30"/>
  <c r="M36" i="13"/>
  <c r="I16" i="14"/>
  <c r="L8"/>
  <c r="L16"/>
  <c r="H8"/>
  <c r="M30"/>
  <c r="H30"/>
  <c r="M16"/>
  <c r="L30" i="13"/>
  <c r="M30"/>
  <c r="H16" i="14"/>
  <c r="I8"/>
  <c r="L36"/>
  <c r="M36"/>
  <c r="I22"/>
  <c r="H22"/>
  <c r="M22"/>
  <c r="L22"/>
  <c r="H2"/>
  <c r="I2"/>
  <c r="L2"/>
  <c r="M2"/>
  <c r="O8" s="1"/>
  <c r="P8" s="1"/>
  <c r="I30" i="13"/>
  <c r="H30"/>
  <c r="J44" i="17" l="1"/>
  <c r="N50"/>
  <c r="J50" i="14"/>
  <c r="J50" i="13"/>
  <c r="O50" i="14"/>
  <c r="P50" s="1"/>
  <c r="J44" i="13"/>
  <c r="J2" i="17"/>
  <c r="J44" i="14"/>
  <c r="J16" i="17"/>
  <c r="J50"/>
  <c r="J22"/>
  <c r="J36" i="13"/>
  <c r="N36"/>
  <c r="J30" i="14"/>
  <c r="J36"/>
  <c r="N36"/>
  <c r="O36"/>
  <c r="P36" s="1"/>
  <c r="J16"/>
  <c r="N22"/>
  <c r="O36" i="13"/>
  <c r="P36" s="1"/>
  <c r="N8" i="14"/>
  <c r="J8"/>
  <c r="O22"/>
  <c r="P22" s="1"/>
  <c r="J30" i="13"/>
  <c r="J22" i="14"/>
  <c r="J2"/>
  <c r="K25" i="13" l="1"/>
  <c r="D2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K12"/>
  <c r="K11"/>
  <c r="K10"/>
  <c r="G9"/>
  <c r="G11" l="1"/>
  <c r="K9"/>
  <c r="G10"/>
  <c r="G12"/>
  <c r="F16"/>
  <c r="E16" s="1"/>
  <c r="L16"/>
  <c r="N22" s="1"/>
  <c r="M16"/>
  <c r="G16"/>
  <c r="K8"/>
  <c r="D7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<sst xmlns="http://schemas.openxmlformats.org/spreadsheetml/2006/main" count="356" uniqueCount="84">
  <si>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</si>
  <si>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</si>
  <si>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</si>
  <si>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</si>
  <si>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</si>
  <si>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</si>
  <si>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</si>
  <si>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</si>
  <si>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</si>
  <si>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</si>
  <si>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</si>
  <si>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</si>
  <si>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</si>
  <si>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</si>
  <si>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</si>
  <si>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</si>
  <si>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</si>
  <si>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</si>
  <si>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</si>
  <si>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</si>
  <si>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</si>
  <si>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</si>
  <si>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</si>
  <si>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</si>
  <si>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</si>
  <si>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</si>
  <si>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</si>
  <si>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</si>
  <si>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</si>
  <si>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</si>
  <si>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</si>
  <si>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</si>
  <si>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</si>
  <si>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</si>
  <si>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</si>
  <si>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</si>
  <si>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</si>
  <si>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</si>
  <si>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</si>
  <si>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</si>
  <si>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</si>
  <si>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</si>
  <si>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</si>
  <si>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</si>
  <si>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</si>
  <si>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</si>
  <si>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</si>
  <si>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</si>
  <si>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</si>
  <si>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</si>
  <si>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</si>
  <si>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</si>
  <si>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</si>
  <si>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</si>
  <si>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</si>
  <si>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</si>
  <si>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</si>
  <si>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</si>
  <si>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</si>
  <si>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</si>
  <si>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</si>
  <si>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</si>
  <si>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</si>
  <si>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</si>
  <si>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</si>
  <si>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</si>
  <si>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</si>
  <si>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</si>
  <si>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</si>
  <si>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</si>
  <si>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</si>
  <si>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</si>
  <si>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</si>
  <si>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</si>
  <si>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</si>
  <si>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</si>
  <si>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</si>
  <si>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Carpet</t>
  </si>
  <si>
    <t>Ceiling Tile</t>
  </si>
  <si>
    <t>Pine Wood</t>
  </si>
  <si>
    <t>Carpet Decon BLK</t>
  </si>
  <si>
    <r>
      <t xml:space="preserve">B. anthracis </t>
    </r>
    <r>
      <rPr>
        <b/>
        <sz val="10"/>
        <color theme="4" tint="-0.249977111117893"/>
        <rFont val="Arial"/>
        <family val="2"/>
      </rPr>
      <t>Ames</t>
    </r>
  </si>
  <si>
    <r>
      <t>B. anthracis NNR1</t>
    </r>
    <r>
      <rPr>
        <b/>
        <sz val="10"/>
        <color rgb="FFC00000"/>
        <rFont val="Calibri"/>
        <family val="2"/>
      </rPr>
      <t>∆</t>
    </r>
    <r>
      <rPr>
        <b/>
        <i/>
        <sz val="10"/>
        <color rgb="FFC00000"/>
        <rFont val="Arial"/>
        <family val="2"/>
      </rPr>
      <t>1</t>
    </r>
  </si>
  <si>
    <r>
      <t xml:space="preserve">B. anthracis </t>
    </r>
    <r>
      <rPr>
        <b/>
        <sz val="10"/>
        <color theme="6" tint="-0.249977111117893"/>
        <rFont val="Arial"/>
        <family val="2"/>
      </rPr>
      <t>Sterne</t>
    </r>
  </si>
</sst>
</file>

<file path=xl/styles.xml><?xml version="1.0" encoding="utf-8"?>
<styleSheet xmlns="http://schemas.openxmlformats.org/spreadsheetml/2006/main">
  <numFmts count="7">
    <numFmt numFmtId="164" formatCode="0.0000"/>
    <numFmt numFmtId="165" formatCode="0.000"/>
    <numFmt numFmtId="166" formatCode="0.0000%"/>
    <numFmt numFmtId="167" formatCode="0.00000"/>
    <numFmt numFmtId="168" formatCode="0.000%"/>
    <numFmt numFmtId="169" formatCode="0.00000%"/>
    <numFmt numFmtId="170" formatCode="0.000000%"/>
  </numFmts>
  <fonts count="15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i/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i/>
      <sz val="10"/>
      <color theme="6" tint="-0.249977111117893"/>
      <name val="Arial"/>
      <family val="2"/>
    </font>
    <font>
      <b/>
      <i/>
      <sz val="10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6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/>
    </xf>
    <xf numFmtId="11" fontId="2" fillId="0" borderId="11" xfId="0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2" fillId="0" borderId="0" xfId="0" applyFont="1" applyAlignment="1"/>
    <xf numFmtId="0" fontId="11" fillId="0" borderId="0" xfId="0" applyFon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left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4" fontId="2" fillId="6" borderId="33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7" fontId="2" fillId="8" borderId="33" xfId="0" applyNumberFormat="1" applyFont="1" applyFill="1" applyBorder="1" applyAlignment="1">
      <alignment horizontal="center" vertical="center"/>
    </xf>
    <xf numFmtId="167" fontId="2" fillId="8" borderId="9" xfId="0" applyNumberFormat="1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9" borderId="33" xfId="0" applyNumberFormat="1" applyFont="1" applyFill="1" applyBorder="1" applyAlignment="1">
      <alignment horizontal="center" vertical="center"/>
    </xf>
    <xf numFmtId="165" fontId="2" fillId="9" borderId="9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170" fontId="2" fillId="0" borderId="2" xfId="0" applyNumberFormat="1" applyFont="1" applyBorder="1" applyAlignment="1">
      <alignment horizontal="center" vertical="center"/>
    </xf>
    <xf numFmtId="170" fontId="2" fillId="0" borderId="7" xfId="0" applyNumberFormat="1" applyFont="1" applyBorder="1" applyAlignment="1">
      <alignment horizontal="center" vertical="center"/>
    </xf>
    <xf numFmtId="170" fontId="2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#10</a:t>
            </a:r>
          </a:p>
        </c:rich>
      </c:tx>
      <c:layout>
        <c:manualLayout>
          <c:xMode val="edge"/>
          <c:yMode val="edge"/>
          <c:x val="0.41811131996745476"/>
          <c:y val="2.3391805684700003E-2"/>
        </c:manualLayout>
      </c:layout>
    </c:title>
    <c:plotArea>
      <c:layout>
        <c:manualLayout>
          <c:layoutTarget val="inner"/>
          <c:xMode val="edge"/>
          <c:yMode val="edge"/>
          <c:x val="0.10558911774446245"/>
          <c:y val="0.17810607007457402"/>
          <c:w val="0.6973374655851633"/>
          <c:h val="0.62609840436613284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 Ames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Parameters!$O$18:$O$21</c:f>
              <c:numCache>
                <c:formatCode>0.00</c:formatCode>
                <c:ptCount val="4"/>
                <c:pt idx="0">
                  <c:v>3.11</c:v>
                </c:pt>
                <c:pt idx="1">
                  <c:v>7.23</c:v>
                </c:pt>
                <c:pt idx="2">
                  <c:v>4.5999999999999996</c:v>
                </c:pt>
                <c:pt idx="3">
                  <c:v>2.95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B. anthracis NNR1∆1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Parameters!$P$18:$P$21</c:f>
              <c:numCache>
                <c:formatCode>0.00</c:formatCode>
                <c:ptCount val="4"/>
                <c:pt idx="0">
                  <c:v>0.62</c:v>
                </c:pt>
                <c:pt idx="1">
                  <c:v>6.29</c:v>
                </c:pt>
                <c:pt idx="2">
                  <c:v>1.65</c:v>
                </c:pt>
                <c:pt idx="3">
                  <c:v>3.13</c:v>
                </c:pt>
              </c:numCache>
            </c:numRef>
          </c:val>
        </c:ser>
        <c:ser>
          <c:idx val="2"/>
          <c:order val="2"/>
          <c:tx>
            <c:strRef>
              <c:f>Parameters!$Q$17</c:f>
              <c:strCache>
                <c:ptCount val="1"/>
                <c:pt idx="0">
                  <c:v>B. anthracis Sterne</c:v>
                </c:pt>
              </c:strCache>
            </c:strRef>
          </c:tx>
          <c:cat>
            <c:strRef>
              <c:f>Parameters!$N$18:$N$21</c:f>
              <c:strCache>
                <c:ptCount val="4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Pine Wood</c:v>
                </c:pt>
              </c:strCache>
            </c:strRef>
          </c:cat>
          <c:val>
            <c:numRef>
              <c:f>Parameters!$Q$18:$Q$21</c:f>
              <c:numCache>
                <c:formatCode>General</c:formatCode>
                <c:ptCount val="4"/>
                <c:pt idx="0">
                  <c:v>6.72</c:v>
                </c:pt>
                <c:pt idx="1">
                  <c:v>7.13</c:v>
                </c:pt>
                <c:pt idx="2">
                  <c:v>7.32</c:v>
                </c:pt>
                <c:pt idx="3" formatCode="0.00">
                  <c:v>4.1399999999999997</c:v>
                </c:pt>
              </c:numCache>
            </c:numRef>
          </c:val>
        </c:ser>
        <c:axId val="157050752"/>
        <c:axId val="157061120"/>
      </c:barChart>
      <c:catAx>
        <c:axId val="157050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  <c:layout/>
        </c:title>
        <c:majorTickMark val="none"/>
        <c:tickLblPos val="nextTo"/>
        <c:crossAx val="157061120"/>
        <c:crosses val="autoZero"/>
        <c:auto val="1"/>
        <c:lblAlgn val="ctr"/>
        <c:lblOffset val="100"/>
      </c:catAx>
      <c:valAx>
        <c:axId val="1570611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  <c:layout/>
        </c:title>
        <c:numFmt formatCode="0.00" sourceLinked="1"/>
        <c:tickLblPos val="nextTo"/>
        <c:crossAx val="157050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30271"/>
          <c:y val="0.48901420655751382"/>
          <c:w val="0.15119007296530859"/>
          <c:h val="0.21149599806726044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647700</xdr:colOff>
      <xdr:row>21</xdr:row>
      <xdr:rowOff>104775</xdr:rowOff>
    </xdr:from>
    <xdr:to>
      <xdr:col>20</xdr:col>
      <xdr:colOff>542923</xdr:colOff>
      <xdr:row>41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9524</xdr:rowOff>
    </xdr:from>
    <xdr:to>
      <xdr:col>11</xdr:col>
      <xdr:colOff>463318</xdr:colOff>
      <xdr:row>28</xdr:row>
      <xdr:rowOff>95249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71449"/>
          <a:ext cx="7168918" cy="4657725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29</xdr:row>
      <xdr:rowOff>1662</xdr:rowOff>
    </xdr:from>
    <xdr:to>
      <xdr:col>12</xdr:col>
      <xdr:colOff>19050</xdr:colOff>
      <xdr:row>58</xdr:row>
      <xdr:rowOff>38682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9050" y="4897512"/>
          <a:ext cx="7172325" cy="47328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56"/>
  <sheetViews>
    <sheetView zoomScale="60" zoomScaleNormal="60" workbookViewId="0">
      <selection activeCell="I50" sqref="I50:I54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95" t="s">
        <v>0</v>
      </c>
      <c r="B1" s="96" t="s">
        <v>53</v>
      </c>
      <c r="C1" s="96" t="s">
        <v>1</v>
      </c>
      <c r="D1" s="96" t="s">
        <v>9</v>
      </c>
      <c r="E1" s="96" t="s">
        <v>2</v>
      </c>
      <c r="F1" s="96" t="s">
        <v>3</v>
      </c>
      <c r="G1" s="96" t="s">
        <v>4</v>
      </c>
      <c r="H1" s="96" t="s">
        <v>5</v>
      </c>
      <c r="I1" s="96" t="s">
        <v>6</v>
      </c>
      <c r="J1" s="3" t="s">
        <v>7</v>
      </c>
      <c r="K1" s="97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115000000</v>
      </c>
      <c r="C2" s="58">
        <v>3900000</v>
      </c>
      <c r="D2" s="58">
        <f t="shared" ref="D2:D13" si="0">C2*10</f>
        <v>39000000</v>
      </c>
      <c r="E2" s="153">
        <f>AVERAGE(D2:D6)</f>
        <v>39600000</v>
      </c>
      <c r="F2" s="153">
        <f>STDEV(D2:D6)</f>
        <v>6045246.0661250176</v>
      </c>
      <c r="G2" s="63">
        <f t="shared" ref="G2:G12" si="1">D2/B2</f>
        <v>0.33913043478260868</v>
      </c>
      <c r="H2" s="156">
        <f>AVERAGE(G2:G6)</f>
        <v>0.34434782608695647</v>
      </c>
      <c r="I2" s="156">
        <f>STDEV(G2:G6)</f>
        <v>5.2567357096739577E-2</v>
      </c>
      <c r="J2" s="159">
        <f>I2/H2</f>
        <v>0.15265772894255183</v>
      </c>
      <c r="K2" s="64">
        <f>LOG(D2)</f>
        <v>7.5910646070264995</v>
      </c>
      <c r="L2" s="165">
        <f>AVERAGE(K2:K6)</f>
        <v>7.5936216090004436</v>
      </c>
      <c r="M2" s="167">
        <f>STDEV(K2:K6)^2</f>
        <v>4.4414251458884304E-3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115000000</v>
      </c>
      <c r="C3" s="60">
        <v>3630000</v>
      </c>
      <c r="D3" s="60">
        <f t="shared" si="0"/>
        <v>36300000</v>
      </c>
      <c r="E3" s="154"/>
      <c r="F3" s="154"/>
      <c r="G3" s="65">
        <f t="shared" si="1"/>
        <v>0.31565217391304345</v>
      </c>
      <c r="H3" s="157"/>
      <c r="I3" s="157"/>
      <c r="J3" s="160"/>
      <c r="K3" s="66">
        <f>LOG(D3)</f>
        <v>7.5599066250361124</v>
      </c>
      <c r="L3" s="166"/>
      <c r="M3" s="168"/>
      <c r="N3" s="30"/>
      <c r="O3" s="27"/>
      <c r="P3" s="28"/>
    </row>
    <row r="4" spans="1:16" s="9" customFormat="1" ht="20.100000000000001" customHeight="1">
      <c r="A4" s="59" t="s">
        <v>28</v>
      </c>
      <c r="B4" s="60">
        <v>115000000</v>
      </c>
      <c r="C4" s="60">
        <v>3200000</v>
      </c>
      <c r="D4" s="60">
        <f t="shared" si="0"/>
        <v>32000000</v>
      </c>
      <c r="E4" s="154"/>
      <c r="F4" s="154"/>
      <c r="G4" s="65">
        <f t="shared" si="1"/>
        <v>0.27826086956521739</v>
      </c>
      <c r="H4" s="157"/>
      <c r="I4" s="157"/>
      <c r="J4" s="160"/>
      <c r="K4" s="66">
        <f>LOG(D4)</f>
        <v>7.5051499783199063</v>
      </c>
      <c r="L4" s="166"/>
      <c r="M4" s="168"/>
      <c r="N4" s="30"/>
      <c r="O4" s="27"/>
      <c r="P4" s="28"/>
    </row>
    <row r="5" spans="1:16" s="9" customFormat="1" ht="20.100000000000001" customHeight="1">
      <c r="A5" s="59" t="s">
        <v>29</v>
      </c>
      <c r="B5" s="60">
        <v>115000000</v>
      </c>
      <c r="C5" s="60">
        <v>4300000</v>
      </c>
      <c r="D5" s="60">
        <f t="shared" si="0"/>
        <v>43000000</v>
      </c>
      <c r="E5" s="154"/>
      <c r="F5" s="154"/>
      <c r="G5" s="65">
        <f t="shared" si="1"/>
        <v>0.37391304347826088</v>
      </c>
      <c r="H5" s="157"/>
      <c r="I5" s="157"/>
      <c r="J5" s="160"/>
      <c r="K5" s="66">
        <f>LOG(D5)</f>
        <v>7.6334684555795862</v>
      </c>
      <c r="L5" s="166"/>
      <c r="M5" s="168"/>
      <c r="N5" s="30"/>
      <c r="O5" s="27"/>
      <c r="P5" s="28"/>
    </row>
    <row r="6" spans="1:16" s="9" customFormat="1" ht="20.100000000000001" customHeight="1">
      <c r="A6" s="59" t="s">
        <v>30</v>
      </c>
      <c r="B6" s="60">
        <v>115000000</v>
      </c>
      <c r="C6" s="60">
        <v>4770000</v>
      </c>
      <c r="D6" s="60">
        <f t="shared" si="0"/>
        <v>47700000</v>
      </c>
      <c r="E6" s="155"/>
      <c r="F6" s="155"/>
      <c r="G6" s="65">
        <f t="shared" si="1"/>
        <v>0.4147826086956522</v>
      </c>
      <c r="H6" s="158"/>
      <c r="I6" s="158"/>
      <c r="J6" s="161"/>
      <c r="K6" s="66">
        <f>LOG(D6)</f>
        <v>7.6785183790401144</v>
      </c>
      <c r="L6" s="166"/>
      <c r="M6" s="168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115000000</v>
      </c>
      <c r="C8" s="8">
        <v>1240</v>
      </c>
      <c r="D8" s="8">
        <f t="shared" si="0"/>
        <v>12400</v>
      </c>
      <c r="E8" s="135">
        <f>AVERAGE(D8:D12)</f>
        <v>46160</v>
      </c>
      <c r="F8" s="135">
        <f>STDEV(D8:D12)</f>
        <v>49635.199203790849</v>
      </c>
      <c r="G8" s="123">
        <f t="shared" si="1"/>
        <v>1.0782608695652174E-4</v>
      </c>
      <c r="H8" s="162">
        <f>AVERAGE(G8:G12)</f>
        <v>4.013913043478261E-4</v>
      </c>
      <c r="I8" s="162">
        <f>STDEV(G8:G12)</f>
        <v>4.3161042785905084E-4</v>
      </c>
      <c r="J8" s="138">
        <f>I8/H8</f>
        <v>1.075285944622852</v>
      </c>
      <c r="K8" s="67">
        <f>LOG(D8)</f>
        <v>4.0934216851622347</v>
      </c>
      <c r="L8" s="141">
        <f>AVERAGE(K8:K12)</f>
        <v>4.4852389887800888</v>
      </c>
      <c r="M8" s="141">
        <f>STDEV(K8:K12)^2</f>
        <v>0.18666378197513109</v>
      </c>
      <c r="N8" s="148">
        <f>L2-L8</f>
        <v>3.1083826202203548</v>
      </c>
      <c r="O8" s="141">
        <f>SQRT((M2/5)+(M8/5))</f>
        <v>0.19550202409234513</v>
      </c>
      <c r="P8" s="151">
        <f>1.96*O8</f>
        <v>0.38318396722099646</v>
      </c>
    </row>
    <row r="9" spans="1:16" ht="20.100000000000001" customHeight="1">
      <c r="A9" s="16" t="s">
        <v>33</v>
      </c>
      <c r="B9" s="10">
        <v>115000000</v>
      </c>
      <c r="C9" s="10">
        <v>3600</v>
      </c>
      <c r="D9" s="10">
        <f t="shared" si="0"/>
        <v>36000</v>
      </c>
      <c r="E9" s="136"/>
      <c r="F9" s="136"/>
      <c r="G9" s="108">
        <f t="shared" si="1"/>
        <v>3.1304347826086959E-4</v>
      </c>
      <c r="H9" s="163"/>
      <c r="I9" s="163"/>
      <c r="J9" s="139"/>
      <c r="K9" s="68">
        <f>LOG(D9)</f>
        <v>4.5563025007672868</v>
      </c>
      <c r="L9" s="142"/>
      <c r="M9" s="142"/>
      <c r="N9" s="149"/>
      <c r="O9" s="142"/>
      <c r="P9" s="152"/>
    </row>
    <row r="10" spans="1:16" ht="20.100000000000001" customHeight="1">
      <c r="A10" s="16" t="s">
        <v>34</v>
      </c>
      <c r="B10" s="10">
        <v>115000000</v>
      </c>
      <c r="C10" s="10">
        <v>13200</v>
      </c>
      <c r="D10" s="10">
        <f t="shared" si="0"/>
        <v>132000</v>
      </c>
      <c r="E10" s="136"/>
      <c r="F10" s="136"/>
      <c r="G10" s="11">
        <f t="shared" si="1"/>
        <v>1.1478260869565216E-3</v>
      </c>
      <c r="H10" s="163"/>
      <c r="I10" s="163"/>
      <c r="J10" s="139"/>
      <c r="K10" s="68">
        <f>LOG(D10)</f>
        <v>5.1205739312058496</v>
      </c>
      <c r="L10" s="142"/>
      <c r="M10" s="142"/>
      <c r="N10" s="149"/>
      <c r="O10" s="142"/>
      <c r="P10" s="152"/>
    </row>
    <row r="11" spans="1:16" ht="20.100000000000001" customHeight="1">
      <c r="A11" s="16" t="s">
        <v>35</v>
      </c>
      <c r="B11" s="10">
        <v>115000000</v>
      </c>
      <c r="C11" s="10">
        <v>3870</v>
      </c>
      <c r="D11" s="10">
        <f t="shared" si="0"/>
        <v>38700</v>
      </c>
      <c r="E11" s="136"/>
      <c r="F11" s="136"/>
      <c r="G11" s="108">
        <f t="shared" si="1"/>
        <v>3.3652173913043481E-4</v>
      </c>
      <c r="H11" s="163"/>
      <c r="I11" s="163"/>
      <c r="J11" s="139"/>
      <c r="K11" s="68">
        <f>LOG(D11)</f>
        <v>4.5877109650189114</v>
      </c>
      <c r="L11" s="142"/>
      <c r="M11" s="142"/>
      <c r="N11" s="149"/>
      <c r="O11" s="142"/>
      <c r="P11" s="152"/>
    </row>
    <row r="12" spans="1:16" ht="20.100000000000001" customHeight="1">
      <c r="A12" s="16" t="s">
        <v>36</v>
      </c>
      <c r="B12" s="10">
        <v>115000000</v>
      </c>
      <c r="C12" s="10">
        <v>1170</v>
      </c>
      <c r="D12" s="10">
        <f t="shared" si="0"/>
        <v>11700</v>
      </c>
      <c r="E12" s="137"/>
      <c r="F12" s="137"/>
      <c r="G12" s="108">
        <f t="shared" si="1"/>
        <v>1.0173913043478261E-4</v>
      </c>
      <c r="H12" s="164"/>
      <c r="I12" s="164"/>
      <c r="J12" s="140"/>
      <c r="K12" s="68">
        <f>LOG(D12)</f>
        <v>4.0681858617461613</v>
      </c>
      <c r="L12" s="147"/>
      <c r="M12" s="147"/>
      <c r="N12" s="150"/>
      <c r="O12" s="142"/>
      <c r="P12" s="152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104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96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115000000</v>
      </c>
      <c r="C16" s="45">
        <v>1820000</v>
      </c>
      <c r="D16" s="45">
        <f t="shared" ref="D16:D27" si="2">C16*10</f>
        <v>18200000</v>
      </c>
      <c r="E16" s="127">
        <f>AVERAGE(D16:D20)</f>
        <v>17120000</v>
      </c>
      <c r="F16" s="127">
        <f>STDEV(D16:D20)</f>
        <v>1940876.0908414531</v>
      </c>
      <c r="G16" s="49">
        <f t="shared" ref="G16:G26" si="3">D16/B16</f>
        <v>0.1582608695652174</v>
      </c>
      <c r="H16" s="130">
        <f>AVERAGE(G16:G20)</f>
        <v>0.14886956521739131</v>
      </c>
      <c r="I16" s="130">
        <f>STDEV(G16:G20)</f>
        <v>1.6877183398621608E-2</v>
      </c>
      <c r="J16" s="130">
        <f>I16/H16</f>
        <v>0.11336893053980636</v>
      </c>
      <c r="K16" s="50">
        <f>LOG(D16)</f>
        <v>7.2600713879850751</v>
      </c>
      <c r="L16" s="143">
        <f>AVERAGE(K16:K20)</f>
        <v>7.2311522290276766</v>
      </c>
      <c r="M16" s="145">
        <f>STDEV(K16:K20)^2</f>
        <v>2.6207629655530494E-3</v>
      </c>
      <c r="N16" s="29"/>
      <c r="O16" s="25"/>
      <c r="P16" s="26"/>
    </row>
    <row r="17" spans="1:16" ht="20.100000000000001" customHeight="1">
      <c r="A17" s="46" t="s">
        <v>66</v>
      </c>
      <c r="B17" s="47">
        <v>115000000</v>
      </c>
      <c r="C17" s="47">
        <v>1910000</v>
      </c>
      <c r="D17" s="47">
        <f t="shared" si="2"/>
        <v>19100000</v>
      </c>
      <c r="E17" s="128"/>
      <c r="F17" s="128"/>
      <c r="G17" s="51">
        <f t="shared" si="3"/>
        <v>0.16608695652173913</v>
      </c>
      <c r="H17" s="131"/>
      <c r="I17" s="131"/>
      <c r="J17" s="131"/>
      <c r="K17" s="52">
        <f>LOG(D17)</f>
        <v>7.2810333672477272</v>
      </c>
      <c r="L17" s="144"/>
      <c r="M17" s="146"/>
      <c r="N17" s="30"/>
      <c r="O17" s="27"/>
      <c r="P17" s="28"/>
    </row>
    <row r="18" spans="1:16" ht="20.100000000000001" customHeight="1">
      <c r="A18" s="46" t="s">
        <v>67</v>
      </c>
      <c r="B18" s="47">
        <v>115000000</v>
      </c>
      <c r="C18" s="47">
        <v>1620000</v>
      </c>
      <c r="D18" s="47">
        <f t="shared" si="2"/>
        <v>16200000</v>
      </c>
      <c r="E18" s="128"/>
      <c r="F18" s="128"/>
      <c r="G18" s="51">
        <f t="shared" si="3"/>
        <v>0.1408695652173913</v>
      </c>
      <c r="H18" s="131"/>
      <c r="I18" s="131"/>
      <c r="J18" s="131"/>
      <c r="K18" s="52">
        <f>LOG(D18)</f>
        <v>7.2095150145426308</v>
      </c>
      <c r="L18" s="144"/>
      <c r="M18" s="146"/>
      <c r="N18" s="30"/>
      <c r="O18" s="27"/>
      <c r="P18" s="28"/>
    </row>
    <row r="19" spans="1:16" ht="20.100000000000001" customHeight="1">
      <c r="A19" s="46" t="s">
        <v>68</v>
      </c>
      <c r="B19" s="47">
        <v>115000000</v>
      </c>
      <c r="C19" s="47">
        <v>1420000</v>
      </c>
      <c r="D19" s="47">
        <f t="shared" si="2"/>
        <v>14200000</v>
      </c>
      <c r="E19" s="128"/>
      <c r="F19" s="128"/>
      <c r="G19" s="51">
        <f t="shared" si="3"/>
        <v>0.12347826086956522</v>
      </c>
      <c r="H19" s="131"/>
      <c r="I19" s="131"/>
      <c r="J19" s="131"/>
      <c r="K19" s="52">
        <f>LOG(D19)</f>
        <v>7.1522883443830567</v>
      </c>
      <c r="L19" s="144"/>
      <c r="M19" s="146"/>
      <c r="N19" s="30"/>
      <c r="O19" s="27"/>
      <c r="P19" s="28"/>
    </row>
    <row r="20" spans="1:16" ht="20.100000000000001" customHeight="1">
      <c r="A20" s="46" t="s">
        <v>69</v>
      </c>
      <c r="B20" s="47">
        <v>115000000</v>
      </c>
      <c r="C20" s="47">
        <v>1790000</v>
      </c>
      <c r="D20" s="47">
        <f t="shared" si="2"/>
        <v>17900000</v>
      </c>
      <c r="E20" s="129"/>
      <c r="F20" s="129"/>
      <c r="G20" s="51">
        <f t="shared" si="3"/>
        <v>0.15565217391304348</v>
      </c>
      <c r="H20" s="132"/>
      <c r="I20" s="132"/>
      <c r="J20" s="132"/>
      <c r="K20" s="52">
        <f>LOG(D20)</f>
        <v>7.2528530309798933</v>
      </c>
      <c r="L20" s="144"/>
      <c r="M20" s="146"/>
      <c r="N20" s="30"/>
      <c r="O20" s="27"/>
      <c r="P20" s="28"/>
    </row>
    <row r="21" spans="1:16" ht="20.100000000000001" customHeight="1" thickBot="1">
      <c r="A21" s="48" t="s">
        <v>70</v>
      </c>
      <c r="B21" s="73">
        <v>0</v>
      </c>
      <c r="C21" s="73">
        <v>0</v>
      </c>
      <c r="D21" s="73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115000000</v>
      </c>
      <c r="C22" s="8">
        <v>0</v>
      </c>
      <c r="D22" s="8">
        <v>1</v>
      </c>
      <c r="E22" s="135">
        <f>AVERAGE(D22:D26)</f>
        <v>1</v>
      </c>
      <c r="F22" s="135">
        <f>STDEV(D22:D26)</f>
        <v>0</v>
      </c>
      <c r="G22" s="41">
        <f t="shared" si="3"/>
        <v>8.6956521739130434E-9</v>
      </c>
      <c r="H22" s="138">
        <f>AVERAGE(G22:G26)</f>
        <v>8.6956521739130434E-9</v>
      </c>
      <c r="I22" s="138">
        <f>STDEV(G22:G26)</f>
        <v>0</v>
      </c>
      <c r="J22" s="138">
        <f>I22/H22</f>
        <v>0</v>
      </c>
      <c r="K22" s="67">
        <f>LOG(D22)</f>
        <v>0</v>
      </c>
      <c r="L22" s="141">
        <f>AVERAGE(K22:K26)</f>
        <v>0</v>
      </c>
      <c r="M22" s="141">
        <f>STDEV(K22:K26)^2</f>
        <v>0</v>
      </c>
      <c r="N22" s="148">
        <f>L16-L22</f>
        <v>7.2311522290276766</v>
      </c>
      <c r="O22" s="141">
        <f>SQRT((M16/5)+(M22/5))</f>
        <v>2.2894379072397001E-2</v>
      </c>
      <c r="P22" s="133">
        <f>1.96*O22</f>
        <v>4.4872982981898124E-2</v>
      </c>
    </row>
    <row r="23" spans="1:16" ht="20.100000000000001" customHeight="1">
      <c r="A23" s="16" t="s">
        <v>72</v>
      </c>
      <c r="B23" s="10">
        <v>115000000</v>
      </c>
      <c r="C23" s="10">
        <v>0</v>
      </c>
      <c r="D23" s="10">
        <v>1</v>
      </c>
      <c r="E23" s="136"/>
      <c r="F23" s="136"/>
      <c r="G23" s="11">
        <f t="shared" si="3"/>
        <v>8.6956521739130434E-9</v>
      </c>
      <c r="H23" s="139"/>
      <c r="I23" s="139"/>
      <c r="J23" s="139"/>
      <c r="K23" s="68">
        <f>LOG(D23)</f>
        <v>0</v>
      </c>
      <c r="L23" s="142"/>
      <c r="M23" s="142"/>
      <c r="N23" s="149"/>
      <c r="O23" s="142"/>
      <c r="P23" s="134"/>
    </row>
    <row r="24" spans="1:16" ht="20.100000000000001" customHeight="1">
      <c r="A24" s="16" t="s">
        <v>73</v>
      </c>
      <c r="B24" s="10">
        <v>115000000</v>
      </c>
      <c r="C24" s="10">
        <v>0</v>
      </c>
      <c r="D24" s="10">
        <v>1</v>
      </c>
      <c r="E24" s="136"/>
      <c r="F24" s="136"/>
      <c r="G24" s="11">
        <f t="shared" si="3"/>
        <v>8.6956521739130434E-9</v>
      </c>
      <c r="H24" s="139"/>
      <c r="I24" s="139"/>
      <c r="J24" s="139"/>
      <c r="K24" s="68">
        <f>LOG(D24)</f>
        <v>0</v>
      </c>
      <c r="L24" s="142"/>
      <c r="M24" s="142"/>
      <c r="N24" s="149"/>
      <c r="O24" s="142"/>
      <c r="P24" s="134"/>
    </row>
    <row r="25" spans="1:16" ht="20.100000000000001" customHeight="1">
      <c r="A25" s="16" t="s">
        <v>74</v>
      </c>
      <c r="B25" s="10">
        <v>115000000</v>
      </c>
      <c r="C25" s="10">
        <v>0</v>
      </c>
      <c r="D25" s="10">
        <v>1</v>
      </c>
      <c r="E25" s="136"/>
      <c r="F25" s="136"/>
      <c r="G25" s="11">
        <f t="shared" si="3"/>
        <v>8.6956521739130434E-9</v>
      </c>
      <c r="H25" s="139"/>
      <c r="I25" s="139"/>
      <c r="J25" s="139"/>
      <c r="K25" s="68">
        <f>LOG(D25)</f>
        <v>0</v>
      </c>
      <c r="L25" s="142"/>
      <c r="M25" s="142"/>
      <c r="N25" s="149"/>
      <c r="O25" s="142"/>
      <c r="P25" s="134"/>
    </row>
    <row r="26" spans="1:16" ht="20.100000000000001" customHeight="1">
      <c r="A26" s="16" t="s">
        <v>75</v>
      </c>
      <c r="B26" s="10">
        <v>115000000</v>
      </c>
      <c r="C26" s="10">
        <v>0</v>
      </c>
      <c r="D26" s="10">
        <v>1</v>
      </c>
      <c r="E26" s="137"/>
      <c r="F26" s="137"/>
      <c r="G26" s="11">
        <f t="shared" si="3"/>
        <v>8.6956521739130434E-9</v>
      </c>
      <c r="H26" s="140"/>
      <c r="I26" s="140"/>
      <c r="J26" s="140"/>
      <c r="K26" s="68">
        <f>LOG(D26)</f>
        <v>0</v>
      </c>
      <c r="L26" s="147"/>
      <c r="M26" s="147"/>
      <c r="N26" s="150"/>
      <c r="O26" s="142"/>
      <c r="P26" s="134"/>
    </row>
    <row r="27" spans="1:16" ht="20.100000000000001" customHeight="1" thickBot="1">
      <c r="A27" s="37" t="s">
        <v>76</v>
      </c>
      <c r="B27" s="36">
        <v>0</v>
      </c>
      <c r="C27" s="17">
        <v>0</v>
      </c>
      <c r="D27" s="104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96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115000000</v>
      </c>
      <c r="C30" s="76">
        <v>9270000</v>
      </c>
      <c r="D30" s="76">
        <f t="shared" ref="D30:D41" si="4">C30*10</f>
        <v>92700000</v>
      </c>
      <c r="E30" s="176">
        <f>AVERAGE(D30:D34)</f>
        <v>92340000</v>
      </c>
      <c r="F30" s="176">
        <f>STDEV(D30:D34)</f>
        <v>14213479.517697277</v>
      </c>
      <c r="G30" s="81">
        <f t="shared" ref="G30:G40" si="5">D30/B30</f>
        <v>0.80608695652173912</v>
      </c>
      <c r="H30" s="179">
        <f>AVERAGE(G30:G34)</f>
        <v>0.80295652173913046</v>
      </c>
      <c r="I30" s="179">
        <f>STDEV(G30:G34)</f>
        <v>0.12359547406693179</v>
      </c>
      <c r="J30" s="179">
        <f>I30/H30</f>
        <v>0.15392548752108681</v>
      </c>
      <c r="K30" s="82">
        <f>LOG(D30)</f>
        <v>7.9670797341444972</v>
      </c>
      <c r="L30" s="169">
        <f>AVERAGE(K30:K34)</f>
        <v>7.9607708058412303</v>
      </c>
      <c r="M30" s="171">
        <f>STDEV(K30:K34)^2</f>
        <v>5.3155604366119892E-3</v>
      </c>
      <c r="N30" s="29"/>
      <c r="O30" s="25"/>
      <c r="P30" s="26"/>
    </row>
    <row r="31" spans="1:16" ht="20.100000000000001" customHeight="1">
      <c r="A31" s="77" t="s">
        <v>55</v>
      </c>
      <c r="B31" s="78">
        <v>115000000</v>
      </c>
      <c r="C31" s="78">
        <v>10000000</v>
      </c>
      <c r="D31" s="78">
        <f t="shared" si="4"/>
        <v>100000000</v>
      </c>
      <c r="E31" s="177"/>
      <c r="F31" s="177"/>
      <c r="G31" s="84">
        <f t="shared" si="5"/>
        <v>0.86956521739130432</v>
      </c>
      <c r="H31" s="180"/>
      <c r="I31" s="180"/>
      <c r="J31" s="180"/>
      <c r="K31" s="85">
        <f>LOG(D31)</f>
        <v>8</v>
      </c>
      <c r="L31" s="170"/>
      <c r="M31" s="172"/>
      <c r="N31" s="30"/>
      <c r="O31" s="27"/>
      <c r="P31" s="28"/>
    </row>
    <row r="32" spans="1:16" ht="20.100000000000001" customHeight="1">
      <c r="A32" s="77" t="s">
        <v>56</v>
      </c>
      <c r="B32" s="78">
        <v>115000000</v>
      </c>
      <c r="C32" s="78">
        <v>10600000</v>
      </c>
      <c r="D32" s="78">
        <f t="shared" si="4"/>
        <v>106000000</v>
      </c>
      <c r="E32" s="177"/>
      <c r="F32" s="177"/>
      <c r="G32" s="84">
        <f t="shared" si="5"/>
        <v>0.92173913043478262</v>
      </c>
      <c r="H32" s="180"/>
      <c r="I32" s="180"/>
      <c r="J32" s="180"/>
      <c r="K32" s="85">
        <f>LOG(D32)</f>
        <v>8.0253058652647695</v>
      </c>
      <c r="L32" s="170"/>
      <c r="M32" s="172"/>
      <c r="N32" s="30"/>
      <c r="O32" s="27"/>
      <c r="P32" s="28"/>
    </row>
    <row r="33" spans="1:16" ht="20.100000000000001" customHeight="1">
      <c r="A33" s="77" t="s">
        <v>57</v>
      </c>
      <c r="B33" s="78">
        <v>115000000</v>
      </c>
      <c r="C33" s="78">
        <v>6870000</v>
      </c>
      <c r="D33" s="78">
        <f t="shared" si="4"/>
        <v>68700000</v>
      </c>
      <c r="E33" s="177"/>
      <c r="F33" s="177"/>
      <c r="G33" s="84">
        <f t="shared" si="5"/>
        <v>0.59739130434782606</v>
      </c>
      <c r="H33" s="180"/>
      <c r="I33" s="180"/>
      <c r="J33" s="180"/>
      <c r="K33" s="85">
        <f>LOG(D33)</f>
        <v>7.8369567370595501</v>
      </c>
      <c r="L33" s="170"/>
      <c r="M33" s="172"/>
      <c r="N33" s="30"/>
      <c r="O33" s="27"/>
      <c r="P33" s="28"/>
    </row>
    <row r="34" spans="1:16" ht="20.100000000000001" customHeight="1">
      <c r="A34" s="77" t="s">
        <v>58</v>
      </c>
      <c r="B34" s="78">
        <v>115000000</v>
      </c>
      <c r="C34" s="78">
        <v>9430000</v>
      </c>
      <c r="D34" s="78">
        <f t="shared" si="4"/>
        <v>94300000</v>
      </c>
      <c r="E34" s="178"/>
      <c r="F34" s="178"/>
      <c r="G34" s="84">
        <f t="shared" si="5"/>
        <v>0.82</v>
      </c>
      <c r="H34" s="181"/>
      <c r="I34" s="181"/>
      <c r="J34" s="181"/>
      <c r="K34" s="85">
        <f>LOG(D34)</f>
        <v>7.9745116927373285</v>
      </c>
      <c r="L34" s="170"/>
      <c r="M34" s="172"/>
      <c r="N34" s="30"/>
      <c r="O34" s="27"/>
      <c r="P34" s="28"/>
    </row>
    <row r="35" spans="1:16" ht="20.100000000000001" customHeight="1" thickBot="1">
      <c r="A35" s="79" t="s">
        <v>59</v>
      </c>
      <c r="B35" s="80">
        <v>0</v>
      </c>
      <c r="C35" s="80">
        <v>0</v>
      </c>
      <c r="D35" s="80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115000000</v>
      </c>
      <c r="C36" s="8">
        <v>1290</v>
      </c>
      <c r="D36" s="8">
        <f t="shared" si="4"/>
        <v>12900</v>
      </c>
      <c r="E36" s="135">
        <f>AVERAGE(D36:D40)</f>
        <v>6953.3399999999992</v>
      </c>
      <c r="F36" s="135">
        <f>STDEV(D36:D40)</f>
        <v>6078.0293498797782</v>
      </c>
      <c r="G36" s="123">
        <f t="shared" si="5"/>
        <v>1.1217391304347826E-4</v>
      </c>
      <c r="H36" s="173">
        <f>AVERAGE(G36:G40)</f>
        <v>6.0463826086956524E-5</v>
      </c>
      <c r="I36" s="173">
        <f>STDEV(G36:G40)</f>
        <v>5.285242912938938E-5</v>
      </c>
      <c r="J36" s="138">
        <f>I36/H36</f>
        <v>0.87411651808767854</v>
      </c>
      <c r="K36" s="67">
        <f>LOG(D36)</f>
        <v>4.1105897102992488</v>
      </c>
      <c r="L36" s="141">
        <f>AVERAGE(K36:K40)</f>
        <v>3.3652617497129524</v>
      </c>
      <c r="M36" s="141">
        <f>STDEV(K36:K40)^2</f>
        <v>1.0167707872892233</v>
      </c>
      <c r="N36" s="148">
        <f>L30-L36</f>
        <v>4.5955090561282779</v>
      </c>
      <c r="O36" s="141">
        <f>SQRT((M30/5)+(M36/5))</f>
        <v>0.45212528080739639</v>
      </c>
      <c r="P36" s="133">
        <f>1.96*O36</f>
        <v>0.88616555038249689</v>
      </c>
    </row>
    <row r="37" spans="1:16" ht="20.100000000000001" customHeight="1">
      <c r="A37" s="16" t="s">
        <v>61</v>
      </c>
      <c r="B37" s="10">
        <v>115000000</v>
      </c>
      <c r="C37" s="10">
        <v>6.67</v>
      </c>
      <c r="D37" s="10">
        <f t="shared" si="4"/>
        <v>66.7</v>
      </c>
      <c r="E37" s="136"/>
      <c r="F37" s="136"/>
      <c r="G37" s="109">
        <f t="shared" si="5"/>
        <v>5.8000000000000006E-7</v>
      </c>
      <c r="H37" s="174"/>
      <c r="I37" s="174"/>
      <c r="J37" s="139"/>
      <c r="K37" s="68">
        <f>LOG(D37)</f>
        <v>1.8241258339165489</v>
      </c>
      <c r="L37" s="142"/>
      <c r="M37" s="142"/>
      <c r="N37" s="149"/>
      <c r="O37" s="142"/>
      <c r="P37" s="134"/>
    </row>
    <row r="38" spans="1:16" ht="20.100000000000001" customHeight="1">
      <c r="A38" s="16" t="s">
        <v>62</v>
      </c>
      <c r="B38" s="10">
        <v>115000000</v>
      </c>
      <c r="C38" s="10">
        <v>70</v>
      </c>
      <c r="D38" s="10">
        <f t="shared" si="4"/>
        <v>700</v>
      </c>
      <c r="E38" s="136"/>
      <c r="F38" s="136"/>
      <c r="G38" s="124">
        <f t="shared" si="5"/>
        <v>6.0869565217391307E-6</v>
      </c>
      <c r="H38" s="174"/>
      <c r="I38" s="174"/>
      <c r="J38" s="139"/>
      <c r="K38" s="68">
        <f>LOG(D38)</f>
        <v>2.8450980400142569</v>
      </c>
      <c r="L38" s="142"/>
      <c r="M38" s="142"/>
      <c r="N38" s="149"/>
      <c r="O38" s="142"/>
      <c r="P38" s="134"/>
    </row>
    <row r="39" spans="1:16" ht="20.100000000000001" customHeight="1">
      <c r="A39" s="16" t="s">
        <v>63</v>
      </c>
      <c r="B39" s="10">
        <v>115000000</v>
      </c>
      <c r="C39" s="10">
        <v>1050</v>
      </c>
      <c r="D39" s="10">
        <f t="shared" si="4"/>
        <v>10500</v>
      </c>
      <c r="E39" s="136"/>
      <c r="F39" s="136"/>
      <c r="G39" s="106">
        <f t="shared" si="5"/>
        <v>9.1304347826086962E-5</v>
      </c>
      <c r="H39" s="174"/>
      <c r="I39" s="174"/>
      <c r="J39" s="139"/>
      <c r="K39" s="68">
        <f>LOG(D39)</f>
        <v>4.0211892990699383</v>
      </c>
      <c r="L39" s="142"/>
      <c r="M39" s="142"/>
      <c r="N39" s="149"/>
      <c r="O39" s="142"/>
      <c r="P39" s="134"/>
    </row>
    <row r="40" spans="1:16" ht="20.100000000000001" customHeight="1">
      <c r="A40" s="16" t="s">
        <v>64</v>
      </c>
      <c r="B40" s="10">
        <v>115000000</v>
      </c>
      <c r="C40" s="10">
        <v>1060</v>
      </c>
      <c r="D40" s="10">
        <f t="shared" si="4"/>
        <v>10600</v>
      </c>
      <c r="E40" s="137"/>
      <c r="F40" s="137"/>
      <c r="G40" s="106">
        <f t="shared" si="5"/>
        <v>9.2173913043478266E-5</v>
      </c>
      <c r="H40" s="175"/>
      <c r="I40" s="175"/>
      <c r="J40" s="140"/>
      <c r="K40" s="68">
        <f>LOG(D40)</f>
        <v>4.0253058652647704</v>
      </c>
      <c r="L40" s="147"/>
      <c r="M40" s="147"/>
      <c r="N40" s="150"/>
      <c r="O40" s="142"/>
      <c r="P40" s="134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104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96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115000000</v>
      </c>
      <c r="C44" s="87">
        <v>1940000</v>
      </c>
      <c r="D44" s="87">
        <f t="shared" ref="D44:D55" si="6">C44*10</f>
        <v>19400000</v>
      </c>
      <c r="E44" s="182">
        <f>AVERAGE(D44:D48)</f>
        <v>9674000</v>
      </c>
      <c r="F44" s="182">
        <f>STDEV(D44:D48)</f>
        <v>5475297.2522046687</v>
      </c>
      <c r="G44" s="91">
        <f t="shared" ref="G44:G48" si="7">D44/B44</f>
        <v>0.16869565217391305</v>
      </c>
      <c r="H44" s="185">
        <f>AVERAGE(G44:G48)</f>
        <v>8.4121739130434775E-2</v>
      </c>
      <c r="I44" s="185">
        <f>STDEV(G44:G48)</f>
        <v>4.76112804539537E-2</v>
      </c>
      <c r="J44" s="185">
        <f>I44/H44</f>
        <v>0.56598069590703703</v>
      </c>
      <c r="K44" s="92">
        <f>LOG(D44)</f>
        <v>7.2878017299302265</v>
      </c>
      <c r="L44" s="188">
        <f>AVERAGE(K44:K48)</f>
        <v>6.9440783425846835</v>
      </c>
      <c r="M44" s="190">
        <f>STDEV(K44:K48)^2</f>
        <v>3.843663300852284E-2</v>
      </c>
      <c r="N44" s="29"/>
      <c r="O44" s="25"/>
      <c r="P44" s="26"/>
    </row>
    <row r="45" spans="1:16" ht="20.100000000000001" customHeight="1">
      <c r="A45" s="88" t="s">
        <v>40</v>
      </c>
      <c r="B45" s="89">
        <v>115000000</v>
      </c>
      <c r="C45" s="89">
        <v>650000</v>
      </c>
      <c r="D45" s="89">
        <f t="shared" si="6"/>
        <v>6500000</v>
      </c>
      <c r="E45" s="183"/>
      <c r="F45" s="183"/>
      <c r="G45" s="93">
        <f t="shared" si="7"/>
        <v>5.6521739130434782E-2</v>
      </c>
      <c r="H45" s="186"/>
      <c r="I45" s="186"/>
      <c r="J45" s="186"/>
      <c r="K45" s="94">
        <f>LOG(D45)</f>
        <v>6.8129133566428557</v>
      </c>
      <c r="L45" s="189"/>
      <c r="M45" s="191"/>
      <c r="N45" s="30"/>
      <c r="O45" s="27"/>
      <c r="P45" s="28"/>
    </row>
    <row r="46" spans="1:16" ht="20.100000000000001" customHeight="1">
      <c r="A46" s="88" t="s">
        <v>41</v>
      </c>
      <c r="B46" s="89">
        <v>115000000</v>
      </c>
      <c r="C46" s="89">
        <v>790000</v>
      </c>
      <c r="D46" s="89">
        <f t="shared" si="6"/>
        <v>7900000</v>
      </c>
      <c r="E46" s="183"/>
      <c r="F46" s="183"/>
      <c r="G46" s="93">
        <f t="shared" si="7"/>
        <v>6.8695652173913047E-2</v>
      </c>
      <c r="H46" s="186"/>
      <c r="I46" s="186"/>
      <c r="J46" s="186"/>
      <c r="K46" s="94">
        <f>LOG(D46)</f>
        <v>6.8976270912904418</v>
      </c>
      <c r="L46" s="189"/>
      <c r="M46" s="191"/>
      <c r="N46" s="30"/>
      <c r="O46" s="27"/>
      <c r="P46" s="28"/>
    </row>
    <row r="47" spans="1:16" ht="20.100000000000001" customHeight="1">
      <c r="A47" s="88" t="s">
        <v>42</v>
      </c>
      <c r="B47" s="89">
        <v>115000000</v>
      </c>
      <c r="C47" s="89">
        <v>787000</v>
      </c>
      <c r="D47" s="89">
        <f t="shared" si="6"/>
        <v>7870000</v>
      </c>
      <c r="E47" s="183"/>
      <c r="F47" s="183"/>
      <c r="G47" s="93">
        <f t="shared" si="7"/>
        <v>6.8434782608695649E-2</v>
      </c>
      <c r="H47" s="186"/>
      <c r="I47" s="186"/>
      <c r="J47" s="186"/>
      <c r="K47" s="94">
        <f>LOG(D47)</f>
        <v>6.8959747323590648</v>
      </c>
      <c r="L47" s="189"/>
      <c r="M47" s="191"/>
      <c r="N47" s="30"/>
      <c r="O47" s="27"/>
      <c r="P47" s="28"/>
    </row>
    <row r="48" spans="1:16" ht="20.100000000000001" customHeight="1">
      <c r="A48" s="88" t="s">
        <v>43</v>
      </c>
      <c r="B48" s="89">
        <v>115000000</v>
      </c>
      <c r="C48" s="89">
        <v>670000</v>
      </c>
      <c r="D48" s="89">
        <f t="shared" si="6"/>
        <v>6700000</v>
      </c>
      <c r="E48" s="184"/>
      <c r="F48" s="184"/>
      <c r="G48" s="93">
        <f t="shared" si="7"/>
        <v>5.8260869565217394E-2</v>
      </c>
      <c r="H48" s="187"/>
      <c r="I48" s="187"/>
      <c r="J48" s="187"/>
      <c r="K48" s="94">
        <f>LOG(D48)</f>
        <v>6.826074802700826</v>
      </c>
      <c r="L48" s="189"/>
      <c r="M48" s="191"/>
      <c r="N48" s="30"/>
      <c r="O48" s="27"/>
      <c r="P48" s="28"/>
    </row>
    <row r="49" spans="1:16" ht="20.100000000000001" customHeight="1" thickBot="1">
      <c r="A49" s="90" t="s">
        <v>44</v>
      </c>
      <c r="B49" s="117">
        <v>0</v>
      </c>
      <c r="C49" s="117">
        <v>0</v>
      </c>
      <c r="D49" s="117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115000000</v>
      </c>
      <c r="C50" s="8">
        <v>647</v>
      </c>
      <c r="D50" s="8">
        <f t="shared" si="6"/>
        <v>6470</v>
      </c>
      <c r="E50" s="135">
        <f>AVERAGE(D50:D54)</f>
        <v>14080</v>
      </c>
      <c r="F50" s="135">
        <f>STDEV(D50:D54)</f>
        <v>12889.567486925231</v>
      </c>
      <c r="G50" s="107">
        <f t="shared" ref="G50:G54" si="8">D50/B50</f>
        <v>5.6260869565217392E-5</v>
      </c>
      <c r="H50" s="162">
        <f>AVERAGE(G50:G54)</f>
        <v>1.2243478260869566E-4</v>
      </c>
      <c r="I50" s="162">
        <f>STDEV(G50:G54)</f>
        <v>1.1208319553848028E-4</v>
      </c>
      <c r="J50" s="138">
        <f>I50/H50</f>
        <v>0.91545223628730332</v>
      </c>
      <c r="K50" s="67">
        <f>LOG(D50)</f>
        <v>3.8109042806687006</v>
      </c>
      <c r="L50" s="141">
        <f>AVERAGE(K50:K54)</f>
        <v>3.993883530062722</v>
      </c>
      <c r="M50" s="192">
        <f>STDEV(K50:K54)^2</f>
        <v>0.1858904408655988</v>
      </c>
      <c r="N50" s="148">
        <f>L44-L50</f>
        <v>2.9501948125219615</v>
      </c>
      <c r="O50" s="141">
        <f>SQRT((M44/5)+(M50/5))</f>
        <v>0.21181457639837806</v>
      </c>
      <c r="P50" s="133">
        <f>1.96*O50</f>
        <v>0.41515656974082099</v>
      </c>
    </row>
    <row r="51" spans="1:16" ht="20.100000000000001" customHeight="1">
      <c r="A51" s="16" t="s">
        <v>46</v>
      </c>
      <c r="B51" s="10">
        <v>115000000</v>
      </c>
      <c r="C51" s="10">
        <v>3570</v>
      </c>
      <c r="D51" s="10">
        <f t="shared" si="6"/>
        <v>35700</v>
      </c>
      <c r="E51" s="136"/>
      <c r="F51" s="136"/>
      <c r="G51" s="108">
        <f t="shared" si="8"/>
        <v>3.1043478260869568E-4</v>
      </c>
      <c r="H51" s="163"/>
      <c r="I51" s="163"/>
      <c r="J51" s="139"/>
      <c r="K51" s="68">
        <f>LOG(D51)</f>
        <v>4.5526682161121936</v>
      </c>
      <c r="L51" s="142"/>
      <c r="M51" s="193"/>
      <c r="N51" s="149"/>
      <c r="O51" s="142"/>
      <c r="P51" s="134"/>
    </row>
    <row r="52" spans="1:16" ht="20.100000000000001" customHeight="1">
      <c r="A52" s="16" t="s">
        <v>47</v>
      </c>
      <c r="B52" s="10">
        <v>115000000</v>
      </c>
      <c r="C52" s="10">
        <v>1350</v>
      </c>
      <c r="D52" s="10">
        <f t="shared" si="6"/>
        <v>13500</v>
      </c>
      <c r="E52" s="136"/>
      <c r="F52" s="136"/>
      <c r="G52" s="108">
        <f t="shared" si="8"/>
        <v>1.1739130434782609E-4</v>
      </c>
      <c r="H52" s="163"/>
      <c r="I52" s="163"/>
      <c r="J52" s="139"/>
      <c r="K52" s="68">
        <f>LOG(D52)</f>
        <v>4.1303337684950066</v>
      </c>
      <c r="L52" s="142"/>
      <c r="M52" s="193"/>
      <c r="N52" s="149"/>
      <c r="O52" s="142"/>
      <c r="P52" s="134"/>
    </row>
    <row r="53" spans="1:16" ht="20.100000000000001" customHeight="1">
      <c r="A53" s="16" t="s">
        <v>48</v>
      </c>
      <c r="B53" s="10">
        <v>115000000</v>
      </c>
      <c r="C53" s="10">
        <v>1230</v>
      </c>
      <c r="D53" s="10">
        <f t="shared" si="6"/>
        <v>12300</v>
      </c>
      <c r="E53" s="136"/>
      <c r="F53" s="136"/>
      <c r="G53" s="108">
        <f t="shared" si="8"/>
        <v>1.0695652173913044E-4</v>
      </c>
      <c r="H53" s="163"/>
      <c r="I53" s="163"/>
      <c r="J53" s="139"/>
      <c r="K53" s="68">
        <f>LOG(D53)</f>
        <v>4.0899051114393981</v>
      </c>
      <c r="L53" s="142"/>
      <c r="M53" s="193"/>
      <c r="N53" s="149"/>
      <c r="O53" s="142"/>
      <c r="P53" s="134"/>
    </row>
    <row r="54" spans="1:16" ht="20.100000000000001" customHeight="1">
      <c r="A54" s="16" t="s">
        <v>49</v>
      </c>
      <c r="B54" s="10">
        <v>115000000</v>
      </c>
      <c r="C54" s="10">
        <v>243</v>
      </c>
      <c r="D54" s="10">
        <f t="shared" si="6"/>
        <v>2430</v>
      </c>
      <c r="E54" s="137"/>
      <c r="F54" s="137"/>
      <c r="G54" s="106">
        <f t="shared" si="8"/>
        <v>2.1130434782608695E-5</v>
      </c>
      <c r="H54" s="164"/>
      <c r="I54" s="164"/>
      <c r="J54" s="140"/>
      <c r="K54" s="68">
        <f>LOG(D54)</f>
        <v>3.3856062735983121</v>
      </c>
      <c r="L54" s="147"/>
      <c r="M54" s="194"/>
      <c r="N54" s="150"/>
      <c r="O54" s="142"/>
      <c r="P54" s="134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104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E50:E54"/>
    <mergeCell ref="F50:F54"/>
    <mergeCell ref="H50:H54"/>
    <mergeCell ref="I50:I54"/>
    <mergeCell ref="J50:J54"/>
    <mergeCell ref="L50:L54"/>
    <mergeCell ref="M50:M54"/>
    <mergeCell ref="N50:N54"/>
    <mergeCell ref="O50:O54"/>
    <mergeCell ref="P50:P54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O8:O12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N36:N40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L16:L20"/>
    <mergeCell ref="M16:M20"/>
    <mergeCell ref="L22:L26"/>
    <mergeCell ref="M22:M26"/>
    <mergeCell ref="N22:N26"/>
    <mergeCell ref="P22:P26"/>
    <mergeCell ref="E22:E26"/>
    <mergeCell ref="F22:F26"/>
    <mergeCell ref="H22:H26"/>
    <mergeCell ref="I22:I26"/>
    <mergeCell ref="J22:J26"/>
    <mergeCell ref="O22:O26"/>
    <mergeCell ref="E16:E20"/>
    <mergeCell ref="F16:F20"/>
    <mergeCell ref="H16:H20"/>
    <mergeCell ref="I16:I20"/>
    <mergeCell ref="J16:J20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
2800-100018763
MeBr Test #10 (300 mg/L - 22°C - 45%RH - 48hr CT)
&amp;"Arial,Bold Italic"B. anthracis &amp;"Arial,Bold"Ames</oddHeader>
    <oddFooter>Page &amp;P of &amp;N</oddFooter>
  </headerFooter>
  <rowBreaks count="1" manualBreakCount="1">
    <brk id="42" max="16383" man="1"/>
  </rowBreaks>
  <ignoredErrors>
    <ignoredError sqref="G2:J6 G9:J12 H7:J7 H8:J8 H13: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P56"/>
  <sheetViews>
    <sheetView zoomScale="60" zoomScaleNormal="60" zoomScaleSheetLayoutView="65" workbookViewId="0">
      <selection activeCell="A57" sqref="A57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168000000</v>
      </c>
      <c r="C2" s="114">
        <v>4600000</v>
      </c>
      <c r="D2" s="58">
        <f t="shared" ref="D2:D13" si="0">C2*10</f>
        <v>46000000</v>
      </c>
      <c r="E2" s="153">
        <f>AVERAGE(D2:D6)</f>
        <v>58200000</v>
      </c>
      <c r="F2" s="153">
        <f>STDEV(D2:D6)</f>
        <v>6862579.6898833895</v>
      </c>
      <c r="G2" s="63">
        <f t="shared" ref="G2:G12" si="1">D2/B2</f>
        <v>0.27380952380952384</v>
      </c>
      <c r="H2" s="156">
        <f>AVERAGE(G2:G6)</f>
        <v>0.34642857142857142</v>
      </c>
      <c r="I2" s="156">
        <f>STDEV(G2:G6)</f>
        <v>4.0848688630257951E-2</v>
      </c>
      <c r="J2" s="159">
        <f>I2/H2</f>
        <v>0.11791374037600233</v>
      </c>
      <c r="K2" s="64">
        <f>LOG(D2)</f>
        <v>7.6627578316815743</v>
      </c>
      <c r="L2" s="165">
        <f>AVERAGE(K2:K6)</f>
        <v>7.7622094427786976</v>
      </c>
      <c r="M2" s="202">
        <f>STDEV(K2:K6)^2</f>
        <v>3.1201456939484789E-3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168000000</v>
      </c>
      <c r="C3" s="60">
        <v>6200000</v>
      </c>
      <c r="D3" s="60">
        <f t="shared" si="0"/>
        <v>62000000</v>
      </c>
      <c r="E3" s="154"/>
      <c r="F3" s="154"/>
      <c r="G3" s="65">
        <f t="shared" si="1"/>
        <v>0.36904761904761907</v>
      </c>
      <c r="H3" s="157"/>
      <c r="I3" s="157"/>
      <c r="J3" s="160"/>
      <c r="K3" s="66">
        <f>LOG(D3)</f>
        <v>7.7923916894982534</v>
      </c>
      <c r="L3" s="166"/>
      <c r="M3" s="203"/>
      <c r="N3" s="30"/>
      <c r="O3" s="27"/>
      <c r="P3" s="28"/>
    </row>
    <row r="4" spans="1:16" s="9" customFormat="1" ht="20.100000000000001" customHeight="1">
      <c r="A4" s="59" t="s">
        <v>28</v>
      </c>
      <c r="B4" s="60">
        <v>168000000</v>
      </c>
      <c r="C4" s="60">
        <v>6030000</v>
      </c>
      <c r="D4" s="60">
        <f t="shared" si="0"/>
        <v>60300000</v>
      </c>
      <c r="E4" s="154"/>
      <c r="F4" s="154"/>
      <c r="G4" s="65">
        <f t="shared" si="1"/>
        <v>0.35892857142857143</v>
      </c>
      <c r="H4" s="157"/>
      <c r="I4" s="157"/>
      <c r="J4" s="160"/>
      <c r="K4" s="66">
        <f>LOG(D4)</f>
        <v>7.7803173121401512</v>
      </c>
      <c r="L4" s="166"/>
      <c r="M4" s="203"/>
      <c r="N4" s="30"/>
      <c r="O4" s="27"/>
      <c r="P4" s="28"/>
    </row>
    <row r="5" spans="1:16" s="9" customFormat="1" ht="20.100000000000001" customHeight="1">
      <c r="A5" s="59" t="s">
        <v>29</v>
      </c>
      <c r="B5" s="60">
        <v>168000000</v>
      </c>
      <c r="C5" s="60">
        <v>6070000</v>
      </c>
      <c r="D5" s="60">
        <f t="shared" si="0"/>
        <v>60700000</v>
      </c>
      <c r="E5" s="154"/>
      <c r="F5" s="154"/>
      <c r="G5" s="65">
        <f t="shared" si="1"/>
        <v>0.3613095238095238</v>
      </c>
      <c r="H5" s="157"/>
      <c r="I5" s="157"/>
      <c r="J5" s="160"/>
      <c r="K5" s="66">
        <f>LOG(D5)</f>
        <v>7.7831886910752575</v>
      </c>
      <c r="L5" s="166"/>
      <c r="M5" s="203"/>
      <c r="N5" s="30"/>
      <c r="O5" s="27"/>
      <c r="P5" s="28"/>
    </row>
    <row r="6" spans="1:16" s="9" customFormat="1" ht="20.100000000000001" customHeight="1">
      <c r="A6" s="59" t="s">
        <v>30</v>
      </c>
      <c r="B6" s="60">
        <v>168000000</v>
      </c>
      <c r="C6" s="60">
        <v>6200000</v>
      </c>
      <c r="D6" s="60">
        <f t="shared" si="0"/>
        <v>62000000</v>
      </c>
      <c r="E6" s="155"/>
      <c r="F6" s="155"/>
      <c r="G6" s="65">
        <f t="shared" si="1"/>
        <v>0.36904761904761907</v>
      </c>
      <c r="H6" s="158"/>
      <c r="I6" s="158"/>
      <c r="J6" s="161"/>
      <c r="K6" s="66">
        <f>LOG(D6)</f>
        <v>7.7923916894982534</v>
      </c>
      <c r="L6" s="166"/>
      <c r="M6" s="203"/>
      <c r="N6" s="30"/>
      <c r="O6" s="27"/>
      <c r="P6" s="28"/>
    </row>
    <row r="7" spans="1:16" s="9" customFormat="1" ht="20.100000000000001" customHeight="1" thickBot="1">
      <c r="A7" s="61" t="s">
        <v>31</v>
      </c>
      <c r="B7" s="115">
        <v>0</v>
      </c>
      <c r="C7" s="115">
        <v>0</v>
      </c>
      <c r="D7" s="115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168000000</v>
      </c>
      <c r="C8" s="8">
        <v>1380000</v>
      </c>
      <c r="D8" s="8">
        <f t="shared" si="0"/>
        <v>13800000</v>
      </c>
      <c r="E8" s="135">
        <f>AVERAGE(D8:D12)</f>
        <v>13900000</v>
      </c>
      <c r="F8" s="135">
        <f>STDEV(D8:D12)</f>
        <v>1004987.562112089</v>
      </c>
      <c r="G8" s="41">
        <f t="shared" si="1"/>
        <v>8.2142857142857142E-2</v>
      </c>
      <c r="H8" s="138">
        <f>AVERAGE(G8:G12)</f>
        <v>8.2738095238095249E-2</v>
      </c>
      <c r="I8" s="138">
        <f>STDEV(G8:G12)</f>
        <v>5.9820688220957674E-3</v>
      </c>
      <c r="J8" s="138">
        <f>I8/H8</f>
        <v>7.2301263461301349E-2</v>
      </c>
      <c r="K8" s="67">
        <f>LOG(D8)</f>
        <v>7.1398790864012369</v>
      </c>
      <c r="L8" s="141">
        <f>AVERAGE(K8:K12)</f>
        <v>7.1420895008290781</v>
      </c>
      <c r="M8" s="141">
        <f>STDEV(K8:K12)^2</f>
        <v>1.0146755612478384E-3</v>
      </c>
      <c r="N8" s="148">
        <f>L2-L8</f>
        <v>0.6201199419496195</v>
      </c>
      <c r="O8" s="141">
        <f>SQRT((M2/5)+(M8/5))</f>
        <v>2.8756986125796694E-2</v>
      </c>
      <c r="P8" s="151">
        <f>1.96*O8</f>
        <v>5.6363692806561519E-2</v>
      </c>
    </row>
    <row r="9" spans="1:16" ht="20.100000000000001" customHeight="1">
      <c r="A9" s="16" t="s">
        <v>33</v>
      </c>
      <c r="B9" s="10">
        <v>168000000</v>
      </c>
      <c r="C9" s="10">
        <v>1420000</v>
      </c>
      <c r="D9" s="10">
        <f t="shared" si="0"/>
        <v>14200000</v>
      </c>
      <c r="E9" s="136"/>
      <c r="F9" s="136"/>
      <c r="G9" s="11">
        <f t="shared" si="1"/>
        <v>8.4523809523809529E-2</v>
      </c>
      <c r="H9" s="139"/>
      <c r="I9" s="139"/>
      <c r="J9" s="139"/>
      <c r="K9" s="68">
        <f>LOG(D9)</f>
        <v>7.1522883443830567</v>
      </c>
      <c r="L9" s="142"/>
      <c r="M9" s="142"/>
      <c r="N9" s="149"/>
      <c r="O9" s="142"/>
      <c r="P9" s="152"/>
    </row>
    <row r="10" spans="1:16" ht="20.100000000000001" customHeight="1">
      <c r="A10" s="16" t="s">
        <v>34</v>
      </c>
      <c r="B10" s="10">
        <v>168000000</v>
      </c>
      <c r="C10" s="10">
        <v>1390000</v>
      </c>
      <c r="D10" s="10">
        <f t="shared" si="0"/>
        <v>13900000</v>
      </c>
      <c r="E10" s="136"/>
      <c r="F10" s="136"/>
      <c r="G10" s="11">
        <f t="shared" si="1"/>
        <v>8.2738095238095236E-2</v>
      </c>
      <c r="H10" s="139"/>
      <c r="I10" s="139"/>
      <c r="J10" s="139"/>
      <c r="K10" s="68">
        <f>LOG(D10)</f>
        <v>7.143014800254095</v>
      </c>
      <c r="L10" s="142"/>
      <c r="M10" s="142"/>
      <c r="N10" s="149"/>
      <c r="O10" s="142"/>
      <c r="P10" s="152"/>
    </row>
    <row r="11" spans="1:16" ht="20.100000000000001" customHeight="1">
      <c r="A11" s="16" t="s">
        <v>35</v>
      </c>
      <c r="B11" s="10">
        <v>168000000</v>
      </c>
      <c r="C11" s="10">
        <v>1240000</v>
      </c>
      <c r="D11" s="10">
        <f t="shared" si="0"/>
        <v>12400000</v>
      </c>
      <c r="E11" s="136"/>
      <c r="F11" s="136"/>
      <c r="G11" s="11">
        <f t="shared" si="1"/>
        <v>7.3809523809523811E-2</v>
      </c>
      <c r="H11" s="139"/>
      <c r="I11" s="139"/>
      <c r="J11" s="139"/>
      <c r="K11" s="68">
        <f>LOG(D11)</f>
        <v>7.0934216851622347</v>
      </c>
      <c r="L11" s="142"/>
      <c r="M11" s="142"/>
      <c r="N11" s="149"/>
      <c r="O11" s="142"/>
      <c r="P11" s="152"/>
    </row>
    <row r="12" spans="1:16" ht="20.100000000000001" customHeight="1">
      <c r="A12" s="16" t="s">
        <v>36</v>
      </c>
      <c r="B12" s="10">
        <v>168000000</v>
      </c>
      <c r="C12" s="10">
        <v>1520000</v>
      </c>
      <c r="D12" s="10">
        <f t="shared" si="0"/>
        <v>15200000</v>
      </c>
      <c r="E12" s="137"/>
      <c r="F12" s="137"/>
      <c r="G12" s="11">
        <f t="shared" si="1"/>
        <v>9.0476190476190474E-2</v>
      </c>
      <c r="H12" s="140"/>
      <c r="I12" s="140"/>
      <c r="J12" s="140"/>
      <c r="K12" s="68">
        <f>LOG(D12)</f>
        <v>7.1818435879447726</v>
      </c>
      <c r="L12" s="147"/>
      <c r="M12" s="147"/>
      <c r="N12" s="150"/>
      <c r="O12" s="142"/>
      <c r="P12" s="152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168000000</v>
      </c>
      <c r="C16" s="45">
        <v>1230000</v>
      </c>
      <c r="D16" s="45">
        <f t="shared" ref="D16:D27" si="2">C16*10</f>
        <v>12300000</v>
      </c>
      <c r="E16" s="127">
        <f>AVERAGE(D16:D20)</f>
        <v>10112000</v>
      </c>
      <c r="F16" s="127">
        <f>STDEV(D16:D20)</f>
        <v>2033536.3286649196</v>
      </c>
      <c r="G16" s="49">
        <f t="shared" ref="G16:G26" si="3">D16/B16</f>
        <v>7.3214285714285718E-2</v>
      </c>
      <c r="H16" s="130">
        <f>AVERAGE(G16:G20)</f>
        <v>6.0190476190476183E-2</v>
      </c>
      <c r="I16" s="130">
        <f>STDEV(G16:G20)</f>
        <v>1.2104382908719784E-2</v>
      </c>
      <c r="J16" s="130">
        <f>I16/H16</f>
        <v>0.20110129832524959</v>
      </c>
      <c r="K16" s="50">
        <f>LOG(D16)</f>
        <v>7.0899051114393981</v>
      </c>
      <c r="L16" s="143">
        <f>AVERAGE(K16:K20)</f>
        <v>6.9971352270853613</v>
      </c>
      <c r="M16" s="145">
        <f>STDEV(K16:K20)^2</f>
        <v>8.7664222585033258E-3</v>
      </c>
      <c r="N16" s="29"/>
      <c r="O16" s="25"/>
      <c r="P16" s="26"/>
    </row>
    <row r="17" spans="1:16" ht="20.100000000000001" customHeight="1">
      <c r="A17" s="46" t="s">
        <v>66</v>
      </c>
      <c r="B17" s="47">
        <v>168000000</v>
      </c>
      <c r="C17" s="47">
        <v>713000</v>
      </c>
      <c r="D17" s="47">
        <f t="shared" si="2"/>
        <v>7130000</v>
      </c>
      <c r="E17" s="128"/>
      <c r="F17" s="128"/>
      <c r="G17" s="51">
        <f t="shared" si="3"/>
        <v>4.2440476190476188E-2</v>
      </c>
      <c r="H17" s="131"/>
      <c r="I17" s="131"/>
      <c r="J17" s="131"/>
      <c r="K17" s="52">
        <f>LOG(D17)</f>
        <v>6.8530895298518653</v>
      </c>
      <c r="L17" s="144"/>
      <c r="M17" s="146"/>
      <c r="N17" s="30"/>
      <c r="O17" s="27"/>
      <c r="P17" s="28"/>
    </row>
    <row r="18" spans="1:16" ht="20.100000000000001" customHeight="1">
      <c r="A18" s="46" t="s">
        <v>67</v>
      </c>
      <c r="B18" s="47">
        <v>168000000</v>
      </c>
      <c r="C18" s="47">
        <v>913000</v>
      </c>
      <c r="D18" s="47">
        <f t="shared" si="2"/>
        <v>9130000</v>
      </c>
      <c r="E18" s="128"/>
      <c r="F18" s="128"/>
      <c r="G18" s="51">
        <f t="shared" si="3"/>
        <v>5.4345238095238092E-2</v>
      </c>
      <c r="H18" s="131"/>
      <c r="I18" s="131"/>
      <c r="J18" s="131"/>
      <c r="K18" s="52">
        <f>LOG(D18)</f>
        <v>6.9604707775342991</v>
      </c>
      <c r="L18" s="144"/>
      <c r="M18" s="146"/>
      <c r="N18" s="30"/>
      <c r="O18" s="27"/>
      <c r="P18" s="28"/>
    </row>
    <row r="19" spans="1:16" ht="20.100000000000001" customHeight="1">
      <c r="A19" s="46" t="s">
        <v>68</v>
      </c>
      <c r="B19" s="47">
        <v>168000000</v>
      </c>
      <c r="C19" s="47">
        <v>1140000</v>
      </c>
      <c r="D19" s="47">
        <f t="shared" si="2"/>
        <v>11400000</v>
      </c>
      <c r="E19" s="128"/>
      <c r="F19" s="128"/>
      <c r="G19" s="51">
        <f t="shared" si="3"/>
        <v>6.7857142857142852E-2</v>
      </c>
      <c r="H19" s="131"/>
      <c r="I19" s="131"/>
      <c r="J19" s="131"/>
      <c r="K19" s="52">
        <f>LOG(D19)</f>
        <v>7.0569048513364727</v>
      </c>
      <c r="L19" s="144"/>
      <c r="M19" s="146"/>
      <c r="N19" s="30"/>
      <c r="O19" s="27"/>
      <c r="P19" s="28"/>
    </row>
    <row r="20" spans="1:16" ht="20.100000000000001" customHeight="1">
      <c r="A20" s="46" t="s">
        <v>69</v>
      </c>
      <c r="B20" s="47">
        <v>168000000</v>
      </c>
      <c r="C20" s="47">
        <v>1060000</v>
      </c>
      <c r="D20" s="47">
        <f t="shared" si="2"/>
        <v>10600000</v>
      </c>
      <c r="E20" s="129"/>
      <c r="F20" s="129"/>
      <c r="G20" s="51">
        <f t="shared" si="3"/>
        <v>6.3095238095238093E-2</v>
      </c>
      <c r="H20" s="132"/>
      <c r="I20" s="132"/>
      <c r="J20" s="132"/>
      <c r="K20" s="52">
        <f>LOG(D20)</f>
        <v>7.0253058652647704</v>
      </c>
      <c r="L20" s="144"/>
      <c r="M20" s="146"/>
      <c r="N20" s="30"/>
      <c r="O20" s="27"/>
      <c r="P20" s="28"/>
    </row>
    <row r="21" spans="1:16" ht="20.100000000000001" customHeight="1" thickBot="1">
      <c r="A21" s="48" t="s">
        <v>70</v>
      </c>
      <c r="B21" s="113">
        <v>0</v>
      </c>
      <c r="C21" s="113">
        <v>0</v>
      </c>
      <c r="D21" s="113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168000000</v>
      </c>
      <c r="C22" s="8">
        <v>0</v>
      </c>
      <c r="D22" s="8">
        <v>1</v>
      </c>
      <c r="E22" s="135">
        <f>AVERAGE(D22:D26)</f>
        <v>726.8</v>
      </c>
      <c r="F22" s="135">
        <f>STDEV(D22:D26)</f>
        <v>1622.9381380693474</v>
      </c>
      <c r="G22" s="41">
        <f t="shared" si="3"/>
        <v>5.9523809523809525E-9</v>
      </c>
      <c r="H22" s="199">
        <f>AVERAGE(G22:G26)</f>
        <v>4.3261904761904773E-6</v>
      </c>
      <c r="I22" s="199">
        <f>STDEV(G22:G26)</f>
        <v>9.6603460599365939E-6</v>
      </c>
      <c r="J22" s="138">
        <f>I22/H22</f>
        <v>2.2329913842451119</v>
      </c>
      <c r="K22" s="67">
        <f>LOG(D22)</f>
        <v>0</v>
      </c>
      <c r="L22" s="141">
        <f>AVERAGE(K22:K26)</f>
        <v>0.71198132500722244</v>
      </c>
      <c r="M22" s="141">
        <f>STDEV(K22:K26)^2</f>
        <v>2.5345870357952007</v>
      </c>
      <c r="N22" s="148">
        <f>L16-L22</f>
        <v>6.2851539020781386</v>
      </c>
      <c r="O22" s="141">
        <f>SQRT((M16/5)+(M22/5))</f>
        <v>0.71321153356542177</v>
      </c>
      <c r="P22" s="133">
        <f>1.96*O22</f>
        <v>1.3978946057882267</v>
      </c>
    </row>
    <row r="23" spans="1:16" ht="20.100000000000001" customHeight="1">
      <c r="A23" s="16" t="s">
        <v>72</v>
      </c>
      <c r="B23" s="10">
        <v>168000000</v>
      </c>
      <c r="C23" s="10">
        <v>363</v>
      </c>
      <c r="D23" s="10">
        <f t="shared" si="2"/>
        <v>3630</v>
      </c>
      <c r="E23" s="136"/>
      <c r="F23" s="136"/>
      <c r="G23" s="106">
        <f t="shared" si="3"/>
        <v>2.1607142857142858E-5</v>
      </c>
      <c r="H23" s="200"/>
      <c r="I23" s="200"/>
      <c r="J23" s="139"/>
      <c r="K23" s="68">
        <f>LOG(D23)</f>
        <v>3.5599066250361124</v>
      </c>
      <c r="L23" s="142"/>
      <c r="M23" s="142"/>
      <c r="N23" s="149"/>
      <c r="O23" s="142"/>
      <c r="P23" s="134"/>
    </row>
    <row r="24" spans="1:16" ht="20.100000000000001" customHeight="1">
      <c r="A24" s="16" t="s">
        <v>73</v>
      </c>
      <c r="B24" s="10">
        <v>168000000</v>
      </c>
      <c r="C24" s="10">
        <v>0</v>
      </c>
      <c r="D24" s="10">
        <v>1</v>
      </c>
      <c r="E24" s="136"/>
      <c r="F24" s="136"/>
      <c r="G24" s="11">
        <f t="shared" si="3"/>
        <v>5.9523809523809525E-9</v>
      </c>
      <c r="H24" s="200"/>
      <c r="I24" s="200"/>
      <c r="J24" s="139"/>
      <c r="K24" s="68">
        <f>LOG(D24)</f>
        <v>0</v>
      </c>
      <c r="L24" s="142"/>
      <c r="M24" s="142"/>
      <c r="N24" s="149"/>
      <c r="O24" s="142"/>
      <c r="P24" s="134"/>
    </row>
    <row r="25" spans="1:16" ht="20.100000000000001" customHeight="1">
      <c r="A25" s="16" t="s">
        <v>74</v>
      </c>
      <c r="B25" s="10">
        <v>168000000</v>
      </c>
      <c r="C25" s="10">
        <v>0</v>
      </c>
      <c r="D25" s="10">
        <v>1</v>
      </c>
      <c r="E25" s="136"/>
      <c r="F25" s="136"/>
      <c r="G25" s="11">
        <f t="shared" si="3"/>
        <v>5.9523809523809525E-9</v>
      </c>
      <c r="H25" s="200"/>
      <c r="I25" s="200"/>
      <c r="J25" s="139"/>
      <c r="K25" s="68">
        <f>LOG(D25)</f>
        <v>0</v>
      </c>
      <c r="L25" s="142"/>
      <c r="M25" s="142"/>
      <c r="N25" s="149"/>
      <c r="O25" s="142"/>
      <c r="P25" s="134"/>
    </row>
    <row r="26" spans="1:16" ht="20.100000000000001" customHeight="1">
      <c r="A26" s="16" t="s">
        <v>75</v>
      </c>
      <c r="B26" s="10">
        <v>168000000</v>
      </c>
      <c r="C26" s="10">
        <v>0</v>
      </c>
      <c r="D26" s="10">
        <v>1</v>
      </c>
      <c r="E26" s="137"/>
      <c r="F26" s="137"/>
      <c r="G26" s="11">
        <f t="shared" si="3"/>
        <v>5.9523809523809525E-9</v>
      </c>
      <c r="H26" s="201"/>
      <c r="I26" s="201"/>
      <c r="J26" s="140"/>
      <c r="K26" s="68">
        <f>LOG(D26)</f>
        <v>0</v>
      </c>
      <c r="L26" s="147"/>
      <c r="M26" s="147"/>
      <c r="N26" s="150"/>
      <c r="O26" s="142"/>
      <c r="P26" s="134"/>
    </row>
    <row r="27" spans="1:16" ht="20.100000000000001" customHeight="1" thickBot="1">
      <c r="A27" s="37" t="s">
        <v>76</v>
      </c>
      <c r="B27" s="36">
        <v>0</v>
      </c>
      <c r="C27" s="104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168000000</v>
      </c>
      <c r="C30" s="76">
        <v>8700000</v>
      </c>
      <c r="D30" s="76">
        <f t="shared" ref="D30:D41" si="4">C30*10</f>
        <v>87000000</v>
      </c>
      <c r="E30" s="176">
        <f>AVERAGE(D30:D34)</f>
        <v>88180000</v>
      </c>
      <c r="F30" s="176">
        <f>STDEV(D30:D34)</f>
        <v>5755605.9628852289</v>
      </c>
      <c r="G30" s="81">
        <f t="shared" ref="G30:G40" si="5">D30/B30</f>
        <v>0.5178571428571429</v>
      </c>
      <c r="H30" s="179">
        <f>AVERAGE(G30:G34)</f>
        <v>0.52488095238095234</v>
      </c>
      <c r="I30" s="179">
        <f>STDEV(G30:G34)</f>
        <v>3.4259559302888723E-2</v>
      </c>
      <c r="J30" s="179">
        <f>I30/H30</f>
        <v>6.5271104137959918E-2</v>
      </c>
      <c r="K30" s="82">
        <f>LOG(D30)</f>
        <v>7.9395192526186182</v>
      </c>
      <c r="L30" s="169">
        <f>AVERAGE(K30:K34)</f>
        <v>7.9446110508854249</v>
      </c>
      <c r="M30" s="197">
        <f>STDEV(K30:K34)^2</f>
        <v>8.3488137596732302E-4</v>
      </c>
      <c r="N30" s="29"/>
      <c r="O30" s="25"/>
      <c r="P30" s="26"/>
    </row>
    <row r="31" spans="1:16" ht="20.100000000000001" customHeight="1">
      <c r="A31" s="77" t="s">
        <v>55</v>
      </c>
      <c r="B31" s="78">
        <v>168000000</v>
      </c>
      <c r="C31" s="78">
        <v>7930000</v>
      </c>
      <c r="D31" s="78">
        <f t="shared" si="4"/>
        <v>79300000</v>
      </c>
      <c r="E31" s="177"/>
      <c r="F31" s="177"/>
      <c r="G31" s="84">
        <f t="shared" si="5"/>
        <v>0.47202380952380951</v>
      </c>
      <c r="H31" s="180"/>
      <c r="I31" s="180"/>
      <c r="J31" s="180"/>
      <c r="K31" s="85">
        <f>LOG(D31)</f>
        <v>7.8992731873176041</v>
      </c>
      <c r="L31" s="170"/>
      <c r="M31" s="198"/>
      <c r="N31" s="30"/>
      <c r="O31" s="27"/>
      <c r="P31" s="28"/>
    </row>
    <row r="32" spans="1:16" ht="20.100000000000001" customHeight="1">
      <c r="A32" s="77" t="s">
        <v>56</v>
      </c>
      <c r="B32" s="78">
        <v>168000000</v>
      </c>
      <c r="C32" s="78">
        <v>9030000</v>
      </c>
      <c r="D32" s="78">
        <f t="shared" si="4"/>
        <v>90300000</v>
      </c>
      <c r="E32" s="177"/>
      <c r="F32" s="177"/>
      <c r="G32" s="84">
        <f t="shared" si="5"/>
        <v>0.53749999999999998</v>
      </c>
      <c r="H32" s="180"/>
      <c r="I32" s="180"/>
      <c r="J32" s="180"/>
      <c r="K32" s="85">
        <f>LOG(D32)</f>
        <v>7.9556877503135057</v>
      </c>
      <c r="L32" s="170"/>
      <c r="M32" s="198"/>
      <c r="N32" s="30"/>
      <c r="O32" s="27"/>
      <c r="P32" s="28"/>
    </row>
    <row r="33" spans="1:16" ht="20.100000000000001" customHeight="1">
      <c r="A33" s="77" t="s">
        <v>57</v>
      </c>
      <c r="B33" s="78">
        <v>168000000</v>
      </c>
      <c r="C33" s="78">
        <v>9500000</v>
      </c>
      <c r="D33" s="78">
        <f t="shared" si="4"/>
        <v>95000000</v>
      </c>
      <c r="E33" s="177"/>
      <c r="F33" s="177"/>
      <c r="G33" s="84">
        <f t="shared" si="5"/>
        <v>0.56547619047619047</v>
      </c>
      <c r="H33" s="180"/>
      <c r="I33" s="180"/>
      <c r="J33" s="180"/>
      <c r="K33" s="85">
        <f>LOG(D33)</f>
        <v>7.9777236052888476</v>
      </c>
      <c r="L33" s="170"/>
      <c r="M33" s="198"/>
      <c r="N33" s="30"/>
      <c r="O33" s="27"/>
      <c r="P33" s="28"/>
    </row>
    <row r="34" spans="1:16" ht="20.100000000000001" customHeight="1">
      <c r="A34" s="77" t="s">
        <v>58</v>
      </c>
      <c r="B34" s="78">
        <v>168000000</v>
      </c>
      <c r="C34" s="78">
        <v>8930000</v>
      </c>
      <c r="D34" s="78">
        <f t="shared" si="4"/>
        <v>89300000</v>
      </c>
      <c r="E34" s="178"/>
      <c r="F34" s="178"/>
      <c r="G34" s="84">
        <f t="shared" si="5"/>
        <v>0.53154761904761905</v>
      </c>
      <c r="H34" s="181"/>
      <c r="I34" s="181"/>
      <c r="J34" s="181"/>
      <c r="K34" s="85">
        <f>LOG(D34)</f>
        <v>7.9508514588885468</v>
      </c>
      <c r="L34" s="170"/>
      <c r="M34" s="198"/>
      <c r="N34" s="30"/>
      <c r="O34" s="27"/>
      <c r="P34" s="28"/>
    </row>
    <row r="35" spans="1:16" ht="20.100000000000001" customHeight="1" thickBot="1">
      <c r="A35" s="79" t="s">
        <v>59</v>
      </c>
      <c r="B35" s="116">
        <v>0</v>
      </c>
      <c r="C35" s="116">
        <v>0</v>
      </c>
      <c r="D35" s="116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168000000</v>
      </c>
      <c r="C36" s="8">
        <v>403000</v>
      </c>
      <c r="D36" s="8">
        <f t="shared" si="4"/>
        <v>4030000</v>
      </c>
      <c r="E36" s="135">
        <f>AVERAGE(D36:D40)</f>
        <v>2263400</v>
      </c>
      <c r="F36" s="135">
        <f>STDEV(D36:D40)</f>
        <v>1305246.2602896052</v>
      </c>
      <c r="G36" s="41">
        <f t="shared" si="5"/>
        <v>2.3988095238095239E-2</v>
      </c>
      <c r="H36" s="138">
        <f>AVERAGE(G36:G40)</f>
        <v>1.3472619047619048E-2</v>
      </c>
      <c r="I36" s="138">
        <f>STDEV(G36:G40)</f>
        <v>7.7693229779143211E-3</v>
      </c>
      <c r="J36" s="138">
        <f>I36/H36</f>
        <v>0.57667502884580979</v>
      </c>
      <c r="K36" s="67">
        <f>LOG(D36)</f>
        <v>6.6053050461411091</v>
      </c>
      <c r="L36" s="141">
        <f>AVERAGE(K36:K40)</f>
        <v>6.2898739642815018</v>
      </c>
      <c r="M36" s="141">
        <f>STDEV(K36:K40)^2</f>
        <v>7.5260354913176272E-2</v>
      </c>
      <c r="N36" s="148">
        <f>L30-L36</f>
        <v>1.654737086603923</v>
      </c>
      <c r="O36" s="192">
        <f>SQRT((M30/5)+(M36/5))</f>
        <v>0.1233655027056945</v>
      </c>
      <c r="P36" s="133">
        <f>1.96*O36</f>
        <v>0.24179638530316122</v>
      </c>
    </row>
    <row r="37" spans="1:16" ht="20.100000000000001" customHeight="1">
      <c r="A37" s="16" t="s">
        <v>61</v>
      </c>
      <c r="B37" s="10">
        <v>168000000</v>
      </c>
      <c r="C37" s="10">
        <v>313000</v>
      </c>
      <c r="D37" s="10">
        <f t="shared" si="4"/>
        <v>3130000</v>
      </c>
      <c r="E37" s="136"/>
      <c r="F37" s="136"/>
      <c r="G37" s="11">
        <f t="shared" si="5"/>
        <v>1.863095238095238E-2</v>
      </c>
      <c r="H37" s="139"/>
      <c r="I37" s="139"/>
      <c r="J37" s="139"/>
      <c r="K37" s="68">
        <f>LOG(D37)</f>
        <v>6.4955443375464483</v>
      </c>
      <c r="L37" s="142"/>
      <c r="M37" s="142"/>
      <c r="N37" s="149"/>
      <c r="O37" s="193"/>
      <c r="P37" s="134"/>
    </row>
    <row r="38" spans="1:16" ht="20.100000000000001" customHeight="1">
      <c r="A38" s="16" t="s">
        <v>62</v>
      </c>
      <c r="B38" s="10">
        <v>168000000</v>
      </c>
      <c r="C38" s="10">
        <v>196000</v>
      </c>
      <c r="D38" s="10">
        <f t="shared" si="4"/>
        <v>1960000</v>
      </c>
      <c r="E38" s="136"/>
      <c r="F38" s="136"/>
      <c r="G38" s="11">
        <f t="shared" si="5"/>
        <v>1.1666666666666667E-2</v>
      </c>
      <c r="H38" s="139"/>
      <c r="I38" s="139"/>
      <c r="J38" s="139"/>
      <c r="K38" s="68">
        <f>LOG(D38)</f>
        <v>6.2922560713564764</v>
      </c>
      <c r="L38" s="142"/>
      <c r="M38" s="142"/>
      <c r="N38" s="149"/>
      <c r="O38" s="193"/>
      <c r="P38" s="134"/>
    </row>
    <row r="39" spans="1:16" ht="20.100000000000001" customHeight="1">
      <c r="A39" s="16" t="s">
        <v>63</v>
      </c>
      <c r="B39" s="10">
        <v>168000000</v>
      </c>
      <c r="C39" s="10">
        <v>83700</v>
      </c>
      <c r="D39" s="10">
        <f t="shared" si="4"/>
        <v>837000</v>
      </c>
      <c r="E39" s="136"/>
      <c r="F39" s="136"/>
      <c r="G39" s="11">
        <f t="shared" si="5"/>
        <v>4.9821428571428569E-3</v>
      </c>
      <c r="H39" s="139"/>
      <c r="I39" s="139"/>
      <c r="J39" s="139"/>
      <c r="K39" s="68">
        <f>LOG(D39)</f>
        <v>5.92272545799326</v>
      </c>
      <c r="L39" s="142"/>
      <c r="M39" s="142"/>
      <c r="N39" s="149"/>
      <c r="O39" s="193"/>
      <c r="P39" s="134"/>
    </row>
    <row r="40" spans="1:16" ht="20.100000000000001" customHeight="1">
      <c r="A40" s="16" t="s">
        <v>64</v>
      </c>
      <c r="B40" s="10">
        <v>168000000</v>
      </c>
      <c r="C40" s="10">
        <v>136000</v>
      </c>
      <c r="D40" s="10">
        <f t="shared" si="4"/>
        <v>1360000</v>
      </c>
      <c r="E40" s="137"/>
      <c r="F40" s="137"/>
      <c r="G40" s="11">
        <f t="shared" si="5"/>
        <v>8.0952380952380946E-3</v>
      </c>
      <c r="H40" s="140"/>
      <c r="I40" s="140"/>
      <c r="J40" s="140"/>
      <c r="K40" s="68">
        <f>LOG(D40)</f>
        <v>6.1335389083702179</v>
      </c>
      <c r="L40" s="147"/>
      <c r="M40" s="147"/>
      <c r="N40" s="150"/>
      <c r="O40" s="193"/>
      <c r="P40" s="134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104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168000000</v>
      </c>
      <c r="C44" s="87">
        <v>640000</v>
      </c>
      <c r="D44" s="87">
        <f t="shared" ref="D44:D55" si="6">C44*10</f>
        <v>6400000</v>
      </c>
      <c r="E44" s="182">
        <f>AVERAGE(D44:D48)</f>
        <v>7300000</v>
      </c>
      <c r="F44" s="182">
        <f>STDEV(D44:D48)</f>
        <v>756571.21277510945</v>
      </c>
      <c r="G44" s="91">
        <f t="shared" ref="G44:G48" si="7">D44/B44</f>
        <v>3.8095238095238099E-2</v>
      </c>
      <c r="H44" s="185">
        <f>AVERAGE(G44:G48)</f>
        <v>4.3452380952380951E-2</v>
      </c>
      <c r="I44" s="185">
        <f>STDEV(G44:G48)</f>
        <v>4.5034000760423168E-3</v>
      </c>
      <c r="J44" s="185">
        <f>I44/H44</f>
        <v>0.10363989216097387</v>
      </c>
      <c r="K44" s="92">
        <f>LOG(D44)</f>
        <v>6.8061799739838875</v>
      </c>
      <c r="L44" s="188">
        <f>AVERAGE(K44:K48)</f>
        <v>6.8614263107845375</v>
      </c>
      <c r="M44" s="195">
        <f>STDEV(K44:K48)^2</f>
        <v>2.0755711707243175E-3</v>
      </c>
      <c r="N44" s="29"/>
      <c r="O44" s="25"/>
      <c r="P44" s="26"/>
    </row>
    <row r="45" spans="1:16" ht="20.100000000000001" customHeight="1">
      <c r="A45" s="88" t="s">
        <v>40</v>
      </c>
      <c r="B45" s="89">
        <v>168000000</v>
      </c>
      <c r="C45" s="89">
        <v>663000</v>
      </c>
      <c r="D45" s="89">
        <f t="shared" si="6"/>
        <v>6630000</v>
      </c>
      <c r="E45" s="183"/>
      <c r="F45" s="183"/>
      <c r="G45" s="93">
        <f t="shared" si="7"/>
        <v>3.9464285714285716E-2</v>
      </c>
      <c r="H45" s="186"/>
      <c r="I45" s="186"/>
      <c r="J45" s="186"/>
      <c r="K45" s="94">
        <f>LOG(D45)</f>
        <v>6.8215135284047728</v>
      </c>
      <c r="L45" s="189"/>
      <c r="M45" s="196"/>
      <c r="N45" s="30"/>
      <c r="O45" s="27"/>
      <c r="P45" s="28"/>
    </row>
    <row r="46" spans="1:16" ht="20.100000000000001" customHeight="1">
      <c r="A46" s="88" t="s">
        <v>41</v>
      </c>
      <c r="B46" s="89">
        <v>168000000</v>
      </c>
      <c r="C46" s="89">
        <v>817000</v>
      </c>
      <c r="D46" s="89">
        <f t="shared" si="6"/>
        <v>8170000</v>
      </c>
      <c r="E46" s="183"/>
      <c r="F46" s="183"/>
      <c r="G46" s="93">
        <f t="shared" si="7"/>
        <v>4.8630952380952379E-2</v>
      </c>
      <c r="H46" s="186"/>
      <c r="I46" s="186"/>
      <c r="J46" s="186"/>
      <c r="K46" s="94">
        <f>LOG(D46)</f>
        <v>6.9122220565324151</v>
      </c>
      <c r="L46" s="189"/>
      <c r="M46" s="196"/>
      <c r="N46" s="30"/>
      <c r="O46" s="27"/>
      <c r="P46" s="28"/>
    </row>
    <row r="47" spans="1:16" ht="20.100000000000001" customHeight="1">
      <c r="A47" s="88" t="s">
        <v>42</v>
      </c>
      <c r="B47" s="89">
        <v>168000000</v>
      </c>
      <c r="C47" s="89">
        <v>777000</v>
      </c>
      <c r="D47" s="89">
        <f t="shared" si="6"/>
        <v>7770000</v>
      </c>
      <c r="E47" s="183"/>
      <c r="F47" s="183"/>
      <c r="G47" s="93">
        <f t="shared" si="7"/>
        <v>4.6249999999999999E-2</v>
      </c>
      <c r="H47" s="186"/>
      <c r="I47" s="186"/>
      <c r="J47" s="186"/>
      <c r="K47" s="94">
        <f>LOG(D47)</f>
        <v>6.8904210188009145</v>
      </c>
      <c r="L47" s="189"/>
      <c r="M47" s="196"/>
      <c r="N47" s="30"/>
      <c r="O47" s="27"/>
      <c r="P47" s="28"/>
    </row>
    <row r="48" spans="1:16" ht="20.100000000000001" customHeight="1">
      <c r="A48" s="88" t="s">
        <v>43</v>
      </c>
      <c r="B48" s="89">
        <v>168000000</v>
      </c>
      <c r="C48" s="89">
        <v>753000</v>
      </c>
      <c r="D48" s="89">
        <f t="shared" si="6"/>
        <v>7530000</v>
      </c>
      <c r="E48" s="184"/>
      <c r="F48" s="184"/>
      <c r="G48" s="93">
        <f t="shared" si="7"/>
        <v>4.4821428571428575E-2</v>
      </c>
      <c r="H48" s="187"/>
      <c r="I48" s="187"/>
      <c r="J48" s="187"/>
      <c r="K48" s="94">
        <f>LOG(D48)</f>
        <v>6.876794976200701</v>
      </c>
      <c r="L48" s="189"/>
      <c r="M48" s="196"/>
      <c r="N48" s="30"/>
      <c r="O48" s="27"/>
      <c r="P48" s="28"/>
    </row>
    <row r="49" spans="1:16" ht="20.100000000000001" customHeight="1" thickBot="1">
      <c r="A49" s="90" t="s">
        <v>44</v>
      </c>
      <c r="B49" s="117">
        <v>0</v>
      </c>
      <c r="C49" s="117">
        <v>0</v>
      </c>
      <c r="D49" s="117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168000000</v>
      </c>
      <c r="C50" s="8">
        <v>780</v>
      </c>
      <c r="D50" s="8">
        <f t="shared" si="6"/>
        <v>7800</v>
      </c>
      <c r="E50" s="135">
        <f>AVERAGE(D50:D54)</f>
        <v>9640.6</v>
      </c>
      <c r="F50" s="135">
        <f>STDEV(D50:D54)</f>
        <v>8963.7735803622345</v>
      </c>
      <c r="G50" s="107">
        <f t="shared" ref="G50:G54" si="8">D50/B50</f>
        <v>4.6428571428571429E-5</v>
      </c>
      <c r="H50" s="173">
        <f>AVERAGE(G50:G54)</f>
        <v>5.738452380952381E-5</v>
      </c>
      <c r="I50" s="173">
        <f>STDEV(G50:G54)</f>
        <v>5.3355795121203782E-5</v>
      </c>
      <c r="J50" s="138">
        <f>I50/H50</f>
        <v>0.9297941601520896</v>
      </c>
      <c r="K50" s="67">
        <f>LOG(D50)</f>
        <v>3.8920946026904804</v>
      </c>
      <c r="L50" s="141">
        <f>AVERAGE(K50:K54)</f>
        <v>3.7359950301912419</v>
      </c>
      <c r="M50" s="192">
        <f>STDEV(K50:K54)^2</f>
        <v>0.35514292570001521</v>
      </c>
      <c r="N50" s="148">
        <f>L44-L50</f>
        <v>3.1254312805932956</v>
      </c>
      <c r="O50" s="141">
        <f>SQRT((M44/5)+(M50/5))</f>
        <v>0.26728954220872148</v>
      </c>
      <c r="P50" s="133">
        <f>1.96*O50</f>
        <v>0.52388750272909412</v>
      </c>
    </row>
    <row r="51" spans="1:16" ht="20.100000000000001" customHeight="1">
      <c r="A51" s="16" t="s">
        <v>46</v>
      </c>
      <c r="B51" s="10">
        <v>168000000</v>
      </c>
      <c r="C51" s="10">
        <v>1550</v>
      </c>
      <c r="D51" s="10">
        <f t="shared" si="6"/>
        <v>15500</v>
      </c>
      <c r="E51" s="136"/>
      <c r="F51" s="136"/>
      <c r="G51" s="106">
        <f t="shared" si="8"/>
        <v>9.2261904761904763E-5</v>
      </c>
      <c r="H51" s="174"/>
      <c r="I51" s="174"/>
      <c r="J51" s="139"/>
      <c r="K51" s="68">
        <f>LOG(D51)</f>
        <v>4.1903316981702918</v>
      </c>
      <c r="L51" s="142"/>
      <c r="M51" s="193"/>
      <c r="N51" s="149"/>
      <c r="O51" s="142"/>
      <c r="P51" s="134"/>
    </row>
    <row r="52" spans="1:16" ht="20.100000000000001" customHeight="1">
      <c r="A52" s="16" t="s">
        <v>47</v>
      </c>
      <c r="B52" s="10">
        <v>168000000</v>
      </c>
      <c r="C52" s="10">
        <v>2190</v>
      </c>
      <c r="D52" s="10">
        <f t="shared" si="6"/>
        <v>21900</v>
      </c>
      <c r="E52" s="136"/>
      <c r="F52" s="136"/>
      <c r="G52" s="108">
        <f t="shared" si="8"/>
        <v>1.3035714285714286E-4</v>
      </c>
      <c r="H52" s="174"/>
      <c r="I52" s="174"/>
      <c r="J52" s="139"/>
      <c r="K52" s="68">
        <f>LOG(D52)</f>
        <v>4.3404441148401185</v>
      </c>
      <c r="L52" s="142"/>
      <c r="M52" s="193"/>
      <c r="N52" s="149"/>
      <c r="O52" s="142"/>
      <c r="P52" s="134"/>
    </row>
    <row r="53" spans="1:16" ht="20.100000000000001" customHeight="1">
      <c r="A53" s="16" t="s">
        <v>48</v>
      </c>
      <c r="B53" s="10">
        <v>168000000</v>
      </c>
      <c r="C53" s="10">
        <v>83.3</v>
      </c>
      <c r="D53" s="10">
        <f t="shared" si="6"/>
        <v>833</v>
      </c>
      <c r="E53" s="136"/>
      <c r="F53" s="136"/>
      <c r="G53" s="124">
        <f t="shared" si="8"/>
        <v>4.958333333333333E-6</v>
      </c>
      <c r="H53" s="174"/>
      <c r="I53" s="174"/>
      <c r="J53" s="139"/>
      <c r="K53" s="68">
        <f>LOG(D53)</f>
        <v>2.9206450014067875</v>
      </c>
      <c r="L53" s="142"/>
      <c r="M53" s="193"/>
      <c r="N53" s="149"/>
      <c r="O53" s="142"/>
      <c r="P53" s="134"/>
    </row>
    <row r="54" spans="1:16" ht="20.100000000000001" customHeight="1">
      <c r="A54" s="16" t="s">
        <v>49</v>
      </c>
      <c r="B54" s="10">
        <v>168000000</v>
      </c>
      <c r="C54" s="10">
        <v>217</v>
      </c>
      <c r="D54" s="10">
        <f t="shared" si="6"/>
        <v>2170</v>
      </c>
      <c r="E54" s="137"/>
      <c r="F54" s="137"/>
      <c r="G54" s="106">
        <f t="shared" si="8"/>
        <v>1.2916666666666666E-5</v>
      </c>
      <c r="H54" s="175"/>
      <c r="I54" s="175"/>
      <c r="J54" s="140"/>
      <c r="K54" s="68">
        <f>LOG(D54)</f>
        <v>3.3364597338485296</v>
      </c>
      <c r="L54" s="147"/>
      <c r="M54" s="194"/>
      <c r="N54" s="150"/>
      <c r="O54" s="142"/>
      <c r="P54" s="134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2:M26"/>
    <mergeCell ref="N22:N26"/>
    <mergeCell ref="O22:O26"/>
    <mergeCell ref="P22:P26"/>
    <mergeCell ref="E30:E34"/>
    <mergeCell ref="F30:F34"/>
    <mergeCell ref="H30:H34"/>
    <mergeCell ref="I30:I34"/>
    <mergeCell ref="J30:J34"/>
    <mergeCell ref="L30:L34"/>
    <mergeCell ref="E22:E26"/>
    <mergeCell ref="F22:F26"/>
    <mergeCell ref="H22:H26"/>
    <mergeCell ref="I22:I26"/>
    <mergeCell ref="J22:J26"/>
    <mergeCell ref="L22:L26"/>
    <mergeCell ref="M30:M34"/>
    <mergeCell ref="E36:E40"/>
    <mergeCell ref="F36:F40"/>
    <mergeCell ref="H36:H40"/>
    <mergeCell ref="I36:I40"/>
    <mergeCell ref="J36:J40"/>
    <mergeCell ref="L36:L40"/>
    <mergeCell ref="M36:M40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L50:L54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 xml:space="preserve">&amp;C&amp;"Arial,Bold"&amp;14 
2800-100018763
MeBr Test #10 (300 mg/L - 22°C - 45%RH - 48hr CT)
&amp;"Arial,Bold Italic"B. anthracis&amp;"Arial,Bold" NNR1Delta1 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56"/>
  <sheetViews>
    <sheetView tabSelected="1" zoomScale="60" zoomScaleNormal="60" zoomScaleSheetLayoutView="65" workbookViewId="0">
      <selection activeCell="D19" sqref="D19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53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105000000</v>
      </c>
      <c r="C2" s="110">
        <v>950000</v>
      </c>
      <c r="D2" s="58">
        <f t="shared" ref="D2:D13" si="0">C2*10</f>
        <v>9500000</v>
      </c>
      <c r="E2" s="153">
        <f>AVERAGE(D2:D6)</f>
        <v>12746000</v>
      </c>
      <c r="F2" s="153">
        <f>STDEV(D2:D6)</f>
        <v>4128750.4162882017</v>
      </c>
      <c r="G2" s="63">
        <f t="shared" ref="G2:G12" si="1">D2/B2</f>
        <v>9.0476190476190474E-2</v>
      </c>
      <c r="H2" s="156">
        <f>AVERAGE(G2:G6)</f>
        <v>0.1213904761904762</v>
      </c>
      <c r="I2" s="156">
        <f>STDEV(G2:G6)</f>
        <v>3.9321432536078053E-2</v>
      </c>
      <c r="J2" s="159">
        <f>I2/H2</f>
        <v>0.32392518564947398</v>
      </c>
      <c r="K2" s="64">
        <f>LOG(D2)</f>
        <v>6.9777236052888476</v>
      </c>
      <c r="L2" s="165">
        <f>AVERAGE(K2:K6)</f>
        <v>7.0844235944726961</v>
      </c>
      <c r="M2" s="202">
        <f>STDEV(K2:K6)^2</f>
        <v>2.4342871131977976E-2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105000000</v>
      </c>
      <c r="C3" s="60">
        <v>733000</v>
      </c>
      <c r="D3" s="60">
        <f t="shared" si="0"/>
        <v>7330000</v>
      </c>
      <c r="E3" s="154"/>
      <c r="F3" s="154"/>
      <c r="G3" s="65">
        <f t="shared" si="1"/>
        <v>6.9809523809523807E-2</v>
      </c>
      <c r="H3" s="157"/>
      <c r="I3" s="157"/>
      <c r="J3" s="160"/>
      <c r="K3" s="66">
        <f>LOG(D3)</f>
        <v>6.8651039746411282</v>
      </c>
      <c r="L3" s="166"/>
      <c r="M3" s="203"/>
      <c r="N3" s="30"/>
      <c r="O3" s="27"/>
      <c r="P3" s="28"/>
    </row>
    <row r="4" spans="1:16" s="9" customFormat="1" ht="20.100000000000001" customHeight="1">
      <c r="A4" s="59" t="s">
        <v>28</v>
      </c>
      <c r="B4" s="60">
        <v>105000000</v>
      </c>
      <c r="C4" s="60">
        <v>1710000</v>
      </c>
      <c r="D4" s="60">
        <f t="shared" si="0"/>
        <v>17100000</v>
      </c>
      <c r="E4" s="154"/>
      <c r="F4" s="154"/>
      <c r="G4" s="65">
        <f t="shared" si="1"/>
        <v>0.16285714285714287</v>
      </c>
      <c r="H4" s="157"/>
      <c r="I4" s="157"/>
      <c r="J4" s="160"/>
      <c r="K4" s="66">
        <f>LOG(D4)</f>
        <v>7.2329961103921541</v>
      </c>
      <c r="L4" s="166"/>
      <c r="M4" s="203"/>
      <c r="N4" s="30"/>
      <c r="O4" s="27"/>
      <c r="P4" s="28"/>
    </row>
    <row r="5" spans="1:16" s="9" customFormat="1" ht="20.100000000000001" customHeight="1">
      <c r="A5" s="59" t="s">
        <v>29</v>
      </c>
      <c r="B5" s="60">
        <v>105000000</v>
      </c>
      <c r="C5" s="60">
        <v>1470000</v>
      </c>
      <c r="D5" s="60">
        <f t="shared" si="0"/>
        <v>14700000</v>
      </c>
      <c r="E5" s="154"/>
      <c r="F5" s="154"/>
      <c r="G5" s="65">
        <f t="shared" si="1"/>
        <v>0.14000000000000001</v>
      </c>
      <c r="H5" s="157"/>
      <c r="I5" s="157"/>
      <c r="J5" s="160"/>
      <c r="K5" s="66">
        <f>LOG(D5)</f>
        <v>7.1673173347481764</v>
      </c>
      <c r="L5" s="166"/>
      <c r="M5" s="203"/>
      <c r="N5" s="30"/>
      <c r="O5" s="27"/>
      <c r="P5" s="28"/>
    </row>
    <row r="6" spans="1:16" s="9" customFormat="1" ht="20.100000000000001" customHeight="1">
      <c r="A6" s="59" t="s">
        <v>30</v>
      </c>
      <c r="B6" s="60">
        <v>105000000</v>
      </c>
      <c r="C6" s="60">
        <v>1510000</v>
      </c>
      <c r="D6" s="60">
        <f t="shared" si="0"/>
        <v>15100000</v>
      </c>
      <c r="E6" s="155"/>
      <c r="F6" s="155"/>
      <c r="G6" s="65">
        <f t="shared" si="1"/>
        <v>0.1438095238095238</v>
      </c>
      <c r="H6" s="158"/>
      <c r="I6" s="158"/>
      <c r="J6" s="161"/>
      <c r="K6" s="66">
        <f>LOG(D6)</f>
        <v>7.1789769472931697</v>
      </c>
      <c r="L6" s="166"/>
      <c r="M6" s="203"/>
      <c r="N6" s="30"/>
      <c r="O6" s="27"/>
      <c r="P6" s="28"/>
    </row>
    <row r="7" spans="1:16" s="9" customFormat="1" ht="20.100000000000001" customHeight="1" thickBot="1">
      <c r="A7" s="61" t="s">
        <v>31</v>
      </c>
      <c r="B7" s="72">
        <v>0</v>
      </c>
      <c r="C7" s="72">
        <v>0</v>
      </c>
      <c r="D7" s="7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105000000</v>
      </c>
      <c r="C8" s="8">
        <v>6.67</v>
      </c>
      <c r="D8" s="8">
        <f t="shared" si="0"/>
        <v>66.7</v>
      </c>
      <c r="E8" s="135">
        <f>AVERAGE(D8:D12)</f>
        <v>14.14</v>
      </c>
      <c r="F8" s="135">
        <f>STDEV(D8:D12)</f>
        <v>29.381933224347236</v>
      </c>
      <c r="G8" s="125">
        <f t="shared" si="1"/>
        <v>6.3523809523809523E-7</v>
      </c>
      <c r="H8" s="204">
        <f>AVERAGE(G8:G12)</f>
        <v>1.3466666666666671E-7</v>
      </c>
      <c r="I8" s="204">
        <f>STDEV(G8:G12)</f>
        <v>2.798279354699737E-7</v>
      </c>
      <c r="J8" s="138">
        <f>I8/H8</f>
        <v>2.0779302138859426</v>
      </c>
      <c r="K8" s="67">
        <f>LOG(D8)</f>
        <v>1.8241258339165489</v>
      </c>
      <c r="L8" s="141">
        <f>AVERAGE(K8:K12)</f>
        <v>0.36482516678330978</v>
      </c>
      <c r="M8" s="141">
        <f>STDEV(K8:K12)^2</f>
        <v>0.66548701159234902</v>
      </c>
      <c r="N8" s="148">
        <f>L2-L8</f>
        <v>6.7195984276893865</v>
      </c>
      <c r="O8" s="141">
        <f>SQRT((M2/5)+(M8/5))</f>
        <v>0.37143771556596861</v>
      </c>
      <c r="P8" s="151">
        <f>1.96*O8</f>
        <v>0.72801792250929842</v>
      </c>
    </row>
    <row r="9" spans="1:16" ht="20.100000000000001" customHeight="1">
      <c r="A9" s="16" t="s">
        <v>33</v>
      </c>
      <c r="B9" s="10">
        <v>105000000</v>
      </c>
      <c r="C9" s="10">
        <v>0</v>
      </c>
      <c r="D9" s="10">
        <v>1</v>
      </c>
      <c r="E9" s="136"/>
      <c r="F9" s="136"/>
      <c r="G9" s="11">
        <f t="shared" si="1"/>
        <v>9.523809523809524E-9</v>
      </c>
      <c r="H9" s="205"/>
      <c r="I9" s="205"/>
      <c r="J9" s="139"/>
      <c r="K9" s="68">
        <f>LOG(D9)</f>
        <v>0</v>
      </c>
      <c r="L9" s="142"/>
      <c r="M9" s="142"/>
      <c r="N9" s="149"/>
      <c r="O9" s="142"/>
      <c r="P9" s="152"/>
    </row>
    <row r="10" spans="1:16" ht="20.100000000000001" customHeight="1">
      <c r="A10" s="16" t="s">
        <v>34</v>
      </c>
      <c r="B10" s="10">
        <v>105000000</v>
      </c>
      <c r="C10" s="10">
        <v>0</v>
      </c>
      <c r="D10" s="10">
        <v>1</v>
      </c>
      <c r="E10" s="136"/>
      <c r="F10" s="136"/>
      <c r="G10" s="11">
        <f t="shared" si="1"/>
        <v>9.523809523809524E-9</v>
      </c>
      <c r="H10" s="205"/>
      <c r="I10" s="205"/>
      <c r="J10" s="139"/>
      <c r="K10" s="68">
        <f>LOG(D10)</f>
        <v>0</v>
      </c>
      <c r="L10" s="142"/>
      <c r="M10" s="142"/>
      <c r="N10" s="149"/>
      <c r="O10" s="142"/>
      <c r="P10" s="152"/>
    </row>
    <row r="11" spans="1:16" ht="20.100000000000001" customHeight="1">
      <c r="A11" s="16" t="s">
        <v>35</v>
      </c>
      <c r="B11" s="10">
        <v>105000000</v>
      </c>
      <c r="C11" s="10">
        <v>0</v>
      </c>
      <c r="D11" s="10">
        <v>1</v>
      </c>
      <c r="E11" s="136"/>
      <c r="F11" s="136"/>
      <c r="G11" s="11">
        <f t="shared" si="1"/>
        <v>9.523809523809524E-9</v>
      </c>
      <c r="H11" s="205"/>
      <c r="I11" s="205"/>
      <c r="J11" s="139"/>
      <c r="K11" s="68">
        <f>LOG(D11)</f>
        <v>0</v>
      </c>
      <c r="L11" s="142"/>
      <c r="M11" s="142"/>
      <c r="N11" s="149"/>
      <c r="O11" s="142"/>
      <c r="P11" s="152"/>
    </row>
    <row r="12" spans="1:16" ht="20.100000000000001" customHeight="1">
      <c r="A12" s="16" t="s">
        <v>36</v>
      </c>
      <c r="B12" s="10">
        <v>105000000</v>
      </c>
      <c r="C12" s="10">
        <v>0</v>
      </c>
      <c r="D12" s="10">
        <v>1</v>
      </c>
      <c r="E12" s="137"/>
      <c r="F12" s="137"/>
      <c r="G12" s="11">
        <f t="shared" si="1"/>
        <v>9.523809523809524E-9</v>
      </c>
      <c r="H12" s="206"/>
      <c r="I12" s="206"/>
      <c r="J12" s="140"/>
      <c r="K12" s="68">
        <f>LOG(D12)</f>
        <v>0</v>
      </c>
      <c r="L12" s="147"/>
      <c r="M12" s="147"/>
      <c r="N12" s="150"/>
      <c r="O12" s="142"/>
      <c r="P12" s="152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53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65</v>
      </c>
      <c r="B16" s="45">
        <v>105000000</v>
      </c>
      <c r="C16" s="45">
        <v>1340000</v>
      </c>
      <c r="D16" s="45">
        <f t="shared" ref="D16:D27" si="2">C16*10</f>
        <v>13400000</v>
      </c>
      <c r="E16" s="127">
        <f>AVERAGE(D16:D20)</f>
        <v>13640000</v>
      </c>
      <c r="F16" s="127">
        <f>STDEV(D16:D20)</f>
        <v>2466373.8564945906</v>
      </c>
      <c r="G16" s="49">
        <f t="shared" ref="G16:G26" si="3">D16/B16</f>
        <v>0.12761904761904763</v>
      </c>
      <c r="H16" s="130">
        <f>AVERAGE(G16:G20)</f>
        <v>0.12990476190476191</v>
      </c>
      <c r="I16" s="130">
        <f>STDEV(G16:G20)</f>
        <v>2.348927482375808E-2</v>
      </c>
      <c r="J16" s="130">
        <f>I16/H16</f>
        <v>0.18081919769021981</v>
      </c>
      <c r="K16" s="50">
        <f>LOG(D16)</f>
        <v>7.1271047983648073</v>
      </c>
      <c r="L16" s="143">
        <f>AVERAGE(K16:K20)</f>
        <v>7.1291084591373473</v>
      </c>
      <c r="M16" s="145">
        <f>STDEV(K16:K20)^2</f>
        <v>6.2035744423743046E-3</v>
      </c>
      <c r="N16" s="29"/>
      <c r="O16" s="25"/>
      <c r="P16" s="26"/>
    </row>
    <row r="17" spans="1:16" ht="20.100000000000001" customHeight="1">
      <c r="A17" s="46" t="s">
        <v>66</v>
      </c>
      <c r="B17" s="47">
        <v>105000000</v>
      </c>
      <c r="C17" s="47">
        <v>1120000</v>
      </c>
      <c r="D17" s="47">
        <f t="shared" si="2"/>
        <v>11200000</v>
      </c>
      <c r="E17" s="128"/>
      <c r="F17" s="128"/>
      <c r="G17" s="51">
        <f t="shared" si="3"/>
        <v>0.10666666666666667</v>
      </c>
      <c r="H17" s="131"/>
      <c r="I17" s="131"/>
      <c r="J17" s="131"/>
      <c r="K17" s="52">
        <f>LOG(D17)</f>
        <v>7.0492180226701819</v>
      </c>
      <c r="L17" s="144"/>
      <c r="M17" s="146"/>
      <c r="N17" s="30"/>
      <c r="O17" s="27"/>
      <c r="P17" s="28"/>
    </row>
    <row r="18" spans="1:16" ht="20.100000000000001" customHeight="1">
      <c r="A18" s="46" t="s">
        <v>67</v>
      </c>
      <c r="B18" s="47">
        <v>105000000</v>
      </c>
      <c r="C18" s="47">
        <v>1650000</v>
      </c>
      <c r="D18" s="47">
        <f t="shared" si="2"/>
        <v>16500000</v>
      </c>
      <c r="E18" s="128"/>
      <c r="F18" s="128"/>
      <c r="G18" s="51">
        <f t="shared" si="3"/>
        <v>0.15714285714285714</v>
      </c>
      <c r="H18" s="131"/>
      <c r="I18" s="131"/>
      <c r="J18" s="131"/>
      <c r="K18" s="52">
        <f>LOG(D18)</f>
        <v>7.2174839442139067</v>
      </c>
      <c r="L18" s="144"/>
      <c r="M18" s="146"/>
      <c r="N18" s="30"/>
      <c r="O18" s="27"/>
      <c r="P18" s="28"/>
    </row>
    <row r="19" spans="1:16" ht="20.100000000000001" customHeight="1">
      <c r="A19" s="46" t="s">
        <v>68</v>
      </c>
      <c r="B19" s="47">
        <v>105000000</v>
      </c>
      <c r="C19" s="47">
        <v>1580000</v>
      </c>
      <c r="D19" s="47">
        <f t="shared" si="2"/>
        <v>15800000</v>
      </c>
      <c r="E19" s="128"/>
      <c r="F19" s="128"/>
      <c r="G19" s="51">
        <f t="shared" si="3"/>
        <v>0.15047619047619049</v>
      </c>
      <c r="H19" s="131"/>
      <c r="I19" s="131"/>
      <c r="J19" s="131"/>
      <c r="K19" s="52">
        <f>LOG(D19)</f>
        <v>7.1986570869544222</v>
      </c>
      <c r="L19" s="144"/>
      <c r="M19" s="146"/>
      <c r="N19" s="30"/>
      <c r="O19" s="27"/>
      <c r="P19" s="28"/>
    </row>
    <row r="20" spans="1:16" ht="20.100000000000001" customHeight="1">
      <c r="A20" s="46" t="s">
        <v>69</v>
      </c>
      <c r="B20" s="47">
        <v>105000000</v>
      </c>
      <c r="C20" s="47">
        <v>1130000</v>
      </c>
      <c r="D20" s="47">
        <f t="shared" si="2"/>
        <v>11300000</v>
      </c>
      <c r="E20" s="129"/>
      <c r="F20" s="129"/>
      <c r="G20" s="51">
        <f t="shared" si="3"/>
        <v>0.10761904761904761</v>
      </c>
      <c r="H20" s="132"/>
      <c r="I20" s="132"/>
      <c r="J20" s="132"/>
      <c r="K20" s="52">
        <f>LOG(D20)</f>
        <v>7.0530784434834199</v>
      </c>
      <c r="L20" s="144"/>
      <c r="M20" s="146"/>
      <c r="N20" s="30"/>
      <c r="O20" s="27"/>
      <c r="P20" s="28"/>
    </row>
    <row r="21" spans="1:16" ht="20.100000000000001" customHeight="1" thickBot="1">
      <c r="A21" s="48" t="s">
        <v>70</v>
      </c>
      <c r="B21" s="74">
        <v>0</v>
      </c>
      <c r="C21" s="74">
        <v>0</v>
      </c>
      <c r="D21" s="74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71</v>
      </c>
      <c r="B22" s="8">
        <v>105000000</v>
      </c>
      <c r="C22" s="8">
        <v>0</v>
      </c>
      <c r="D22" s="8">
        <v>1</v>
      </c>
      <c r="E22" s="135">
        <f>AVERAGE(D22:D26)</f>
        <v>1</v>
      </c>
      <c r="F22" s="135">
        <f>STDEV(D22:D26)</f>
        <v>0</v>
      </c>
      <c r="G22" s="41">
        <f t="shared" si="3"/>
        <v>9.523809523809524E-9</v>
      </c>
      <c r="H22" s="138">
        <f>AVERAGE(G22:G26)</f>
        <v>9.523809523809524E-9</v>
      </c>
      <c r="I22" s="138">
        <f>STDEV(G22:G26)</f>
        <v>0</v>
      </c>
      <c r="J22" s="138">
        <f>I22/H22</f>
        <v>0</v>
      </c>
      <c r="K22" s="67">
        <f>LOG(D22)</f>
        <v>0</v>
      </c>
      <c r="L22" s="141">
        <f>AVERAGE(K22:K26)</f>
        <v>0</v>
      </c>
      <c r="M22" s="141">
        <f>STDEV(K22:K26)^2</f>
        <v>0</v>
      </c>
      <c r="N22" s="148">
        <f>L16-L22</f>
        <v>7.1291084591373473</v>
      </c>
      <c r="O22" s="141">
        <f>SQRT((M16/5)+(M22/5))</f>
        <v>3.5223782994943359E-2</v>
      </c>
      <c r="P22" s="133">
        <f>1.96*O22</f>
        <v>6.9038614670088982E-2</v>
      </c>
    </row>
    <row r="23" spans="1:16" ht="20.100000000000001" customHeight="1">
      <c r="A23" s="16" t="s">
        <v>72</v>
      </c>
      <c r="B23" s="10">
        <v>105000000</v>
      </c>
      <c r="C23" s="10">
        <v>0</v>
      </c>
      <c r="D23" s="10">
        <v>1</v>
      </c>
      <c r="E23" s="136"/>
      <c r="F23" s="136"/>
      <c r="G23" s="11">
        <f t="shared" si="3"/>
        <v>9.523809523809524E-9</v>
      </c>
      <c r="H23" s="139"/>
      <c r="I23" s="139"/>
      <c r="J23" s="139"/>
      <c r="K23" s="68">
        <f>LOG(D23)</f>
        <v>0</v>
      </c>
      <c r="L23" s="142"/>
      <c r="M23" s="142"/>
      <c r="N23" s="149"/>
      <c r="O23" s="142"/>
      <c r="P23" s="134"/>
    </row>
    <row r="24" spans="1:16" ht="20.100000000000001" customHeight="1">
      <c r="A24" s="16" t="s">
        <v>73</v>
      </c>
      <c r="B24" s="10">
        <v>105000000</v>
      </c>
      <c r="C24" s="10">
        <v>0</v>
      </c>
      <c r="D24" s="10">
        <v>1</v>
      </c>
      <c r="E24" s="136"/>
      <c r="F24" s="136"/>
      <c r="G24" s="11">
        <f t="shared" si="3"/>
        <v>9.523809523809524E-9</v>
      </c>
      <c r="H24" s="139"/>
      <c r="I24" s="139"/>
      <c r="J24" s="139"/>
      <c r="K24" s="68">
        <f>LOG(D24)</f>
        <v>0</v>
      </c>
      <c r="L24" s="142"/>
      <c r="M24" s="142"/>
      <c r="N24" s="149"/>
      <c r="O24" s="142"/>
      <c r="P24" s="134"/>
    </row>
    <row r="25" spans="1:16" ht="20.100000000000001" customHeight="1">
      <c r="A25" s="16" t="s">
        <v>74</v>
      </c>
      <c r="B25" s="10">
        <v>105000000</v>
      </c>
      <c r="C25" s="10">
        <v>0</v>
      </c>
      <c r="D25" s="10">
        <v>1</v>
      </c>
      <c r="E25" s="136"/>
      <c r="F25" s="136"/>
      <c r="G25" s="11">
        <f t="shared" si="3"/>
        <v>9.523809523809524E-9</v>
      </c>
      <c r="H25" s="139"/>
      <c r="I25" s="139"/>
      <c r="J25" s="139"/>
      <c r="K25" s="68">
        <f>LOG(D25)</f>
        <v>0</v>
      </c>
      <c r="L25" s="142"/>
      <c r="M25" s="142"/>
      <c r="N25" s="149"/>
      <c r="O25" s="142"/>
      <c r="P25" s="134"/>
    </row>
    <row r="26" spans="1:16" ht="20.100000000000001" customHeight="1">
      <c r="A26" s="16" t="s">
        <v>75</v>
      </c>
      <c r="B26" s="10">
        <v>105000000</v>
      </c>
      <c r="C26" s="10">
        <v>0</v>
      </c>
      <c r="D26" s="10">
        <v>1</v>
      </c>
      <c r="E26" s="137"/>
      <c r="F26" s="137"/>
      <c r="G26" s="11">
        <f t="shared" si="3"/>
        <v>9.523809523809524E-9</v>
      </c>
      <c r="H26" s="140"/>
      <c r="I26" s="140"/>
      <c r="J26" s="140"/>
      <c r="K26" s="68">
        <f>LOG(D26)</f>
        <v>0</v>
      </c>
      <c r="L26" s="147"/>
      <c r="M26" s="147"/>
      <c r="N26" s="150"/>
      <c r="O26" s="142"/>
      <c r="P26" s="134"/>
    </row>
    <row r="27" spans="1:16" ht="20.100000000000001" customHeight="1" thickBot="1">
      <c r="A27" s="37" t="s">
        <v>76</v>
      </c>
      <c r="B27" s="36">
        <v>0</v>
      </c>
      <c r="C27" s="104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53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75" t="s">
        <v>54</v>
      </c>
      <c r="B30" s="76">
        <v>105000000</v>
      </c>
      <c r="C30" s="76">
        <v>9530000</v>
      </c>
      <c r="D30" s="76">
        <f t="shared" ref="D30:D41" si="4">C30*10</f>
        <v>95300000</v>
      </c>
      <c r="E30" s="176">
        <f>AVERAGE(D30:D34)</f>
        <v>74860000</v>
      </c>
      <c r="F30" s="176">
        <f>STDEV(D30:D34)</f>
        <v>17008468.478966586</v>
      </c>
      <c r="G30" s="81">
        <f t="shared" ref="G30:G40" si="5">D30/B30</f>
        <v>0.90761904761904766</v>
      </c>
      <c r="H30" s="179">
        <f>AVERAGE(G30:G34)</f>
        <v>0.71295238095238089</v>
      </c>
      <c r="I30" s="179">
        <f>STDEV(G30:G34)</f>
        <v>0.16198541408539652</v>
      </c>
      <c r="J30" s="179">
        <f>I30/H30</f>
        <v>0.22720369328034512</v>
      </c>
      <c r="K30" s="82">
        <f>LOG(D30)</f>
        <v>7.9790929006383262</v>
      </c>
      <c r="L30" s="169">
        <f>AVERAGE(K30:K34)</f>
        <v>7.8645647274755079</v>
      </c>
      <c r="M30" s="197">
        <f>STDEV(K30:K34)^2</f>
        <v>1.0951306302601438E-2</v>
      </c>
      <c r="N30" s="29"/>
      <c r="O30" s="25"/>
      <c r="P30" s="26"/>
    </row>
    <row r="31" spans="1:16" ht="20.100000000000001" customHeight="1">
      <c r="A31" s="77" t="s">
        <v>55</v>
      </c>
      <c r="B31" s="78">
        <v>105000000</v>
      </c>
      <c r="C31" s="78">
        <v>7870000</v>
      </c>
      <c r="D31" s="78">
        <f t="shared" si="4"/>
        <v>78700000</v>
      </c>
      <c r="E31" s="177"/>
      <c r="F31" s="177"/>
      <c r="G31" s="84">
        <f t="shared" si="5"/>
        <v>0.74952380952380948</v>
      </c>
      <c r="H31" s="180"/>
      <c r="I31" s="180"/>
      <c r="J31" s="180"/>
      <c r="K31" s="85">
        <f>LOG(D31)</f>
        <v>7.8959747323590648</v>
      </c>
      <c r="L31" s="170"/>
      <c r="M31" s="198"/>
      <c r="N31" s="30"/>
      <c r="O31" s="27"/>
      <c r="P31" s="28"/>
    </row>
    <row r="32" spans="1:16" ht="20.100000000000001" customHeight="1">
      <c r="A32" s="77" t="s">
        <v>56</v>
      </c>
      <c r="B32" s="78">
        <v>105000000</v>
      </c>
      <c r="C32" s="78">
        <v>5130000</v>
      </c>
      <c r="D32" s="78">
        <f t="shared" si="4"/>
        <v>51300000</v>
      </c>
      <c r="E32" s="177"/>
      <c r="F32" s="177"/>
      <c r="G32" s="84">
        <f t="shared" si="5"/>
        <v>0.48857142857142855</v>
      </c>
      <c r="H32" s="180"/>
      <c r="I32" s="180"/>
      <c r="J32" s="180"/>
      <c r="K32" s="85">
        <f>LOG(D32)</f>
        <v>7.7101173651118167</v>
      </c>
      <c r="L32" s="170"/>
      <c r="M32" s="198"/>
      <c r="N32" s="30"/>
      <c r="O32" s="27"/>
      <c r="P32" s="28"/>
    </row>
    <row r="33" spans="1:16" ht="20.100000000000001" customHeight="1">
      <c r="A33" s="77" t="s">
        <v>57</v>
      </c>
      <c r="B33" s="78">
        <v>105000000</v>
      </c>
      <c r="C33" s="78">
        <v>6530000</v>
      </c>
      <c r="D33" s="78">
        <f t="shared" si="4"/>
        <v>65300000</v>
      </c>
      <c r="E33" s="177"/>
      <c r="F33" s="177"/>
      <c r="G33" s="84">
        <f t="shared" si="5"/>
        <v>0.62190476190476196</v>
      </c>
      <c r="H33" s="180"/>
      <c r="I33" s="180"/>
      <c r="J33" s="180"/>
      <c r="K33" s="85">
        <f>LOG(D33)</f>
        <v>7.8149131812750738</v>
      </c>
      <c r="L33" s="170"/>
      <c r="M33" s="198"/>
      <c r="N33" s="30"/>
      <c r="O33" s="27"/>
      <c r="P33" s="28"/>
    </row>
    <row r="34" spans="1:16" ht="20.100000000000001" customHeight="1">
      <c r="A34" s="77" t="s">
        <v>58</v>
      </c>
      <c r="B34" s="78">
        <v>105000000</v>
      </c>
      <c r="C34" s="78">
        <v>8370000</v>
      </c>
      <c r="D34" s="78">
        <f t="shared" si="4"/>
        <v>83700000</v>
      </c>
      <c r="E34" s="178"/>
      <c r="F34" s="178"/>
      <c r="G34" s="84">
        <f t="shared" si="5"/>
        <v>0.79714285714285715</v>
      </c>
      <c r="H34" s="181"/>
      <c r="I34" s="181"/>
      <c r="J34" s="181"/>
      <c r="K34" s="85">
        <f>LOG(D34)</f>
        <v>7.92272545799326</v>
      </c>
      <c r="L34" s="170"/>
      <c r="M34" s="198"/>
      <c r="N34" s="30"/>
      <c r="O34" s="27"/>
      <c r="P34" s="28"/>
    </row>
    <row r="35" spans="1:16" ht="20.100000000000001" customHeight="1" thickBot="1">
      <c r="A35" s="79" t="s">
        <v>59</v>
      </c>
      <c r="B35" s="83">
        <v>0</v>
      </c>
      <c r="C35" s="83">
        <v>0</v>
      </c>
      <c r="D35" s="83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60</v>
      </c>
      <c r="B36" s="8">
        <v>105000000</v>
      </c>
      <c r="C36" s="8">
        <v>0</v>
      </c>
      <c r="D36" s="8">
        <v>1</v>
      </c>
      <c r="E36" s="135">
        <f>AVERAGE(D36:D40)</f>
        <v>107.4</v>
      </c>
      <c r="F36" s="135">
        <f>STDEV(D36:D40)</f>
        <v>237.91763280597763</v>
      </c>
      <c r="G36" s="41">
        <f t="shared" si="5"/>
        <v>9.523809523809524E-9</v>
      </c>
      <c r="H36" s="199">
        <f>AVERAGE(G36:G40)</f>
        <v>1.0228571428571429E-6</v>
      </c>
      <c r="I36" s="199">
        <f>STDEV(G36:G40)</f>
        <v>2.2658822171997867E-6</v>
      </c>
      <c r="J36" s="138">
        <f>I36/H36</f>
        <v>2.2152479777092884</v>
      </c>
      <c r="K36" s="67">
        <f>LOG(D36)</f>
        <v>0</v>
      </c>
      <c r="L36" s="141">
        <f>AVERAGE(K36:K40)</f>
        <v>0.54534544180531452</v>
      </c>
      <c r="M36" s="141">
        <f>STDEV(K36:K40)^2</f>
        <v>1.4870082544891685</v>
      </c>
      <c r="N36" s="148">
        <f>L30-L36</f>
        <v>7.3192192856701936</v>
      </c>
      <c r="O36" s="192">
        <f>SQRT((M30/5)+(M36/5))</f>
        <v>0.54734989920374888</v>
      </c>
      <c r="P36" s="133">
        <f>1.96*O36</f>
        <v>1.0728058024393479</v>
      </c>
    </row>
    <row r="37" spans="1:16" ht="20.100000000000001" customHeight="1">
      <c r="A37" s="16" t="s">
        <v>61</v>
      </c>
      <c r="B37" s="10">
        <v>105000000</v>
      </c>
      <c r="C37" s="10">
        <v>0</v>
      </c>
      <c r="D37" s="10">
        <v>1</v>
      </c>
      <c r="E37" s="136"/>
      <c r="F37" s="136"/>
      <c r="G37" s="11">
        <f t="shared" si="5"/>
        <v>9.523809523809524E-9</v>
      </c>
      <c r="H37" s="200"/>
      <c r="I37" s="200"/>
      <c r="J37" s="139"/>
      <c r="K37" s="68">
        <f>LOG(D37)</f>
        <v>0</v>
      </c>
      <c r="L37" s="142"/>
      <c r="M37" s="142"/>
      <c r="N37" s="149"/>
      <c r="O37" s="193"/>
      <c r="P37" s="134"/>
    </row>
    <row r="38" spans="1:16" ht="20.100000000000001" customHeight="1">
      <c r="A38" s="16" t="s">
        <v>62</v>
      </c>
      <c r="B38" s="10">
        <v>105000000</v>
      </c>
      <c r="C38" s="10">
        <v>0</v>
      </c>
      <c r="D38" s="10">
        <v>1</v>
      </c>
      <c r="E38" s="136"/>
      <c r="F38" s="136"/>
      <c r="G38" s="11">
        <f t="shared" si="5"/>
        <v>9.523809523809524E-9</v>
      </c>
      <c r="H38" s="200"/>
      <c r="I38" s="200"/>
      <c r="J38" s="139"/>
      <c r="K38" s="68">
        <f>LOG(D38)</f>
        <v>0</v>
      </c>
      <c r="L38" s="142"/>
      <c r="M38" s="142"/>
      <c r="N38" s="149"/>
      <c r="O38" s="193"/>
      <c r="P38" s="134"/>
    </row>
    <row r="39" spans="1:16" ht="20.100000000000001" customHeight="1">
      <c r="A39" s="16" t="s">
        <v>63</v>
      </c>
      <c r="B39" s="10">
        <v>105000000</v>
      </c>
      <c r="C39" s="10">
        <v>53.3</v>
      </c>
      <c r="D39" s="10">
        <f t="shared" si="4"/>
        <v>533</v>
      </c>
      <c r="E39" s="136"/>
      <c r="F39" s="136"/>
      <c r="G39" s="124">
        <f t="shared" si="5"/>
        <v>5.0761904761904761E-6</v>
      </c>
      <c r="H39" s="200"/>
      <c r="I39" s="200"/>
      <c r="J39" s="139"/>
      <c r="K39" s="68">
        <f>LOG(D39)</f>
        <v>2.7267272090265724</v>
      </c>
      <c r="L39" s="142"/>
      <c r="M39" s="142"/>
      <c r="N39" s="149"/>
      <c r="O39" s="193"/>
      <c r="P39" s="134"/>
    </row>
    <row r="40" spans="1:16" ht="20.100000000000001" customHeight="1">
      <c r="A40" s="16" t="s">
        <v>64</v>
      </c>
      <c r="B40" s="10">
        <v>105000000</v>
      </c>
      <c r="C40" s="10">
        <v>0</v>
      </c>
      <c r="D40" s="10">
        <v>1</v>
      </c>
      <c r="E40" s="137"/>
      <c r="F40" s="137"/>
      <c r="G40" s="11">
        <f t="shared" si="5"/>
        <v>9.523809523809524E-9</v>
      </c>
      <c r="H40" s="201"/>
      <c r="I40" s="201"/>
      <c r="J40" s="140"/>
      <c r="K40" s="68">
        <f>LOG(D40)</f>
        <v>0</v>
      </c>
      <c r="L40" s="147"/>
      <c r="M40" s="147"/>
      <c r="N40" s="150"/>
      <c r="O40" s="193"/>
      <c r="P40" s="134"/>
    </row>
    <row r="41" spans="1:16" ht="20.100000000000001" customHeight="1" thickBot="1">
      <c r="A41" s="37" t="s">
        <v>80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" t="s">
        <v>0</v>
      </c>
      <c r="B43" s="2" t="s">
        <v>53</v>
      </c>
      <c r="C43" s="2" t="s">
        <v>1</v>
      </c>
      <c r="D43" s="2" t="s">
        <v>9</v>
      </c>
      <c r="E43" s="2" t="s">
        <v>2</v>
      </c>
      <c r="F43" s="2" t="s">
        <v>3</v>
      </c>
      <c r="G43" s="2" t="s">
        <v>4</v>
      </c>
      <c r="H43" s="2" t="s">
        <v>5</v>
      </c>
      <c r="I43" s="2" t="s">
        <v>6</v>
      </c>
      <c r="J43" s="3" t="s">
        <v>7</v>
      </c>
      <c r="K43" s="23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86" t="s">
        <v>39</v>
      </c>
      <c r="B44" s="87">
        <v>105000000</v>
      </c>
      <c r="C44" s="87">
        <v>1140000</v>
      </c>
      <c r="D44" s="87">
        <f t="shared" ref="D44:D55" si="6">C44*10</f>
        <v>11400000</v>
      </c>
      <c r="E44" s="182">
        <f>AVERAGE(D44:D48)</f>
        <v>11474000</v>
      </c>
      <c r="F44" s="182">
        <f>STDEV(D44:D48)</f>
        <v>2255189.5707456614</v>
      </c>
      <c r="G44" s="91">
        <f t="shared" ref="G44:G48" si="7">D44/B44</f>
        <v>0.10857142857142857</v>
      </c>
      <c r="H44" s="185">
        <f>AVERAGE(G44:G48)</f>
        <v>0.10927619047619049</v>
      </c>
      <c r="I44" s="185">
        <f>STDEV(G44:G48)</f>
        <v>2.1477995911863404E-2</v>
      </c>
      <c r="J44" s="185">
        <f>I44/H44</f>
        <v>0.19654780989590878</v>
      </c>
      <c r="K44" s="92">
        <f>LOG(D44)</f>
        <v>7.0569048513364727</v>
      </c>
      <c r="L44" s="188">
        <f>AVERAGE(K44:K48)</f>
        <v>7.0528924962046702</v>
      </c>
      <c r="M44" s="195">
        <f>STDEV(K44:K48)^2</f>
        <v>7.4667076097441054E-3</v>
      </c>
      <c r="N44" s="29"/>
      <c r="O44" s="25"/>
      <c r="P44" s="26"/>
    </row>
    <row r="45" spans="1:16" ht="20.100000000000001" customHeight="1">
      <c r="A45" s="88" t="s">
        <v>40</v>
      </c>
      <c r="B45" s="89">
        <v>105000000</v>
      </c>
      <c r="C45" s="89">
        <v>1420000</v>
      </c>
      <c r="D45" s="89">
        <f t="shared" si="6"/>
        <v>14200000</v>
      </c>
      <c r="E45" s="183"/>
      <c r="F45" s="183"/>
      <c r="G45" s="93">
        <f t="shared" si="7"/>
        <v>0.13523809523809524</v>
      </c>
      <c r="H45" s="186"/>
      <c r="I45" s="186"/>
      <c r="J45" s="186"/>
      <c r="K45" s="94">
        <f>LOG(D45)</f>
        <v>7.1522883443830567</v>
      </c>
      <c r="L45" s="189"/>
      <c r="M45" s="196"/>
      <c r="N45" s="30"/>
      <c r="O45" s="27"/>
      <c r="P45" s="28"/>
    </row>
    <row r="46" spans="1:16" ht="20.100000000000001" customHeight="1">
      <c r="A46" s="88" t="s">
        <v>41</v>
      </c>
      <c r="B46" s="89">
        <v>105000000</v>
      </c>
      <c r="C46" s="89">
        <v>887000</v>
      </c>
      <c r="D46" s="89">
        <f t="shared" si="6"/>
        <v>8870000</v>
      </c>
      <c r="E46" s="183"/>
      <c r="F46" s="183"/>
      <c r="G46" s="93">
        <f t="shared" si="7"/>
        <v>8.4476190476190482E-2</v>
      </c>
      <c r="H46" s="186"/>
      <c r="I46" s="186"/>
      <c r="J46" s="186"/>
      <c r="K46" s="94">
        <f>LOG(D46)</f>
        <v>6.9479236198317267</v>
      </c>
      <c r="L46" s="189"/>
      <c r="M46" s="196"/>
      <c r="N46" s="30"/>
      <c r="O46" s="27"/>
      <c r="P46" s="28"/>
    </row>
    <row r="47" spans="1:16" ht="20.100000000000001" customHeight="1">
      <c r="A47" s="88" t="s">
        <v>42</v>
      </c>
      <c r="B47" s="89">
        <v>105000000</v>
      </c>
      <c r="C47" s="89">
        <v>1320000</v>
      </c>
      <c r="D47" s="89">
        <f t="shared" si="6"/>
        <v>13200000</v>
      </c>
      <c r="E47" s="183"/>
      <c r="F47" s="183"/>
      <c r="G47" s="93">
        <f t="shared" si="7"/>
        <v>0.12571428571428572</v>
      </c>
      <c r="H47" s="186"/>
      <c r="I47" s="186"/>
      <c r="J47" s="186"/>
      <c r="K47" s="94">
        <f>LOG(D47)</f>
        <v>7.1205739312058496</v>
      </c>
      <c r="L47" s="189"/>
      <c r="M47" s="196"/>
      <c r="N47" s="30"/>
      <c r="O47" s="27"/>
      <c r="P47" s="28"/>
    </row>
    <row r="48" spans="1:16" ht="20.100000000000001" customHeight="1">
      <c r="A48" s="88" t="s">
        <v>43</v>
      </c>
      <c r="B48" s="89">
        <v>105000000</v>
      </c>
      <c r="C48" s="89">
        <v>970000</v>
      </c>
      <c r="D48" s="89">
        <f t="shared" si="6"/>
        <v>9700000</v>
      </c>
      <c r="E48" s="184"/>
      <c r="F48" s="184"/>
      <c r="G48" s="93">
        <f t="shared" si="7"/>
        <v>9.2380952380952383E-2</v>
      </c>
      <c r="H48" s="187"/>
      <c r="I48" s="187"/>
      <c r="J48" s="187"/>
      <c r="K48" s="94">
        <f>LOG(D48)</f>
        <v>6.9867717342662452</v>
      </c>
      <c r="L48" s="189"/>
      <c r="M48" s="196"/>
      <c r="N48" s="30"/>
      <c r="O48" s="27"/>
      <c r="P48" s="28"/>
    </row>
    <row r="49" spans="1:16" ht="20.100000000000001" customHeight="1" thickBot="1">
      <c r="A49" s="90" t="s">
        <v>44</v>
      </c>
      <c r="B49" s="117">
        <v>0</v>
      </c>
      <c r="C49" s="117">
        <v>0</v>
      </c>
      <c r="D49" s="117">
        <f t="shared" si="6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45</v>
      </c>
      <c r="B50" s="8">
        <v>105000000</v>
      </c>
      <c r="C50" s="8">
        <v>1600</v>
      </c>
      <c r="D50" s="8">
        <f t="shared" si="6"/>
        <v>16000</v>
      </c>
      <c r="E50" s="135">
        <f>AVERAGE(D50:D54)</f>
        <v>9320.2000000000007</v>
      </c>
      <c r="F50" s="135">
        <f>STDEV(D50:D54)</f>
        <v>8792.7436105006491</v>
      </c>
      <c r="G50" s="123">
        <f t="shared" ref="G50:G54" si="8">D50/B50</f>
        <v>1.5238095238095237E-4</v>
      </c>
      <c r="H50" s="173">
        <f>AVERAGE(G50:G54)</f>
        <v>8.8763809523809508E-5</v>
      </c>
      <c r="I50" s="173">
        <f>STDEV(G50:G54)</f>
        <v>8.3740415338101417E-5</v>
      </c>
      <c r="J50" s="138">
        <f>I50/H50</f>
        <v>0.94340718123008627</v>
      </c>
      <c r="K50" s="67">
        <f>LOG(D50)</f>
        <v>4.204119982655925</v>
      </c>
      <c r="L50" s="141">
        <f>AVERAGE(K50:K54)</f>
        <v>2.9098359776532745</v>
      </c>
      <c r="M50" s="192">
        <f>STDEV(K50:K54)^2</f>
        <v>3.5444303899250333</v>
      </c>
      <c r="N50" s="148">
        <f>L44-L50</f>
        <v>4.1430565185513952</v>
      </c>
      <c r="O50" s="141">
        <f>SQRT((M44/5)+(M50/5))</f>
        <v>0.84284009130258841</v>
      </c>
      <c r="P50" s="133">
        <f>1.96*O50</f>
        <v>1.6519665789530733</v>
      </c>
    </row>
    <row r="51" spans="1:16" ht="20.100000000000001" customHeight="1">
      <c r="A51" s="16" t="s">
        <v>46</v>
      </c>
      <c r="B51" s="10">
        <v>105000000</v>
      </c>
      <c r="C51" s="10">
        <v>0</v>
      </c>
      <c r="D51" s="10">
        <v>1</v>
      </c>
      <c r="E51" s="136"/>
      <c r="F51" s="136"/>
      <c r="G51" s="11">
        <f t="shared" si="8"/>
        <v>9.523809523809524E-9</v>
      </c>
      <c r="H51" s="174"/>
      <c r="I51" s="174"/>
      <c r="J51" s="139"/>
      <c r="K51" s="68">
        <f>LOG(D51)</f>
        <v>0</v>
      </c>
      <c r="L51" s="142"/>
      <c r="M51" s="193"/>
      <c r="N51" s="149"/>
      <c r="O51" s="142"/>
      <c r="P51" s="134"/>
    </row>
    <row r="52" spans="1:16" ht="20.100000000000001" customHeight="1">
      <c r="A52" s="16" t="s">
        <v>47</v>
      </c>
      <c r="B52" s="10">
        <v>105000000</v>
      </c>
      <c r="C52" s="10">
        <v>1190</v>
      </c>
      <c r="D52" s="10">
        <f t="shared" si="6"/>
        <v>11900</v>
      </c>
      <c r="E52" s="136"/>
      <c r="F52" s="136"/>
      <c r="G52" s="108">
        <f t="shared" si="8"/>
        <v>1.1333333333333333E-4</v>
      </c>
      <c r="H52" s="174"/>
      <c r="I52" s="174"/>
      <c r="J52" s="139"/>
      <c r="K52" s="68">
        <f>LOG(D52)</f>
        <v>4.075546961392531</v>
      </c>
      <c r="L52" s="142"/>
      <c r="M52" s="193"/>
      <c r="N52" s="149"/>
      <c r="O52" s="142"/>
      <c r="P52" s="134"/>
    </row>
    <row r="53" spans="1:16" ht="20.100000000000001" customHeight="1">
      <c r="A53" s="16" t="s">
        <v>48</v>
      </c>
      <c r="B53" s="10">
        <v>105000000</v>
      </c>
      <c r="C53" s="10">
        <v>1860</v>
      </c>
      <c r="D53" s="10">
        <f t="shared" si="6"/>
        <v>18600</v>
      </c>
      <c r="E53" s="136"/>
      <c r="F53" s="136"/>
      <c r="G53" s="108">
        <f t="shared" si="8"/>
        <v>1.7714285714285713E-4</v>
      </c>
      <c r="H53" s="174"/>
      <c r="I53" s="174"/>
      <c r="J53" s="139"/>
      <c r="K53" s="68">
        <f>LOG(D53)</f>
        <v>4.2695129442179161</v>
      </c>
      <c r="L53" s="142"/>
      <c r="M53" s="193"/>
      <c r="N53" s="149"/>
      <c r="O53" s="142"/>
      <c r="P53" s="134"/>
    </row>
    <row r="54" spans="1:16" ht="20.100000000000001" customHeight="1">
      <c r="A54" s="16" t="s">
        <v>49</v>
      </c>
      <c r="B54" s="10">
        <v>105000000</v>
      </c>
      <c r="C54" s="10">
        <v>10</v>
      </c>
      <c r="D54" s="10">
        <f t="shared" si="6"/>
        <v>100</v>
      </c>
      <c r="E54" s="137"/>
      <c r="F54" s="137"/>
      <c r="G54" s="109">
        <f t="shared" si="8"/>
        <v>9.5238095238095235E-7</v>
      </c>
      <c r="H54" s="175"/>
      <c r="I54" s="175"/>
      <c r="J54" s="140"/>
      <c r="K54" s="68">
        <f>LOG(D54)</f>
        <v>2</v>
      </c>
      <c r="L54" s="147"/>
      <c r="M54" s="194"/>
      <c r="N54" s="150"/>
      <c r="O54" s="142"/>
      <c r="P54" s="134"/>
    </row>
    <row r="55" spans="1:16" ht="20.100000000000001" customHeight="1" thickBot="1">
      <c r="A55" s="37" t="s">
        <v>50</v>
      </c>
      <c r="B55" s="36">
        <v>0</v>
      </c>
      <c r="C55" s="17">
        <v>0</v>
      </c>
      <c r="D55" s="36">
        <f t="shared" si="6"/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5.75" thickTop="1"/>
  </sheetData>
  <mergeCells count="68">
    <mergeCell ref="E50:E54"/>
    <mergeCell ref="F50:F54"/>
    <mergeCell ref="H50:H54"/>
    <mergeCell ref="I50:I54"/>
    <mergeCell ref="J50:J54"/>
    <mergeCell ref="L50:L54"/>
    <mergeCell ref="M50:M54"/>
    <mergeCell ref="N50:N54"/>
    <mergeCell ref="O50:O54"/>
    <mergeCell ref="P50:P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 xml:space="preserve">&amp;C&amp;"Arial,Bold"&amp;14 
2800-100018763
MeBr Test #10 (300 mg/L - 22°C - 45%RH - 48hr CT)
&amp;"Arial,Bold Italic"B. anthracis&amp;"Arial,Bold" Sterne </oddHeader>
    <oddFooter>&amp;CPage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0"/>
  <sheetViews>
    <sheetView zoomScaleNormal="100" workbookViewId="0">
      <selection activeCell="N16" sqref="N16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7.85546875" bestFit="1" customWidth="1"/>
    <col min="16" max="17" width="20.140625" bestFit="1" customWidth="1"/>
    <col min="18" max="19" width="9.28515625" bestFit="1" customWidth="1"/>
  </cols>
  <sheetData>
    <row r="3" spans="13:19" ht="26.25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121">
        <v>23.55</v>
      </c>
      <c r="O4" s="121">
        <v>20.2</v>
      </c>
      <c r="P4" s="122">
        <v>20.91</v>
      </c>
      <c r="Q4" s="121">
        <v>56.23</v>
      </c>
      <c r="R4" s="121">
        <v>48.63</v>
      </c>
      <c r="S4" s="122">
        <v>51.38</v>
      </c>
    </row>
    <row r="5" spans="13:19">
      <c r="M5" s="54" t="s">
        <v>38</v>
      </c>
      <c r="N5" s="121">
        <v>23.2</v>
      </c>
      <c r="O5" s="121">
        <v>21.8</v>
      </c>
      <c r="P5" s="122">
        <v>22.32</v>
      </c>
      <c r="Q5" s="121">
        <v>49.9</v>
      </c>
      <c r="R5" s="121">
        <v>43.9</v>
      </c>
      <c r="S5" s="122">
        <v>45.81</v>
      </c>
    </row>
    <row r="9" spans="13:19" ht="13.5" thickBot="1">
      <c r="N9" s="105" t="s">
        <v>23</v>
      </c>
      <c r="O9" s="105" t="s">
        <v>24</v>
      </c>
      <c r="P9" s="105" t="s">
        <v>25</v>
      </c>
    </row>
    <row r="10" spans="13:19" ht="13.5" thickTop="1">
      <c r="M10" s="69" t="s">
        <v>22</v>
      </c>
      <c r="N10" s="70">
        <v>309</v>
      </c>
      <c r="O10" s="70">
        <v>272</v>
      </c>
      <c r="P10" s="71">
        <v>301.29000000000002</v>
      </c>
    </row>
    <row r="13" spans="13:19">
      <c r="Q13" s="112"/>
    </row>
    <row r="14" spans="13:19">
      <c r="N14" s="100"/>
      <c r="O14" s="100"/>
      <c r="P14" s="100"/>
      <c r="Q14" s="100"/>
      <c r="R14" s="100"/>
    </row>
    <row r="15" spans="13:19">
      <c r="N15" s="98"/>
      <c r="O15" s="99"/>
      <c r="P15" s="99"/>
      <c r="Q15" s="98"/>
      <c r="R15" s="99"/>
    </row>
    <row r="16" spans="13:19">
      <c r="N16" s="98"/>
      <c r="O16" s="207" t="s">
        <v>52</v>
      </c>
      <c r="P16" s="207"/>
      <c r="Q16" s="98"/>
      <c r="R16" s="101"/>
    </row>
    <row r="17" spans="4:18">
      <c r="N17" s="100"/>
      <c r="O17" s="118" t="s">
        <v>81</v>
      </c>
      <c r="P17" s="119" t="s">
        <v>82</v>
      </c>
      <c r="Q17" s="120" t="s">
        <v>83</v>
      </c>
      <c r="R17" s="100"/>
    </row>
    <row r="18" spans="4:18">
      <c r="N18" s="98" t="s">
        <v>51</v>
      </c>
      <c r="O18" s="103">
        <v>3.11</v>
      </c>
      <c r="P18" s="126">
        <v>0.62</v>
      </c>
      <c r="Q18" s="98">
        <v>6.72</v>
      </c>
      <c r="R18" s="99"/>
    </row>
    <row r="19" spans="4:18">
      <c r="N19" s="98" t="s">
        <v>78</v>
      </c>
      <c r="O19" s="111">
        <v>7.23</v>
      </c>
      <c r="P19" s="126">
        <v>6.29</v>
      </c>
      <c r="Q19" s="101">
        <v>7.13</v>
      </c>
      <c r="R19" s="101"/>
    </row>
    <row r="20" spans="4:18">
      <c r="N20" s="98" t="s">
        <v>77</v>
      </c>
      <c r="O20" s="103">
        <v>4.5999999999999996</v>
      </c>
      <c r="P20" s="126">
        <v>1.65</v>
      </c>
      <c r="Q20" s="98">
        <v>7.32</v>
      </c>
      <c r="R20" s="99"/>
    </row>
    <row r="21" spans="4:18">
      <c r="N21" s="102" t="s">
        <v>79</v>
      </c>
      <c r="O21" s="103">
        <v>2.95</v>
      </c>
      <c r="P21" s="103">
        <v>3.13</v>
      </c>
      <c r="Q21" s="103">
        <v>4.1399999999999997</v>
      </c>
      <c r="R21" s="99"/>
    </row>
    <row r="24" spans="4:18">
      <c r="N24" s="100"/>
      <c r="O24" s="100"/>
      <c r="P24" s="100"/>
      <c r="Q24" s="100"/>
      <c r="R24" s="100"/>
    </row>
    <row r="25" spans="4:18">
      <c r="N25" s="98"/>
      <c r="O25" s="99"/>
      <c r="P25" s="99"/>
      <c r="Q25" s="98"/>
      <c r="R25" s="99"/>
    </row>
    <row r="26" spans="4:18">
      <c r="N26" s="98"/>
      <c r="O26" s="101"/>
      <c r="P26" s="99"/>
      <c r="Q26" s="98"/>
      <c r="R26" s="101"/>
    </row>
    <row r="27" spans="4:18">
      <c r="E27" s="53"/>
      <c r="F27" s="53"/>
      <c r="G27" s="53"/>
      <c r="H27" s="53"/>
      <c r="I27" s="53"/>
      <c r="J27" s="53"/>
      <c r="N27" s="98"/>
      <c r="O27" s="99"/>
      <c r="P27" s="99"/>
      <c r="Q27" s="98"/>
      <c r="R27" s="99"/>
    </row>
    <row r="28" spans="4:18">
      <c r="D28" s="53"/>
      <c r="N28" s="98"/>
      <c r="O28" s="99"/>
      <c r="P28" s="99"/>
      <c r="Q28" s="98"/>
      <c r="R28" s="99"/>
    </row>
    <row r="29" spans="4:18">
      <c r="N29" s="98"/>
      <c r="O29" s="99"/>
      <c r="P29" s="99"/>
      <c r="Q29" s="98"/>
      <c r="R29" s="99"/>
    </row>
    <row r="30" spans="4:18">
      <c r="N30" s="98"/>
      <c r="O30" s="99"/>
      <c r="P30" s="99"/>
      <c r="Q30" s="98"/>
      <c r="R30" s="99"/>
    </row>
  </sheetData>
  <mergeCells count="1">
    <mergeCell ref="O16:P16"/>
  </mergeCells>
  <printOptions horizontalCentered="1" verticalCentered="1"/>
  <pageMargins left="0.45" right="0.45" top="0.5" bottom="0.5" header="0.3" footer="0.3"/>
  <pageSetup scale="54" orientation="landscape" r:id="rId1"/>
  <headerFooter>
    <oddHeader xml:space="preserve">&amp;C2800-100018763
MeBr Test #10 (300 mg/L - 22°C - 45%RH - 48hr CT)
&amp;"Arial,Italic"B. anthracis &amp;"Arial,Regular"Ames, B. anthracis NNR1Delta1, and &amp;"Arial,Italic"B. anthracis&amp;"Arial,Regular" Sterne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B. anthracis Ames</vt:lpstr>
      <vt:lpstr>B. anthracis NNR1Delta1</vt:lpstr>
      <vt:lpstr>B. anthracis Sterne</vt:lpstr>
      <vt:lpstr>Parameters</vt:lpstr>
      <vt:lpstr>'B. anthracis Ames'!Print_Area</vt:lpstr>
      <vt:lpstr>'B. anthracis NNR1Delta1'!Print_Area</vt:lpstr>
      <vt:lpstr>'B. anthracis Sterne'!Print_Area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lastivkaa</cp:lastModifiedBy>
  <cp:lastPrinted>2013-09-06T17:37:42Z</cp:lastPrinted>
  <dcterms:created xsi:type="dcterms:W3CDTF">2003-06-12T11:20:39Z</dcterms:created>
  <dcterms:modified xsi:type="dcterms:W3CDTF">2013-09-26T16:18:44Z</dcterms:modified>
</cp:coreProperties>
</file>