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00" yWindow="195" windowWidth="12420" windowHeight="9615" tabRatio="697" activeTab="1"/>
  </bookViews>
  <sheets>
    <sheet name="B. anthracis Ames" sheetId="13" r:id="rId1"/>
    <sheet name="B. anthracis NNR1Delta1" sheetId="17" r:id="rId2"/>
    <sheet name="B. anthracis Sterne" sheetId="14" r:id="rId3"/>
    <sheet name="Parameters" sheetId="15" r:id="rId4"/>
  </sheets>
  <definedNames>
    <definedName name="_xlnm.Print_Area" localSheetId="0">'B. anthracis Ames'!$A$1:$P$56</definedName>
    <definedName name="_xlnm.Print_Area" localSheetId="1">'B. anthracis NNR1Delta1'!$A$1:$P$56</definedName>
    <definedName name="_xlnm.Print_Area" localSheetId="2">'B. anthracis Sterne'!$A$1:$P$56</definedName>
  </definedNames>
  <calcPr calcId="145621"/>
</workbook>
</file>

<file path=xl/calcChain.xml><?xml version="1.0" encoding="utf-8"?>
<calcChain xmlns="http://schemas.openxmlformats.org/spreadsheetml/2006/main">
  <c r="D40" i="14" l="1"/>
  <c r="D26" i="14"/>
  <c r="D25" i="14"/>
  <c r="D24" i="14"/>
  <c r="D23" i="14"/>
  <c r="D22" i="14"/>
  <c r="D12" i="14"/>
  <c r="D11" i="14"/>
  <c r="D10" i="14"/>
  <c r="D9" i="14"/>
  <c r="D8" i="14"/>
  <c r="D40" i="13"/>
  <c r="D39" i="13"/>
  <c r="D38" i="13"/>
  <c r="D36" i="13"/>
  <c r="D26" i="13"/>
  <c r="D25" i="13"/>
  <c r="D54" i="13"/>
  <c r="D53" i="13"/>
  <c r="D52" i="13"/>
  <c r="D51" i="13"/>
  <c r="D50" i="13"/>
  <c r="D24" i="13"/>
  <c r="D23" i="13"/>
  <c r="D22" i="13"/>
  <c r="D12" i="13"/>
  <c r="D11" i="13"/>
  <c r="D10" i="13"/>
  <c r="D9" i="13"/>
  <c r="D8" i="13"/>
  <c r="D54" i="14"/>
  <c r="D53" i="14"/>
  <c r="D52" i="14"/>
  <c r="D51" i="14"/>
  <c r="D50" i="14"/>
  <c r="D54" i="17"/>
  <c r="D53" i="17"/>
  <c r="D52" i="17"/>
  <c r="D51" i="17"/>
  <c r="D50" i="17"/>
  <c r="D40" i="17"/>
  <c r="D39" i="17"/>
  <c r="D38" i="17"/>
  <c r="D37" i="17"/>
  <c r="D36" i="17"/>
  <c r="D26" i="17"/>
  <c r="D25" i="17"/>
  <c r="D24" i="17"/>
  <c r="D23" i="17"/>
  <c r="D22" i="17"/>
  <c r="D12" i="17"/>
  <c r="D11" i="17"/>
  <c r="D10" i="17"/>
  <c r="D9" i="17"/>
  <c r="D8" i="17"/>
  <c r="D41" i="17"/>
  <c r="D55" i="13"/>
  <c r="D41" i="13"/>
  <c r="D27" i="13"/>
  <c r="D13" i="13"/>
  <c r="E22" i="13" l="1"/>
  <c r="D55" i="17"/>
  <c r="K54" i="17"/>
  <c r="G54" i="17"/>
  <c r="G53" i="17"/>
  <c r="K53" i="17"/>
  <c r="K52" i="17"/>
  <c r="K51" i="17"/>
  <c r="G51" i="17"/>
  <c r="F50" i="17"/>
  <c r="D49" i="17"/>
  <c r="D48" i="17"/>
  <c r="K48" i="17" s="1"/>
  <c r="D47" i="17"/>
  <c r="K47" i="17" s="1"/>
  <c r="D46" i="17"/>
  <c r="G46" i="17" s="1"/>
  <c r="D45" i="17"/>
  <c r="K45" i="17" s="1"/>
  <c r="D44" i="17"/>
  <c r="G44" i="17" s="1"/>
  <c r="K40" i="17"/>
  <c r="G40" i="17"/>
  <c r="K39" i="17"/>
  <c r="G39" i="17"/>
  <c r="K38" i="17"/>
  <c r="G38" i="17"/>
  <c r="K37" i="17"/>
  <c r="G37" i="17"/>
  <c r="K36" i="17"/>
  <c r="G36" i="17"/>
  <c r="F36" i="17"/>
  <c r="E36" i="17"/>
  <c r="D35" i="17"/>
  <c r="D34" i="17"/>
  <c r="K34" i="17" s="1"/>
  <c r="D33" i="17"/>
  <c r="G33" i="17" s="1"/>
  <c r="D32" i="17"/>
  <c r="G32" i="17" s="1"/>
  <c r="D31" i="17"/>
  <c r="K31" i="17" s="1"/>
  <c r="D30" i="17"/>
  <c r="G30" i="17" s="1"/>
  <c r="D27" i="17"/>
  <c r="G26" i="17"/>
  <c r="K26" i="17"/>
  <c r="K25" i="17"/>
  <c r="G25" i="17"/>
  <c r="K24" i="17"/>
  <c r="K23" i="17"/>
  <c r="K22" i="17"/>
  <c r="D21" i="17"/>
  <c r="D20" i="17"/>
  <c r="K20" i="17" s="1"/>
  <c r="D19" i="17"/>
  <c r="K19" i="17" s="1"/>
  <c r="D18" i="17"/>
  <c r="G18" i="17" s="1"/>
  <c r="D17" i="17"/>
  <c r="G17" i="17" s="1"/>
  <c r="D16" i="17"/>
  <c r="D13" i="17"/>
  <c r="K12" i="17"/>
  <c r="G11" i="17"/>
  <c r="K11" i="17"/>
  <c r="K10" i="17"/>
  <c r="G10" i="17"/>
  <c r="K9" i="17"/>
  <c r="G9" i="17"/>
  <c r="K8" i="17"/>
  <c r="G8" i="17"/>
  <c r="D7" i="17"/>
  <c r="D6" i="17"/>
  <c r="G6" i="17" s="1"/>
  <c r="D5" i="17"/>
  <c r="G5" i="17" s="1"/>
  <c r="D4" i="17"/>
  <c r="K4" i="17" s="1"/>
  <c r="D3" i="17"/>
  <c r="K3" i="17" s="1"/>
  <c r="D2" i="17"/>
  <c r="D55" i="14"/>
  <c r="G54" i="14"/>
  <c r="G53" i="14"/>
  <c r="K52" i="14"/>
  <c r="K51" i="14"/>
  <c r="F50" i="14"/>
  <c r="D49" i="14"/>
  <c r="D48" i="14"/>
  <c r="G48" i="14" s="1"/>
  <c r="D47" i="14"/>
  <c r="G47" i="14" s="1"/>
  <c r="D46" i="14"/>
  <c r="K46" i="14" s="1"/>
  <c r="D45" i="14"/>
  <c r="G45" i="14" s="1"/>
  <c r="D44" i="14"/>
  <c r="G54" i="13"/>
  <c r="K53" i="13"/>
  <c r="G52" i="13"/>
  <c r="G51" i="13"/>
  <c r="D49" i="13"/>
  <c r="D48" i="13"/>
  <c r="G48" i="13" s="1"/>
  <c r="D47" i="13"/>
  <c r="G47" i="13" s="1"/>
  <c r="D46" i="13"/>
  <c r="K46" i="13" s="1"/>
  <c r="D45" i="13"/>
  <c r="K45" i="13" s="1"/>
  <c r="D44" i="13"/>
  <c r="G44" i="13" s="1"/>
  <c r="K11" i="14"/>
  <c r="G40" i="13"/>
  <c r="G39" i="13"/>
  <c r="K38" i="13"/>
  <c r="G37" i="13"/>
  <c r="G26" i="13"/>
  <c r="G25" i="13"/>
  <c r="G24" i="13"/>
  <c r="G22" i="13"/>
  <c r="D41" i="14"/>
  <c r="K40" i="14"/>
  <c r="G38" i="14"/>
  <c r="K37" i="14"/>
  <c r="G36" i="14"/>
  <c r="D27" i="14"/>
  <c r="G26" i="14"/>
  <c r="K24" i="14"/>
  <c r="G23" i="14"/>
  <c r="D13" i="14"/>
  <c r="K12" i="14"/>
  <c r="K10" i="14"/>
  <c r="K9" i="14"/>
  <c r="G23" i="13"/>
  <c r="K25" i="14"/>
  <c r="K36" i="13"/>
  <c r="K39" i="14"/>
  <c r="D35" i="14"/>
  <c r="D34" i="14"/>
  <c r="G34" i="14" s="1"/>
  <c r="D33" i="14"/>
  <c r="K33" i="14" s="1"/>
  <c r="D32" i="14"/>
  <c r="G32" i="14" s="1"/>
  <c r="D31" i="14"/>
  <c r="K31" i="14" s="1"/>
  <c r="D30" i="14"/>
  <c r="K30" i="14" s="1"/>
  <c r="D21" i="14"/>
  <c r="D20" i="14"/>
  <c r="K20" i="14" s="1"/>
  <c r="D19" i="14"/>
  <c r="G19" i="14" s="1"/>
  <c r="D18" i="14"/>
  <c r="G18" i="14" s="1"/>
  <c r="D17" i="14"/>
  <c r="K17" i="14" s="1"/>
  <c r="D16" i="14"/>
  <c r="D7" i="14"/>
  <c r="D6" i="14"/>
  <c r="K6" i="14" s="1"/>
  <c r="D5" i="14"/>
  <c r="K5" i="14" s="1"/>
  <c r="D4" i="14"/>
  <c r="K4" i="14" s="1"/>
  <c r="D3" i="14"/>
  <c r="K3" i="14" s="1"/>
  <c r="D2" i="14"/>
  <c r="D35" i="13"/>
  <c r="D34" i="13"/>
  <c r="K34" i="13" s="1"/>
  <c r="D33" i="13"/>
  <c r="G33" i="13" s="1"/>
  <c r="D32" i="13"/>
  <c r="K32" i="13" s="1"/>
  <c r="D31" i="13"/>
  <c r="G31" i="13" s="1"/>
  <c r="D30" i="13"/>
  <c r="K30" i="13" s="1"/>
  <c r="K30" i="17" l="1"/>
  <c r="K5" i="17"/>
  <c r="K32" i="17"/>
  <c r="K46" i="17"/>
  <c r="L36" i="17"/>
  <c r="L8" i="17"/>
  <c r="I36" i="17"/>
  <c r="M36" i="17"/>
  <c r="G46" i="14"/>
  <c r="H36" i="17"/>
  <c r="G45" i="17"/>
  <c r="G47" i="17"/>
  <c r="K17" i="17"/>
  <c r="G20" i="17"/>
  <c r="E50" i="14"/>
  <c r="G51" i="14"/>
  <c r="G24" i="17"/>
  <c r="E22" i="17"/>
  <c r="M8" i="17"/>
  <c r="F44" i="14"/>
  <c r="K47" i="14"/>
  <c r="E44" i="14"/>
  <c r="K44" i="14"/>
  <c r="K44" i="17"/>
  <c r="M44" i="17" s="1"/>
  <c r="K33" i="17"/>
  <c r="G31" i="17"/>
  <c r="K18" i="17"/>
  <c r="F16" i="17"/>
  <c r="K6" i="17"/>
  <c r="G4" i="17"/>
  <c r="F2" i="17"/>
  <c r="E2" i="17"/>
  <c r="M22" i="17"/>
  <c r="L22" i="17"/>
  <c r="G2" i="17"/>
  <c r="K2" i="17"/>
  <c r="G3" i="17"/>
  <c r="E8" i="17"/>
  <c r="G12" i="17"/>
  <c r="H8" i="17" s="1"/>
  <c r="E16" i="17"/>
  <c r="G19" i="17"/>
  <c r="F22" i="17"/>
  <c r="G23" i="17"/>
  <c r="G34" i="17"/>
  <c r="G48" i="17"/>
  <c r="E50" i="17"/>
  <c r="G52" i="17"/>
  <c r="G16" i="17"/>
  <c r="K16" i="17"/>
  <c r="F30" i="17"/>
  <c r="F44" i="17"/>
  <c r="G50" i="17"/>
  <c r="K50" i="17"/>
  <c r="F8" i="17"/>
  <c r="G22" i="17"/>
  <c r="E30" i="17"/>
  <c r="E44" i="17"/>
  <c r="G44" i="14"/>
  <c r="K50" i="14"/>
  <c r="K48" i="14"/>
  <c r="G50" i="14"/>
  <c r="K45" i="14"/>
  <c r="G52" i="14"/>
  <c r="K53" i="14"/>
  <c r="K54" i="14"/>
  <c r="K51" i="13"/>
  <c r="G45" i="13"/>
  <c r="G46" i="13"/>
  <c r="G53" i="13"/>
  <c r="K44" i="13"/>
  <c r="K47" i="13"/>
  <c r="K54" i="13"/>
  <c r="E50" i="13"/>
  <c r="F44" i="13"/>
  <c r="G50" i="13"/>
  <c r="K50" i="13"/>
  <c r="E44" i="13"/>
  <c r="K48" i="13"/>
  <c r="F50" i="13"/>
  <c r="K52" i="13"/>
  <c r="F8" i="14"/>
  <c r="E16" i="14"/>
  <c r="K39" i="13"/>
  <c r="G38" i="13"/>
  <c r="F22" i="14"/>
  <c r="G36" i="13"/>
  <c r="F36" i="13"/>
  <c r="K37" i="13"/>
  <c r="G40" i="14"/>
  <c r="G39" i="14"/>
  <c r="G37" i="14"/>
  <c r="K26" i="14"/>
  <c r="G25" i="14"/>
  <c r="K23" i="14"/>
  <c r="G12" i="14"/>
  <c r="E8" i="14"/>
  <c r="K8" i="14"/>
  <c r="M8" i="14" s="1"/>
  <c r="G33" i="14"/>
  <c r="K32" i="14"/>
  <c r="G31" i="14"/>
  <c r="G30" i="14"/>
  <c r="K19" i="14"/>
  <c r="K18" i="14"/>
  <c r="G17" i="14"/>
  <c r="G16" i="14"/>
  <c r="K16" i="14"/>
  <c r="G4" i="14"/>
  <c r="G32" i="13"/>
  <c r="F30" i="14"/>
  <c r="K36" i="14"/>
  <c r="E30" i="14"/>
  <c r="K34" i="14"/>
  <c r="F36" i="14"/>
  <c r="K38" i="14"/>
  <c r="E36" i="14"/>
  <c r="F16" i="14"/>
  <c r="G22" i="14"/>
  <c r="K22" i="14"/>
  <c r="G20" i="14"/>
  <c r="E22" i="14"/>
  <c r="G24" i="14"/>
  <c r="F2" i="14"/>
  <c r="G6" i="14"/>
  <c r="G8" i="14"/>
  <c r="G10" i="14"/>
  <c r="G34" i="13"/>
  <c r="E2" i="14"/>
  <c r="G2" i="14"/>
  <c r="K2" i="14"/>
  <c r="G3" i="14"/>
  <c r="G5" i="14"/>
  <c r="G9" i="14"/>
  <c r="G11" i="14"/>
  <c r="F30" i="13"/>
  <c r="K31" i="13"/>
  <c r="K33" i="13"/>
  <c r="K40" i="13"/>
  <c r="E30" i="13"/>
  <c r="G30" i="13"/>
  <c r="E36" i="13"/>
  <c r="M30" i="17" l="1"/>
  <c r="O36" i="17" s="1"/>
  <c r="P36" i="17" s="1"/>
  <c r="H30" i="17"/>
  <c r="J36" i="17"/>
  <c r="I44" i="17"/>
  <c r="L44" i="17"/>
  <c r="L30" i="17"/>
  <c r="N36" i="17" s="1"/>
  <c r="L50" i="14"/>
  <c r="H50" i="14"/>
  <c r="L44" i="14"/>
  <c r="M44" i="14"/>
  <c r="M44" i="13"/>
  <c r="I44" i="13"/>
  <c r="H44" i="17"/>
  <c r="I30" i="17"/>
  <c r="I8" i="17"/>
  <c r="J8" i="17" s="1"/>
  <c r="H44" i="13"/>
  <c r="M50" i="17"/>
  <c r="O50" i="17" s="1"/>
  <c r="P50" i="17" s="1"/>
  <c r="L50" i="17"/>
  <c r="L16" i="17"/>
  <c r="N22" i="17" s="1"/>
  <c r="M16" i="17"/>
  <c r="O22" i="17" s="1"/>
  <c r="P22" i="17" s="1"/>
  <c r="H22" i="17"/>
  <c r="I22" i="17"/>
  <c r="I2" i="17"/>
  <c r="H2" i="17"/>
  <c r="H50" i="17"/>
  <c r="I50" i="17"/>
  <c r="H16" i="17"/>
  <c r="I16" i="17"/>
  <c r="L2" i="17"/>
  <c r="N8" i="17" s="1"/>
  <c r="M2" i="17"/>
  <c r="O8" i="17" s="1"/>
  <c r="P8" i="17" s="1"/>
  <c r="H44" i="14"/>
  <c r="I44" i="14"/>
  <c r="I50" i="14"/>
  <c r="M50" i="14"/>
  <c r="L44" i="13"/>
  <c r="I50" i="13"/>
  <c r="H50" i="13"/>
  <c r="M50" i="13"/>
  <c r="L50" i="13"/>
  <c r="I36" i="13"/>
  <c r="L36" i="13"/>
  <c r="H36" i="13"/>
  <c r="H36" i="14"/>
  <c r="L30" i="14"/>
  <c r="I36" i="14"/>
  <c r="I30" i="14"/>
  <c r="M36" i="13"/>
  <c r="I16" i="14"/>
  <c r="L8" i="14"/>
  <c r="L16" i="14"/>
  <c r="H8" i="14"/>
  <c r="M30" i="14"/>
  <c r="H30" i="14"/>
  <c r="M16" i="14"/>
  <c r="L30" i="13"/>
  <c r="M30" i="13"/>
  <c r="H16" i="14"/>
  <c r="I8" i="14"/>
  <c r="L36" i="14"/>
  <c r="M36" i="14"/>
  <c r="I22" i="14"/>
  <c r="H22" i="14"/>
  <c r="M22" i="14"/>
  <c r="L22" i="14"/>
  <c r="H2" i="14"/>
  <c r="I2" i="14"/>
  <c r="L2" i="14"/>
  <c r="M2" i="14"/>
  <c r="O8" i="14" s="1"/>
  <c r="P8" i="14" s="1"/>
  <c r="I30" i="13"/>
  <c r="H30" i="13"/>
  <c r="J30" i="17" l="1"/>
  <c r="O50" i="13"/>
  <c r="P50" i="13" s="1"/>
  <c r="N50" i="13"/>
  <c r="N50" i="14"/>
  <c r="J44" i="17"/>
  <c r="N50" i="17"/>
  <c r="J50" i="14"/>
  <c r="J50" i="13"/>
  <c r="O50" i="14"/>
  <c r="P50" i="14" s="1"/>
  <c r="J44" i="13"/>
  <c r="J2" i="17"/>
  <c r="J44" i="14"/>
  <c r="J16" i="17"/>
  <c r="J50" i="17"/>
  <c r="J22" i="17"/>
  <c r="J36" i="13"/>
  <c r="N36" i="13"/>
  <c r="J30" i="14"/>
  <c r="J36" i="14"/>
  <c r="N36" i="14"/>
  <c r="O36" i="14"/>
  <c r="P36" i="14" s="1"/>
  <c r="J16" i="14"/>
  <c r="N22" i="14"/>
  <c r="O36" i="13"/>
  <c r="P36" i="13" s="1"/>
  <c r="N8" i="14"/>
  <c r="J8" i="14"/>
  <c r="O22" i="14"/>
  <c r="P22" i="14" s="1"/>
  <c r="J30" i="13"/>
  <c r="J22" i="14"/>
  <c r="J2" i="14"/>
  <c r="K25" i="13" l="1"/>
  <c r="D21" i="13"/>
  <c r="D20" i="13"/>
  <c r="K20" i="13" s="1"/>
  <c r="F22" i="13" l="1"/>
  <c r="G20" i="13"/>
  <c r="K22" i="13"/>
  <c r="K24" i="13"/>
  <c r="K26" i="13"/>
  <c r="K23" i="13"/>
  <c r="D19" i="13"/>
  <c r="K19" i="13" s="1"/>
  <c r="D18" i="13"/>
  <c r="G18" i="13" s="1"/>
  <c r="D17" i="13"/>
  <c r="K17" i="13" s="1"/>
  <c r="I22" i="13" l="1"/>
  <c r="H22" i="13" s="1"/>
  <c r="G19" i="13"/>
  <c r="G17" i="13"/>
  <c r="K18" i="13"/>
  <c r="M22" i="13"/>
  <c r="L22" i="13" s="1"/>
  <c r="J22" i="13" l="1"/>
  <c r="D16" i="13"/>
  <c r="K16" i="13" s="1"/>
  <c r="K12" i="13"/>
  <c r="K11" i="13"/>
  <c r="K10" i="13"/>
  <c r="G9" i="13"/>
  <c r="G11" i="13" l="1"/>
  <c r="K9" i="13"/>
  <c r="G10" i="13"/>
  <c r="G12" i="13"/>
  <c r="F16" i="13"/>
  <c r="E16" i="13" s="1"/>
  <c r="L16" i="13"/>
  <c r="N22" i="13" s="1"/>
  <c r="M16" i="13"/>
  <c r="G16" i="13"/>
  <c r="K8" i="13"/>
  <c r="D7" i="13"/>
  <c r="D6" i="13"/>
  <c r="G6" i="13" s="1"/>
  <c r="D5" i="13"/>
  <c r="K5" i="13" s="1"/>
  <c r="D4" i="13"/>
  <c r="G4" i="13" s="1"/>
  <c r="D3" i="13"/>
  <c r="K3" i="13" s="1"/>
  <c r="G5" i="13" l="1"/>
  <c r="G3" i="13"/>
  <c r="M8" i="13"/>
  <c r="L8" i="13"/>
  <c r="F8" i="13"/>
  <c r="I16" i="13"/>
  <c r="H16" i="13"/>
  <c r="K4" i="13"/>
  <c r="K6" i="13"/>
  <c r="E8" i="13"/>
  <c r="G8" i="13"/>
  <c r="H8" i="13" s="1"/>
  <c r="D2" i="13"/>
  <c r="K2" i="13" s="1"/>
  <c r="E2" i="13" l="1"/>
  <c r="L2" i="13"/>
  <c r="N8" i="13" s="1"/>
  <c r="M2" i="13"/>
  <c r="O8" i="13" s="1"/>
  <c r="P8" i="13" s="1"/>
  <c r="F2" i="13"/>
  <c r="J16" i="13"/>
  <c r="G2" i="13"/>
  <c r="I2" i="13" l="1"/>
  <c r="H2" i="13"/>
  <c r="I8" i="13"/>
  <c r="J8" i="13" s="1"/>
  <c r="O22" i="13"/>
  <c r="P22" i="13" s="1"/>
  <c r="J2" i="13" l="1"/>
</calcChain>
</file>

<file path=xl/sharedStrings.xml><?xml version="1.0" encoding="utf-8"?>
<sst xmlns="http://schemas.openxmlformats.org/spreadsheetml/2006/main" count="356" uniqueCount="84">
  <si>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</si>
  <si>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</si>
  <si>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</si>
  <si>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</si>
  <si>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</si>
  <si>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</si>
  <si>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</si>
  <si>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</si>
  <si>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</si>
  <si>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</si>
  <si>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</si>
  <si>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</si>
  <si>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</si>
  <si>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</si>
  <si>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</si>
  <si>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</si>
  <si>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</si>
  <si>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</si>
  <si>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</si>
  <si>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</si>
  <si>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</si>
  <si>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</si>
  <si>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</si>
  <si>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</si>
  <si>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</si>
  <si>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</si>
  <si>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</si>
  <si>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</si>
  <si>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</si>
  <si>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</si>
  <si>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</si>
  <si>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</si>
  <si>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</si>
  <si>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</si>
  <si>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</si>
  <si>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</si>
  <si>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</si>
  <si>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</si>
  <si>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</si>
  <si>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</si>
  <si>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</si>
  <si>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</si>
  <si>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</si>
  <si>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</si>
  <si>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</si>
  <si>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</si>
  <si>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</si>
  <si>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</si>
  <si>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</si>
  <si>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</si>
  <si>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</si>
  <si>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</si>
  <si>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</si>
  <si>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</si>
  <si>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</si>
  <si>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</si>
  <si>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</si>
  <si>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</si>
  <si>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</si>
  <si>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</si>
  <si>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</si>
  <si>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</si>
  <si>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</si>
  <si>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</si>
  <si>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</si>
  <si>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</si>
  <si>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</si>
  <si>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</si>
  <si>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</si>
  <si>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</si>
  <si>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</si>
  <si>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</si>
  <si>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</si>
  <si>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</si>
  <si>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</si>
  <si>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</si>
  <si>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</si>
  <si>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Carpet</t>
  </si>
  <si>
    <t>Ceiling Tile</t>
  </si>
  <si>
    <t>Pine Wood</t>
  </si>
  <si>
    <t>Carpet Decon BLK</t>
  </si>
  <si>
    <r>
      <t xml:space="preserve">B. anthracis </t>
    </r>
    <r>
      <rPr>
        <b/>
        <sz val="10"/>
        <color theme="4" tint="-0.249977111117893"/>
        <rFont val="Arial"/>
        <family val="2"/>
      </rPr>
      <t>Ames</t>
    </r>
  </si>
  <si>
    <r>
      <t>B. anthracis NNR1</t>
    </r>
    <r>
      <rPr>
        <b/>
        <sz val="10"/>
        <color rgb="FFC00000"/>
        <rFont val="Calibri"/>
        <family val="2"/>
      </rPr>
      <t>∆</t>
    </r>
    <r>
      <rPr>
        <b/>
        <i/>
        <sz val="10"/>
        <color rgb="FFC00000"/>
        <rFont val="Arial"/>
        <family val="2"/>
      </rPr>
      <t>1</t>
    </r>
  </si>
  <si>
    <r>
      <t xml:space="preserve">B. anthracis </t>
    </r>
    <r>
      <rPr>
        <b/>
        <sz val="10"/>
        <color theme="6" tint="-0.249977111117893"/>
        <rFont val="Arial"/>
        <family val="2"/>
      </rPr>
      <t>Sterne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</si>
</sst>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0.000"/>
    <numFmt numFmtId="166" formatCode="0.00000%"/>
    <numFmt numFmtId="167" formatCode="0.000%"/>
    <numFmt numFmtId="168" formatCode="0.0000%"/>
    <numFmt numFmtId="169" formatCode="0.000000%"/>
    <numFmt numFmtId="170" formatCode="0.0000000%"/>
  </numFmts>
  <fonts count="16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i/>
      <sz val="10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6" tint="-0.249977111117893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1" fontId="2" fillId="7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166" fontId="2" fillId="0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2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168" fontId="2" fillId="0" borderId="5" xfId="0" applyNumberFormat="1" applyFont="1" applyFill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5" fontId="2" fillId="6" borderId="33" xfId="0" applyNumberFormat="1" applyFont="1" applyFill="1" applyBorder="1" applyAlignment="1">
      <alignment horizontal="center" vertical="center"/>
    </xf>
    <xf numFmtId="165" fontId="2" fillId="6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2" fontId="2" fillId="9" borderId="33" xfId="0" applyNumberFormat="1" applyFont="1" applyFill="1" applyBorder="1" applyAlignment="1">
      <alignment horizontal="center" vertical="center"/>
    </xf>
    <xf numFmtId="2" fontId="2" fillId="9" borderId="9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170" fontId="2" fillId="0" borderId="2" xfId="0" applyNumberFormat="1" applyFont="1" applyBorder="1" applyAlignment="1">
      <alignment horizontal="center" vertical="center"/>
    </xf>
    <xf numFmtId="170" fontId="2" fillId="0" borderId="7" xfId="0" applyNumberFormat="1" applyFont="1" applyBorder="1" applyAlignment="1">
      <alignment horizontal="center" vertical="center"/>
    </xf>
    <xf numFmtId="170" fontId="2" fillId="0" borderId="8" xfId="0" applyNumberFormat="1" applyFont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MeBr Test #20</a:t>
            </a:r>
          </a:p>
        </c:rich>
      </c:tx>
      <c:layout>
        <c:manualLayout>
          <c:xMode val="edge"/>
          <c:yMode val="edge"/>
          <c:x val="0.41811131996745765"/>
          <c:y val="2.33918056847001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Parameters!$O$18:$O$21</c:f>
              <c:numCache>
                <c:formatCode>0.00</c:formatCode>
                <c:ptCount val="4"/>
                <c:pt idx="0">
                  <c:v>2.84</c:v>
                </c:pt>
                <c:pt idx="1">
                  <c:v>3.6</c:v>
                </c:pt>
                <c:pt idx="2">
                  <c:v>5.82</c:v>
                </c:pt>
                <c:pt idx="3">
                  <c:v>2.27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Parameters!$P$18:$P$21</c:f>
              <c:numCache>
                <c:formatCode>0.00</c:formatCode>
                <c:ptCount val="4"/>
                <c:pt idx="0">
                  <c:v>0.44</c:v>
                </c:pt>
                <c:pt idx="1">
                  <c:v>3.19</c:v>
                </c:pt>
                <c:pt idx="2">
                  <c:v>1.89</c:v>
                </c:pt>
                <c:pt idx="3">
                  <c:v>2.96</c:v>
                </c:pt>
              </c:numCache>
            </c:numRef>
          </c:val>
        </c:ser>
        <c:ser>
          <c:idx val="2"/>
          <c:order val="2"/>
          <c:tx>
            <c:strRef>
              <c:f>Parameters!$Q$17</c:f>
              <c:strCache>
                <c:ptCount val="1"/>
                <c:pt idx="0">
                  <c:v>B. anthracis Sterne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Parameters!$Q$18:$Q$21</c:f>
              <c:numCache>
                <c:formatCode>0.00</c:formatCode>
                <c:ptCount val="4"/>
                <c:pt idx="0">
                  <c:v>3.95</c:v>
                </c:pt>
                <c:pt idx="1">
                  <c:v>4.0199999999999996</c:v>
                </c:pt>
                <c:pt idx="2" formatCode="General">
                  <c:v>7.45</c:v>
                </c:pt>
                <c:pt idx="3">
                  <c:v>3.01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176064"/>
        <c:axId val="61485440"/>
      </c:barChart>
      <c:catAx>
        <c:axId val="6117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61485440"/>
        <c:crosses val="autoZero"/>
        <c:auto val="1"/>
        <c:lblAlgn val="ctr"/>
        <c:lblOffset val="100"/>
        <c:noMultiLvlLbl val="0"/>
      </c:catAx>
      <c:valAx>
        <c:axId val="61485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61176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682"/>
          <c:y val="0.48901420655751382"/>
          <c:w val="0.15119007296530859"/>
          <c:h val="0.21149599806726255"/>
        </c:manualLayout>
      </c:layout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22</xdr:row>
      <xdr:rowOff>0</xdr:rowOff>
    </xdr:from>
    <xdr:to>
      <xdr:col>20</xdr:col>
      <xdr:colOff>542923</xdr:colOff>
      <xdr:row>42</xdr:row>
      <xdr:rowOff>19051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38099</xdr:rowOff>
    </xdr:from>
    <xdr:to>
      <xdr:col>12</xdr:col>
      <xdr:colOff>9769</xdr:colOff>
      <xdr:row>53</xdr:row>
      <xdr:rowOff>142875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4933949"/>
          <a:ext cx="7182094" cy="399097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0</xdr:row>
      <xdr:rowOff>19050</xdr:rowOff>
    </xdr:from>
    <xdr:to>
      <xdr:col>12</xdr:col>
      <xdr:colOff>9525</xdr:colOff>
      <xdr:row>29</xdr:row>
      <xdr:rowOff>16724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9050" y="19050"/>
          <a:ext cx="7162800" cy="4893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56"/>
  <sheetViews>
    <sheetView zoomScale="60" zoomScaleNormal="60" workbookViewId="0">
      <selection activeCell="I50" sqref="I50:I54"/>
    </sheetView>
  </sheetViews>
  <sheetFormatPr defaultRowHeight="15" x14ac:dyDescent="0.2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95" t="s">
        <v>0</v>
      </c>
      <c r="B1" s="96" t="s">
        <v>53</v>
      </c>
      <c r="C1" s="96" t="s">
        <v>1</v>
      </c>
      <c r="D1" s="96" t="s">
        <v>9</v>
      </c>
      <c r="E1" s="96" t="s">
        <v>2</v>
      </c>
      <c r="F1" s="96" t="s">
        <v>3</v>
      </c>
      <c r="G1" s="96" t="s">
        <v>4</v>
      </c>
      <c r="H1" s="96" t="s">
        <v>5</v>
      </c>
      <c r="I1" s="96" t="s">
        <v>6</v>
      </c>
      <c r="J1" s="3" t="s">
        <v>7</v>
      </c>
      <c r="K1" s="97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127000000</v>
      </c>
      <c r="C2" s="58">
        <v>3300000</v>
      </c>
      <c r="D2" s="58">
        <f t="shared" ref="D2:D13" si="0">C2*10</f>
        <v>33000000</v>
      </c>
      <c r="E2" s="157">
        <f>AVERAGE(D2:D6)</f>
        <v>42720000</v>
      </c>
      <c r="F2" s="157">
        <f>STDEV(D2:D6)</f>
        <v>7921300.398293199</v>
      </c>
      <c r="G2" s="63">
        <f t="shared" ref="G2:G12" si="1">D2/B2</f>
        <v>0.25984251968503935</v>
      </c>
      <c r="H2" s="160">
        <f>AVERAGE(G2:G6)</f>
        <v>0.33637795275590554</v>
      </c>
      <c r="I2" s="160">
        <f>STDEV(G2:G6)</f>
        <v>6.2372444081048736E-2</v>
      </c>
      <c r="J2" s="163">
        <f>I2/H2</f>
        <v>0.18542369846191922</v>
      </c>
      <c r="K2" s="64">
        <f>LOG(D2)</f>
        <v>7.5185139398778871</v>
      </c>
      <c r="L2" s="169">
        <f>AVERAGE(K2:K6)</f>
        <v>7.624511886306462</v>
      </c>
      <c r="M2" s="171">
        <f>STDEV(K2:K6)^2</f>
        <v>6.7244076754489242E-3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127000000</v>
      </c>
      <c r="C3" s="60">
        <v>3730000</v>
      </c>
      <c r="D3" s="60">
        <f t="shared" si="0"/>
        <v>37300000</v>
      </c>
      <c r="E3" s="158"/>
      <c r="F3" s="158"/>
      <c r="G3" s="65">
        <f t="shared" si="1"/>
        <v>0.29370078740157479</v>
      </c>
      <c r="H3" s="161"/>
      <c r="I3" s="161"/>
      <c r="J3" s="164"/>
      <c r="K3" s="66">
        <f>LOG(D3)</f>
        <v>7.5717088318086878</v>
      </c>
      <c r="L3" s="170"/>
      <c r="M3" s="172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127000000</v>
      </c>
      <c r="C4" s="60">
        <v>4200000</v>
      </c>
      <c r="D4" s="60">
        <f t="shared" si="0"/>
        <v>42000000</v>
      </c>
      <c r="E4" s="158"/>
      <c r="F4" s="158"/>
      <c r="G4" s="65">
        <f t="shared" si="1"/>
        <v>0.33070866141732286</v>
      </c>
      <c r="H4" s="161"/>
      <c r="I4" s="161"/>
      <c r="J4" s="164"/>
      <c r="K4" s="66">
        <f>LOG(D4)</f>
        <v>7.6232492903979008</v>
      </c>
      <c r="L4" s="170"/>
      <c r="M4" s="172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127000000</v>
      </c>
      <c r="C5" s="60">
        <v>5000000</v>
      </c>
      <c r="D5" s="60">
        <f t="shared" si="0"/>
        <v>50000000</v>
      </c>
      <c r="E5" s="158"/>
      <c r="F5" s="158"/>
      <c r="G5" s="65">
        <f t="shared" si="1"/>
        <v>0.39370078740157483</v>
      </c>
      <c r="H5" s="161"/>
      <c r="I5" s="161"/>
      <c r="J5" s="164"/>
      <c r="K5" s="66">
        <f>LOG(D5)</f>
        <v>7.6989700043360187</v>
      </c>
      <c r="L5" s="170"/>
      <c r="M5" s="172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127000000</v>
      </c>
      <c r="C6" s="60">
        <v>5130000</v>
      </c>
      <c r="D6" s="60">
        <f t="shared" si="0"/>
        <v>51300000</v>
      </c>
      <c r="E6" s="159"/>
      <c r="F6" s="159"/>
      <c r="G6" s="65">
        <f t="shared" si="1"/>
        <v>0.40393700787401576</v>
      </c>
      <c r="H6" s="162"/>
      <c r="I6" s="162"/>
      <c r="J6" s="165"/>
      <c r="K6" s="66">
        <f>LOG(D6)</f>
        <v>7.7101173651118167</v>
      </c>
      <c r="L6" s="170"/>
      <c r="M6" s="172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127000000</v>
      </c>
      <c r="C8" s="8">
        <v>1290</v>
      </c>
      <c r="D8" s="8">
        <f>C8*10</f>
        <v>12900</v>
      </c>
      <c r="E8" s="136">
        <f>AVERAGE(D8:D12)</f>
        <v>79780</v>
      </c>
      <c r="F8" s="136">
        <f>STDEV(D8:D12)</f>
        <v>46979.165594974118</v>
      </c>
      <c r="G8" s="119">
        <f t="shared" si="1"/>
        <v>1.015748031496063E-4</v>
      </c>
      <c r="H8" s="166">
        <f>AVERAGE(G8:G12)</f>
        <v>6.2818897637795278E-4</v>
      </c>
      <c r="I8" s="166">
        <f>STDEV(G8:G12)</f>
        <v>3.699146897242057E-4</v>
      </c>
      <c r="J8" s="142">
        <f>I8/H8</f>
        <v>0.58885893200017703</v>
      </c>
      <c r="K8" s="67">
        <f>LOG(D8)</f>
        <v>4.1105897102992488</v>
      </c>
      <c r="L8" s="145">
        <f>AVERAGE(K8:K12)</f>
        <v>4.789094411894756</v>
      </c>
      <c r="M8" s="145">
        <f>STDEV(K8:K12)^2</f>
        <v>0.16991161714541794</v>
      </c>
      <c r="N8" s="152">
        <f>L2-L8</f>
        <v>2.835417474411706</v>
      </c>
      <c r="O8" s="145">
        <f>SQRT((M2/5)+(M8/5))</f>
        <v>0.18795532704388396</v>
      </c>
      <c r="P8" s="155">
        <f>1.96*O8</f>
        <v>0.36839244100601254</v>
      </c>
    </row>
    <row r="9" spans="1:16" ht="20.100000000000001" customHeight="1" x14ac:dyDescent="0.2">
      <c r="A9" s="16" t="s">
        <v>33</v>
      </c>
      <c r="B9" s="10">
        <v>127000000</v>
      </c>
      <c r="C9" s="10">
        <v>11900</v>
      </c>
      <c r="D9" s="10">
        <f t="shared" ref="D9:D12" si="2">C9*10</f>
        <v>119000</v>
      </c>
      <c r="E9" s="137"/>
      <c r="F9" s="137"/>
      <c r="G9" s="118">
        <f t="shared" si="1"/>
        <v>9.3700787401574802E-4</v>
      </c>
      <c r="H9" s="167"/>
      <c r="I9" s="167"/>
      <c r="J9" s="143"/>
      <c r="K9" s="68">
        <f>LOG(D9)</f>
        <v>5.075546961392531</v>
      </c>
      <c r="L9" s="146"/>
      <c r="M9" s="146"/>
      <c r="N9" s="153"/>
      <c r="O9" s="146"/>
      <c r="P9" s="156"/>
    </row>
    <row r="10" spans="1:16" ht="20.100000000000001" customHeight="1" x14ac:dyDescent="0.2">
      <c r="A10" s="16" t="s">
        <v>34</v>
      </c>
      <c r="B10" s="10">
        <v>127000000</v>
      </c>
      <c r="C10" s="10">
        <v>4800</v>
      </c>
      <c r="D10" s="10">
        <f t="shared" si="2"/>
        <v>48000</v>
      </c>
      <c r="E10" s="137"/>
      <c r="F10" s="137"/>
      <c r="G10" s="118">
        <f t="shared" si="1"/>
        <v>3.7795275590551183E-4</v>
      </c>
      <c r="H10" s="167"/>
      <c r="I10" s="167"/>
      <c r="J10" s="143"/>
      <c r="K10" s="68">
        <f>LOG(D10)</f>
        <v>4.6812412373755876</v>
      </c>
      <c r="L10" s="146"/>
      <c r="M10" s="146"/>
      <c r="N10" s="153"/>
      <c r="O10" s="146"/>
      <c r="P10" s="156"/>
    </row>
    <row r="11" spans="1:16" ht="20.100000000000001" customHeight="1" x14ac:dyDescent="0.2">
      <c r="A11" s="16" t="s">
        <v>35</v>
      </c>
      <c r="B11" s="10">
        <v>127000000</v>
      </c>
      <c r="C11" s="10">
        <v>10500</v>
      </c>
      <c r="D11" s="10">
        <f t="shared" si="2"/>
        <v>105000</v>
      </c>
      <c r="E11" s="137"/>
      <c r="F11" s="137"/>
      <c r="G11" s="118">
        <f t="shared" si="1"/>
        <v>8.2677165354330705E-4</v>
      </c>
      <c r="H11" s="167"/>
      <c r="I11" s="167"/>
      <c r="J11" s="143"/>
      <c r="K11" s="68">
        <f>LOG(D11)</f>
        <v>5.0211892990699383</v>
      </c>
      <c r="L11" s="146"/>
      <c r="M11" s="146"/>
      <c r="N11" s="153"/>
      <c r="O11" s="146"/>
      <c r="P11" s="156"/>
    </row>
    <row r="12" spans="1:16" ht="20.100000000000001" customHeight="1" x14ac:dyDescent="0.2">
      <c r="A12" s="16" t="s">
        <v>36</v>
      </c>
      <c r="B12" s="10">
        <v>127000000</v>
      </c>
      <c r="C12" s="10">
        <v>11400</v>
      </c>
      <c r="D12" s="10">
        <f t="shared" si="2"/>
        <v>114000</v>
      </c>
      <c r="E12" s="138"/>
      <c r="F12" s="138"/>
      <c r="G12" s="118">
        <f t="shared" si="1"/>
        <v>8.9763779527559056E-4</v>
      </c>
      <c r="H12" s="168"/>
      <c r="I12" s="168"/>
      <c r="J12" s="144"/>
      <c r="K12" s="68">
        <f>LOG(D12)</f>
        <v>5.0569048513364727</v>
      </c>
      <c r="L12" s="151"/>
      <c r="M12" s="151"/>
      <c r="N12" s="154"/>
      <c r="O12" s="146"/>
      <c r="P12" s="156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103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96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127000000</v>
      </c>
      <c r="C16" s="45">
        <v>1330000</v>
      </c>
      <c r="D16" s="45">
        <f t="shared" ref="D16:D27" si="3">C16*10</f>
        <v>13300000</v>
      </c>
      <c r="E16" s="128">
        <f>AVERAGE(D16:D20)</f>
        <v>12234000</v>
      </c>
      <c r="F16" s="128">
        <f>STDEV(D16:D20)</f>
        <v>2860468.4930968913</v>
      </c>
      <c r="G16" s="49">
        <f t="shared" ref="G16:G26" si="4">D16/B16</f>
        <v>0.1047244094488189</v>
      </c>
      <c r="H16" s="131">
        <f>AVERAGE(G16:G20)</f>
        <v>9.6330708661417325E-2</v>
      </c>
      <c r="I16" s="131">
        <f>STDEV(G16:G20)</f>
        <v>2.2523373961392888E-2</v>
      </c>
      <c r="J16" s="131">
        <f>I16/H16</f>
        <v>0.23381302052451339</v>
      </c>
      <c r="K16" s="50">
        <f>LOG(D16)</f>
        <v>7.1238516409670858</v>
      </c>
      <c r="L16" s="147">
        <f>AVERAGE(K16:K20)</f>
        <v>7.0782631058392456</v>
      </c>
      <c r="M16" s="149">
        <f>STDEV(K16:K20)^2</f>
        <v>1.0014315957321544E-2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127000000</v>
      </c>
      <c r="C17" s="47">
        <v>927000</v>
      </c>
      <c r="D17" s="47">
        <f t="shared" si="3"/>
        <v>9270000</v>
      </c>
      <c r="E17" s="129"/>
      <c r="F17" s="129"/>
      <c r="G17" s="51">
        <f t="shared" si="4"/>
        <v>7.2992125984251963E-2</v>
      </c>
      <c r="H17" s="132"/>
      <c r="I17" s="132"/>
      <c r="J17" s="132"/>
      <c r="K17" s="52">
        <f>LOG(D17)</f>
        <v>6.9670797341444972</v>
      </c>
      <c r="L17" s="148"/>
      <c r="M17" s="150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127000000</v>
      </c>
      <c r="C18" s="47">
        <v>1640000</v>
      </c>
      <c r="D18" s="47">
        <f t="shared" si="3"/>
        <v>16400000</v>
      </c>
      <c r="E18" s="129"/>
      <c r="F18" s="129"/>
      <c r="G18" s="51">
        <f t="shared" si="4"/>
        <v>0.12913385826771653</v>
      </c>
      <c r="H18" s="132"/>
      <c r="I18" s="132"/>
      <c r="J18" s="132"/>
      <c r="K18" s="52">
        <f>LOG(D18)</f>
        <v>7.214843848047698</v>
      </c>
      <c r="L18" s="148"/>
      <c r="M18" s="150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127000000</v>
      </c>
      <c r="C19" s="47">
        <v>1230000</v>
      </c>
      <c r="D19" s="47">
        <f t="shared" si="3"/>
        <v>12300000</v>
      </c>
      <c r="E19" s="129"/>
      <c r="F19" s="129"/>
      <c r="G19" s="51">
        <f t="shared" si="4"/>
        <v>9.6850393700787407E-2</v>
      </c>
      <c r="H19" s="132"/>
      <c r="I19" s="132"/>
      <c r="J19" s="132"/>
      <c r="K19" s="52">
        <f>LOG(D19)</f>
        <v>7.0899051114393981</v>
      </c>
      <c r="L19" s="148"/>
      <c r="M19" s="150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127000000</v>
      </c>
      <c r="C20" s="47">
        <v>990000</v>
      </c>
      <c r="D20" s="47">
        <f t="shared" si="3"/>
        <v>9900000</v>
      </c>
      <c r="E20" s="130"/>
      <c r="F20" s="130"/>
      <c r="G20" s="51">
        <f t="shared" si="4"/>
        <v>7.7952755905511817E-2</v>
      </c>
      <c r="H20" s="133"/>
      <c r="I20" s="133"/>
      <c r="J20" s="133"/>
      <c r="K20" s="52">
        <f>LOG(D20)</f>
        <v>6.9956351945975497</v>
      </c>
      <c r="L20" s="148"/>
      <c r="M20" s="150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73">
        <v>0</v>
      </c>
      <c r="C21" s="73">
        <v>0</v>
      </c>
      <c r="D21" s="73">
        <f t="shared" si="3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127000000</v>
      </c>
      <c r="C22" s="8">
        <v>86.7</v>
      </c>
      <c r="D22" s="8">
        <f>C22*10</f>
        <v>867</v>
      </c>
      <c r="E22" s="136">
        <f>AVERAGE(D22:D26)</f>
        <v>4515.3999999999996</v>
      </c>
      <c r="F22" s="136">
        <f>STDEV(D22:D26)</f>
        <v>4083.9381484052865</v>
      </c>
      <c r="G22" s="123">
        <f t="shared" si="4"/>
        <v>6.8267716535433073E-6</v>
      </c>
      <c r="H22" s="139">
        <f>AVERAGE(G22:G26)</f>
        <v>3.5554330708661416E-5</v>
      </c>
      <c r="I22" s="139">
        <f>STDEV(G22:G26)</f>
        <v>3.2156993294529813E-5</v>
      </c>
      <c r="J22" s="142">
        <f>I22/H22</f>
        <v>0.90444659352555401</v>
      </c>
      <c r="K22" s="67">
        <f>LOG(D22)</f>
        <v>2.9380190974762104</v>
      </c>
      <c r="L22" s="145">
        <f>AVERAGE(K22:K26)</f>
        <v>3.4786574186636066</v>
      </c>
      <c r="M22" s="145">
        <f>STDEV(K22:K26)^2</f>
        <v>0.21063300463867304</v>
      </c>
      <c r="N22" s="152">
        <f>L16-L22</f>
        <v>3.599605687175639</v>
      </c>
      <c r="O22" s="145">
        <f>SQRT((M16/5)+(M22/5))</f>
        <v>0.21007014095106169</v>
      </c>
      <c r="P22" s="134">
        <f>1.96*O22</f>
        <v>0.41173747626408091</v>
      </c>
    </row>
    <row r="23" spans="1:16" ht="20.100000000000001" customHeight="1" x14ac:dyDescent="0.2">
      <c r="A23" s="16" t="s">
        <v>72</v>
      </c>
      <c r="B23" s="10">
        <v>127000000</v>
      </c>
      <c r="C23" s="10">
        <v>737</v>
      </c>
      <c r="D23" s="10">
        <f t="shared" ref="D23:D26" si="5">C23*10</f>
        <v>7370</v>
      </c>
      <c r="E23" s="137"/>
      <c r="F23" s="137"/>
      <c r="G23" s="121">
        <f t="shared" si="4"/>
        <v>5.8031496062992123E-5</v>
      </c>
      <c r="H23" s="140"/>
      <c r="I23" s="140"/>
      <c r="J23" s="143"/>
      <c r="K23" s="68">
        <f>LOG(D23)</f>
        <v>3.8674674878590514</v>
      </c>
      <c r="L23" s="146"/>
      <c r="M23" s="146"/>
      <c r="N23" s="153"/>
      <c r="O23" s="146"/>
      <c r="P23" s="135"/>
    </row>
    <row r="24" spans="1:16" ht="20.100000000000001" customHeight="1" x14ac:dyDescent="0.2">
      <c r="A24" s="16" t="s">
        <v>73</v>
      </c>
      <c r="B24" s="10">
        <v>127000000</v>
      </c>
      <c r="C24" s="10">
        <v>1020</v>
      </c>
      <c r="D24" s="10">
        <f t="shared" si="5"/>
        <v>10200</v>
      </c>
      <c r="E24" s="137"/>
      <c r="F24" s="137"/>
      <c r="G24" s="121">
        <f t="shared" si="4"/>
        <v>8.0314960629921262E-5</v>
      </c>
      <c r="H24" s="140"/>
      <c r="I24" s="140"/>
      <c r="J24" s="143"/>
      <c r="K24" s="68">
        <f>LOG(D24)</f>
        <v>4.008600171761918</v>
      </c>
      <c r="L24" s="146"/>
      <c r="M24" s="146"/>
      <c r="N24" s="153"/>
      <c r="O24" s="146"/>
      <c r="P24" s="135"/>
    </row>
    <row r="25" spans="1:16" ht="20.100000000000001" customHeight="1" x14ac:dyDescent="0.2">
      <c r="A25" s="16" t="s">
        <v>74</v>
      </c>
      <c r="B25" s="10">
        <v>127000000</v>
      </c>
      <c r="C25" s="10">
        <v>137</v>
      </c>
      <c r="D25" s="10">
        <f t="shared" si="5"/>
        <v>1370</v>
      </c>
      <c r="E25" s="137"/>
      <c r="F25" s="137"/>
      <c r="G25" s="121">
        <f t="shared" si="4"/>
        <v>1.078740157480315E-5</v>
      </c>
      <c r="H25" s="140"/>
      <c r="I25" s="140"/>
      <c r="J25" s="143"/>
      <c r="K25" s="68">
        <f>LOG(D25)</f>
        <v>3.1367205671564067</v>
      </c>
      <c r="L25" s="146"/>
      <c r="M25" s="146"/>
      <c r="N25" s="153"/>
      <c r="O25" s="146"/>
      <c r="P25" s="135"/>
    </row>
    <row r="26" spans="1:16" ht="20.100000000000001" customHeight="1" x14ac:dyDescent="0.2">
      <c r="A26" s="16" t="s">
        <v>75</v>
      </c>
      <c r="B26" s="10">
        <v>127000000</v>
      </c>
      <c r="C26" s="10">
        <v>277</v>
      </c>
      <c r="D26" s="10">
        <f t="shared" si="5"/>
        <v>2770</v>
      </c>
      <c r="E26" s="138"/>
      <c r="F26" s="138"/>
      <c r="G26" s="121">
        <f t="shared" si="4"/>
        <v>2.1811023622047245E-5</v>
      </c>
      <c r="H26" s="141"/>
      <c r="I26" s="141"/>
      <c r="J26" s="144"/>
      <c r="K26" s="68">
        <f>LOG(D26)</f>
        <v>3.4424797690644486</v>
      </c>
      <c r="L26" s="151"/>
      <c r="M26" s="151"/>
      <c r="N26" s="154"/>
      <c r="O26" s="146"/>
      <c r="P26" s="135"/>
    </row>
    <row r="27" spans="1:16" ht="20.100000000000001" customHeight="1" thickBot="1" x14ac:dyDescent="0.25">
      <c r="A27" s="37" t="s">
        <v>76</v>
      </c>
      <c r="B27" s="36">
        <v>0</v>
      </c>
      <c r="C27" s="17">
        <v>0</v>
      </c>
      <c r="D27" s="103">
        <f t="shared" si="3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96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127000000</v>
      </c>
      <c r="C30" s="76">
        <v>8930000</v>
      </c>
      <c r="D30" s="76">
        <f t="shared" ref="D30:D41" si="6">C30*10</f>
        <v>89300000</v>
      </c>
      <c r="E30" s="180">
        <f>AVERAGE(D30:D34)</f>
        <v>93340000</v>
      </c>
      <c r="F30" s="180">
        <f>STDEV(D30:D34)</f>
        <v>3704456.7752910815</v>
      </c>
      <c r="G30" s="81">
        <f t="shared" ref="G30:G40" si="7">D30/B30</f>
        <v>0.70314960629921264</v>
      </c>
      <c r="H30" s="183">
        <f>AVERAGE(G30:G34)</f>
        <v>0.73496062992125977</v>
      </c>
      <c r="I30" s="183">
        <f>STDEV(G30:G34)</f>
        <v>2.9168950986543939E-2</v>
      </c>
      <c r="J30" s="183">
        <f>I30/H30</f>
        <v>3.9687773465728313E-2</v>
      </c>
      <c r="K30" s="82">
        <f>LOG(D30)</f>
        <v>7.9508514588885468</v>
      </c>
      <c r="L30" s="173">
        <f>AVERAGE(K30:K34)</f>
        <v>7.9697943145369976</v>
      </c>
      <c r="M30" s="175">
        <f>STDEV(K30:K34)^2</f>
        <v>2.9684911368109857E-4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127000000</v>
      </c>
      <c r="C31" s="78">
        <v>9800000</v>
      </c>
      <c r="D31" s="78">
        <f t="shared" si="6"/>
        <v>98000000</v>
      </c>
      <c r="E31" s="181"/>
      <c r="F31" s="181"/>
      <c r="G31" s="84">
        <f t="shared" si="7"/>
        <v>0.77165354330708658</v>
      </c>
      <c r="H31" s="184"/>
      <c r="I31" s="184"/>
      <c r="J31" s="184"/>
      <c r="K31" s="85">
        <f>LOG(D31)</f>
        <v>7.9912260756924951</v>
      </c>
      <c r="L31" s="174"/>
      <c r="M31" s="176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127000000</v>
      </c>
      <c r="C32" s="78">
        <v>9000000</v>
      </c>
      <c r="D32" s="78">
        <f t="shared" si="6"/>
        <v>90000000</v>
      </c>
      <c r="E32" s="181"/>
      <c r="F32" s="181"/>
      <c r="G32" s="84">
        <f t="shared" si="7"/>
        <v>0.70866141732283461</v>
      </c>
      <c r="H32" s="184"/>
      <c r="I32" s="184"/>
      <c r="J32" s="184"/>
      <c r="K32" s="85">
        <f>LOG(D32)</f>
        <v>7.9542425094393252</v>
      </c>
      <c r="L32" s="174"/>
      <c r="M32" s="176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127000000</v>
      </c>
      <c r="C33" s="78">
        <v>9370000</v>
      </c>
      <c r="D33" s="78">
        <f t="shared" si="6"/>
        <v>93700000</v>
      </c>
      <c r="E33" s="181"/>
      <c r="F33" s="181"/>
      <c r="G33" s="84">
        <f t="shared" si="7"/>
        <v>0.73779527559055114</v>
      </c>
      <c r="H33" s="184"/>
      <c r="I33" s="184"/>
      <c r="J33" s="184"/>
      <c r="K33" s="85">
        <f>LOG(D33)</f>
        <v>7.9717395908877782</v>
      </c>
      <c r="L33" s="174"/>
      <c r="M33" s="176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127000000</v>
      </c>
      <c r="C34" s="78">
        <v>9570000</v>
      </c>
      <c r="D34" s="78">
        <f t="shared" si="6"/>
        <v>95700000</v>
      </c>
      <c r="E34" s="182"/>
      <c r="F34" s="182"/>
      <c r="G34" s="84">
        <f t="shared" si="7"/>
        <v>0.75354330708661421</v>
      </c>
      <c r="H34" s="185"/>
      <c r="I34" s="185"/>
      <c r="J34" s="185"/>
      <c r="K34" s="85">
        <f>LOG(D34)</f>
        <v>7.9809119377768436</v>
      </c>
      <c r="L34" s="174"/>
      <c r="M34" s="176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0">
        <v>0</v>
      </c>
      <c r="C35" s="80">
        <v>0</v>
      </c>
      <c r="D35" s="80">
        <f t="shared" si="6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127000000</v>
      </c>
      <c r="C36" s="8">
        <v>23.3</v>
      </c>
      <c r="D36" s="8">
        <f t="shared" si="6"/>
        <v>233</v>
      </c>
      <c r="E36" s="136">
        <f>AVERAGE(D36:D40)</f>
        <v>706.8</v>
      </c>
      <c r="F36" s="136">
        <f>STDEV(D36:D40)</f>
        <v>841.4658044151289</v>
      </c>
      <c r="G36" s="123">
        <f t="shared" si="7"/>
        <v>1.8346456692913386E-6</v>
      </c>
      <c r="H36" s="177">
        <f>AVERAGE(G36:G40)</f>
        <v>5.565354330708661E-6</v>
      </c>
      <c r="I36" s="177">
        <f>STDEV(G36:G40)</f>
        <v>6.6257149953947167E-6</v>
      </c>
      <c r="J36" s="142">
        <f>I36/H36</f>
        <v>1.1905288687254232</v>
      </c>
      <c r="K36" s="67">
        <f>LOG(D36)</f>
        <v>2.3673559210260189</v>
      </c>
      <c r="L36" s="145">
        <f>AVERAGE(K36:K40)</f>
        <v>2.1526098337059207</v>
      </c>
      <c r="M36" s="145">
        <f>STDEV(K36:K40)^2</f>
        <v>1.7247812872539716</v>
      </c>
      <c r="N36" s="152">
        <f>L30-L36</f>
        <v>5.8171844808310773</v>
      </c>
      <c r="O36" s="145">
        <f>SQRT((M30/5)+(M36/5))</f>
        <v>0.58738030889154824</v>
      </c>
      <c r="P36" s="134">
        <f>1.96*O36</f>
        <v>1.1512654054274345</v>
      </c>
    </row>
    <row r="37" spans="1:16" ht="20.100000000000001" customHeight="1" x14ac:dyDescent="0.2">
      <c r="A37" s="16" t="s">
        <v>61</v>
      </c>
      <c r="B37" s="10">
        <v>127000000</v>
      </c>
      <c r="C37" s="10">
        <v>0</v>
      </c>
      <c r="D37" s="10">
        <v>1</v>
      </c>
      <c r="E37" s="137"/>
      <c r="F37" s="137"/>
      <c r="G37" s="11">
        <f t="shared" si="7"/>
        <v>7.8740157480314962E-9</v>
      </c>
      <c r="H37" s="178"/>
      <c r="I37" s="178"/>
      <c r="J37" s="143"/>
      <c r="K37" s="68">
        <f>LOG(D37)</f>
        <v>0</v>
      </c>
      <c r="L37" s="146"/>
      <c r="M37" s="146"/>
      <c r="N37" s="153"/>
      <c r="O37" s="146"/>
      <c r="P37" s="135"/>
    </row>
    <row r="38" spans="1:16" ht="20.100000000000001" customHeight="1" x14ac:dyDescent="0.2">
      <c r="A38" s="16" t="s">
        <v>62</v>
      </c>
      <c r="B38" s="10">
        <v>127000000</v>
      </c>
      <c r="C38" s="10">
        <v>187</v>
      </c>
      <c r="D38" s="10">
        <f t="shared" si="6"/>
        <v>1870</v>
      </c>
      <c r="E38" s="137"/>
      <c r="F38" s="137"/>
      <c r="G38" s="121">
        <f t="shared" si="7"/>
        <v>1.4724409448818898E-5</v>
      </c>
      <c r="H38" s="178"/>
      <c r="I38" s="178"/>
      <c r="J38" s="143"/>
      <c r="K38" s="68">
        <f>LOG(D38)</f>
        <v>3.271841606536499</v>
      </c>
      <c r="L38" s="146"/>
      <c r="M38" s="146"/>
      <c r="N38" s="153"/>
      <c r="O38" s="146"/>
      <c r="P38" s="135"/>
    </row>
    <row r="39" spans="1:16" ht="20.100000000000001" customHeight="1" x14ac:dyDescent="0.2">
      <c r="A39" s="16" t="s">
        <v>63</v>
      </c>
      <c r="B39" s="10">
        <v>127000000</v>
      </c>
      <c r="C39" s="10">
        <v>133</v>
      </c>
      <c r="D39" s="10">
        <f t="shared" si="6"/>
        <v>1330</v>
      </c>
      <c r="E39" s="137"/>
      <c r="F39" s="137"/>
      <c r="G39" s="121">
        <f t="shared" si="7"/>
        <v>1.0472440944881889E-5</v>
      </c>
      <c r="H39" s="178"/>
      <c r="I39" s="178"/>
      <c r="J39" s="143"/>
      <c r="K39" s="68">
        <f>LOG(D39)</f>
        <v>3.1238516409670858</v>
      </c>
      <c r="L39" s="146"/>
      <c r="M39" s="146"/>
      <c r="N39" s="153"/>
      <c r="O39" s="146"/>
      <c r="P39" s="135"/>
    </row>
    <row r="40" spans="1:16" ht="20.100000000000001" customHeight="1" x14ac:dyDescent="0.2">
      <c r="A40" s="16" t="s">
        <v>64</v>
      </c>
      <c r="B40" s="10">
        <v>127000000</v>
      </c>
      <c r="C40" s="10">
        <v>10</v>
      </c>
      <c r="D40" s="10">
        <f t="shared" si="6"/>
        <v>100</v>
      </c>
      <c r="E40" s="138"/>
      <c r="F40" s="138"/>
      <c r="G40" s="122">
        <f t="shared" si="7"/>
        <v>7.8740157480314961E-7</v>
      </c>
      <c r="H40" s="179"/>
      <c r="I40" s="179"/>
      <c r="J40" s="144"/>
      <c r="K40" s="68">
        <f>LOG(D40)</f>
        <v>2</v>
      </c>
      <c r="L40" s="151"/>
      <c r="M40" s="151"/>
      <c r="N40" s="154"/>
      <c r="O40" s="146"/>
      <c r="P40" s="135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6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96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127000000</v>
      </c>
      <c r="C44" s="87">
        <v>780000</v>
      </c>
      <c r="D44" s="87">
        <f t="shared" ref="D44:D55" si="8">C44*10</f>
        <v>7800000</v>
      </c>
      <c r="E44" s="186">
        <f>AVERAGE(D44:D48)</f>
        <v>8394000</v>
      </c>
      <c r="F44" s="186">
        <f>STDEV(D44:D48)</f>
        <v>1253467.1914334255</v>
      </c>
      <c r="G44" s="91">
        <f t="shared" ref="G44:G48" si="9">D44/B44</f>
        <v>6.1417322834645668E-2</v>
      </c>
      <c r="H44" s="189">
        <f>AVERAGE(G44:G48)</f>
        <v>6.6094488188976369E-2</v>
      </c>
      <c r="I44" s="189">
        <f>STDEV(G44:G48)</f>
        <v>9.8698204049876143E-3</v>
      </c>
      <c r="J44" s="189">
        <f>I44/H44</f>
        <v>0.14932894822890483</v>
      </c>
      <c r="K44" s="92">
        <f>LOG(D44)</f>
        <v>6.8920946026904808</v>
      </c>
      <c r="L44" s="192">
        <f>AVERAGE(K44:K48)</f>
        <v>6.9204810143243423</v>
      </c>
      <c r="M44" s="194">
        <f>STDEV(K44:K48)^2</f>
        <v>3.5906895669720173E-3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127000000</v>
      </c>
      <c r="C45" s="89">
        <v>750000</v>
      </c>
      <c r="D45" s="89">
        <f t="shared" si="8"/>
        <v>7500000</v>
      </c>
      <c r="E45" s="187"/>
      <c r="F45" s="187"/>
      <c r="G45" s="93">
        <f t="shared" si="9"/>
        <v>5.905511811023622E-2</v>
      </c>
      <c r="H45" s="190"/>
      <c r="I45" s="190"/>
      <c r="J45" s="190"/>
      <c r="K45" s="94">
        <f>LOG(D45)</f>
        <v>6.8750612633917001</v>
      </c>
      <c r="L45" s="193"/>
      <c r="M45" s="195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127000000</v>
      </c>
      <c r="C46" s="89">
        <v>797000</v>
      </c>
      <c r="D46" s="89">
        <f t="shared" si="8"/>
        <v>7970000</v>
      </c>
      <c r="E46" s="187"/>
      <c r="F46" s="187"/>
      <c r="G46" s="93">
        <f t="shared" si="9"/>
        <v>6.2755905511811025E-2</v>
      </c>
      <c r="H46" s="190"/>
      <c r="I46" s="190"/>
      <c r="J46" s="190"/>
      <c r="K46" s="94">
        <f>LOG(D46)</f>
        <v>6.9014583213961123</v>
      </c>
      <c r="L46" s="193"/>
      <c r="M46" s="195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127000000</v>
      </c>
      <c r="C47" s="89">
        <v>1060000</v>
      </c>
      <c r="D47" s="89">
        <f t="shared" si="8"/>
        <v>10600000</v>
      </c>
      <c r="E47" s="187"/>
      <c r="F47" s="187"/>
      <c r="G47" s="93">
        <f t="shared" si="9"/>
        <v>8.3464566929133857E-2</v>
      </c>
      <c r="H47" s="190"/>
      <c r="I47" s="190"/>
      <c r="J47" s="190"/>
      <c r="K47" s="94">
        <f>LOG(D47)</f>
        <v>7.0253058652647704</v>
      </c>
      <c r="L47" s="193"/>
      <c r="M47" s="195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127000000</v>
      </c>
      <c r="C48" s="89">
        <v>810000</v>
      </c>
      <c r="D48" s="89">
        <f t="shared" si="8"/>
        <v>8100000</v>
      </c>
      <c r="E48" s="188"/>
      <c r="F48" s="188"/>
      <c r="G48" s="93">
        <f t="shared" si="9"/>
        <v>6.3779527559055124E-2</v>
      </c>
      <c r="H48" s="191"/>
      <c r="I48" s="191"/>
      <c r="J48" s="191"/>
      <c r="K48" s="94">
        <f>LOG(D48)</f>
        <v>6.9084850188786495</v>
      </c>
      <c r="L48" s="193"/>
      <c r="M48" s="195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8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127000000</v>
      </c>
      <c r="C50" s="8">
        <v>1620</v>
      </c>
      <c r="D50" s="8">
        <f>C50*10</f>
        <v>16200</v>
      </c>
      <c r="E50" s="136">
        <f>AVERAGE(D50:D54)</f>
        <v>79120</v>
      </c>
      <c r="F50" s="136">
        <f>STDEV(D50:D54)</f>
        <v>107543.88406599419</v>
      </c>
      <c r="G50" s="119">
        <f t="shared" ref="G50:G54" si="10">D50/B50</f>
        <v>1.2755905511811023E-4</v>
      </c>
      <c r="H50" s="166">
        <f>AVERAGE(G50:G54)</f>
        <v>6.2299212598425195E-4</v>
      </c>
      <c r="I50" s="166">
        <f>STDEV(G50:G54)</f>
        <v>8.4680223674011158E-4</v>
      </c>
      <c r="J50" s="142">
        <f>I50/H50</f>
        <v>1.3592503041708059</v>
      </c>
      <c r="K50" s="67">
        <f>LOG(D50)</f>
        <v>4.2095150145426308</v>
      </c>
      <c r="L50" s="145">
        <f>AVERAGE(K50:K54)</f>
        <v>4.6492876153402261</v>
      </c>
      <c r="M50" s="196">
        <f>STDEV(K50:K54)^2</f>
        <v>0.22995907359251452</v>
      </c>
      <c r="N50" s="152">
        <f>L44-L50</f>
        <v>2.2711933989841162</v>
      </c>
      <c r="O50" s="145">
        <f>SQRT((M44/5)+(M50/5))</f>
        <v>0.21612485426691977</v>
      </c>
      <c r="P50" s="134">
        <f>1.96*O50</f>
        <v>0.42360471436316272</v>
      </c>
    </row>
    <row r="51" spans="1:16" ht="20.100000000000001" customHeight="1" x14ac:dyDescent="0.2">
      <c r="A51" s="16" t="s">
        <v>46</v>
      </c>
      <c r="B51" s="10">
        <v>127000000</v>
      </c>
      <c r="C51" s="10">
        <v>2070</v>
      </c>
      <c r="D51" s="10">
        <f t="shared" ref="D51:D54" si="11">C51*10</f>
        <v>20700</v>
      </c>
      <c r="E51" s="137"/>
      <c r="F51" s="137"/>
      <c r="G51" s="118">
        <f t="shared" si="10"/>
        <v>1.6299212598425196E-4</v>
      </c>
      <c r="H51" s="167"/>
      <c r="I51" s="167"/>
      <c r="J51" s="143"/>
      <c r="K51" s="68">
        <f>LOG(D51)</f>
        <v>4.3159703454569174</v>
      </c>
      <c r="L51" s="146"/>
      <c r="M51" s="197"/>
      <c r="N51" s="153"/>
      <c r="O51" s="146"/>
      <c r="P51" s="135"/>
    </row>
    <row r="52" spans="1:16" ht="20.100000000000001" customHeight="1" x14ac:dyDescent="0.2">
      <c r="A52" s="16" t="s">
        <v>47</v>
      </c>
      <c r="B52" s="10">
        <v>127000000</v>
      </c>
      <c r="C52" s="10">
        <v>4870</v>
      </c>
      <c r="D52" s="10">
        <f t="shared" si="11"/>
        <v>48700</v>
      </c>
      <c r="E52" s="137"/>
      <c r="F52" s="137"/>
      <c r="G52" s="118">
        <f t="shared" si="10"/>
        <v>3.8346456692913387E-4</v>
      </c>
      <c r="H52" s="167"/>
      <c r="I52" s="167"/>
      <c r="J52" s="143"/>
      <c r="K52" s="68">
        <f>LOG(D52)</f>
        <v>4.6875289612146345</v>
      </c>
      <c r="L52" s="146"/>
      <c r="M52" s="197"/>
      <c r="N52" s="153"/>
      <c r="O52" s="146"/>
      <c r="P52" s="135"/>
    </row>
    <row r="53" spans="1:16" ht="20.100000000000001" customHeight="1" x14ac:dyDescent="0.2">
      <c r="A53" s="16" t="s">
        <v>48</v>
      </c>
      <c r="B53" s="10">
        <v>127000000</v>
      </c>
      <c r="C53" s="10">
        <v>27000</v>
      </c>
      <c r="D53" s="10">
        <f t="shared" si="11"/>
        <v>270000</v>
      </c>
      <c r="E53" s="137"/>
      <c r="F53" s="137"/>
      <c r="G53" s="11">
        <f t="shared" si="10"/>
        <v>2.1259842519685038E-3</v>
      </c>
      <c r="H53" s="167"/>
      <c r="I53" s="167"/>
      <c r="J53" s="143"/>
      <c r="K53" s="68">
        <f>LOG(D53)</f>
        <v>5.4313637641589869</v>
      </c>
      <c r="L53" s="146"/>
      <c r="M53" s="197"/>
      <c r="N53" s="153"/>
      <c r="O53" s="146"/>
      <c r="P53" s="135"/>
    </row>
    <row r="54" spans="1:16" ht="20.100000000000001" customHeight="1" x14ac:dyDescent="0.2">
      <c r="A54" s="16" t="s">
        <v>49</v>
      </c>
      <c r="B54" s="10">
        <v>127000000</v>
      </c>
      <c r="C54" s="10">
        <v>4000</v>
      </c>
      <c r="D54" s="10">
        <f t="shared" si="11"/>
        <v>40000</v>
      </c>
      <c r="E54" s="138"/>
      <c r="F54" s="138"/>
      <c r="G54" s="118">
        <f t="shared" si="10"/>
        <v>3.1496062992125983E-4</v>
      </c>
      <c r="H54" s="168"/>
      <c r="I54" s="168"/>
      <c r="J54" s="144"/>
      <c r="K54" s="68">
        <f>LOG(D54)</f>
        <v>4.6020599913279625</v>
      </c>
      <c r="L54" s="151"/>
      <c r="M54" s="198"/>
      <c r="N54" s="154"/>
      <c r="O54" s="146"/>
      <c r="P54" s="135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103">
        <f t="shared" si="8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E50:E54"/>
    <mergeCell ref="F50:F54"/>
    <mergeCell ref="H50:H54"/>
    <mergeCell ref="I50:I54"/>
    <mergeCell ref="J50:J54"/>
    <mergeCell ref="L50:L54"/>
    <mergeCell ref="M50:M54"/>
    <mergeCell ref="N50:N54"/>
    <mergeCell ref="O50:O54"/>
    <mergeCell ref="P50:P54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L16:L20"/>
    <mergeCell ref="M16:M20"/>
    <mergeCell ref="L22:L26"/>
    <mergeCell ref="M22:M26"/>
    <mergeCell ref="N22:N26"/>
    <mergeCell ref="P22:P26"/>
    <mergeCell ref="E22:E26"/>
    <mergeCell ref="F22:F26"/>
    <mergeCell ref="H22:H26"/>
    <mergeCell ref="I22:I26"/>
    <mergeCell ref="J22:J26"/>
    <mergeCell ref="O22:O26"/>
    <mergeCell ref="E16:E20"/>
    <mergeCell ref="F16:F20"/>
    <mergeCell ref="H16:H20"/>
    <mergeCell ref="I16:I20"/>
    <mergeCell ref="J16:J20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>&amp;C&amp;"Arial,Bold"&amp;14
2800-100018763
MeBr Test #20 (300 mg/L - 32°C - 45%RH - 60hr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56"/>
  <sheetViews>
    <sheetView tabSelected="1" zoomScale="60" zoomScaleNormal="60" zoomScaleSheetLayoutView="65" workbookViewId="0">
      <selection activeCell="C9" sqref="C9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103000000</v>
      </c>
      <c r="C2" s="108">
        <v>2730000</v>
      </c>
      <c r="D2" s="58">
        <f t="shared" ref="D2:D13" si="0">C2*10</f>
        <v>27300000</v>
      </c>
      <c r="E2" s="157">
        <f>AVERAGE(D2:D6)</f>
        <v>45060000</v>
      </c>
      <c r="F2" s="157">
        <f>STDEV(D2:D6)</f>
        <v>15030236.19242226</v>
      </c>
      <c r="G2" s="63">
        <f t="shared" ref="G2:G12" si="1">D2/B2</f>
        <v>0.2650485436893204</v>
      </c>
      <c r="H2" s="160">
        <f>AVERAGE(G2:G6)</f>
        <v>0.4374757281553398</v>
      </c>
      <c r="I2" s="160">
        <f>STDEV(G2:G6)</f>
        <v>0.14592462322740068</v>
      </c>
      <c r="J2" s="163">
        <f>I2/H2</f>
        <v>0.33356050138531446</v>
      </c>
      <c r="K2" s="64">
        <f>LOG(D2)</f>
        <v>7.4361626470407565</v>
      </c>
      <c r="L2" s="169">
        <f>AVERAGE(K2:K6)</f>
        <v>7.6317243161880608</v>
      </c>
      <c r="M2" s="171">
        <f>STDEV(K2:K6)^2</f>
        <v>2.5437027860072792E-2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103000000</v>
      </c>
      <c r="C3" s="60">
        <v>3030000</v>
      </c>
      <c r="D3" s="60">
        <f t="shared" si="0"/>
        <v>30300000</v>
      </c>
      <c r="E3" s="158"/>
      <c r="F3" s="158"/>
      <c r="G3" s="65">
        <f t="shared" si="1"/>
        <v>0.2941747572815534</v>
      </c>
      <c r="H3" s="161"/>
      <c r="I3" s="161"/>
      <c r="J3" s="164"/>
      <c r="K3" s="66">
        <f>LOG(D3)</f>
        <v>7.4814426285023048</v>
      </c>
      <c r="L3" s="170"/>
      <c r="M3" s="172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103000000</v>
      </c>
      <c r="C4" s="60">
        <v>5930000</v>
      </c>
      <c r="D4" s="60">
        <f t="shared" si="0"/>
        <v>59300000</v>
      </c>
      <c r="E4" s="158"/>
      <c r="F4" s="158"/>
      <c r="G4" s="65">
        <f t="shared" si="1"/>
        <v>0.57572815533980581</v>
      </c>
      <c r="H4" s="161"/>
      <c r="I4" s="161"/>
      <c r="J4" s="164"/>
      <c r="K4" s="66">
        <f>LOG(D4)</f>
        <v>7.773054693364263</v>
      </c>
      <c r="L4" s="170"/>
      <c r="M4" s="172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103000000</v>
      </c>
      <c r="C5" s="60">
        <v>5370000</v>
      </c>
      <c r="D5" s="60">
        <f t="shared" si="0"/>
        <v>53700000</v>
      </c>
      <c r="E5" s="158"/>
      <c r="F5" s="158"/>
      <c r="G5" s="65">
        <f t="shared" si="1"/>
        <v>0.52135922330097084</v>
      </c>
      <c r="H5" s="161"/>
      <c r="I5" s="161"/>
      <c r="J5" s="164"/>
      <c r="K5" s="66">
        <f>LOG(D5)</f>
        <v>7.7299742856995559</v>
      </c>
      <c r="L5" s="170"/>
      <c r="M5" s="172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103000000</v>
      </c>
      <c r="C6" s="60">
        <v>5470000</v>
      </c>
      <c r="D6" s="60">
        <f t="shared" si="0"/>
        <v>54700000</v>
      </c>
      <c r="E6" s="159"/>
      <c r="F6" s="159"/>
      <c r="G6" s="65">
        <f t="shared" si="1"/>
        <v>0.53106796116504851</v>
      </c>
      <c r="H6" s="162"/>
      <c r="I6" s="162"/>
      <c r="J6" s="165"/>
      <c r="K6" s="66">
        <f>LOG(D6)</f>
        <v>7.7379873263334309</v>
      </c>
      <c r="L6" s="170"/>
      <c r="M6" s="172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109">
        <v>0</v>
      </c>
      <c r="C7" s="109">
        <v>0</v>
      </c>
      <c r="D7" s="109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103000000</v>
      </c>
      <c r="C8" s="8">
        <v>1480000</v>
      </c>
      <c r="D8" s="8">
        <f t="shared" si="0"/>
        <v>14800000</v>
      </c>
      <c r="E8" s="136">
        <f>AVERAGE(D8:D12)</f>
        <v>15600000</v>
      </c>
      <c r="F8" s="136">
        <f>STDEV(D8:D12)</f>
        <v>809320.70281193231</v>
      </c>
      <c r="G8" s="41">
        <f t="shared" si="1"/>
        <v>0.1436893203883495</v>
      </c>
      <c r="H8" s="142">
        <f>AVERAGE(G8:G12)</f>
        <v>0.15145631067961163</v>
      </c>
      <c r="I8" s="142">
        <f>STDEV(G8:G12)</f>
        <v>7.8574825515721619E-3</v>
      </c>
      <c r="J8" s="142">
        <f>I8/H8</f>
        <v>5.1879532231534152E-2</v>
      </c>
      <c r="K8" s="67">
        <f>LOG(D8)</f>
        <v>7.1702617153949575</v>
      </c>
      <c r="L8" s="145">
        <f>AVERAGE(K8:K12)</f>
        <v>7.1926588226424739</v>
      </c>
      <c r="M8" s="145">
        <f>STDEV(K8:K12)^2</f>
        <v>5.0476503768538824E-4</v>
      </c>
      <c r="N8" s="152">
        <f>L2-L8</f>
        <v>0.43906549354558688</v>
      </c>
      <c r="O8" s="145">
        <f>SQRT((M2/5)+(M8/5))</f>
        <v>7.2030261554097086E-2</v>
      </c>
      <c r="P8" s="155">
        <f>1.96*O8</f>
        <v>0.14117931264603029</v>
      </c>
    </row>
    <row r="9" spans="1:16" ht="20.100000000000001" customHeight="1" x14ac:dyDescent="0.2">
      <c r="A9" s="16" t="s">
        <v>33</v>
      </c>
      <c r="B9" s="10">
        <v>103000000</v>
      </c>
      <c r="C9" s="10">
        <v>1480000</v>
      </c>
      <c r="D9" s="10">
        <f t="shared" si="0"/>
        <v>14800000</v>
      </c>
      <c r="E9" s="137"/>
      <c r="F9" s="137"/>
      <c r="G9" s="11">
        <f t="shared" si="1"/>
        <v>0.1436893203883495</v>
      </c>
      <c r="H9" s="143"/>
      <c r="I9" s="143"/>
      <c r="J9" s="143"/>
      <c r="K9" s="68">
        <f>LOG(D9)</f>
        <v>7.1702617153949575</v>
      </c>
      <c r="L9" s="146"/>
      <c r="M9" s="146"/>
      <c r="N9" s="153"/>
      <c r="O9" s="146"/>
      <c r="P9" s="156"/>
    </row>
    <row r="10" spans="1:16" ht="20.100000000000001" customHeight="1" x14ac:dyDescent="0.2">
      <c r="A10" s="16" t="s">
        <v>34</v>
      </c>
      <c r="B10" s="10">
        <v>103000000</v>
      </c>
      <c r="C10" s="10">
        <v>1590000</v>
      </c>
      <c r="D10" s="10">
        <f t="shared" si="0"/>
        <v>15900000</v>
      </c>
      <c r="E10" s="137"/>
      <c r="F10" s="137"/>
      <c r="G10" s="11">
        <f t="shared" si="1"/>
        <v>0.15436893203883495</v>
      </c>
      <c r="H10" s="143"/>
      <c r="I10" s="143"/>
      <c r="J10" s="143"/>
      <c r="K10" s="68">
        <f>LOG(D10)</f>
        <v>7.2013971243204518</v>
      </c>
      <c r="L10" s="146"/>
      <c r="M10" s="146"/>
      <c r="N10" s="153"/>
      <c r="O10" s="146"/>
      <c r="P10" s="156"/>
    </row>
    <row r="11" spans="1:16" ht="20.100000000000001" customHeight="1" x14ac:dyDescent="0.2">
      <c r="A11" s="16" t="s">
        <v>35</v>
      </c>
      <c r="B11" s="10">
        <v>103000000</v>
      </c>
      <c r="C11" s="10">
        <v>1670000</v>
      </c>
      <c r="D11" s="10">
        <f t="shared" si="0"/>
        <v>16700000</v>
      </c>
      <c r="E11" s="137"/>
      <c r="F11" s="137"/>
      <c r="G11" s="11">
        <f t="shared" si="1"/>
        <v>0.16213592233009708</v>
      </c>
      <c r="H11" s="143"/>
      <c r="I11" s="143"/>
      <c r="J11" s="143"/>
      <c r="K11" s="68">
        <f>LOG(D11)</f>
        <v>7.2227164711475833</v>
      </c>
      <c r="L11" s="146"/>
      <c r="M11" s="146"/>
      <c r="N11" s="153"/>
      <c r="O11" s="146"/>
      <c r="P11" s="156"/>
    </row>
    <row r="12" spans="1:16" ht="20.100000000000001" customHeight="1" x14ac:dyDescent="0.2">
      <c r="A12" s="16" t="s">
        <v>36</v>
      </c>
      <c r="B12" s="10">
        <v>103000000</v>
      </c>
      <c r="C12" s="10">
        <v>1580000</v>
      </c>
      <c r="D12" s="10">
        <f t="shared" si="0"/>
        <v>15800000</v>
      </c>
      <c r="E12" s="138"/>
      <c r="F12" s="138"/>
      <c r="G12" s="11">
        <f t="shared" si="1"/>
        <v>0.15339805825242719</v>
      </c>
      <c r="H12" s="144"/>
      <c r="I12" s="144"/>
      <c r="J12" s="144"/>
      <c r="K12" s="68">
        <f>LOG(D12)</f>
        <v>7.1986570869544222</v>
      </c>
      <c r="L12" s="151"/>
      <c r="M12" s="151"/>
      <c r="N12" s="154"/>
      <c r="O12" s="146"/>
      <c r="P12" s="156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103000000</v>
      </c>
      <c r="C16" s="45">
        <v>277000</v>
      </c>
      <c r="D16" s="45">
        <f t="shared" ref="D16:D27" si="2">C16*10</f>
        <v>2770000</v>
      </c>
      <c r="E16" s="128">
        <f>AVERAGE(D16:D20)</f>
        <v>3326000</v>
      </c>
      <c r="F16" s="128">
        <f>STDEV(D16:D20)</f>
        <v>2152586.8159031356</v>
      </c>
      <c r="G16" s="49">
        <f t="shared" ref="G16:G26" si="3">D16/B16</f>
        <v>2.6893203883495146E-2</v>
      </c>
      <c r="H16" s="131">
        <f>AVERAGE(G16:G20)</f>
        <v>3.229126213592233E-2</v>
      </c>
      <c r="I16" s="131">
        <f>STDEV(G16:G20)</f>
        <v>2.0898901125273164E-2</v>
      </c>
      <c r="J16" s="131">
        <f>I16/H16</f>
        <v>0.64719988451687793</v>
      </c>
      <c r="K16" s="50">
        <f>LOG(D16)</f>
        <v>6.4424797690644482</v>
      </c>
      <c r="L16" s="147">
        <f>AVERAGE(K16:K20)</f>
        <v>6.4406881430266365</v>
      </c>
      <c r="M16" s="201">
        <f>STDEV(K16:K20)^2</f>
        <v>9.6026151251402223E-2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103000000</v>
      </c>
      <c r="C17" s="47">
        <v>657000</v>
      </c>
      <c r="D17" s="47">
        <f t="shared" si="2"/>
        <v>6570000</v>
      </c>
      <c r="E17" s="129"/>
      <c r="F17" s="129"/>
      <c r="G17" s="51">
        <f t="shared" si="3"/>
        <v>6.3786407766990294E-2</v>
      </c>
      <c r="H17" s="132"/>
      <c r="I17" s="132"/>
      <c r="J17" s="132"/>
      <c r="K17" s="52">
        <f>LOG(D17)</f>
        <v>6.8175653695597811</v>
      </c>
      <c r="L17" s="148"/>
      <c r="M17" s="202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103000000</v>
      </c>
      <c r="C18" s="47">
        <v>209000</v>
      </c>
      <c r="D18" s="47">
        <f t="shared" si="2"/>
        <v>2090000</v>
      </c>
      <c r="E18" s="129"/>
      <c r="F18" s="129"/>
      <c r="G18" s="51">
        <f t="shared" si="3"/>
        <v>2.029126213592233E-2</v>
      </c>
      <c r="H18" s="132"/>
      <c r="I18" s="132"/>
      <c r="J18" s="132"/>
      <c r="K18" s="52">
        <f>LOG(D18)</f>
        <v>6.3201462861110542</v>
      </c>
      <c r="L18" s="148"/>
      <c r="M18" s="202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103000000</v>
      </c>
      <c r="C19" s="47">
        <v>420000</v>
      </c>
      <c r="D19" s="47">
        <f t="shared" si="2"/>
        <v>4200000</v>
      </c>
      <c r="E19" s="129"/>
      <c r="F19" s="129"/>
      <c r="G19" s="51">
        <f t="shared" si="3"/>
        <v>4.0776699029126215E-2</v>
      </c>
      <c r="H19" s="132"/>
      <c r="I19" s="132"/>
      <c r="J19" s="132"/>
      <c r="K19" s="52">
        <f>LOG(D19)</f>
        <v>6.6232492903979008</v>
      </c>
      <c r="L19" s="148"/>
      <c r="M19" s="202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103000000</v>
      </c>
      <c r="C20" s="47">
        <v>100000</v>
      </c>
      <c r="D20" s="47">
        <f t="shared" si="2"/>
        <v>1000000</v>
      </c>
      <c r="E20" s="130"/>
      <c r="F20" s="130"/>
      <c r="G20" s="51">
        <f t="shared" si="3"/>
        <v>9.7087378640776691E-3</v>
      </c>
      <c r="H20" s="133"/>
      <c r="I20" s="133"/>
      <c r="J20" s="133"/>
      <c r="K20" s="52">
        <f>LOG(D20)</f>
        <v>6</v>
      </c>
      <c r="L20" s="148"/>
      <c r="M20" s="202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107">
        <v>0</v>
      </c>
      <c r="C21" s="107">
        <v>0</v>
      </c>
      <c r="D21" s="107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103000000</v>
      </c>
      <c r="C22" s="8">
        <v>100</v>
      </c>
      <c r="D22" s="8">
        <f t="shared" si="2"/>
        <v>1000</v>
      </c>
      <c r="E22" s="136">
        <f>AVERAGE(D22:D26)</f>
        <v>2404.6</v>
      </c>
      <c r="F22" s="136">
        <f>STDEV(D22:D26)</f>
        <v>2156.4370614511336</v>
      </c>
      <c r="G22" s="123">
        <f t="shared" si="3"/>
        <v>9.7087378640776696E-6</v>
      </c>
      <c r="H22" s="139">
        <f>AVERAGE(G22:G26)</f>
        <v>2.3345631067961167E-5</v>
      </c>
      <c r="I22" s="139">
        <f>STDEV(G22:G26)</f>
        <v>2.0936282150011004E-5</v>
      </c>
      <c r="J22" s="142">
        <f>I22/H22</f>
        <v>0.8967965821555075</v>
      </c>
      <c r="K22" s="67">
        <f>LOG(D22)</f>
        <v>3</v>
      </c>
      <c r="L22" s="145">
        <f>AVERAGE(K22:K26)</f>
        <v>3.2494585266127509</v>
      </c>
      <c r="M22" s="145">
        <f>STDEV(K22:K26)^2</f>
        <v>0.14214363515380765</v>
      </c>
      <c r="N22" s="152">
        <f>L16-L22</f>
        <v>3.1912296164138856</v>
      </c>
      <c r="O22" s="145">
        <f>SQRT((M16/5)+(M22/5))</f>
        <v>0.21825204988966765</v>
      </c>
      <c r="P22" s="134">
        <f>1.96*O22</f>
        <v>0.42777401778374857</v>
      </c>
    </row>
    <row r="23" spans="1:16" ht="20.100000000000001" customHeight="1" x14ac:dyDescent="0.2">
      <c r="A23" s="16" t="s">
        <v>72</v>
      </c>
      <c r="B23" s="10">
        <v>103000000</v>
      </c>
      <c r="C23" s="10">
        <v>63.3</v>
      </c>
      <c r="D23" s="10">
        <f t="shared" si="2"/>
        <v>633</v>
      </c>
      <c r="E23" s="137"/>
      <c r="F23" s="137"/>
      <c r="G23" s="117">
        <f t="shared" si="3"/>
        <v>6.1456310679611649E-6</v>
      </c>
      <c r="H23" s="140"/>
      <c r="I23" s="140"/>
      <c r="J23" s="143"/>
      <c r="K23" s="68">
        <f>LOG(D23)</f>
        <v>2.8014037100173552</v>
      </c>
      <c r="L23" s="146"/>
      <c r="M23" s="146"/>
      <c r="N23" s="153"/>
      <c r="O23" s="146"/>
      <c r="P23" s="135"/>
    </row>
    <row r="24" spans="1:16" ht="20.100000000000001" customHeight="1" x14ac:dyDescent="0.2">
      <c r="A24" s="16" t="s">
        <v>73</v>
      </c>
      <c r="B24" s="10">
        <v>103000000</v>
      </c>
      <c r="C24" s="10">
        <v>603</v>
      </c>
      <c r="D24" s="10">
        <f t="shared" si="2"/>
        <v>6030</v>
      </c>
      <c r="E24" s="137"/>
      <c r="F24" s="137"/>
      <c r="G24" s="121">
        <f t="shared" si="3"/>
        <v>5.8543689320388352E-5</v>
      </c>
      <c r="H24" s="140"/>
      <c r="I24" s="140"/>
      <c r="J24" s="143"/>
      <c r="K24" s="68">
        <f>LOG(D24)</f>
        <v>3.7803173121401512</v>
      </c>
      <c r="L24" s="146"/>
      <c r="M24" s="146"/>
      <c r="N24" s="153"/>
      <c r="O24" s="146"/>
      <c r="P24" s="135"/>
    </row>
    <row r="25" spans="1:16" ht="20.100000000000001" customHeight="1" x14ac:dyDescent="0.2">
      <c r="A25" s="16" t="s">
        <v>74</v>
      </c>
      <c r="B25" s="10">
        <v>103000000</v>
      </c>
      <c r="C25" s="10">
        <v>183</v>
      </c>
      <c r="D25" s="10">
        <f t="shared" si="2"/>
        <v>1830</v>
      </c>
      <c r="E25" s="137"/>
      <c r="F25" s="137"/>
      <c r="G25" s="121">
        <f t="shared" si="3"/>
        <v>1.7766990291262135E-5</v>
      </c>
      <c r="H25" s="140"/>
      <c r="I25" s="140"/>
      <c r="J25" s="143"/>
      <c r="K25" s="68">
        <f>LOG(D25)</f>
        <v>3.2624510897304293</v>
      </c>
      <c r="L25" s="146"/>
      <c r="M25" s="146"/>
      <c r="N25" s="153"/>
      <c r="O25" s="146"/>
      <c r="P25" s="135"/>
    </row>
    <row r="26" spans="1:16" ht="20.100000000000001" customHeight="1" x14ac:dyDescent="0.2">
      <c r="A26" s="16" t="s">
        <v>75</v>
      </c>
      <c r="B26" s="10">
        <v>103000000</v>
      </c>
      <c r="C26" s="10">
        <v>253</v>
      </c>
      <c r="D26" s="10">
        <f t="shared" si="2"/>
        <v>2530</v>
      </c>
      <c r="E26" s="138"/>
      <c r="F26" s="138"/>
      <c r="G26" s="121">
        <f t="shared" si="3"/>
        <v>2.4563106796116504E-5</v>
      </c>
      <c r="H26" s="141"/>
      <c r="I26" s="141"/>
      <c r="J26" s="144"/>
      <c r="K26" s="68">
        <f>LOG(D26)</f>
        <v>3.403120521175818</v>
      </c>
      <c r="L26" s="151"/>
      <c r="M26" s="151"/>
      <c r="N26" s="154"/>
      <c r="O26" s="146"/>
      <c r="P26" s="135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103000000</v>
      </c>
      <c r="C30" s="76">
        <v>9670000</v>
      </c>
      <c r="D30" s="76">
        <f t="shared" ref="D30:D41" si="4">C30*10</f>
        <v>96700000</v>
      </c>
      <c r="E30" s="180">
        <f>AVERAGE(D30:D34)</f>
        <v>115740000</v>
      </c>
      <c r="F30" s="180">
        <f>STDEV(D30:D34)</f>
        <v>12187616.666108267</v>
      </c>
      <c r="G30" s="81">
        <f t="shared" ref="G30:G40" si="5">D30/B30</f>
        <v>0.93883495145631068</v>
      </c>
      <c r="H30" s="183">
        <f>AVERAGE(G30:G34)</f>
        <v>1.1236893203883493</v>
      </c>
      <c r="I30" s="183">
        <f>STDEV(G30:G34)</f>
        <v>0.11832637539910935</v>
      </c>
      <c r="J30" s="183">
        <f>I30/H30</f>
        <v>0.10530168192593974</v>
      </c>
      <c r="K30" s="82">
        <f>LOG(D30)</f>
        <v>7.9854264740830017</v>
      </c>
      <c r="L30" s="173">
        <f>AVERAGE(K30:K34)</f>
        <v>8.0614422514085824</v>
      </c>
      <c r="M30" s="175">
        <f>STDEV(K30:K34)^2</f>
        <v>2.2815688617614988E-3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103000000</v>
      </c>
      <c r="C31" s="78">
        <v>12500000</v>
      </c>
      <c r="D31" s="78">
        <f t="shared" si="4"/>
        <v>125000000</v>
      </c>
      <c r="E31" s="181"/>
      <c r="F31" s="181"/>
      <c r="G31" s="84">
        <f t="shared" si="5"/>
        <v>1.2135922330097086</v>
      </c>
      <c r="H31" s="184"/>
      <c r="I31" s="184"/>
      <c r="J31" s="184"/>
      <c r="K31" s="85">
        <f>LOG(D31)</f>
        <v>8.0969100130080562</v>
      </c>
      <c r="L31" s="174"/>
      <c r="M31" s="176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103000000</v>
      </c>
      <c r="C32" s="78">
        <v>11100000</v>
      </c>
      <c r="D32" s="78">
        <f t="shared" si="4"/>
        <v>111000000</v>
      </c>
      <c r="E32" s="181"/>
      <c r="F32" s="181"/>
      <c r="G32" s="84">
        <f t="shared" si="5"/>
        <v>1.0776699029126213</v>
      </c>
      <c r="H32" s="184"/>
      <c r="I32" s="184"/>
      <c r="J32" s="184"/>
      <c r="K32" s="85">
        <f>LOG(D32)</f>
        <v>8.0453229787866576</v>
      </c>
      <c r="L32" s="174"/>
      <c r="M32" s="176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103000000</v>
      </c>
      <c r="C33" s="78">
        <v>12600000</v>
      </c>
      <c r="D33" s="78">
        <f t="shared" si="4"/>
        <v>126000000</v>
      </c>
      <c r="E33" s="181"/>
      <c r="F33" s="181"/>
      <c r="G33" s="84">
        <f t="shared" si="5"/>
        <v>1.2233009708737863</v>
      </c>
      <c r="H33" s="184"/>
      <c r="I33" s="184"/>
      <c r="J33" s="184"/>
      <c r="K33" s="85">
        <f>LOG(D33)</f>
        <v>8.1003705451175634</v>
      </c>
      <c r="L33" s="174"/>
      <c r="M33" s="176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103000000</v>
      </c>
      <c r="C34" s="78">
        <v>12000000</v>
      </c>
      <c r="D34" s="78">
        <f t="shared" si="4"/>
        <v>120000000</v>
      </c>
      <c r="E34" s="182"/>
      <c r="F34" s="182"/>
      <c r="G34" s="84">
        <f t="shared" si="5"/>
        <v>1.1650485436893203</v>
      </c>
      <c r="H34" s="185"/>
      <c r="I34" s="185"/>
      <c r="J34" s="185"/>
      <c r="K34" s="85">
        <f>LOG(D34)</f>
        <v>8.0791812460476251</v>
      </c>
      <c r="L34" s="174"/>
      <c r="M34" s="176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110">
        <v>0</v>
      </c>
      <c r="C35" s="110">
        <v>0</v>
      </c>
      <c r="D35" s="11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103000000</v>
      </c>
      <c r="C36" s="8">
        <v>237000</v>
      </c>
      <c r="D36" s="8">
        <f t="shared" si="4"/>
        <v>2370000</v>
      </c>
      <c r="E36" s="136">
        <f>AVERAGE(D36:D40)</f>
        <v>2500600</v>
      </c>
      <c r="F36" s="136">
        <f>STDEV(D36:D40)</f>
        <v>3065543.4754705406</v>
      </c>
      <c r="G36" s="41">
        <f t="shared" si="5"/>
        <v>2.3009708737864079E-2</v>
      </c>
      <c r="H36" s="142">
        <f>AVERAGE(G36:G40)</f>
        <v>2.4277669902912621E-2</v>
      </c>
      <c r="I36" s="142">
        <f>STDEV(G36:G40)</f>
        <v>2.9762558014277095E-2</v>
      </c>
      <c r="J36" s="142">
        <f>I36/H36</f>
        <v>1.2259231686277456</v>
      </c>
      <c r="K36" s="67">
        <f>LOG(D36)</f>
        <v>6.3747483460101035</v>
      </c>
      <c r="L36" s="145">
        <f>AVERAGE(K36:K40)</f>
        <v>6.1716063358790159</v>
      </c>
      <c r="M36" s="145">
        <f>STDEV(K36:K40)^2</f>
        <v>0.22712209061818991</v>
      </c>
      <c r="N36" s="152">
        <f>L30-L36</f>
        <v>1.8898359155295665</v>
      </c>
      <c r="O36" s="196">
        <f>SQRT((M30/5)+(M36/5))</f>
        <v>0.21419788023225225</v>
      </c>
      <c r="P36" s="134">
        <f>1.96*O36</f>
        <v>0.41982784525521438</v>
      </c>
    </row>
    <row r="37" spans="1:16" ht="20.100000000000001" customHeight="1" x14ac:dyDescent="0.2">
      <c r="A37" s="16" t="s">
        <v>61</v>
      </c>
      <c r="B37" s="10">
        <v>103000000</v>
      </c>
      <c r="C37" s="10">
        <v>79000</v>
      </c>
      <c r="D37" s="10">
        <f t="shared" si="4"/>
        <v>790000</v>
      </c>
      <c r="E37" s="137"/>
      <c r="F37" s="137"/>
      <c r="G37" s="11">
        <f t="shared" si="5"/>
        <v>7.6699029126213588E-3</v>
      </c>
      <c r="H37" s="143"/>
      <c r="I37" s="143"/>
      <c r="J37" s="143"/>
      <c r="K37" s="68">
        <f>LOG(D37)</f>
        <v>5.8976270912904418</v>
      </c>
      <c r="L37" s="146"/>
      <c r="M37" s="146"/>
      <c r="N37" s="153"/>
      <c r="O37" s="197"/>
      <c r="P37" s="135"/>
    </row>
    <row r="38" spans="1:16" ht="20.100000000000001" customHeight="1" x14ac:dyDescent="0.2">
      <c r="A38" s="16" t="s">
        <v>62</v>
      </c>
      <c r="B38" s="10">
        <v>103000000</v>
      </c>
      <c r="C38" s="10">
        <v>783000</v>
      </c>
      <c r="D38" s="10">
        <f t="shared" si="4"/>
        <v>7830000</v>
      </c>
      <c r="E38" s="137"/>
      <c r="F38" s="137"/>
      <c r="G38" s="11">
        <f t="shared" si="5"/>
        <v>7.6019417475728157E-2</v>
      </c>
      <c r="H38" s="143"/>
      <c r="I38" s="143"/>
      <c r="J38" s="143"/>
      <c r="K38" s="68">
        <f>LOG(D38)</f>
        <v>6.8937617620579434</v>
      </c>
      <c r="L38" s="146"/>
      <c r="M38" s="146"/>
      <c r="N38" s="153"/>
      <c r="O38" s="197"/>
      <c r="P38" s="135"/>
    </row>
    <row r="39" spans="1:16" ht="20.100000000000001" customHeight="1" x14ac:dyDescent="0.2">
      <c r="A39" s="16" t="s">
        <v>63</v>
      </c>
      <c r="B39" s="10">
        <v>103000000</v>
      </c>
      <c r="C39" s="10">
        <v>47300</v>
      </c>
      <c r="D39" s="10">
        <f t="shared" si="4"/>
        <v>473000</v>
      </c>
      <c r="E39" s="137"/>
      <c r="F39" s="137"/>
      <c r="G39" s="11">
        <f t="shared" si="5"/>
        <v>4.5922330097087375E-3</v>
      </c>
      <c r="H39" s="143"/>
      <c r="I39" s="143"/>
      <c r="J39" s="143"/>
      <c r="K39" s="68">
        <f>LOG(D39)</f>
        <v>5.6748611407378116</v>
      </c>
      <c r="L39" s="146"/>
      <c r="M39" s="146"/>
      <c r="N39" s="153"/>
      <c r="O39" s="197"/>
      <c r="P39" s="135"/>
    </row>
    <row r="40" spans="1:16" ht="20.100000000000001" customHeight="1" x14ac:dyDescent="0.2">
      <c r="A40" s="16" t="s">
        <v>64</v>
      </c>
      <c r="B40" s="10">
        <v>103000000</v>
      </c>
      <c r="C40" s="10">
        <v>104000</v>
      </c>
      <c r="D40" s="10">
        <f t="shared" si="4"/>
        <v>1040000</v>
      </c>
      <c r="E40" s="138"/>
      <c r="F40" s="138"/>
      <c r="G40" s="11">
        <f t="shared" si="5"/>
        <v>1.0097087378640776E-2</v>
      </c>
      <c r="H40" s="144"/>
      <c r="I40" s="144"/>
      <c r="J40" s="144"/>
      <c r="K40" s="68">
        <f>LOG(D40)</f>
        <v>6.0170333392987807</v>
      </c>
      <c r="L40" s="151"/>
      <c r="M40" s="151"/>
      <c r="N40" s="154"/>
      <c r="O40" s="197"/>
      <c r="P40" s="135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103000000</v>
      </c>
      <c r="C44" s="87">
        <v>171000</v>
      </c>
      <c r="D44" s="87">
        <f t="shared" ref="D44:D55" si="6">C44*10</f>
        <v>1710000</v>
      </c>
      <c r="E44" s="186">
        <f>AVERAGE(D44:D48)</f>
        <v>3642000</v>
      </c>
      <c r="F44" s="186">
        <f>STDEV(D44:D48)</f>
        <v>2899098.1356276991</v>
      </c>
      <c r="G44" s="91">
        <f t="shared" ref="G44:G48" si="7">D44/B44</f>
        <v>1.6601941747572815E-2</v>
      </c>
      <c r="H44" s="189">
        <f>AVERAGE(G44:G48)</f>
        <v>3.5359223300970875E-2</v>
      </c>
      <c r="I44" s="189">
        <f>STDEV(G44:G48)</f>
        <v>2.8146583841045621E-2</v>
      </c>
      <c r="J44" s="189">
        <f>I44/H44</f>
        <v>0.79601815915093321</v>
      </c>
      <c r="K44" s="92">
        <f>LOG(D44)</f>
        <v>6.2329961103921541</v>
      </c>
      <c r="L44" s="192">
        <f>AVERAGE(K44:K48)</f>
        <v>6.47026148114014</v>
      </c>
      <c r="M44" s="199">
        <f>STDEV(K44:K48)^2</f>
        <v>9.0479777574828293E-2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103000000</v>
      </c>
      <c r="C45" s="89">
        <v>320000</v>
      </c>
      <c r="D45" s="89">
        <f t="shared" si="6"/>
        <v>3200000</v>
      </c>
      <c r="E45" s="187"/>
      <c r="F45" s="187"/>
      <c r="G45" s="93">
        <f t="shared" si="7"/>
        <v>3.1067961165048542E-2</v>
      </c>
      <c r="H45" s="190"/>
      <c r="I45" s="190"/>
      <c r="J45" s="190"/>
      <c r="K45" s="94">
        <f>LOG(D45)</f>
        <v>6.5051499783199063</v>
      </c>
      <c r="L45" s="193"/>
      <c r="M45" s="200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103000000</v>
      </c>
      <c r="C46" s="89">
        <v>863000</v>
      </c>
      <c r="D46" s="89">
        <f t="shared" si="6"/>
        <v>8630000</v>
      </c>
      <c r="E46" s="187"/>
      <c r="F46" s="187"/>
      <c r="G46" s="93">
        <f t="shared" si="7"/>
        <v>8.3786407766990298E-2</v>
      </c>
      <c r="H46" s="190"/>
      <c r="I46" s="190"/>
      <c r="J46" s="190"/>
      <c r="K46" s="94">
        <f>LOG(D46)</f>
        <v>6.9360107957152097</v>
      </c>
      <c r="L46" s="193"/>
      <c r="M46" s="200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103000000</v>
      </c>
      <c r="C47" s="89">
        <v>150000</v>
      </c>
      <c r="D47" s="89">
        <f t="shared" si="6"/>
        <v>1500000</v>
      </c>
      <c r="E47" s="187"/>
      <c r="F47" s="187"/>
      <c r="G47" s="93">
        <f t="shared" si="7"/>
        <v>1.4563106796116505E-2</v>
      </c>
      <c r="H47" s="190"/>
      <c r="I47" s="190"/>
      <c r="J47" s="190"/>
      <c r="K47" s="94">
        <f>LOG(D47)</f>
        <v>6.1760912590556813</v>
      </c>
      <c r="L47" s="193"/>
      <c r="M47" s="200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103000000</v>
      </c>
      <c r="C48" s="89">
        <v>317000</v>
      </c>
      <c r="D48" s="89">
        <f t="shared" si="6"/>
        <v>3170000</v>
      </c>
      <c r="E48" s="188"/>
      <c r="F48" s="188"/>
      <c r="G48" s="93">
        <f t="shared" si="7"/>
        <v>3.0776699029126213E-2</v>
      </c>
      <c r="H48" s="191"/>
      <c r="I48" s="191"/>
      <c r="J48" s="191"/>
      <c r="K48" s="94">
        <f>LOG(D48)</f>
        <v>6.5010592622177512</v>
      </c>
      <c r="L48" s="193"/>
      <c r="M48" s="200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103000000</v>
      </c>
      <c r="C50" s="8">
        <v>143</v>
      </c>
      <c r="D50" s="8">
        <f t="shared" si="6"/>
        <v>1430</v>
      </c>
      <c r="E50" s="136">
        <f>AVERAGE(D50:D54)</f>
        <v>3620</v>
      </c>
      <c r="F50" s="136">
        <f>STDEV(D50:D54)</f>
        <v>1869.4651641579203</v>
      </c>
      <c r="G50" s="127">
        <f t="shared" ref="G50:G54" si="8">D50/B50</f>
        <v>1.3883495145631067E-5</v>
      </c>
      <c r="H50" s="139">
        <f>AVERAGE(G50:G54)</f>
        <v>3.5145631067961163E-5</v>
      </c>
      <c r="I50" s="139">
        <f>STDEV(G50:G54)</f>
        <v>1.8150147224834182E-5</v>
      </c>
      <c r="J50" s="142">
        <f>I50/H50</f>
        <v>0.51642684092760249</v>
      </c>
      <c r="K50" s="67">
        <f>LOG(D50)</f>
        <v>3.1553360374650619</v>
      </c>
      <c r="L50" s="145">
        <f>AVERAGE(K50:K54)</f>
        <v>3.5083853475804219</v>
      </c>
      <c r="M50" s="196">
        <f>STDEV(K50:K54)^2</f>
        <v>5.849617331419147E-2</v>
      </c>
      <c r="N50" s="152">
        <f>L44-L50</f>
        <v>2.9618761335597181</v>
      </c>
      <c r="O50" s="145">
        <f>SQRT((M44/5)+(M50/5))</f>
        <v>0.17261283317819667</v>
      </c>
      <c r="P50" s="134">
        <f>1.96*O50</f>
        <v>0.33832115302926546</v>
      </c>
    </row>
    <row r="51" spans="1:16" ht="20.100000000000001" customHeight="1" x14ac:dyDescent="0.2">
      <c r="A51" s="16" t="s">
        <v>46</v>
      </c>
      <c r="B51" s="10">
        <v>103000000</v>
      </c>
      <c r="C51" s="10">
        <v>367</v>
      </c>
      <c r="D51" s="10">
        <f t="shared" si="6"/>
        <v>3670</v>
      </c>
      <c r="E51" s="137"/>
      <c r="F51" s="137"/>
      <c r="G51" s="121">
        <f t="shared" si="8"/>
        <v>3.5631067961165048E-5</v>
      </c>
      <c r="H51" s="140"/>
      <c r="I51" s="140"/>
      <c r="J51" s="143"/>
      <c r="K51" s="68">
        <f>LOG(D51)</f>
        <v>3.5646660642520893</v>
      </c>
      <c r="L51" s="146"/>
      <c r="M51" s="197"/>
      <c r="N51" s="153"/>
      <c r="O51" s="146"/>
      <c r="P51" s="135"/>
    </row>
    <row r="52" spans="1:16" ht="20.100000000000001" customHeight="1" x14ac:dyDescent="0.2">
      <c r="A52" s="16" t="s">
        <v>47</v>
      </c>
      <c r="B52" s="10">
        <v>103000000</v>
      </c>
      <c r="C52" s="10">
        <v>647</v>
      </c>
      <c r="D52" s="10">
        <f t="shared" si="6"/>
        <v>6470</v>
      </c>
      <c r="E52" s="137"/>
      <c r="F52" s="137"/>
      <c r="G52" s="121">
        <f t="shared" si="8"/>
        <v>6.281553398058253E-5</v>
      </c>
      <c r="H52" s="140"/>
      <c r="I52" s="140"/>
      <c r="J52" s="143"/>
      <c r="K52" s="68">
        <f>LOG(D52)</f>
        <v>3.8109042806687006</v>
      </c>
      <c r="L52" s="146"/>
      <c r="M52" s="197"/>
      <c r="N52" s="153"/>
      <c r="O52" s="146"/>
      <c r="P52" s="135"/>
    </row>
    <row r="53" spans="1:16" ht="20.100000000000001" customHeight="1" x14ac:dyDescent="0.2">
      <c r="A53" s="16" t="s">
        <v>48</v>
      </c>
      <c r="B53" s="10">
        <v>103000000</v>
      </c>
      <c r="C53" s="10">
        <v>390</v>
      </c>
      <c r="D53" s="10">
        <f t="shared" si="6"/>
        <v>3900</v>
      </c>
      <c r="E53" s="137"/>
      <c r="F53" s="137"/>
      <c r="G53" s="121">
        <f t="shared" si="8"/>
        <v>3.7864077669902914E-5</v>
      </c>
      <c r="H53" s="140"/>
      <c r="I53" s="140"/>
      <c r="J53" s="143"/>
      <c r="K53" s="68">
        <f>LOG(D53)</f>
        <v>3.5910646070264991</v>
      </c>
      <c r="L53" s="146"/>
      <c r="M53" s="197"/>
      <c r="N53" s="153"/>
      <c r="O53" s="146"/>
      <c r="P53" s="135"/>
    </row>
    <row r="54" spans="1:16" ht="20.100000000000001" customHeight="1" x14ac:dyDescent="0.2">
      <c r="A54" s="16" t="s">
        <v>49</v>
      </c>
      <c r="B54" s="10">
        <v>103000000</v>
      </c>
      <c r="C54" s="10">
        <v>263</v>
      </c>
      <c r="D54" s="10">
        <f t="shared" si="6"/>
        <v>2630</v>
      </c>
      <c r="E54" s="138"/>
      <c r="F54" s="138"/>
      <c r="G54" s="121">
        <f t="shared" si="8"/>
        <v>2.5533980582524272E-5</v>
      </c>
      <c r="H54" s="141"/>
      <c r="I54" s="141"/>
      <c r="J54" s="144"/>
      <c r="K54" s="68">
        <f>LOG(D54)</f>
        <v>3.419955748489758</v>
      </c>
      <c r="L54" s="151"/>
      <c r="M54" s="198"/>
      <c r="N54" s="154"/>
      <c r="O54" s="146"/>
      <c r="P54" s="135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M22:M26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N22:N26"/>
    <mergeCell ref="O22:O26"/>
    <mergeCell ref="P22:P26"/>
    <mergeCell ref="E30:E34"/>
    <mergeCell ref="F30:F34"/>
    <mergeCell ref="H30:H34"/>
    <mergeCell ref="I30:I34"/>
    <mergeCell ref="J30:J34"/>
    <mergeCell ref="L30:L34"/>
    <mergeCell ref="E22:E26"/>
    <mergeCell ref="F22:F26"/>
    <mergeCell ref="H22:H26"/>
    <mergeCell ref="I22:I26"/>
    <mergeCell ref="J22:J26"/>
    <mergeCell ref="L22:L26"/>
    <mergeCell ref="M30:M34"/>
    <mergeCell ref="E36:E40"/>
    <mergeCell ref="F36:F40"/>
    <mergeCell ref="H36:H40"/>
    <mergeCell ref="I36:I40"/>
    <mergeCell ref="J36:J40"/>
    <mergeCell ref="L36:L40"/>
    <mergeCell ref="M36:M40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L50:L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#20 (300 mg/L - 32°C - 45%RH - 60hr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56"/>
  <sheetViews>
    <sheetView zoomScale="60" zoomScaleNormal="60" zoomScaleSheetLayoutView="65" workbookViewId="0">
      <selection activeCell="E67" sqref="E67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106000000</v>
      </c>
      <c r="C2" s="105">
        <v>4430000</v>
      </c>
      <c r="D2" s="58">
        <f t="shared" ref="D2:D13" si="0">C2*10</f>
        <v>44300000</v>
      </c>
      <c r="E2" s="157">
        <f>AVERAGE(D2:D6)</f>
        <v>17140000</v>
      </c>
      <c r="F2" s="157">
        <f>STDEV(D2:D6)</f>
        <v>15206033.342065247</v>
      </c>
      <c r="G2" s="63">
        <f t="shared" ref="G2:G12" si="1">D2/B2</f>
        <v>0.41792452830188681</v>
      </c>
      <c r="H2" s="160">
        <f>AVERAGE(G2:G6)</f>
        <v>0.16169811320754718</v>
      </c>
      <c r="I2" s="160">
        <f>STDEV(G2:G6)</f>
        <v>0.14345314473646459</v>
      </c>
      <c r="J2" s="163">
        <f>I2/H2</f>
        <v>0.88716647269925586</v>
      </c>
      <c r="K2" s="64">
        <f>LOG(D2)</f>
        <v>7.6464037262230695</v>
      </c>
      <c r="L2" s="169">
        <f>AVERAGE(K2:K6)</f>
        <v>7.1401556420773415</v>
      </c>
      <c r="M2" s="209">
        <f>STDEV(K2:K6)^2</f>
        <v>8.1226340951286127E-2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106000000</v>
      </c>
      <c r="C3" s="60">
        <v>993000</v>
      </c>
      <c r="D3" s="60">
        <f t="shared" si="0"/>
        <v>9930000</v>
      </c>
      <c r="E3" s="158"/>
      <c r="F3" s="158"/>
      <c r="G3" s="65">
        <f t="shared" si="1"/>
        <v>9.3679245283018867E-2</v>
      </c>
      <c r="H3" s="161"/>
      <c r="I3" s="161"/>
      <c r="J3" s="164"/>
      <c r="K3" s="66">
        <f>LOG(D3)</f>
        <v>6.9969492484953815</v>
      </c>
      <c r="L3" s="170"/>
      <c r="M3" s="210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106000000</v>
      </c>
      <c r="C4" s="60">
        <v>987000</v>
      </c>
      <c r="D4" s="60">
        <f t="shared" si="0"/>
        <v>9870000</v>
      </c>
      <c r="E4" s="158"/>
      <c r="F4" s="158"/>
      <c r="G4" s="65">
        <f t="shared" si="1"/>
        <v>9.3113207547169813E-2</v>
      </c>
      <c r="H4" s="161"/>
      <c r="I4" s="161"/>
      <c r="J4" s="164"/>
      <c r="K4" s="66">
        <f>LOG(D4)</f>
        <v>6.9943171526696366</v>
      </c>
      <c r="L4" s="170"/>
      <c r="M4" s="210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106000000</v>
      </c>
      <c r="C5" s="60">
        <v>1180000</v>
      </c>
      <c r="D5" s="60">
        <f t="shared" si="0"/>
        <v>11800000</v>
      </c>
      <c r="E5" s="158"/>
      <c r="F5" s="158"/>
      <c r="G5" s="65">
        <f t="shared" si="1"/>
        <v>0.11132075471698114</v>
      </c>
      <c r="H5" s="161"/>
      <c r="I5" s="161"/>
      <c r="J5" s="164"/>
      <c r="K5" s="66">
        <f>LOG(D5)</f>
        <v>7.071882007306125</v>
      </c>
      <c r="L5" s="170"/>
      <c r="M5" s="210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106000000</v>
      </c>
      <c r="C6" s="60">
        <v>980000</v>
      </c>
      <c r="D6" s="60">
        <f t="shared" si="0"/>
        <v>9800000</v>
      </c>
      <c r="E6" s="159"/>
      <c r="F6" s="159"/>
      <c r="G6" s="65">
        <f t="shared" si="1"/>
        <v>9.2452830188679239E-2</v>
      </c>
      <c r="H6" s="162"/>
      <c r="I6" s="162"/>
      <c r="J6" s="165"/>
      <c r="K6" s="66">
        <f>LOG(D6)</f>
        <v>6.9912260756924951</v>
      </c>
      <c r="L6" s="170"/>
      <c r="M6" s="210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72">
        <v>0</v>
      </c>
      <c r="C7" s="72">
        <v>0</v>
      </c>
      <c r="D7" s="7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106000000</v>
      </c>
      <c r="C8" s="8">
        <v>100</v>
      </c>
      <c r="D8" s="8">
        <f t="shared" si="0"/>
        <v>1000</v>
      </c>
      <c r="E8" s="136">
        <f>AVERAGE(D8:D12)</f>
        <v>3407.4</v>
      </c>
      <c r="F8" s="136">
        <f>STDEV(D8:D12)</f>
        <v>5061.084745388087</v>
      </c>
      <c r="G8" s="123">
        <f t="shared" si="1"/>
        <v>9.4339622641509439E-6</v>
      </c>
      <c r="H8" s="139">
        <f>AVERAGE(G8:G12)</f>
        <v>3.2145283018867929E-5</v>
      </c>
      <c r="I8" s="139">
        <f>STDEV(G8:G12)</f>
        <v>4.7746082503661204E-5</v>
      </c>
      <c r="J8" s="142">
        <f>I8/H8</f>
        <v>1.4853215781499345</v>
      </c>
      <c r="K8" s="67">
        <f>LOG(D8)</f>
        <v>3</v>
      </c>
      <c r="L8" s="145">
        <f>AVERAGE(K8:K12)</f>
        <v>3.1946196678105339</v>
      </c>
      <c r="M8" s="145">
        <f>STDEV(K8:K12)^2</f>
        <v>0.35944639282902457</v>
      </c>
      <c r="N8" s="152">
        <f>L2-L8</f>
        <v>3.9455359742668077</v>
      </c>
      <c r="O8" s="145">
        <f>SQRT((M2/5)+(M8/5))</f>
        <v>0.29687463137840209</v>
      </c>
      <c r="P8" s="155">
        <f>1.96*O8</f>
        <v>0.58187427750166809</v>
      </c>
    </row>
    <row r="9" spans="1:16" ht="20.100000000000001" customHeight="1" x14ac:dyDescent="0.2">
      <c r="A9" s="16" t="s">
        <v>33</v>
      </c>
      <c r="B9" s="10">
        <v>106000000</v>
      </c>
      <c r="C9" s="10">
        <v>26.7</v>
      </c>
      <c r="D9" s="10">
        <f t="shared" si="0"/>
        <v>267</v>
      </c>
      <c r="E9" s="137"/>
      <c r="F9" s="137"/>
      <c r="G9" s="117">
        <f t="shared" si="1"/>
        <v>2.5188679245283019E-6</v>
      </c>
      <c r="H9" s="140"/>
      <c r="I9" s="140"/>
      <c r="J9" s="143"/>
      <c r="K9" s="68">
        <f>LOG(D9)</f>
        <v>2.4265112613645754</v>
      </c>
      <c r="L9" s="146"/>
      <c r="M9" s="146"/>
      <c r="N9" s="153"/>
      <c r="O9" s="146"/>
      <c r="P9" s="156"/>
    </row>
    <row r="10" spans="1:16" ht="20.100000000000001" customHeight="1" x14ac:dyDescent="0.2">
      <c r="A10" s="16" t="s">
        <v>34</v>
      </c>
      <c r="B10" s="10">
        <v>106000000</v>
      </c>
      <c r="C10" s="10">
        <v>1240</v>
      </c>
      <c r="D10" s="10">
        <f t="shared" si="0"/>
        <v>12400</v>
      </c>
      <c r="E10" s="137"/>
      <c r="F10" s="137"/>
      <c r="G10" s="118">
        <f t="shared" si="1"/>
        <v>1.169811320754717E-4</v>
      </c>
      <c r="H10" s="140"/>
      <c r="I10" s="140"/>
      <c r="J10" s="143"/>
      <c r="K10" s="68">
        <f>LOG(D10)</f>
        <v>4.0934216851622347</v>
      </c>
      <c r="L10" s="146"/>
      <c r="M10" s="146"/>
      <c r="N10" s="153"/>
      <c r="O10" s="146"/>
      <c r="P10" s="156"/>
    </row>
    <row r="11" spans="1:16" ht="20.100000000000001" customHeight="1" x14ac:dyDescent="0.2">
      <c r="A11" s="16" t="s">
        <v>35</v>
      </c>
      <c r="B11" s="10">
        <v>106000000</v>
      </c>
      <c r="C11" s="10">
        <v>170</v>
      </c>
      <c r="D11" s="10">
        <f t="shared" si="0"/>
        <v>1700</v>
      </c>
      <c r="E11" s="137"/>
      <c r="F11" s="137"/>
      <c r="G11" s="121">
        <f t="shared" si="1"/>
        <v>1.6037735849056604E-5</v>
      </c>
      <c r="H11" s="140"/>
      <c r="I11" s="140"/>
      <c r="J11" s="143"/>
      <c r="K11" s="68">
        <f>LOG(D11)</f>
        <v>3.2304489213782741</v>
      </c>
      <c r="L11" s="146"/>
      <c r="M11" s="146"/>
      <c r="N11" s="153"/>
      <c r="O11" s="146"/>
      <c r="P11" s="156"/>
    </row>
    <row r="12" spans="1:16" ht="20.100000000000001" customHeight="1" x14ac:dyDescent="0.2">
      <c r="A12" s="16" t="s">
        <v>36</v>
      </c>
      <c r="B12" s="10">
        <v>106000000</v>
      </c>
      <c r="C12" s="10">
        <v>167</v>
      </c>
      <c r="D12" s="10">
        <f t="shared" si="0"/>
        <v>1670</v>
      </c>
      <c r="E12" s="138"/>
      <c r="F12" s="138"/>
      <c r="G12" s="121">
        <f t="shared" si="1"/>
        <v>1.5754716981132077E-5</v>
      </c>
      <c r="H12" s="141"/>
      <c r="I12" s="141"/>
      <c r="J12" s="144"/>
      <c r="K12" s="68">
        <f>LOG(D12)</f>
        <v>3.2227164711475833</v>
      </c>
      <c r="L12" s="151"/>
      <c r="M12" s="151"/>
      <c r="N12" s="154"/>
      <c r="O12" s="146"/>
      <c r="P12" s="156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106000000</v>
      </c>
      <c r="C16" s="45">
        <v>1330000</v>
      </c>
      <c r="D16" s="45">
        <f t="shared" ref="D16:D27" si="2">C16*10</f>
        <v>13300000</v>
      </c>
      <c r="E16" s="128">
        <f>AVERAGE(D16:D20)</f>
        <v>10740000</v>
      </c>
      <c r="F16" s="128">
        <f>STDEV(D16:D20)</f>
        <v>2660817.5435380759</v>
      </c>
      <c r="G16" s="49">
        <f t="shared" ref="G16:G26" si="3">D16/B16</f>
        <v>0.12547169811320755</v>
      </c>
      <c r="H16" s="131">
        <f>AVERAGE(G16:G20)</f>
        <v>0.10132075471698114</v>
      </c>
      <c r="I16" s="131">
        <f>STDEV(G16:G20)</f>
        <v>2.5102052297529008E-2</v>
      </c>
      <c r="J16" s="131">
        <f>I16/H16</f>
        <v>0.24774837463110563</v>
      </c>
      <c r="K16" s="50">
        <f>LOG(D16)</f>
        <v>7.1238516409670858</v>
      </c>
      <c r="L16" s="147">
        <f>AVERAGE(K16:K20)</f>
        <v>7.01861278823006</v>
      </c>
      <c r="M16" s="201">
        <f>STDEV(K16:K20)^2</f>
        <v>1.4535592982993313E-2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106000000</v>
      </c>
      <c r="C17" s="47">
        <v>1280000</v>
      </c>
      <c r="D17" s="47">
        <f t="shared" si="2"/>
        <v>12800000</v>
      </c>
      <c r="E17" s="129"/>
      <c r="F17" s="129"/>
      <c r="G17" s="51">
        <f t="shared" si="3"/>
        <v>0.12075471698113208</v>
      </c>
      <c r="H17" s="132"/>
      <c r="I17" s="132"/>
      <c r="J17" s="132"/>
      <c r="K17" s="52">
        <f>LOG(D17)</f>
        <v>7.1072099696478688</v>
      </c>
      <c r="L17" s="148"/>
      <c r="M17" s="202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106000000</v>
      </c>
      <c r="C18" s="47">
        <v>1110000</v>
      </c>
      <c r="D18" s="47">
        <f t="shared" si="2"/>
        <v>11100000</v>
      </c>
      <c r="E18" s="129"/>
      <c r="F18" s="129"/>
      <c r="G18" s="51">
        <f t="shared" si="3"/>
        <v>0.10471698113207548</v>
      </c>
      <c r="H18" s="132"/>
      <c r="I18" s="132"/>
      <c r="J18" s="132"/>
      <c r="K18" s="52">
        <f>LOG(D18)</f>
        <v>7.0453229787866576</v>
      </c>
      <c r="L18" s="148"/>
      <c r="M18" s="202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106000000</v>
      </c>
      <c r="C19" s="47">
        <v>667000</v>
      </c>
      <c r="D19" s="47">
        <f t="shared" si="2"/>
        <v>6670000</v>
      </c>
      <c r="E19" s="129"/>
      <c r="F19" s="129"/>
      <c r="G19" s="51">
        <f t="shared" si="3"/>
        <v>6.2924528301886787E-2</v>
      </c>
      <c r="H19" s="132"/>
      <c r="I19" s="132"/>
      <c r="J19" s="132"/>
      <c r="K19" s="52">
        <f>LOG(D19)</f>
        <v>6.8241258339165487</v>
      </c>
      <c r="L19" s="148"/>
      <c r="M19" s="202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106000000</v>
      </c>
      <c r="C20" s="47">
        <v>983000</v>
      </c>
      <c r="D20" s="47">
        <f t="shared" si="2"/>
        <v>9830000</v>
      </c>
      <c r="E20" s="130"/>
      <c r="F20" s="130"/>
      <c r="G20" s="51">
        <f t="shared" si="3"/>
        <v>9.2735849056603772E-2</v>
      </c>
      <c r="H20" s="133"/>
      <c r="I20" s="133"/>
      <c r="J20" s="133"/>
      <c r="K20" s="52">
        <f>LOG(D20)</f>
        <v>6.9925535178321354</v>
      </c>
      <c r="L20" s="148"/>
      <c r="M20" s="202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120">
        <v>0</v>
      </c>
      <c r="C21" s="74">
        <v>0</v>
      </c>
      <c r="D21" s="74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106000000</v>
      </c>
      <c r="C22" s="8">
        <v>70</v>
      </c>
      <c r="D22" s="8">
        <f t="shared" si="2"/>
        <v>700</v>
      </c>
      <c r="E22" s="136">
        <f>AVERAGE(D22:D26)</f>
        <v>1913.4</v>
      </c>
      <c r="F22" s="136">
        <f>STDEV(D22:D26)</f>
        <v>2598.5761101033772</v>
      </c>
      <c r="G22" s="123">
        <f t="shared" si="3"/>
        <v>6.6037735849056604E-6</v>
      </c>
      <c r="H22" s="139">
        <f>AVERAGE(G22:G26)</f>
        <v>1.8050943396226415E-5</v>
      </c>
      <c r="I22" s="139">
        <f>STDEV(G22:G26)</f>
        <v>2.451486896323941E-5</v>
      </c>
      <c r="J22" s="142">
        <f>I22/H22</f>
        <v>1.3580935037647002</v>
      </c>
      <c r="K22" s="67">
        <f>LOG(D22)</f>
        <v>2.8450980400142569</v>
      </c>
      <c r="L22" s="145">
        <f>AVERAGE(K22:K26)</f>
        <v>3.0029256120745385</v>
      </c>
      <c r="M22" s="145">
        <f>STDEV(K22:K26)^2</f>
        <v>0.27732366519783547</v>
      </c>
      <c r="N22" s="152">
        <f>L16-L22</f>
        <v>4.015687176155522</v>
      </c>
      <c r="O22" s="145">
        <f>SQRT((M16/5)+(M22/5))</f>
        <v>0.24160267307330388</v>
      </c>
      <c r="P22" s="134">
        <f>1.96*O22</f>
        <v>0.47354123922367558</v>
      </c>
    </row>
    <row r="23" spans="1:16" ht="20.100000000000001" customHeight="1" x14ac:dyDescent="0.2">
      <c r="A23" s="16" t="s">
        <v>72</v>
      </c>
      <c r="B23" s="10">
        <v>106000000</v>
      </c>
      <c r="C23" s="10">
        <v>647</v>
      </c>
      <c r="D23" s="10">
        <f t="shared" si="2"/>
        <v>6470</v>
      </c>
      <c r="E23" s="137"/>
      <c r="F23" s="137"/>
      <c r="G23" s="121">
        <f t="shared" si="3"/>
        <v>6.1037735849056606E-5</v>
      </c>
      <c r="H23" s="140"/>
      <c r="I23" s="140"/>
      <c r="J23" s="143"/>
      <c r="K23" s="68">
        <f>LOG(D23)</f>
        <v>3.8109042806687006</v>
      </c>
      <c r="L23" s="146"/>
      <c r="M23" s="146"/>
      <c r="N23" s="153"/>
      <c r="O23" s="146"/>
      <c r="P23" s="135"/>
    </row>
    <row r="24" spans="1:16" ht="20.100000000000001" customHeight="1" x14ac:dyDescent="0.2">
      <c r="A24" s="16" t="s">
        <v>73</v>
      </c>
      <c r="B24" s="10">
        <v>106000000</v>
      </c>
      <c r="C24" s="10">
        <v>30</v>
      </c>
      <c r="D24" s="10">
        <f t="shared" si="2"/>
        <v>300</v>
      </c>
      <c r="E24" s="137"/>
      <c r="F24" s="137"/>
      <c r="G24" s="117">
        <f t="shared" si="3"/>
        <v>2.8301886792452831E-6</v>
      </c>
      <c r="H24" s="140"/>
      <c r="I24" s="140"/>
      <c r="J24" s="143"/>
      <c r="K24" s="68">
        <f>LOG(D24)</f>
        <v>2.4771212547196626</v>
      </c>
      <c r="L24" s="146"/>
      <c r="M24" s="146"/>
      <c r="N24" s="153"/>
      <c r="O24" s="146"/>
      <c r="P24" s="135"/>
    </row>
    <row r="25" spans="1:16" ht="20.100000000000001" customHeight="1" x14ac:dyDescent="0.2">
      <c r="A25" s="16" t="s">
        <v>74</v>
      </c>
      <c r="B25" s="10">
        <v>106000000</v>
      </c>
      <c r="C25" s="10">
        <v>163</v>
      </c>
      <c r="D25" s="10">
        <f t="shared" si="2"/>
        <v>1630</v>
      </c>
      <c r="E25" s="137"/>
      <c r="F25" s="137"/>
      <c r="G25" s="121">
        <f t="shared" si="3"/>
        <v>1.5377358490566038E-5</v>
      </c>
      <c r="H25" s="140"/>
      <c r="I25" s="140"/>
      <c r="J25" s="143"/>
      <c r="K25" s="68">
        <f>LOG(D25)</f>
        <v>3.2121876044039577</v>
      </c>
      <c r="L25" s="146"/>
      <c r="M25" s="146"/>
      <c r="N25" s="153"/>
      <c r="O25" s="146"/>
      <c r="P25" s="135"/>
    </row>
    <row r="26" spans="1:16" ht="20.100000000000001" customHeight="1" x14ac:dyDescent="0.2">
      <c r="A26" s="16" t="s">
        <v>75</v>
      </c>
      <c r="B26" s="10">
        <v>106000000</v>
      </c>
      <c r="C26" s="10">
        <v>46.7</v>
      </c>
      <c r="D26" s="10">
        <f t="shared" si="2"/>
        <v>467</v>
      </c>
      <c r="E26" s="138"/>
      <c r="F26" s="138"/>
      <c r="G26" s="117">
        <f t="shared" si="3"/>
        <v>4.4056603773584904E-6</v>
      </c>
      <c r="H26" s="141"/>
      <c r="I26" s="141"/>
      <c r="J26" s="144"/>
      <c r="K26" s="68">
        <f>LOG(D26)</f>
        <v>2.6693168805661123</v>
      </c>
      <c r="L26" s="151"/>
      <c r="M26" s="151"/>
      <c r="N26" s="154"/>
      <c r="O26" s="146"/>
      <c r="P26" s="135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106000000</v>
      </c>
      <c r="C30" s="76">
        <v>5870000</v>
      </c>
      <c r="D30" s="76">
        <f t="shared" ref="D30:D41" si="4">C30*10</f>
        <v>58700000</v>
      </c>
      <c r="E30" s="180">
        <f>AVERAGE(D30:D34)</f>
        <v>57800000</v>
      </c>
      <c r="F30" s="180">
        <f>STDEV(D30:D34)</f>
        <v>8148005.8910140703</v>
      </c>
      <c r="G30" s="81">
        <f t="shared" ref="G30:G40" si="5">D30/B30</f>
        <v>0.55377358490566042</v>
      </c>
      <c r="H30" s="183">
        <f>AVERAGE(G30:G34)</f>
        <v>0.54528301886792463</v>
      </c>
      <c r="I30" s="183">
        <f>STDEV(G30:G34)</f>
        <v>7.6867980103906011E-2</v>
      </c>
      <c r="J30" s="183">
        <f>I30/H30</f>
        <v>0.14096896005214596</v>
      </c>
      <c r="K30" s="82">
        <f>LOG(D30)</f>
        <v>7.7686381012476149</v>
      </c>
      <c r="L30" s="173">
        <f>AVERAGE(K30:K34)</f>
        <v>7.7584295573599125</v>
      </c>
      <c r="M30" s="175">
        <f>STDEV(K30:K34)^2</f>
        <v>3.8230595120015451E-3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106000000</v>
      </c>
      <c r="C31" s="78">
        <v>5100000</v>
      </c>
      <c r="D31" s="78">
        <f t="shared" si="4"/>
        <v>51000000</v>
      </c>
      <c r="E31" s="181"/>
      <c r="F31" s="181"/>
      <c r="G31" s="84">
        <f t="shared" si="5"/>
        <v>0.48113207547169812</v>
      </c>
      <c r="H31" s="184"/>
      <c r="I31" s="184"/>
      <c r="J31" s="184"/>
      <c r="K31" s="85">
        <f>LOG(D31)</f>
        <v>7.7075701760979367</v>
      </c>
      <c r="L31" s="174"/>
      <c r="M31" s="176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106000000</v>
      </c>
      <c r="C32" s="78">
        <v>6330000</v>
      </c>
      <c r="D32" s="78">
        <f t="shared" si="4"/>
        <v>63300000</v>
      </c>
      <c r="E32" s="181"/>
      <c r="F32" s="181"/>
      <c r="G32" s="84">
        <f t="shared" si="5"/>
        <v>0.59716981132075475</v>
      </c>
      <c r="H32" s="184"/>
      <c r="I32" s="184"/>
      <c r="J32" s="184"/>
      <c r="K32" s="85">
        <f>LOG(D32)</f>
        <v>7.8014037100173548</v>
      </c>
      <c r="L32" s="174"/>
      <c r="M32" s="176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106000000</v>
      </c>
      <c r="C33" s="78">
        <v>4830000</v>
      </c>
      <c r="D33" s="78">
        <f t="shared" si="4"/>
        <v>48300000</v>
      </c>
      <c r="E33" s="181"/>
      <c r="F33" s="181"/>
      <c r="G33" s="84">
        <f t="shared" si="5"/>
        <v>0.45566037735849058</v>
      </c>
      <c r="H33" s="184"/>
      <c r="I33" s="184"/>
      <c r="J33" s="184"/>
      <c r="K33" s="85">
        <f>LOG(D33)</f>
        <v>7.6839471307515126</v>
      </c>
      <c r="L33" s="174"/>
      <c r="M33" s="176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106000000</v>
      </c>
      <c r="C34" s="78">
        <v>6770000</v>
      </c>
      <c r="D34" s="78">
        <f t="shared" si="4"/>
        <v>67700000</v>
      </c>
      <c r="E34" s="182"/>
      <c r="F34" s="182"/>
      <c r="G34" s="84">
        <f t="shared" si="5"/>
        <v>0.63867924528301889</v>
      </c>
      <c r="H34" s="185"/>
      <c r="I34" s="185"/>
      <c r="J34" s="185"/>
      <c r="K34" s="85">
        <f>LOG(D34)</f>
        <v>7.8305886686851442</v>
      </c>
      <c r="L34" s="174"/>
      <c r="M34" s="176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3">
        <v>0</v>
      </c>
      <c r="C35" s="83">
        <v>0</v>
      </c>
      <c r="D35" s="83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106000000</v>
      </c>
      <c r="C36" s="8">
        <v>0</v>
      </c>
      <c r="D36" s="8">
        <v>1</v>
      </c>
      <c r="E36" s="136">
        <f>AVERAGE(D36:D40)</f>
        <v>7.4599999999999991</v>
      </c>
      <c r="F36" s="136">
        <f>STDEV(D36:D40)</f>
        <v>14.444999134648642</v>
      </c>
      <c r="G36" s="41">
        <f t="shared" si="5"/>
        <v>9.4339622641509434E-9</v>
      </c>
      <c r="H36" s="203">
        <f>AVERAGE(G36:G40)</f>
        <v>7.0377358490566024E-8</v>
      </c>
      <c r="I36" s="206">
        <f>STDEV(G36:G40)</f>
        <v>1.3627357674196829E-7</v>
      </c>
      <c r="J36" s="142">
        <f>I36/H36</f>
        <v>1.9363269617491476</v>
      </c>
      <c r="K36" s="67">
        <f>LOG(D36)</f>
        <v>0</v>
      </c>
      <c r="L36" s="145">
        <f>AVERAGE(K36:K40)</f>
        <v>0.30448884670126397</v>
      </c>
      <c r="M36" s="145">
        <f>STDEV(K36:K40)^2</f>
        <v>0.46356728882732906</v>
      </c>
      <c r="N36" s="152">
        <f>L30-L36</f>
        <v>7.4539407106586486</v>
      </c>
      <c r="O36" s="145">
        <f>SQRT((M30/5)+(M36/5))</f>
        <v>0.30574183499787222</v>
      </c>
      <c r="P36" s="134">
        <f>1.96*O36</f>
        <v>0.59925399659582956</v>
      </c>
    </row>
    <row r="37" spans="1:16" ht="20.100000000000001" customHeight="1" x14ac:dyDescent="0.2">
      <c r="A37" s="16" t="s">
        <v>61</v>
      </c>
      <c r="B37" s="10">
        <v>106000000</v>
      </c>
      <c r="C37" s="10">
        <v>0</v>
      </c>
      <c r="D37" s="10">
        <v>1</v>
      </c>
      <c r="E37" s="137"/>
      <c r="F37" s="137"/>
      <c r="G37" s="11">
        <f t="shared" si="5"/>
        <v>9.4339622641509434E-9</v>
      </c>
      <c r="H37" s="204"/>
      <c r="I37" s="207"/>
      <c r="J37" s="143"/>
      <c r="K37" s="68">
        <f>LOG(D37)</f>
        <v>0</v>
      </c>
      <c r="L37" s="146"/>
      <c r="M37" s="146"/>
      <c r="N37" s="153"/>
      <c r="O37" s="146"/>
      <c r="P37" s="135"/>
    </row>
    <row r="38" spans="1:16" ht="20.100000000000001" customHeight="1" x14ac:dyDescent="0.2">
      <c r="A38" s="16" t="s">
        <v>62</v>
      </c>
      <c r="B38" s="10">
        <v>106000000</v>
      </c>
      <c r="C38" s="10">
        <v>0</v>
      </c>
      <c r="D38" s="10">
        <v>1</v>
      </c>
      <c r="E38" s="137"/>
      <c r="F38" s="137"/>
      <c r="G38" s="11">
        <f t="shared" si="5"/>
        <v>9.4339622641509434E-9</v>
      </c>
      <c r="H38" s="204"/>
      <c r="I38" s="207"/>
      <c r="J38" s="143"/>
      <c r="K38" s="68">
        <f>LOG(D38)</f>
        <v>0</v>
      </c>
      <c r="L38" s="146"/>
      <c r="M38" s="146"/>
      <c r="N38" s="153"/>
      <c r="O38" s="146"/>
      <c r="P38" s="135"/>
    </row>
    <row r="39" spans="1:16" ht="20.100000000000001" customHeight="1" x14ac:dyDescent="0.2">
      <c r="A39" s="16" t="s">
        <v>63</v>
      </c>
      <c r="B39" s="10">
        <v>106000000</v>
      </c>
      <c r="C39" s="10">
        <v>0</v>
      </c>
      <c r="D39" s="10">
        <v>1</v>
      </c>
      <c r="E39" s="137"/>
      <c r="F39" s="137"/>
      <c r="G39" s="11">
        <f t="shared" si="5"/>
        <v>9.4339622641509434E-9</v>
      </c>
      <c r="H39" s="204"/>
      <c r="I39" s="207"/>
      <c r="J39" s="143"/>
      <c r="K39" s="68">
        <f>LOG(D39)</f>
        <v>0</v>
      </c>
      <c r="L39" s="146"/>
      <c r="M39" s="146"/>
      <c r="N39" s="153"/>
      <c r="O39" s="146"/>
      <c r="P39" s="135"/>
    </row>
    <row r="40" spans="1:16" ht="20.100000000000001" customHeight="1" x14ac:dyDescent="0.2">
      <c r="A40" s="16" t="s">
        <v>64</v>
      </c>
      <c r="B40" s="10">
        <v>106000000</v>
      </c>
      <c r="C40" s="10">
        <v>3.33</v>
      </c>
      <c r="D40" s="10">
        <f t="shared" si="4"/>
        <v>33.299999999999997</v>
      </c>
      <c r="E40" s="138"/>
      <c r="F40" s="138"/>
      <c r="G40" s="122">
        <f t="shared" si="5"/>
        <v>3.1415094339622637E-7</v>
      </c>
      <c r="H40" s="205"/>
      <c r="I40" s="208"/>
      <c r="J40" s="144"/>
      <c r="K40" s="68">
        <f>LOG(D40)</f>
        <v>1.5224442335063197</v>
      </c>
      <c r="L40" s="151"/>
      <c r="M40" s="151"/>
      <c r="N40" s="154"/>
      <c r="O40" s="146"/>
      <c r="P40" s="135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106000000</v>
      </c>
      <c r="C44" s="87">
        <v>533000</v>
      </c>
      <c r="D44" s="87">
        <f t="shared" ref="D44:D55" si="6">C44*10</f>
        <v>5330000</v>
      </c>
      <c r="E44" s="186">
        <f>AVERAGE(D44:D48)</f>
        <v>5932000</v>
      </c>
      <c r="F44" s="186">
        <f>STDEV(D44:D48)</f>
        <v>894522.21884087368</v>
      </c>
      <c r="G44" s="91">
        <f t="shared" ref="G44:G48" si="7">D44/B44</f>
        <v>5.028301886792453E-2</v>
      </c>
      <c r="H44" s="189">
        <f>AVERAGE(G44:G48)</f>
        <v>5.5962264150943394E-2</v>
      </c>
      <c r="I44" s="189">
        <f>STDEV(G44:G48)</f>
        <v>8.4388888569893461E-3</v>
      </c>
      <c r="J44" s="189">
        <f>I44/H44</f>
        <v>0.15079605846946573</v>
      </c>
      <c r="K44" s="92">
        <f>LOG(D44)</f>
        <v>6.7267272090265724</v>
      </c>
      <c r="L44" s="192">
        <f>AVERAGE(K44:K48)</f>
        <v>6.7690451360154693</v>
      </c>
      <c r="M44" s="194">
        <f>STDEV(K44:K48)^2</f>
        <v>4.6284871556652035E-3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106000000</v>
      </c>
      <c r="C45" s="89">
        <v>470000</v>
      </c>
      <c r="D45" s="89">
        <f t="shared" si="6"/>
        <v>4700000</v>
      </c>
      <c r="E45" s="187"/>
      <c r="F45" s="187"/>
      <c r="G45" s="93">
        <f t="shared" si="7"/>
        <v>4.4339622641509431E-2</v>
      </c>
      <c r="H45" s="190"/>
      <c r="I45" s="190"/>
      <c r="J45" s="190"/>
      <c r="K45" s="94">
        <f>LOG(D45)</f>
        <v>6.6720978579357171</v>
      </c>
      <c r="L45" s="193"/>
      <c r="M45" s="195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106000000</v>
      </c>
      <c r="C46" s="89">
        <v>630000</v>
      </c>
      <c r="D46" s="89">
        <f t="shared" si="6"/>
        <v>6300000</v>
      </c>
      <c r="E46" s="187"/>
      <c r="F46" s="187"/>
      <c r="G46" s="93">
        <f t="shared" si="7"/>
        <v>5.9433962264150944E-2</v>
      </c>
      <c r="H46" s="190"/>
      <c r="I46" s="190"/>
      <c r="J46" s="190"/>
      <c r="K46" s="94">
        <f>LOG(D46)</f>
        <v>6.7993405494535821</v>
      </c>
      <c r="L46" s="193"/>
      <c r="M46" s="195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106000000</v>
      </c>
      <c r="C47" s="89">
        <v>643000</v>
      </c>
      <c r="D47" s="89">
        <f t="shared" si="6"/>
        <v>6430000</v>
      </c>
      <c r="E47" s="187"/>
      <c r="F47" s="187"/>
      <c r="G47" s="93">
        <f t="shared" si="7"/>
        <v>6.0660377358490565E-2</v>
      </c>
      <c r="H47" s="190"/>
      <c r="I47" s="190"/>
      <c r="J47" s="190"/>
      <c r="K47" s="94">
        <f>LOG(D47)</f>
        <v>6.8082109729242219</v>
      </c>
      <c r="L47" s="193"/>
      <c r="M47" s="195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106000000</v>
      </c>
      <c r="C48" s="89">
        <v>690000</v>
      </c>
      <c r="D48" s="89">
        <f t="shared" si="6"/>
        <v>6900000</v>
      </c>
      <c r="E48" s="188"/>
      <c r="F48" s="188"/>
      <c r="G48" s="93">
        <f t="shared" si="7"/>
        <v>6.5094339622641509E-2</v>
      </c>
      <c r="H48" s="191"/>
      <c r="I48" s="191"/>
      <c r="J48" s="191"/>
      <c r="K48" s="94">
        <f>LOG(D48)</f>
        <v>6.8388490907372557</v>
      </c>
      <c r="L48" s="193"/>
      <c r="M48" s="195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106000000</v>
      </c>
      <c r="C50" s="8">
        <v>1300</v>
      </c>
      <c r="D50" s="8">
        <f t="shared" si="6"/>
        <v>13000</v>
      </c>
      <c r="E50" s="136">
        <f>AVERAGE(D50:D54)</f>
        <v>7082</v>
      </c>
      <c r="F50" s="136">
        <f>STDEV(D50:D54)</f>
        <v>4553.7643768644857</v>
      </c>
      <c r="G50" s="119">
        <f t="shared" ref="G50:G54" si="8">D50/B50</f>
        <v>1.2264150943396227E-4</v>
      </c>
      <c r="H50" s="139">
        <f>AVERAGE(G50:G54)</f>
        <v>6.6811320754716984E-5</v>
      </c>
      <c r="I50" s="139">
        <f>STDEV(G50:G54)</f>
        <v>4.29600412911744E-5</v>
      </c>
      <c r="J50" s="142">
        <f>I50/H50</f>
        <v>0.64300541893031438</v>
      </c>
      <c r="K50" s="67">
        <f>LOG(D50)</f>
        <v>4.1139433523068369</v>
      </c>
      <c r="L50" s="145">
        <f>AVERAGE(K50:K54)</f>
        <v>3.7556053260713944</v>
      </c>
      <c r="M50" s="145">
        <f>STDEV(K50:K54)^2</f>
        <v>0.11747187435237748</v>
      </c>
      <c r="N50" s="152">
        <f>L44-L50</f>
        <v>3.0134398099440749</v>
      </c>
      <c r="O50" s="145">
        <f>SQRT((M44/5)+(M50/5))</f>
        <v>0.15626923018178768</v>
      </c>
      <c r="P50" s="134">
        <f>1.96*O50</f>
        <v>0.30628769115630383</v>
      </c>
    </row>
    <row r="51" spans="1:16" ht="20.100000000000001" customHeight="1" x14ac:dyDescent="0.2">
      <c r="A51" s="16" t="s">
        <v>46</v>
      </c>
      <c r="B51" s="10">
        <v>106000000</v>
      </c>
      <c r="C51" s="10">
        <v>297</v>
      </c>
      <c r="D51" s="10">
        <f t="shared" si="6"/>
        <v>2970</v>
      </c>
      <c r="E51" s="137"/>
      <c r="F51" s="137"/>
      <c r="G51" s="121">
        <f t="shared" si="8"/>
        <v>2.8018867924528303E-5</v>
      </c>
      <c r="H51" s="140"/>
      <c r="I51" s="140"/>
      <c r="J51" s="143"/>
      <c r="K51" s="68">
        <f>LOG(D51)</f>
        <v>3.4727564493172123</v>
      </c>
      <c r="L51" s="146"/>
      <c r="M51" s="146"/>
      <c r="N51" s="153"/>
      <c r="O51" s="146"/>
      <c r="P51" s="135"/>
    </row>
    <row r="52" spans="1:16" ht="20.100000000000001" customHeight="1" x14ac:dyDescent="0.2">
      <c r="A52" s="16" t="s">
        <v>47</v>
      </c>
      <c r="B52" s="10">
        <v>106000000</v>
      </c>
      <c r="C52" s="10">
        <v>807</v>
      </c>
      <c r="D52" s="10">
        <f t="shared" si="6"/>
        <v>8070</v>
      </c>
      <c r="E52" s="137"/>
      <c r="F52" s="137"/>
      <c r="G52" s="121">
        <f t="shared" si="8"/>
        <v>7.6132075471698114E-5</v>
      </c>
      <c r="H52" s="140"/>
      <c r="I52" s="140"/>
      <c r="J52" s="143"/>
      <c r="K52" s="68">
        <f>LOG(D52)</f>
        <v>3.9068735347220702</v>
      </c>
      <c r="L52" s="146"/>
      <c r="M52" s="146"/>
      <c r="N52" s="153"/>
      <c r="O52" s="146"/>
      <c r="P52" s="135"/>
    </row>
    <row r="53" spans="1:16" ht="20.100000000000001" customHeight="1" x14ac:dyDescent="0.2">
      <c r="A53" s="16" t="s">
        <v>48</v>
      </c>
      <c r="B53" s="10">
        <v>106000000</v>
      </c>
      <c r="C53" s="10">
        <v>930</v>
      </c>
      <c r="D53" s="10">
        <f t="shared" si="6"/>
        <v>9300</v>
      </c>
      <c r="E53" s="137"/>
      <c r="F53" s="137"/>
      <c r="G53" s="121">
        <f t="shared" si="8"/>
        <v>8.7735849056603778E-5</v>
      </c>
      <c r="H53" s="140"/>
      <c r="I53" s="140"/>
      <c r="J53" s="143"/>
      <c r="K53" s="68">
        <f>LOG(D53)</f>
        <v>3.9684829485539352</v>
      </c>
      <c r="L53" s="146"/>
      <c r="M53" s="146"/>
      <c r="N53" s="153"/>
      <c r="O53" s="146"/>
      <c r="P53" s="135"/>
    </row>
    <row r="54" spans="1:16" ht="20.100000000000001" customHeight="1" x14ac:dyDescent="0.2">
      <c r="A54" s="16" t="s">
        <v>49</v>
      </c>
      <c r="B54" s="10">
        <v>106000000</v>
      </c>
      <c r="C54" s="10">
        <v>207</v>
      </c>
      <c r="D54" s="10">
        <f t="shared" si="6"/>
        <v>2070</v>
      </c>
      <c r="E54" s="138"/>
      <c r="F54" s="138"/>
      <c r="G54" s="121">
        <f t="shared" si="8"/>
        <v>1.9528301886792454E-5</v>
      </c>
      <c r="H54" s="141"/>
      <c r="I54" s="141"/>
      <c r="J54" s="144"/>
      <c r="K54" s="68">
        <f>LOG(D54)</f>
        <v>3.3159703454569178</v>
      </c>
      <c r="L54" s="151"/>
      <c r="M54" s="151"/>
      <c r="N54" s="154"/>
      <c r="O54" s="146"/>
      <c r="P54" s="135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E50:E54"/>
    <mergeCell ref="F50:F54"/>
    <mergeCell ref="H50:H54"/>
    <mergeCell ref="I50:I54"/>
    <mergeCell ref="J50:J54"/>
    <mergeCell ref="L50:L54"/>
    <mergeCell ref="M50:M54"/>
    <mergeCell ref="N50:N54"/>
    <mergeCell ref="O50:O54"/>
    <mergeCell ref="P50:P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#20 (300 mg/L - 32°C - 45%RH - 60hr CT)
&amp;"Arial,Bold Italic"B. anthracis&amp;"Arial,Bold" Sterne 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D3:S30"/>
  <sheetViews>
    <sheetView zoomScaleNormal="100" workbookViewId="0">
      <selection activeCell="R19" sqref="R19"/>
    </sheetView>
  </sheetViews>
  <sheetFormatPr defaultRowHeight="12.75" x14ac:dyDescent="0.2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7" width="20.140625" bestFit="1" customWidth="1"/>
    <col min="18" max="19" width="9.28515625" bestFit="1" customWidth="1"/>
  </cols>
  <sheetData>
    <row r="3" spans="13:19" ht="26.25" thickBot="1" x14ac:dyDescent="0.25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 x14ac:dyDescent="0.2">
      <c r="M4" s="54" t="s">
        <v>15</v>
      </c>
      <c r="N4" s="114">
        <v>32.590000000000003</v>
      </c>
      <c r="O4" s="114">
        <v>28.22</v>
      </c>
      <c r="P4" s="115">
        <v>32.47</v>
      </c>
      <c r="Q4" s="114">
        <v>45.38</v>
      </c>
      <c r="R4" s="114">
        <v>31.57</v>
      </c>
      <c r="S4" s="115">
        <v>43.91</v>
      </c>
    </row>
    <row r="5" spans="13:19" x14ac:dyDescent="0.2">
      <c r="M5" s="54" t="s">
        <v>38</v>
      </c>
      <c r="N5" s="114">
        <v>32.4</v>
      </c>
      <c r="O5" s="114">
        <v>31.6</v>
      </c>
      <c r="P5" s="115">
        <v>32.14</v>
      </c>
      <c r="Q5" s="114">
        <v>47.8</v>
      </c>
      <c r="R5" s="114">
        <v>42.6</v>
      </c>
      <c r="S5" s="115">
        <v>45.87</v>
      </c>
    </row>
    <row r="9" spans="13:19" ht="13.5" thickBot="1" x14ac:dyDescent="0.25">
      <c r="N9" s="104" t="s">
        <v>23</v>
      </c>
      <c r="O9" s="104" t="s">
        <v>24</v>
      </c>
      <c r="P9" s="104" t="s">
        <v>25</v>
      </c>
    </row>
    <row r="10" spans="13:19" ht="13.5" thickTop="1" x14ac:dyDescent="0.2">
      <c r="M10" s="69" t="s">
        <v>22</v>
      </c>
      <c r="N10" s="70">
        <v>311</v>
      </c>
      <c r="O10" s="70">
        <v>203</v>
      </c>
      <c r="P10" s="71">
        <v>301.52999999999997</v>
      </c>
    </row>
    <row r="13" spans="13:19" x14ac:dyDescent="0.2">
      <c r="Q13" s="106"/>
    </row>
    <row r="14" spans="13:19" x14ac:dyDescent="0.2">
      <c r="N14" s="100"/>
      <c r="O14" s="100"/>
      <c r="P14" s="100"/>
      <c r="Q14" s="100"/>
      <c r="R14" s="100"/>
    </row>
    <row r="15" spans="13:19" x14ac:dyDescent="0.2">
      <c r="N15" s="98"/>
      <c r="O15" s="99"/>
      <c r="P15" s="99"/>
      <c r="Q15" s="98"/>
      <c r="R15" s="99"/>
    </row>
    <row r="16" spans="13:19" x14ac:dyDescent="0.2">
      <c r="N16" s="98"/>
      <c r="O16" s="211" t="s">
        <v>52</v>
      </c>
      <c r="P16" s="211"/>
      <c r="Q16" s="98"/>
      <c r="R16" s="101"/>
    </row>
    <row r="17" spans="4:18" x14ac:dyDescent="0.2">
      <c r="N17" s="100"/>
      <c r="O17" s="112" t="s">
        <v>81</v>
      </c>
      <c r="P17" s="116" t="s">
        <v>82</v>
      </c>
      <c r="Q17" s="113" t="s">
        <v>83</v>
      </c>
      <c r="R17" s="100"/>
    </row>
    <row r="18" spans="4:18" x14ac:dyDescent="0.2">
      <c r="N18" s="98" t="s">
        <v>51</v>
      </c>
      <c r="O18" s="125">
        <v>2.84</v>
      </c>
      <c r="P18" s="125">
        <v>0.44</v>
      </c>
      <c r="Q18" s="125">
        <v>3.95</v>
      </c>
      <c r="R18" s="124"/>
    </row>
    <row r="19" spans="4:18" x14ac:dyDescent="0.2">
      <c r="N19" s="98" t="s">
        <v>78</v>
      </c>
      <c r="O19" s="125">
        <v>3.6</v>
      </c>
      <c r="P19" s="125">
        <v>3.19</v>
      </c>
      <c r="Q19" s="125">
        <v>4.0199999999999996</v>
      </c>
      <c r="R19" s="124"/>
    </row>
    <row r="20" spans="4:18" x14ac:dyDescent="0.2">
      <c r="N20" s="98" t="s">
        <v>77</v>
      </c>
      <c r="O20" s="125">
        <v>5.82</v>
      </c>
      <c r="P20" s="125">
        <v>1.89</v>
      </c>
      <c r="Q20" s="126">
        <v>7.45</v>
      </c>
      <c r="R20" s="124"/>
    </row>
    <row r="21" spans="4:18" x14ac:dyDescent="0.2">
      <c r="N21" s="102" t="s">
        <v>79</v>
      </c>
      <c r="O21" s="125">
        <v>2.27</v>
      </c>
      <c r="P21" s="125">
        <v>2.96</v>
      </c>
      <c r="Q21" s="125">
        <v>3.01</v>
      </c>
      <c r="R21" s="124"/>
    </row>
    <row r="24" spans="4:18" x14ac:dyDescent="0.2">
      <c r="N24" s="100"/>
      <c r="O24" s="100"/>
      <c r="P24" s="100"/>
      <c r="Q24" s="100"/>
      <c r="R24" s="100"/>
    </row>
    <row r="25" spans="4:18" x14ac:dyDescent="0.2">
      <c r="N25" s="98"/>
      <c r="O25" s="99"/>
      <c r="P25" s="99"/>
      <c r="Q25" s="98"/>
      <c r="R25" s="99"/>
    </row>
    <row r="26" spans="4:18" x14ac:dyDescent="0.2">
      <c r="N26" s="98"/>
      <c r="O26" s="101"/>
      <c r="P26" s="99"/>
      <c r="Q26" s="98"/>
      <c r="R26" s="101"/>
    </row>
    <row r="27" spans="4:18" x14ac:dyDescent="0.2">
      <c r="E27" s="53"/>
      <c r="F27" s="53"/>
      <c r="G27" s="53"/>
      <c r="H27" s="53"/>
      <c r="I27" s="53"/>
      <c r="J27" s="53"/>
      <c r="N27" s="98"/>
      <c r="O27" s="99"/>
      <c r="P27" s="99"/>
      <c r="Q27" s="98"/>
      <c r="R27" s="99"/>
    </row>
    <row r="28" spans="4:18" x14ac:dyDescent="0.2">
      <c r="D28" s="53"/>
      <c r="N28" s="98"/>
      <c r="O28" s="99"/>
      <c r="P28" s="99"/>
      <c r="Q28" s="98"/>
      <c r="R28" s="99"/>
    </row>
    <row r="29" spans="4:18" x14ac:dyDescent="0.2">
      <c r="N29" s="98"/>
      <c r="O29" s="99"/>
      <c r="P29" s="99"/>
      <c r="Q29" s="98"/>
      <c r="R29" s="99"/>
    </row>
    <row r="30" spans="4:18" x14ac:dyDescent="0.2">
      <c r="N30" s="98"/>
      <c r="O30" s="99"/>
      <c r="P30" s="99"/>
      <c r="Q30" s="98"/>
      <c r="R30" s="99"/>
    </row>
  </sheetData>
  <mergeCells count="1">
    <mergeCell ref="O16:P16"/>
  </mergeCells>
  <printOptions horizontalCentered="1" verticalCentered="1"/>
  <pageMargins left="0.45" right="0.45" top="0.5" bottom="0.5" header="0.3" footer="0.3"/>
  <pageSetup scale="54" orientation="landscape" r:id="rId1"/>
  <headerFooter>
    <oddHeader xml:space="preserve">&amp;C2800-100018763
MeBr Test #20 (300 mg/L - 32°C - 45%RH - 60hr CT)
&amp;"Arial,Italic"B. anthracis &amp;"Arial,Regular"Ames, B. anthracis NNR1Delta1,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B. anthracis Ames</vt:lpstr>
      <vt:lpstr>B. anthracis NNR1Delta1</vt:lpstr>
      <vt:lpstr>B. anthracis Sterne</vt:lpstr>
      <vt:lpstr>Parameters</vt:lpstr>
      <vt:lpstr>'B. anthracis Ames'!Print_Area</vt:lpstr>
      <vt:lpstr>'B. anthracis NNR1Delta1'!Print_Area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2013-12-17T12:00:25Z</cp:lastPrinted>
  <dcterms:created xsi:type="dcterms:W3CDTF">2003-06-12T11:20:39Z</dcterms:created>
  <dcterms:modified xsi:type="dcterms:W3CDTF">2013-12-30T12:08:43Z</dcterms:modified>
</cp:coreProperties>
</file>