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325" yWindow="1095" windowWidth="10320" windowHeight="8535"/>
  </bookViews>
  <sheets>
    <sheet name="B. anthracis" sheetId="13" r:id="rId1"/>
    <sheet name="G. stearothermophilus" sheetId="14" r:id="rId2"/>
    <sheet name="Parameters" sheetId="15" r:id="rId3"/>
  </sheets>
  <definedNames>
    <definedName name="_xlnm.Print_Area" localSheetId="0">'B. anthracis'!$A$1:$P$41,'B. anthracis'!$A$43:$P$83</definedName>
    <definedName name="_xlnm.Print_Area" localSheetId="1">'G. stearothermophilus'!$A$1:$P$41,'G. stearothermophilus'!$A$43:$P$83</definedName>
  </definedNames>
  <calcPr calcId="125725"/>
</workbook>
</file>

<file path=xl/calcChain.xml><?xml version="1.0" encoding="utf-8"?>
<calcChain xmlns="http://schemas.openxmlformats.org/spreadsheetml/2006/main">
  <c r="G81" i="13"/>
  <c r="G80"/>
  <c r="G79"/>
  <c r="G50"/>
  <c r="D83" i="14"/>
  <c r="K82"/>
  <c r="G80"/>
  <c r="K79"/>
  <c r="D77"/>
  <c r="D76"/>
  <c r="G76" s="1"/>
  <c r="D75"/>
  <c r="K75" s="1"/>
  <c r="D74"/>
  <c r="G74" s="1"/>
  <c r="D73"/>
  <c r="G73" s="1"/>
  <c r="D72"/>
  <c r="G72" s="1"/>
  <c r="D69"/>
  <c r="D63"/>
  <c r="D62"/>
  <c r="G62" s="1"/>
  <c r="D61"/>
  <c r="K61" s="1"/>
  <c r="D60"/>
  <c r="G60" s="1"/>
  <c r="D59"/>
  <c r="K59" s="1"/>
  <c r="D58"/>
  <c r="K58" s="1"/>
  <c r="D55"/>
  <c r="G52"/>
  <c r="D49"/>
  <c r="D48"/>
  <c r="G48" s="1"/>
  <c r="D47"/>
  <c r="K47" s="1"/>
  <c r="D46"/>
  <c r="G46" s="1"/>
  <c r="D45"/>
  <c r="D44"/>
  <c r="K44" s="1"/>
  <c r="D41"/>
  <c r="K39"/>
  <c r="G38"/>
  <c r="K37"/>
  <c r="G36"/>
  <c r="D35"/>
  <c r="D34"/>
  <c r="G34" s="1"/>
  <c r="D33"/>
  <c r="K33" s="1"/>
  <c r="D32"/>
  <c r="G32" s="1"/>
  <c r="D31"/>
  <c r="K31" s="1"/>
  <c r="D30"/>
  <c r="K30" s="1"/>
  <c r="D27"/>
  <c r="G26"/>
  <c r="D21"/>
  <c r="D20"/>
  <c r="K20" s="1"/>
  <c r="D19"/>
  <c r="G19" s="1"/>
  <c r="D18"/>
  <c r="G18" s="1"/>
  <c r="D17"/>
  <c r="K17" s="1"/>
  <c r="D16"/>
  <c r="D13"/>
  <c r="F8"/>
  <c r="K10"/>
  <c r="K9"/>
  <c r="D7"/>
  <c r="D6"/>
  <c r="K6" s="1"/>
  <c r="D5"/>
  <c r="K5" s="1"/>
  <c r="D4"/>
  <c r="K4" s="1"/>
  <c r="D3"/>
  <c r="K3" s="1"/>
  <c r="D2"/>
  <c r="K45"/>
  <c r="G66"/>
  <c r="K25"/>
  <c r="G23"/>
  <c r="K11"/>
  <c r="G40" i="13"/>
  <c r="D39"/>
  <c r="G39" s="1"/>
  <c r="D38"/>
  <c r="K38" s="1"/>
  <c r="G37"/>
  <c r="K36"/>
  <c r="G26"/>
  <c r="G25"/>
  <c r="G24"/>
  <c r="G23"/>
  <c r="G22"/>
  <c r="D12"/>
  <c r="D11"/>
  <c r="D10"/>
  <c r="G81" i="14"/>
  <c r="K68"/>
  <c r="K67"/>
  <c r="K65"/>
  <c r="G54"/>
  <c r="K53"/>
  <c r="G51"/>
  <c r="K40"/>
  <c r="K24"/>
  <c r="K12"/>
  <c r="K82" i="13"/>
  <c r="K80"/>
  <c r="K78"/>
  <c r="D68"/>
  <c r="G68" s="1"/>
  <c r="D67"/>
  <c r="G67" s="1"/>
  <c r="D66"/>
  <c r="K66" s="1"/>
  <c r="D65"/>
  <c r="G65" s="1"/>
  <c r="D64"/>
  <c r="K64" s="1"/>
  <c r="G54"/>
  <c r="K53"/>
  <c r="K52"/>
  <c r="K51"/>
  <c r="K50"/>
  <c r="D83"/>
  <c r="D77"/>
  <c r="D76"/>
  <c r="G76" s="1"/>
  <c r="D75"/>
  <c r="K75" s="1"/>
  <c r="D74"/>
  <c r="G74" s="1"/>
  <c r="D73"/>
  <c r="K73" s="1"/>
  <c r="D72"/>
  <c r="D69"/>
  <c r="K68"/>
  <c r="D63"/>
  <c r="D62"/>
  <c r="K62" s="1"/>
  <c r="D61"/>
  <c r="K61" s="1"/>
  <c r="D60"/>
  <c r="K60" s="1"/>
  <c r="D59"/>
  <c r="K59" s="1"/>
  <c r="D58"/>
  <c r="D55"/>
  <c r="D49"/>
  <c r="D48"/>
  <c r="K48" s="1"/>
  <c r="D47"/>
  <c r="G47" s="1"/>
  <c r="D46"/>
  <c r="K46" s="1"/>
  <c r="D45"/>
  <c r="G45" s="1"/>
  <c r="D44"/>
  <c r="K44" s="1"/>
  <c r="D41"/>
  <c r="D35"/>
  <c r="D34"/>
  <c r="K34" s="1"/>
  <c r="D33"/>
  <c r="G33" s="1"/>
  <c r="D32"/>
  <c r="K32" s="1"/>
  <c r="D31"/>
  <c r="G31" s="1"/>
  <c r="D30"/>
  <c r="K30" s="1"/>
  <c r="E16" i="14" l="1"/>
  <c r="K39" i="13"/>
  <c r="G64"/>
  <c r="G38"/>
  <c r="E50" i="14"/>
  <c r="F22"/>
  <c r="G82" i="13"/>
  <c r="H78" s="1"/>
  <c r="G78"/>
  <c r="G66"/>
  <c r="K65"/>
  <c r="G53"/>
  <c r="G52"/>
  <c r="G51"/>
  <c r="H50" s="1"/>
  <c r="G36"/>
  <c r="I36" s="1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I78" s="1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E72" i="14"/>
  <c r="K76"/>
  <c r="F78"/>
  <c r="K80"/>
  <c r="K73"/>
  <c r="K81"/>
  <c r="F58"/>
  <c r="G64"/>
  <c r="K64"/>
  <c r="E58"/>
  <c r="K62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I64"/>
  <c r="K67"/>
  <c r="F44"/>
  <c r="K45"/>
  <c r="K47"/>
  <c r="K54"/>
  <c r="L50" s="1"/>
  <c r="E44"/>
  <c r="G44"/>
  <c r="E50"/>
  <c r="F30"/>
  <c r="K31"/>
  <c r="K33"/>
  <c r="K40"/>
  <c r="E30"/>
  <c r="G30"/>
  <c r="E36"/>
  <c r="D8"/>
  <c r="D9"/>
  <c r="M58" i="14" l="1"/>
  <c r="H64" i="13"/>
  <c r="J64" s="1"/>
  <c r="L36"/>
  <c r="M64"/>
  <c r="H36"/>
  <c r="J36" s="1"/>
  <c r="H36" i="14"/>
  <c r="L30"/>
  <c r="I36"/>
  <c r="I72"/>
  <c r="J72" s="1"/>
  <c r="M44"/>
  <c r="H58"/>
  <c r="I78" i="13"/>
  <c r="J78" s="1"/>
  <c r="I30" i="14"/>
  <c r="L78" i="13"/>
  <c r="I50"/>
  <c r="J50" s="1"/>
  <c r="M36"/>
  <c r="H44" i="14"/>
  <c r="I16"/>
  <c r="H78"/>
  <c r="J78" s="1"/>
  <c r="L8"/>
  <c r="I44"/>
  <c r="J44" s="1"/>
  <c r="I58"/>
  <c r="L16"/>
  <c r="H72" i="13"/>
  <c r="M78" i="14"/>
  <c r="L78"/>
  <c r="H8"/>
  <c r="M72"/>
  <c r="L72"/>
  <c r="L58"/>
  <c r="L44"/>
  <c r="M30"/>
  <c r="H30"/>
  <c r="M16"/>
  <c r="M78" i="13"/>
  <c r="M50"/>
  <c r="L72"/>
  <c r="N78" s="1"/>
  <c r="M72"/>
  <c r="L44"/>
  <c r="N50" s="1"/>
  <c r="M44"/>
  <c r="O50" s="1"/>
  <c r="P50" s="1"/>
  <c r="L30"/>
  <c r="N36" s="1"/>
  <c r="M30"/>
  <c r="H16" i="14"/>
  <c r="I8"/>
  <c r="I72" i="13"/>
  <c r="H64" i="14"/>
  <c r="I64"/>
  <c r="M64"/>
  <c r="O64" s="1"/>
  <c r="P64" s="1"/>
  <c r="L64"/>
  <c r="I50"/>
  <c r="H50"/>
  <c r="M50"/>
  <c r="L50"/>
  <c r="L36"/>
  <c r="M36"/>
  <c r="I22"/>
  <c r="H22"/>
  <c r="M22"/>
  <c r="L22"/>
  <c r="H2"/>
  <c r="I2"/>
  <c r="L2"/>
  <c r="M2"/>
  <c r="O8" s="1"/>
  <c r="P8" s="1"/>
  <c r="H58" i="13"/>
  <c r="I58"/>
  <c r="L64"/>
  <c r="L58"/>
  <c r="M58"/>
  <c r="I44"/>
  <c r="H44"/>
  <c r="I30"/>
  <c r="H30"/>
  <c r="N50" i="14" l="1"/>
  <c r="O64" i="13"/>
  <c r="P64" s="1"/>
  <c r="J30" i="14"/>
  <c r="J58"/>
  <c r="J36"/>
  <c r="N36"/>
  <c r="O36"/>
  <c r="P36" s="1"/>
  <c r="O50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<sst xmlns="http://schemas.openxmlformats.org/spreadsheetml/2006/main" count="357" uniqueCount="109">
  <si>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</si>
  <si>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</si>
  <si>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</si>
  <si>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</si>
  <si>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</si>
  <si>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</si>
  <si>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</si>
  <si>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</si>
  <si>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</si>
  <si>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</si>
  <si>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</si>
  <si>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</si>
  <si>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</si>
  <si>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</si>
  <si>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</si>
  <si>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</si>
  <si>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</si>
  <si>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</si>
  <si>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</si>
  <si>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</si>
  <si>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</si>
  <si>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</si>
  <si>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</si>
  <si>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</si>
  <si>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</si>
  <si>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</si>
  <si>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</si>
  <si>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</si>
  <si>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</si>
  <si>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</si>
  <si>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</si>
  <si>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</si>
  <si>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</si>
  <si>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</si>
  <si>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</si>
  <si>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</si>
  <si>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</si>
  <si>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</si>
  <si>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</si>
  <si>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</si>
  <si>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</si>
  <si>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</si>
  <si>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</si>
  <si>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</si>
  <si>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</si>
  <si>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</si>
  <si>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</si>
  <si>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</si>
  <si>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</si>
  <si>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</si>
  <si>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</si>
  <si>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B. anthracis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</si>
  <si>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</si>
  <si>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</si>
  <si>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</si>
  <si>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</si>
  <si>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</si>
  <si>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</si>
  <si>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</si>
  <si>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</si>
  <si>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</si>
  <si>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</si>
  <si>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</si>
  <si>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</si>
  <si>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</si>
  <si>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</si>
  <si>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</si>
  <si>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</si>
  <si>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</si>
  <si>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</si>
  <si>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</si>
  <si>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</si>
  <si>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</si>
  <si>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</si>
  <si>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</si>
  <si>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</si>
  <si>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</si>
  <si>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</si>
  <si>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</si>
  <si>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</si>
  <si>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</si>
  <si>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</si>
  <si>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</si>
  <si>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</si>
  <si>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</si>
  <si>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</si>
  <si>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</si>
  <si>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</si>
  <si>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</si>
  <si>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</si>
  <si>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</si>
  <si>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</si>
  <si>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</si>
  <si>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</si>
  <si>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</si>
  <si>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</si>
  <si>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</si>
  <si>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</si>
  <si>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</si>
  <si>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</si>
  <si>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</si>
  <si>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</si>
  <si>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</si>
  <si>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</si>
  <si>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G. stearothermophilus</t>
  </si>
  <si>
    <t>Pine Wood</t>
  </si>
  <si>
    <t>Unpainted Concrete</t>
  </si>
  <si>
    <t>Wallboard Paper</t>
  </si>
  <si>
    <t>Carpet Decon BLK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</si>
</sst>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0%"/>
    <numFmt numFmtId="166" formatCode="0.000%"/>
    <numFmt numFmtId="167" formatCode="0.000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30" xfId="0" applyFont="1" applyBorder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66" fontId="2" fillId="6" borderId="6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7" fontId="2" fillId="11" borderId="33" xfId="0" applyNumberFormat="1" applyFont="1" applyFill="1" applyBorder="1" applyAlignment="1">
      <alignment horizontal="center" vertical="center"/>
    </xf>
    <xf numFmtId="167" fontId="2" fillId="11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7" fontId="2" fillId="10" borderId="33" xfId="0" applyNumberFormat="1" applyFont="1" applyFill="1" applyBorder="1" applyAlignment="1">
      <alignment horizontal="center" vertical="center"/>
    </xf>
    <xf numFmtId="167" fontId="2" fillId="10" borderId="9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7" fontId="2" fillId="9" borderId="33" xfId="0" applyNumberFormat="1" applyFont="1" applyFill="1" applyBorder="1" applyAlignment="1">
      <alignment horizontal="center" vertical="center"/>
    </xf>
    <xf numFmtId="167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7" fontId="2" fillId="6" borderId="33" xfId="0" applyNumberFormat="1" applyFont="1" applyFill="1" applyBorder="1" applyAlignment="1">
      <alignment horizontal="center" vertical="center"/>
    </xf>
    <xf numFmtId="167" fontId="2" fillId="6" borderId="9" xfId="0" applyNumberFormat="1" applyFont="1" applyFill="1" applyBorder="1" applyAlignment="1">
      <alignment horizontal="center" vertical="center"/>
    </xf>
    <xf numFmtId="2" fontId="2" fillId="10" borderId="33" xfId="0" applyNumberFormat="1" applyFont="1" applyFill="1" applyBorder="1" applyAlignment="1">
      <alignment horizontal="center" vertical="center"/>
    </xf>
    <xf numFmtId="2" fontId="2" fillId="10" borderId="9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2" fontId="2" fillId="6" borderId="33" xfId="0" applyNumberFormat="1" applyFont="1" applyFill="1" applyBorder="1" applyAlignment="1">
      <alignment horizontal="center" vertical="center"/>
    </xf>
    <xf numFmtId="2" fontId="2" fillId="6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#2</a:t>
            </a:r>
          </a:p>
        </c:rich>
      </c:tx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2441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General</c:formatCode>
                <c:ptCount val="6"/>
                <c:pt idx="0" formatCode="0.00">
                  <c:v>3</c:v>
                </c:pt>
                <c:pt idx="1">
                  <c:v>6.76</c:v>
                </c:pt>
                <c:pt idx="2">
                  <c:v>6.35</c:v>
                </c:pt>
                <c:pt idx="3">
                  <c:v>7.21</c:v>
                </c:pt>
                <c:pt idx="4">
                  <c:v>2.82</c:v>
                </c:pt>
                <c:pt idx="5">
                  <c:v>6.89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G. stearothermophilus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0.00</c:formatCode>
                <c:ptCount val="6"/>
                <c:pt idx="0" formatCode="General">
                  <c:v>7.76</c:v>
                </c:pt>
                <c:pt idx="1">
                  <c:v>5</c:v>
                </c:pt>
                <c:pt idx="2" formatCode="General">
                  <c:v>7.19</c:v>
                </c:pt>
                <c:pt idx="3" formatCode="General">
                  <c:v>7.43</c:v>
                </c:pt>
                <c:pt idx="4" formatCode="General">
                  <c:v>5.37</c:v>
                </c:pt>
                <c:pt idx="5" formatCode="General">
                  <c:v>6.85</c:v>
                </c:pt>
              </c:numCache>
            </c:numRef>
          </c:val>
        </c:ser>
        <c:axId val="93204480"/>
        <c:axId val="93206784"/>
      </c:barChart>
      <c:catAx>
        <c:axId val="9320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</c:title>
        <c:majorTickMark val="none"/>
        <c:tickLblPos val="nextTo"/>
        <c:crossAx val="93206784"/>
        <c:crosses val="autoZero"/>
        <c:auto val="1"/>
        <c:lblAlgn val="ctr"/>
        <c:lblOffset val="100"/>
      </c:catAx>
      <c:valAx>
        <c:axId val="932067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</c:title>
        <c:numFmt formatCode="0.00" sourceLinked="1"/>
        <c:tickLblPos val="nextTo"/>
        <c:crossAx val="93204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539"/>
          <c:y val="0.48901420655751382"/>
          <c:w val="0.19205148639473071"/>
          <c:h val="0.14099733204484019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342899</xdr:colOff>
      <xdr:row>24</xdr:row>
      <xdr:rowOff>28575</xdr:rowOff>
    </xdr:from>
    <xdr:to>
      <xdr:col>20</xdr:col>
      <xdr:colOff>609597</xdr:colOff>
      <xdr:row>44</xdr:row>
      <xdr:rowOff>47626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24</xdr:row>
      <xdr:rowOff>66676</xdr:rowOff>
    </xdr:from>
    <xdr:to>
      <xdr:col>12</xdr:col>
      <xdr:colOff>28575</xdr:colOff>
      <xdr:row>47</xdr:row>
      <xdr:rowOff>9525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314826"/>
          <a:ext cx="7181850" cy="36671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24</xdr:row>
      <xdr:rowOff>66674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7172325" cy="431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tabSelected="1" zoomScale="60" zoomScaleNormal="60" workbookViewId="0">
      <selection activeCell="A37" sqref="A37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4" t="s">
        <v>0</v>
      </c>
      <c r="B1" s="125" t="s">
        <v>54</v>
      </c>
      <c r="C1" s="125" t="s">
        <v>1</v>
      </c>
      <c r="D1" s="125" t="s">
        <v>9</v>
      </c>
      <c r="E1" s="125" t="s">
        <v>2</v>
      </c>
      <c r="F1" s="125" t="s">
        <v>3</v>
      </c>
      <c r="G1" s="125" t="s">
        <v>4</v>
      </c>
      <c r="H1" s="125" t="s">
        <v>5</v>
      </c>
      <c r="I1" s="125" t="s">
        <v>6</v>
      </c>
      <c r="J1" s="3" t="s">
        <v>7</v>
      </c>
      <c r="K1" s="126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70000000</v>
      </c>
      <c r="C2" s="58">
        <v>3200000</v>
      </c>
      <c r="D2" s="58">
        <f t="shared" ref="D2:D13" si="0">C2*10</f>
        <v>32000000</v>
      </c>
      <c r="E2" s="201">
        <f>AVERAGE(D2:D6)</f>
        <v>36680000</v>
      </c>
      <c r="F2" s="201">
        <f>STDEV(D2:D6)</f>
        <v>2951609.7302997224</v>
      </c>
      <c r="G2" s="63">
        <f>D2/B2</f>
        <v>0.45714285714285713</v>
      </c>
      <c r="H2" s="204">
        <f>AVERAGE(G2:G6)</f>
        <v>0.52400000000000002</v>
      </c>
      <c r="I2" s="204">
        <f>STDEV(G2:G6)</f>
        <v>4.2165853289995274E-2</v>
      </c>
      <c r="J2" s="207">
        <f>I2/H2</f>
        <v>8.0469185667929904E-2</v>
      </c>
      <c r="K2" s="64">
        <f>LOG(D2)</f>
        <v>7.5051499783199063</v>
      </c>
      <c r="L2" s="210">
        <f>AVERAGE(K2:K6)</f>
        <v>7.5632526120064458</v>
      </c>
      <c r="M2" s="212">
        <f>STDEV(K2:K6)^2</f>
        <v>1.3067918347789589E-3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70000000</v>
      </c>
      <c r="C3" s="60">
        <v>3930000</v>
      </c>
      <c r="D3" s="60">
        <f t="shared" si="0"/>
        <v>39300000</v>
      </c>
      <c r="E3" s="202"/>
      <c r="F3" s="202"/>
      <c r="G3" s="65">
        <f>D3/B3</f>
        <v>0.56142857142857139</v>
      </c>
      <c r="H3" s="205"/>
      <c r="I3" s="205"/>
      <c r="J3" s="208"/>
      <c r="K3" s="66">
        <f>LOG(D3)</f>
        <v>7.594392550375427</v>
      </c>
      <c r="L3" s="211"/>
      <c r="M3" s="213"/>
      <c r="N3" s="30"/>
      <c r="O3" s="27"/>
      <c r="P3" s="28"/>
    </row>
    <row r="4" spans="1:16" s="9" customFormat="1" ht="20.100000000000001" customHeight="1">
      <c r="A4" s="59" t="s">
        <v>28</v>
      </c>
      <c r="B4" s="60">
        <v>70000000</v>
      </c>
      <c r="C4" s="60">
        <v>3570000</v>
      </c>
      <c r="D4" s="60">
        <f t="shared" si="0"/>
        <v>35700000</v>
      </c>
      <c r="E4" s="202"/>
      <c r="F4" s="202"/>
      <c r="G4" s="65">
        <f>D4/B4</f>
        <v>0.51</v>
      </c>
      <c r="H4" s="205"/>
      <c r="I4" s="205"/>
      <c r="J4" s="208"/>
      <c r="K4" s="66">
        <f>LOG(D4)</f>
        <v>7.5526682161121936</v>
      </c>
      <c r="L4" s="211"/>
      <c r="M4" s="213"/>
      <c r="N4" s="30"/>
      <c r="O4" s="27"/>
      <c r="P4" s="28"/>
    </row>
    <row r="5" spans="1:16" s="9" customFormat="1" ht="20.100000000000001" customHeight="1">
      <c r="A5" s="59" t="s">
        <v>29</v>
      </c>
      <c r="B5" s="60">
        <v>70000000</v>
      </c>
      <c r="C5" s="60">
        <v>3870000</v>
      </c>
      <c r="D5" s="60">
        <f t="shared" si="0"/>
        <v>38700000</v>
      </c>
      <c r="E5" s="202"/>
      <c r="F5" s="202"/>
      <c r="G5" s="65">
        <f>D5/B5</f>
        <v>0.55285714285714282</v>
      </c>
      <c r="H5" s="205"/>
      <c r="I5" s="205"/>
      <c r="J5" s="208"/>
      <c r="K5" s="66">
        <f>LOG(D5)</f>
        <v>7.5877109650189114</v>
      </c>
      <c r="L5" s="211"/>
      <c r="M5" s="213"/>
      <c r="N5" s="30"/>
      <c r="O5" s="27"/>
      <c r="P5" s="28"/>
    </row>
    <row r="6" spans="1:16" s="9" customFormat="1" ht="20.100000000000001" customHeight="1">
      <c r="A6" s="59" t="s">
        <v>30</v>
      </c>
      <c r="B6" s="60">
        <v>70000000</v>
      </c>
      <c r="C6" s="60">
        <v>3770000</v>
      </c>
      <c r="D6" s="60">
        <f t="shared" si="0"/>
        <v>37700000</v>
      </c>
      <c r="E6" s="203"/>
      <c r="F6" s="203"/>
      <c r="G6" s="65">
        <f>D6/B6</f>
        <v>0.53857142857142859</v>
      </c>
      <c r="H6" s="206"/>
      <c r="I6" s="206"/>
      <c r="J6" s="209"/>
      <c r="K6" s="66">
        <f>LOG(D6)</f>
        <v>7.5763413502057926</v>
      </c>
      <c r="L6" s="211"/>
      <c r="M6" s="213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70000000</v>
      </c>
      <c r="C8" s="8">
        <v>5300</v>
      </c>
      <c r="D8" s="8">
        <f>C8*10</f>
        <v>53000</v>
      </c>
      <c r="E8" s="147">
        <f>AVERAGE(D8:D12)</f>
        <v>40100</v>
      </c>
      <c r="F8" s="147">
        <f>STDEV(D8:D12)</f>
        <v>17603.834809495344</v>
      </c>
      <c r="G8" s="76">
        <f>D8/B8</f>
        <v>7.5714285714285716E-4</v>
      </c>
      <c r="H8" s="167">
        <f>AVERAGE(G8:G12)</f>
        <v>5.7285714285714286E-4</v>
      </c>
      <c r="I8" s="167">
        <f>STDEV(G8:G12)</f>
        <v>2.5148335442136204E-4</v>
      </c>
      <c r="J8" s="150">
        <f>I8/H8</f>
        <v>0.43899837430162952</v>
      </c>
      <c r="K8" s="69">
        <f>LOG(D8)</f>
        <v>4.7242758696007892</v>
      </c>
      <c r="L8" s="136">
        <f>AVERAGE(K8:K12)</f>
        <v>4.5620689902781644</v>
      </c>
      <c r="M8" s="136">
        <f>STDEV(K8:K12)^2</f>
        <v>4.9994592687774286E-2</v>
      </c>
      <c r="N8" s="142">
        <f>L2-L8</f>
        <v>3.0011836217282815</v>
      </c>
      <c r="O8" s="136">
        <f>SQRT((M2/5)+(M8/5))</f>
        <v>0.10129302495488349</v>
      </c>
      <c r="P8" s="199">
        <f>1.96*O8</f>
        <v>0.19853432891157163</v>
      </c>
    </row>
    <row r="9" spans="1:16" ht="20.100000000000001" customHeight="1">
      <c r="A9" s="16" t="s">
        <v>33</v>
      </c>
      <c r="B9" s="10">
        <v>70000000</v>
      </c>
      <c r="C9" s="10">
        <v>1650</v>
      </c>
      <c r="D9" s="10">
        <f>C9*10</f>
        <v>16500</v>
      </c>
      <c r="E9" s="148"/>
      <c r="F9" s="148"/>
      <c r="G9" s="75">
        <f>D9/B9</f>
        <v>2.3571428571428571E-4</v>
      </c>
      <c r="H9" s="168"/>
      <c r="I9" s="168"/>
      <c r="J9" s="151"/>
      <c r="K9" s="70">
        <f>LOG(D9)</f>
        <v>4.2174839442139067</v>
      </c>
      <c r="L9" s="137"/>
      <c r="M9" s="137"/>
      <c r="N9" s="143"/>
      <c r="O9" s="137"/>
      <c r="P9" s="200"/>
    </row>
    <row r="10" spans="1:16" ht="20.100000000000001" customHeight="1">
      <c r="A10" s="16" t="s">
        <v>34</v>
      </c>
      <c r="B10" s="10">
        <v>70000000</v>
      </c>
      <c r="C10" s="10">
        <v>3130</v>
      </c>
      <c r="D10" s="10">
        <f t="shared" ref="D10:D12" si="1">C10*10</f>
        <v>31300</v>
      </c>
      <c r="E10" s="148"/>
      <c r="F10" s="148"/>
      <c r="G10" s="75">
        <f>D10/B10</f>
        <v>4.4714285714285716E-4</v>
      </c>
      <c r="H10" s="168"/>
      <c r="I10" s="168"/>
      <c r="J10" s="151"/>
      <c r="K10" s="70">
        <f>LOG(D10)</f>
        <v>4.4955443375464483</v>
      </c>
      <c r="L10" s="137"/>
      <c r="M10" s="137"/>
      <c r="N10" s="143"/>
      <c r="O10" s="137"/>
      <c r="P10" s="200"/>
    </row>
    <row r="11" spans="1:16" ht="20.100000000000001" customHeight="1">
      <c r="A11" s="16" t="s">
        <v>35</v>
      </c>
      <c r="B11" s="10">
        <v>70000000</v>
      </c>
      <c r="C11" s="10">
        <v>3870</v>
      </c>
      <c r="D11" s="10">
        <f t="shared" si="1"/>
        <v>38700</v>
      </c>
      <c r="E11" s="148"/>
      <c r="F11" s="148"/>
      <c r="G11" s="75">
        <f>D11/B11</f>
        <v>5.528571428571428E-4</v>
      </c>
      <c r="H11" s="168"/>
      <c r="I11" s="168"/>
      <c r="J11" s="151"/>
      <c r="K11" s="70">
        <f>LOG(D11)</f>
        <v>4.5877109650189114</v>
      </c>
      <c r="L11" s="137"/>
      <c r="M11" s="137"/>
      <c r="N11" s="143"/>
      <c r="O11" s="137"/>
      <c r="P11" s="200"/>
    </row>
    <row r="12" spans="1:16" ht="20.100000000000001" customHeight="1">
      <c r="A12" s="16" t="s">
        <v>36</v>
      </c>
      <c r="B12" s="10">
        <v>70000000</v>
      </c>
      <c r="C12" s="10">
        <v>6100</v>
      </c>
      <c r="D12" s="10">
        <f t="shared" si="1"/>
        <v>61000</v>
      </c>
      <c r="E12" s="149"/>
      <c r="F12" s="149"/>
      <c r="G12" s="75">
        <f>D12/B12</f>
        <v>8.7142857142857139E-4</v>
      </c>
      <c r="H12" s="169"/>
      <c r="I12" s="169"/>
      <c r="J12" s="152"/>
      <c r="K12" s="70">
        <f>LOG(D12)</f>
        <v>4.7853298350107671</v>
      </c>
      <c r="L12" s="138"/>
      <c r="M12" s="138"/>
      <c r="N12" s="144"/>
      <c r="O12" s="137"/>
      <c r="P12" s="200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5" t="s">
        <v>54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66</v>
      </c>
      <c r="B16" s="45">
        <v>70000000</v>
      </c>
      <c r="C16" s="45">
        <v>693000</v>
      </c>
      <c r="D16" s="45">
        <f t="shared" ref="D16:D27" si="2">C16*10</f>
        <v>6930000</v>
      </c>
      <c r="E16" s="214">
        <f>AVERAGE(D16:D20)</f>
        <v>5900000</v>
      </c>
      <c r="F16" s="214">
        <f>STDEV(D16:D20)</f>
        <v>1337871.4437493612</v>
      </c>
      <c r="G16" s="49">
        <f>D16/B16</f>
        <v>9.9000000000000005E-2</v>
      </c>
      <c r="H16" s="217">
        <f>AVERAGE(G16:G20)</f>
        <v>8.4285714285714283E-2</v>
      </c>
      <c r="I16" s="217">
        <f>STDEV(G16:G20)</f>
        <v>1.9112449196419433E-2</v>
      </c>
      <c r="J16" s="217">
        <f>I16/H16</f>
        <v>0.22675787182192547</v>
      </c>
      <c r="K16" s="50">
        <f>LOG(D16)</f>
        <v>6.8407332346118066</v>
      </c>
      <c r="L16" s="220">
        <f>AVERAGE(K16:K20)</f>
        <v>6.761607890658567</v>
      </c>
      <c r="M16" s="222">
        <f>STDEV(K16:K20)^2</f>
        <v>1.0195373751351156E-2</v>
      </c>
      <c r="N16" s="29"/>
      <c r="O16" s="25"/>
      <c r="P16" s="26"/>
    </row>
    <row r="17" spans="1:16" ht="20.100000000000001" customHeight="1">
      <c r="A17" s="46" t="s">
        <v>67</v>
      </c>
      <c r="B17" s="47">
        <v>70000000</v>
      </c>
      <c r="C17" s="47">
        <v>450000</v>
      </c>
      <c r="D17" s="47">
        <f t="shared" si="2"/>
        <v>4500000</v>
      </c>
      <c r="E17" s="215"/>
      <c r="F17" s="215"/>
      <c r="G17" s="51">
        <f>D17/B17</f>
        <v>6.4285714285714279E-2</v>
      </c>
      <c r="H17" s="218"/>
      <c r="I17" s="218"/>
      <c r="J17" s="218"/>
      <c r="K17" s="52">
        <f>LOG(D17)</f>
        <v>6.653212513775344</v>
      </c>
      <c r="L17" s="221"/>
      <c r="M17" s="223"/>
      <c r="N17" s="30"/>
      <c r="O17" s="27"/>
      <c r="P17" s="28"/>
    </row>
    <row r="18" spans="1:16" ht="20.100000000000001" customHeight="1">
      <c r="A18" s="46" t="s">
        <v>68</v>
      </c>
      <c r="B18" s="47">
        <v>70000000</v>
      </c>
      <c r="C18" s="47">
        <v>457000</v>
      </c>
      <c r="D18" s="47">
        <f t="shared" si="2"/>
        <v>4570000</v>
      </c>
      <c r="E18" s="215"/>
      <c r="F18" s="215"/>
      <c r="G18" s="51">
        <f>D18/B18</f>
        <v>6.528571428571428E-2</v>
      </c>
      <c r="H18" s="218"/>
      <c r="I18" s="218"/>
      <c r="J18" s="218"/>
      <c r="K18" s="52">
        <f>LOG(D18)</f>
        <v>6.6599162000698504</v>
      </c>
      <c r="L18" s="221"/>
      <c r="M18" s="223"/>
      <c r="N18" s="30"/>
      <c r="O18" s="27"/>
      <c r="P18" s="28"/>
    </row>
    <row r="19" spans="1:16" ht="20.100000000000001" customHeight="1">
      <c r="A19" s="46" t="s">
        <v>69</v>
      </c>
      <c r="B19" s="47">
        <v>70000000</v>
      </c>
      <c r="C19" s="47">
        <v>607000</v>
      </c>
      <c r="D19" s="47">
        <f t="shared" si="2"/>
        <v>6070000</v>
      </c>
      <c r="E19" s="215"/>
      <c r="F19" s="215"/>
      <c r="G19" s="51">
        <f>D19/B19</f>
        <v>8.6714285714285716E-2</v>
      </c>
      <c r="H19" s="218"/>
      <c r="I19" s="218"/>
      <c r="J19" s="218"/>
      <c r="K19" s="52">
        <f>LOG(D19)</f>
        <v>6.7831886910752575</v>
      </c>
      <c r="L19" s="221"/>
      <c r="M19" s="223"/>
      <c r="N19" s="30"/>
      <c r="O19" s="27"/>
      <c r="P19" s="28"/>
    </row>
    <row r="20" spans="1:16" ht="20.100000000000001" customHeight="1">
      <c r="A20" s="46" t="s">
        <v>70</v>
      </c>
      <c r="B20" s="47">
        <v>70000000</v>
      </c>
      <c r="C20" s="47">
        <v>743000</v>
      </c>
      <c r="D20" s="47">
        <f t="shared" si="2"/>
        <v>7430000</v>
      </c>
      <c r="E20" s="216"/>
      <c r="F20" s="216"/>
      <c r="G20" s="51">
        <f>D20/B20</f>
        <v>0.10614285714285714</v>
      </c>
      <c r="H20" s="219"/>
      <c r="I20" s="219"/>
      <c r="J20" s="219"/>
      <c r="K20" s="52">
        <f>LOG(D20)</f>
        <v>6.870988813760575</v>
      </c>
      <c r="L20" s="221"/>
      <c r="M20" s="223"/>
      <c r="N20" s="30"/>
      <c r="O20" s="27"/>
      <c r="P20" s="28"/>
    </row>
    <row r="21" spans="1:16" ht="20.100000000000001" customHeight="1" thickBot="1">
      <c r="A21" s="48" t="s">
        <v>71</v>
      </c>
      <c r="B21" s="79">
        <v>0</v>
      </c>
      <c r="C21" s="79">
        <v>0</v>
      </c>
      <c r="D21" s="79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72</v>
      </c>
      <c r="B22" s="8">
        <v>70000000</v>
      </c>
      <c r="C22" s="8">
        <v>0</v>
      </c>
      <c r="D22" s="8">
        <v>1</v>
      </c>
      <c r="E22" s="147">
        <f>AVERAGE(D22:D26)</f>
        <v>1</v>
      </c>
      <c r="F22" s="147">
        <f>STDEV(D22:D26)</f>
        <v>0</v>
      </c>
      <c r="G22" s="41">
        <f>D22/B22</f>
        <v>1.4285714285714286E-8</v>
      </c>
      <c r="H22" s="150">
        <f>AVERAGE(G22:G26)</f>
        <v>1.4285714285714288E-8</v>
      </c>
      <c r="I22" s="150">
        <f>STDEV(G22:G26)</f>
        <v>1.8496320793384858E-24</v>
      </c>
      <c r="J22" s="150">
        <f>I22/H22</f>
        <v>1.2947424555369399E-16</v>
      </c>
      <c r="K22" s="69">
        <f>LOG(D22)</f>
        <v>0</v>
      </c>
      <c r="L22" s="136">
        <f>AVERAGE(K22:K26)</f>
        <v>0</v>
      </c>
      <c r="M22" s="136">
        <f>STDEV(K22:K26)^2</f>
        <v>0</v>
      </c>
      <c r="N22" s="142">
        <f>L16-L22</f>
        <v>6.761607890658567</v>
      </c>
      <c r="O22" s="136">
        <f>SQRT((M16/5)+(M22/5))</f>
        <v>4.5156115314210002E-2</v>
      </c>
      <c r="P22" s="145">
        <f>1.96*O22</f>
        <v>8.8505986015851607E-2</v>
      </c>
    </row>
    <row r="23" spans="1:16" ht="20.100000000000001" customHeight="1">
      <c r="A23" s="16" t="s">
        <v>73</v>
      </c>
      <c r="B23" s="10">
        <v>70000000</v>
      </c>
      <c r="C23" s="10">
        <v>0</v>
      </c>
      <c r="D23" s="10">
        <v>1</v>
      </c>
      <c r="E23" s="148"/>
      <c r="F23" s="148"/>
      <c r="G23" s="11">
        <f>D23/B23</f>
        <v>1.4285714285714286E-8</v>
      </c>
      <c r="H23" s="151"/>
      <c r="I23" s="151"/>
      <c r="J23" s="151"/>
      <c r="K23" s="70">
        <f>LOG(D23)</f>
        <v>0</v>
      </c>
      <c r="L23" s="137"/>
      <c r="M23" s="137"/>
      <c r="N23" s="143"/>
      <c r="O23" s="137"/>
      <c r="P23" s="146"/>
    </row>
    <row r="24" spans="1:16" ht="20.100000000000001" customHeight="1">
      <c r="A24" s="16" t="s">
        <v>74</v>
      </c>
      <c r="B24" s="10">
        <v>70000000</v>
      </c>
      <c r="C24" s="10">
        <v>0</v>
      </c>
      <c r="D24" s="10">
        <v>1</v>
      </c>
      <c r="E24" s="148"/>
      <c r="F24" s="148"/>
      <c r="G24" s="11">
        <f>D24/B24</f>
        <v>1.4285714285714286E-8</v>
      </c>
      <c r="H24" s="151"/>
      <c r="I24" s="151"/>
      <c r="J24" s="151"/>
      <c r="K24" s="70">
        <f>LOG(D24)</f>
        <v>0</v>
      </c>
      <c r="L24" s="137"/>
      <c r="M24" s="137"/>
      <c r="N24" s="143"/>
      <c r="O24" s="137"/>
      <c r="P24" s="146"/>
    </row>
    <row r="25" spans="1:16" ht="20.100000000000001" customHeight="1">
      <c r="A25" s="16" t="s">
        <v>75</v>
      </c>
      <c r="B25" s="10">
        <v>70000000</v>
      </c>
      <c r="C25" s="10">
        <v>0</v>
      </c>
      <c r="D25" s="10">
        <v>1</v>
      </c>
      <c r="E25" s="148"/>
      <c r="F25" s="148"/>
      <c r="G25" s="11">
        <f>D25/B25</f>
        <v>1.4285714285714286E-8</v>
      </c>
      <c r="H25" s="151"/>
      <c r="I25" s="151"/>
      <c r="J25" s="151"/>
      <c r="K25" s="70">
        <f>LOG(D25)</f>
        <v>0</v>
      </c>
      <c r="L25" s="137"/>
      <c r="M25" s="137"/>
      <c r="N25" s="143"/>
      <c r="O25" s="137"/>
      <c r="P25" s="146"/>
    </row>
    <row r="26" spans="1:16" ht="20.100000000000001" customHeight="1">
      <c r="A26" s="16" t="s">
        <v>76</v>
      </c>
      <c r="B26" s="10">
        <v>70000000</v>
      </c>
      <c r="C26" s="10">
        <v>0</v>
      </c>
      <c r="D26" s="10">
        <v>1</v>
      </c>
      <c r="E26" s="149"/>
      <c r="F26" s="149"/>
      <c r="G26" s="11">
        <f>D26/B26</f>
        <v>1.4285714285714286E-8</v>
      </c>
      <c r="H26" s="152"/>
      <c r="I26" s="152"/>
      <c r="J26" s="152"/>
      <c r="K26" s="70">
        <f>LOG(D26)</f>
        <v>0</v>
      </c>
      <c r="L26" s="138"/>
      <c r="M26" s="138"/>
      <c r="N26" s="144"/>
      <c r="O26" s="137"/>
      <c r="P26" s="146"/>
    </row>
    <row r="27" spans="1:16" ht="20.100000000000001" customHeight="1" thickBot="1">
      <c r="A27" s="37" t="s">
        <v>77</v>
      </c>
      <c r="B27" s="36">
        <v>0</v>
      </c>
      <c r="C27" s="17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5" t="s">
        <v>54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81" t="s">
        <v>55</v>
      </c>
      <c r="B30" s="82">
        <v>70000000</v>
      </c>
      <c r="C30" s="82">
        <v>4570000</v>
      </c>
      <c r="D30" s="82">
        <f t="shared" ref="D30:D35" si="3">C30*10</f>
        <v>45700000</v>
      </c>
      <c r="E30" s="193">
        <f>AVERAGE(D30:D34)</f>
        <v>44520000</v>
      </c>
      <c r="F30" s="193">
        <f>STDEV(D30:D34)</f>
        <v>5549954.9547721557</v>
      </c>
      <c r="G30" s="87">
        <f>D30/B30</f>
        <v>0.6528571428571428</v>
      </c>
      <c r="H30" s="196">
        <f>AVERAGE(G30:G34)</f>
        <v>0.63600000000000001</v>
      </c>
      <c r="I30" s="196">
        <f>STDEV(G30:G34)</f>
        <v>7.9285070782458944E-2</v>
      </c>
      <c r="J30" s="196">
        <f>I30/H30</f>
        <v>0.12466206097870904</v>
      </c>
      <c r="K30" s="88">
        <f>LOG(D30)</f>
        <v>7.6599162000698504</v>
      </c>
      <c r="L30" s="186">
        <f>AVERAGE(K30:K34)</f>
        <v>7.6456104790613795</v>
      </c>
      <c r="M30" s="188">
        <f>STDEV(K30:K34)^2</f>
        <v>3.3410867551513842E-3</v>
      </c>
      <c r="N30" s="29"/>
      <c r="O30" s="25"/>
      <c r="P30" s="26"/>
    </row>
    <row r="31" spans="1:16" ht="20.100000000000001" customHeight="1">
      <c r="A31" s="83" t="s">
        <v>56</v>
      </c>
      <c r="B31" s="84">
        <v>70000000</v>
      </c>
      <c r="C31" s="84">
        <v>5030000</v>
      </c>
      <c r="D31" s="84">
        <f t="shared" si="3"/>
        <v>50300000</v>
      </c>
      <c r="E31" s="194"/>
      <c r="F31" s="194"/>
      <c r="G31" s="90">
        <f>D31/B31</f>
        <v>0.71857142857142853</v>
      </c>
      <c r="H31" s="197"/>
      <c r="I31" s="197"/>
      <c r="J31" s="197"/>
      <c r="K31" s="91">
        <f>LOG(D31)</f>
        <v>7.7015679850559273</v>
      </c>
      <c r="L31" s="187"/>
      <c r="M31" s="189"/>
      <c r="N31" s="30"/>
      <c r="O31" s="27"/>
      <c r="P31" s="28"/>
    </row>
    <row r="32" spans="1:16" ht="20.100000000000001" customHeight="1">
      <c r="A32" s="83" t="s">
        <v>57</v>
      </c>
      <c r="B32" s="84">
        <v>70000000</v>
      </c>
      <c r="C32" s="84">
        <v>4500000</v>
      </c>
      <c r="D32" s="84">
        <f t="shared" si="3"/>
        <v>45000000</v>
      </c>
      <c r="E32" s="194"/>
      <c r="F32" s="194"/>
      <c r="G32" s="90">
        <f>D32/B32</f>
        <v>0.6428571428571429</v>
      </c>
      <c r="H32" s="197"/>
      <c r="I32" s="197"/>
      <c r="J32" s="197"/>
      <c r="K32" s="91">
        <f>LOG(D32)</f>
        <v>7.653212513775344</v>
      </c>
      <c r="L32" s="187"/>
      <c r="M32" s="189"/>
      <c r="N32" s="30"/>
      <c r="O32" s="27"/>
      <c r="P32" s="28"/>
    </row>
    <row r="33" spans="1:16" ht="20.100000000000001" customHeight="1">
      <c r="A33" s="83" t="s">
        <v>58</v>
      </c>
      <c r="B33" s="84">
        <v>70000000</v>
      </c>
      <c r="C33" s="84">
        <v>4630000</v>
      </c>
      <c r="D33" s="84">
        <f t="shared" si="3"/>
        <v>46300000</v>
      </c>
      <c r="E33" s="194"/>
      <c r="F33" s="194"/>
      <c r="G33" s="90">
        <f>D33/B33</f>
        <v>0.66142857142857148</v>
      </c>
      <c r="H33" s="197"/>
      <c r="I33" s="197"/>
      <c r="J33" s="197"/>
      <c r="K33" s="91">
        <f>LOG(D33)</f>
        <v>7.6655809910179533</v>
      </c>
      <c r="L33" s="187"/>
      <c r="M33" s="189"/>
      <c r="N33" s="30"/>
      <c r="O33" s="27"/>
      <c r="P33" s="28"/>
    </row>
    <row r="34" spans="1:16" ht="20.100000000000001" customHeight="1">
      <c r="A34" s="83" t="s">
        <v>59</v>
      </c>
      <c r="B34" s="84">
        <v>70000000</v>
      </c>
      <c r="C34" s="84">
        <v>3530000</v>
      </c>
      <c r="D34" s="84">
        <f t="shared" si="3"/>
        <v>35300000</v>
      </c>
      <c r="E34" s="195"/>
      <c r="F34" s="195"/>
      <c r="G34" s="90">
        <f>D34/B34</f>
        <v>0.50428571428571434</v>
      </c>
      <c r="H34" s="198"/>
      <c r="I34" s="198"/>
      <c r="J34" s="198"/>
      <c r="K34" s="91">
        <f>LOG(D34)</f>
        <v>7.5477747053878224</v>
      </c>
      <c r="L34" s="187"/>
      <c r="M34" s="189"/>
      <c r="N34" s="30"/>
      <c r="O34" s="27"/>
      <c r="P34" s="28"/>
    </row>
    <row r="35" spans="1:16" ht="20.100000000000001" customHeight="1" thickBot="1">
      <c r="A35" s="85" t="s">
        <v>60</v>
      </c>
      <c r="B35" s="86">
        <v>0</v>
      </c>
      <c r="C35" s="86">
        <v>0</v>
      </c>
      <c r="D35" s="86">
        <f t="shared" si="3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61</v>
      </c>
      <c r="B36" s="8">
        <v>70000000</v>
      </c>
      <c r="C36" s="8">
        <v>0</v>
      </c>
      <c r="D36" s="8">
        <v>1</v>
      </c>
      <c r="E36" s="147">
        <f>AVERAGE(D36:D40)</f>
        <v>708.6</v>
      </c>
      <c r="F36" s="147">
        <f>STDEV(D36:D40)</f>
        <v>1031.4108298830297</v>
      </c>
      <c r="G36" s="41">
        <f>D36/B36</f>
        <v>1.4285714285714286E-8</v>
      </c>
      <c r="H36" s="190">
        <f>AVERAGE(G36:G40)</f>
        <v>1.0122857142857143E-5</v>
      </c>
      <c r="I36" s="190">
        <f>STDEV(G36:G40)</f>
        <v>1.4734440426900425E-5</v>
      </c>
      <c r="J36" s="150">
        <f>I36/H36</f>
        <v>1.4555614308256135</v>
      </c>
      <c r="K36" s="69">
        <f>LOG(D36)</f>
        <v>0</v>
      </c>
      <c r="L36" s="136">
        <f>AVERAGE(K36:K40)</f>
        <v>1.291965915629816</v>
      </c>
      <c r="M36" s="136">
        <f>STDEV(K36:K40)^2</f>
        <v>3.137656864155733</v>
      </c>
      <c r="N36" s="142">
        <f>L30-L36</f>
        <v>6.3536445634315637</v>
      </c>
      <c r="O36" s="136">
        <f>SQRT((M30/5)+(M36/5))</f>
        <v>0.79259043028677612</v>
      </c>
      <c r="P36" s="145">
        <f>1.96*O36</f>
        <v>1.5534772433620812</v>
      </c>
    </row>
    <row r="37" spans="1:16" ht="20.100000000000001" customHeight="1">
      <c r="A37" s="16" t="s">
        <v>62</v>
      </c>
      <c r="B37" s="10">
        <v>70000000</v>
      </c>
      <c r="C37" s="10">
        <v>0</v>
      </c>
      <c r="D37" s="10">
        <v>1</v>
      </c>
      <c r="E37" s="148"/>
      <c r="F37" s="148"/>
      <c r="G37" s="11">
        <f>D37/B37</f>
        <v>1.4285714285714286E-8</v>
      </c>
      <c r="H37" s="191"/>
      <c r="I37" s="191"/>
      <c r="J37" s="151"/>
      <c r="K37" s="70">
        <f>LOG(D37)</f>
        <v>0</v>
      </c>
      <c r="L37" s="137"/>
      <c r="M37" s="137"/>
      <c r="N37" s="143"/>
      <c r="O37" s="137"/>
      <c r="P37" s="146"/>
    </row>
    <row r="38" spans="1:16" ht="20.100000000000001" customHeight="1">
      <c r="A38" s="16" t="s">
        <v>63</v>
      </c>
      <c r="B38" s="10">
        <v>70000000</v>
      </c>
      <c r="C38" s="10">
        <v>127</v>
      </c>
      <c r="D38" s="10">
        <f t="shared" ref="D38:D39" si="4">C38*10</f>
        <v>1270</v>
      </c>
      <c r="E38" s="148"/>
      <c r="F38" s="148"/>
      <c r="G38" s="77">
        <f>D38/B38</f>
        <v>1.8142857142857142E-5</v>
      </c>
      <c r="H38" s="191"/>
      <c r="I38" s="191"/>
      <c r="J38" s="151"/>
      <c r="K38" s="70">
        <f>LOG(D38)</f>
        <v>3.1038037209559568</v>
      </c>
      <c r="L38" s="137"/>
      <c r="M38" s="137"/>
      <c r="N38" s="143"/>
      <c r="O38" s="137"/>
      <c r="P38" s="146"/>
    </row>
    <row r="39" spans="1:16" ht="20.100000000000001" customHeight="1">
      <c r="A39" s="16" t="s">
        <v>64</v>
      </c>
      <c r="B39" s="10">
        <v>70000000</v>
      </c>
      <c r="C39" s="10">
        <v>227</v>
      </c>
      <c r="D39" s="10">
        <f t="shared" si="4"/>
        <v>2270</v>
      </c>
      <c r="E39" s="148"/>
      <c r="F39" s="148"/>
      <c r="G39" s="77">
        <f>D39/B39</f>
        <v>3.2428571428571428E-5</v>
      </c>
      <c r="H39" s="191"/>
      <c r="I39" s="191"/>
      <c r="J39" s="151"/>
      <c r="K39" s="70">
        <f>LOG(D39)</f>
        <v>3.3560258571931225</v>
      </c>
      <c r="L39" s="137"/>
      <c r="M39" s="137"/>
      <c r="N39" s="143"/>
      <c r="O39" s="137"/>
      <c r="P39" s="146"/>
    </row>
    <row r="40" spans="1:16" ht="20.100000000000001" customHeight="1">
      <c r="A40" s="16" t="s">
        <v>65</v>
      </c>
      <c r="B40" s="10">
        <v>70000000</v>
      </c>
      <c r="C40" s="10">
        <v>0</v>
      </c>
      <c r="D40" s="10">
        <v>1</v>
      </c>
      <c r="E40" s="149"/>
      <c r="F40" s="149"/>
      <c r="G40" s="11">
        <f>D40/B40</f>
        <v>1.4285714285714286E-8</v>
      </c>
      <c r="H40" s="192"/>
      <c r="I40" s="192"/>
      <c r="J40" s="152"/>
      <c r="K40" s="70">
        <f>LOG(D40)</f>
        <v>0</v>
      </c>
      <c r="L40" s="138"/>
      <c r="M40" s="138"/>
      <c r="N40" s="144"/>
      <c r="O40" s="137"/>
      <c r="P40" s="146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5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4" t="s">
        <v>0</v>
      </c>
      <c r="B43" s="125" t="s">
        <v>54</v>
      </c>
      <c r="C43" s="125" t="s">
        <v>1</v>
      </c>
      <c r="D43" s="125" t="s">
        <v>9</v>
      </c>
      <c r="E43" s="125" t="s">
        <v>2</v>
      </c>
      <c r="F43" s="125" t="s">
        <v>3</v>
      </c>
      <c r="G43" s="125" t="s">
        <v>4</v>
      </c>
      <c r="H43" s="125" t="s">
        <v>5</v>
      </c>
      <c r="I43" s="125" t="s">
        <v>6</v>
      </c>
      <c r="J43" s="3" t="s">
        <v>7</v>
      </c>
      <c r="K43" s="126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92" t="s">
        <v>78</v>
      </c>
      <c r="B44" s="93">
        <v>70000000</v>
      </c>
      <c r="C44" s="93">
        <v>2800000</v>
      </c>
      <c r="D44" s="93">
        <f t="shared" ref="D44:D49" si="6">C44*10</f>
        <v>28000000</v>
      </c>
      <c r="E44" s="176">
        <f>AVERAGE(D44:D48)</f>
        <v>17160000</v>
      </c>
      <c r="F44" s="176">
        <f>STDEV(D44:D48)</f>
        <v>6269210.4766070824</v>
      </c>
      <c r="G44" s="98">
        <f>D44/B44</f>
        <v>0.4</v>
      </c>
      <c r="H44" s="179">
        <f>AVERAGE(G44:G48)</f>
        <v>0.24514285714285711</v>
      </c>
      <c r="I44" s="179">
        <f>STDEV(G44:G48)</f>
        <v>8.9560149665815575E-2</v>
      </c>
      <c r="J44" s="179">
        <f>I44/H44</f>
        <v>0.36533860586288408</v>
      </c>
      <c r="K44" s="99">
        <f>LOG(D44)</f>
        <v>7.4471580313422194</v>
      </c>
      <c r="L44" s="182">
        <f>AVERAGE(K44:K48)</f>
        <v>7.2149711050779519</v>
      </c>
      <c r="M44" s="184">
        <f>STDEV(K44:K48)^2</f>
        <v>1.9521390679159364E-2</v>
      </c>
      <c r="N44" s="29"/>
      <c r="O44" s="25"/>
      <c r="P44" s="26"/>
    </row>
    <row r="45" spans="1:16" ht="20.100000000000001" customHeight="1">
      <c r="A45" s="94" t="s">
        <v>79</v>
      </c>
      <c r="B45" s="95">
        <v>70000000</v>
      </c>
      <c r="C45" s="95">
        <v>1540000</v>
      </c>
      <c r="D45" s="95">
        <f t="shared" si="6"/>
        <v>15400000</v>
      </c>
      <c r="E45" s="177"/>
      <c r="F45" s="177"/>
      <c r="G45" s="101">
        <f>D45/B45</f>
        <v>0.22</v>
      </c>
      <c r="H45" s="180"/>
      <c r="I45" s="180"/>
      <c r="J45" s="180"/>
      <c r="K45" s="102">
        <f>LOG(D45)</f>
        <v>7.1875207208364627</v>
      </c>
      <c r="L45" s="183"/>
      <c r="M45" s="185"/>
      <c r="N45" s="30"/>
      <c r="O45" s="27"/>
      <c r="P45" s="28"/>
    </row>
    <row r="46" spans="1:16" ht="20.100000000000001" customHeight="1">
      <c r="A46" s="94" t="s">
        <v>80</v>
      </c>
      <c r="B46" s="95">
        <v>70000000</v>
      </c>
      <c r="C46" s="95">
        <v>1500000</v>
      </c>
      <c r="D46" s="95">
        <f t="shared" si="6"/>
        <v>15000000</v>
      </c>
      <c r="E46" s="177"/>
      <c r="F46" s="177"/>
      <c r="G46" s="101">
        <f>D46/B46</f>
        <v>0.21428571428571427</v>
      </c>
      <c r="H46" s="180"/>
      <c r="I46" s="180"/>
      <c r="J46" s="180"/>
      <c r="K46" s="102">
        <f>LOG(D46)</f>
        <v>7.1760912590556813</v>
      </c>
      <c r="L46" s="183"/>
      <c r="M46" s="185"/>
      <c r="N46" s="30"/>
      <c r="O46" s="27"/>
      <c r="P46" s="28"/>
    </row>
    <row r="47" spans="1:16" ht="20.100000000000001" customHeight="1">
      <c r="A47" s="94" t="s">
        <v>81</v>
      </c>
      <c r="B47" s="95">
        <v>70000000</v>
      </c>
      <c r="C47" s="95">
        <v>1570000</v>
      </c>
      <c r="D47" s="95">
        <f t="shared" si="6"/>
        <v>15700000</v>
      </c>
      <c r="E47" s="177"/>
      <c r="F47" s="177"/>
      <c r="G47" s="101">
        <f>D47/B47</f>
        <v>0.22428571428571428</v>
      </c>
      <c r="H47" s="180"/>
      <c r="I47" s="180"/>
      <c r="J47" s="180"/>
      <c r="K47" s="102">
        <f>LOG(D47)</f>
        <v>7.195899652409234</v>
      </c>
      <c r="L47" s="183"/>
      <c r="M47" s="185"/>
      <c r="N47" s="30"/>
      <c r="O47" s="27"/>
      <c r="P47" s="28"/>
    </row>
    <row r="48" spans="1:16" ht="20.100000000000001" customHeight="1">
      <c r="A48" s="94" t="s">
        <v>82</v>
      </c>
      <c r="B48" s="95">
        <v>70000000</v>
      </c>
      <c r="C48" s="95">
        <v>1170000</v>
      </c>
      <c r="D48" s="95">
        <f t="shared" si="6"/>
        <v>11700000</v>
      </c>
      <c r="E48" s="178"/>
      <c r="F48" s="178"/>
      <c r="G48" s="101">
        <f>D48/B48</f>
        <v>0.16714285714285715</v>
      </c>
      <c r="H48" s="181"/>
      <c r="I48" s="181"/>
      <c r="J48" s="181"/>
      <c r="K48" s="102">
        <f>LOG(D48)</f>
        <v>7.0681858617461613</v>
      </c>
      <c r="L48" s="183"/>
      <c r="M48" s="185"/>
      <c r="N48" s="30"/>
      <c r="O48" s="27"/>
      <c r="P48" s="28"/>
    </row>
    <row r="49" spans="1:16" ht="20.100000000000001" customHeight="1" thickBot="1">
      <c r="A49" s="96" t="s">
        <v>83</v>
      </c>
      <c r="B49" s="97">
        <v>0</v>
      </c>
      <c r="C49" s="97">
        <v>0</v>
      </c>
      <c r="D49" s="97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84</v>
      </c>
      <c r="B50" s="8">
        <v>70000000</v>
      </c>
      <c r="C50" s="8">
        <v>0</v>
      </c>
      <c r="D50" s="8">
        <v>1</v>
      </c>
      <c r="E50" s="147">
        <f>AVERAGE(D50:D54)</f>
        <v>1</v>
      </c>
      <c r="F50" s="147">
        <f>STDEV(D50:D54)</f>
        <v>0</v>
      </c>
      <c r="G50" s="41">
        <f>D50/B50</f>
        <v>1.4285714285714286E-8</v>
      </c>
      <c r="H50" s="150">
        <f>AVERAGE(G50:G54)</f>
        <v>1.4285714285714288E-8</v>
      </c>
      <c r="I50" s="150">
        <f>STDEV(G50:G54)</f>
        <v>1.8496320793384858E-24</v>
      </c>
      <c r="J50" s="150">
        <f>I50/H50</f>
        <v>1.2947424555369399E-16</v>
      </c>
      <c r="K50" s="69">
        <f>LOG(D50)</f>
        <v>0</v>
      </c>
      <c r="L50" s="136">
        <f>AVERAGE(K50:K54)</f>
        <v>0</v>
      </c>
      <c r="M50" s="136">
        <f>STDEV(K50:K54)^2</f>
        <v>0</v>
      </c>
      <c r="N50" s="142">
        <f>L44-L50</f>
        <v>7.2149711050779519</v>
      </c>
      <c r="O50" s="136">
        <f>SQRT((M44/5)+(M50/5))</f>
        <v>6.2484223095369225E-2</v>
      </c>
      <c r="P50" s="145">
        <f>1.96*O50</f>
        <v>0.12246907726692367</v>
      </c>
    </row>
    <row r="51" spans="1:16" ht="20.100000000000001" customHeight="1">
      <c r="A51" s="16" t="s">
        <v>85</v>
      </c>
      <c r="B51" s="10">
        <v>70000000</v>
      </c>
      <c r="C51" s="10">
        <v>0</v>
      </c>
      <c r="D51" s="10">
        <v>1</v>
      </c>
      <c r="E51" s="148"/>
      <c r="F51" s="148"/>
      <c r="G51" s="11">
        <f>D51/B51</f>
        <v>1.4285714285714286E-8</v>
      </c>
      <c r="H51" s="151"/>
      <c r="I51" s="151"/>
      <c r="J51" s="151"/>
      <c r="K51" s="70">
        <f>LOG(D51)</f>
        <v>0</v>
      </c>
      <c r="L51" s="137"/>
      <c r="M51" s="137"/>
      <c r="N51" s="143"/>
      <c r="O51" s="137"/>
      <c r="P51" s="146"/>
    </row>
    <row r="52" spans="1:16" ht="20.100000000000001" customHeight="1">
      <c r="A52" s="16" t="s">
        <v>86</v>
      </c>
      <c r="B52" s="10">
        <v>70000000</v>
      </c>
      <c r="C52" s="10">
        <v>0</v>
      </c>
      <c r="D52" s="10">
        <v>1</v>
      </c>
      <c r="E52" s="148"/>
      <c r="F52" s="148"/>
      <c r="G52" s="11">
        <f>D52/B52</f>
        <v>1.4285714285714286E-8</v>
      </c>
      <c r="H52" s="151"/>
      <c r="I52" s="151"/>
      <c r="J52" s="151"/>
      <c r="K52" s="70">
        <f>LOG(D52)</f>
        <v>0</v>
      </c>
      <c r="L52" s="137"/>
      <c r="M52" s="137"/>
      <c r="N52" s="143"/>
      <c r="O52" s="137"/>
      <c r="P52" s="146"/>
    </row>
    <row r="53" spans="1:16" ht="20.100000000000001" customHeight="1">
      <c r="A53" s="16" t="s">
        <v>87</v>
      </c>
      <c r="B53" s="10">
        <v>70000000</v>
      </c>
      <c r="C53" s="10">
        <v>0</v>
      </c>
      <c r="D53" s="10">
        <v>1</v>
      </c>
      <c r="E53" s="148"/>
      <c r="F53" s="148"/>
      <c r="G53" s="11">
        <f>D53/B53</f>
        <v>1.4285714285714286E-8</v>
      </c>
      <c r="H53" s="151"/>
      <c r="I53" s="151"/>
      <c r="J53" s="151"/>
      <c r="K53" s="70">
        <f>LOG(D53)</f>
        <v>0</v>
      </c>
      <c r="L53" s="137"/>
      <c r="M53" s="137"/>
      <c r="N53" s="143"/>
      <c r="O53" s="137"/>
      <c r="P53" s="146"/>
    </row>
    <row r="54" spans="1:16" ht="20.100000000000001" customHeight="1">
      <c r="A54" s="16" t="s">
        <v>88</v>
      </c>
      <c r="B54" s="10">
        <v>70000000</v>
      </c>
      <c r="C54" s="10">
        <v>0</v>
      </c>
      <c r="D54" s="10">
        <v>1</v>
      </c>
      <c r="E54" s="149"/>
      <c r="F54" s="149"/>
      <c r="G54" s="11">
        <f>D54/B54</f>
        <v>1.4285714285714286E-8</v>
      </c>
      <c r="H54" s="152"/>
      <c r="I54" s="152"/>
      <c r="J54" s="152"/>
      <c r="K54" s="70">
        <f>LOG(D54)</f>
        <v>0</v>
      </c>
      <c r="L54" s="138"/>
      <c r="M54" s="138"/>
      <c r="N54" s="144"/>
      <c r="O54" s="137"/>
      <c r="P54" s="146"/>
    </row>
    <row r="55" spans="1:16" ht="20.100000000000001" customHeight="1" thickBot="1">
      <c r="A55" s="37" t="s">
        <v>89</v>
      </c>
      <c r="B55" s="36">
        <v>0</v>
      </c>
      <c r="C55" s="17">
        <v>0</v>
      </c>
      <c r="D55" s="36">
        <f t="shared" ref="D55" si="7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5" t="s">
        <v>54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3" t="s">
        <v>39</v>
      </c>
      <c r="B58" s="104">
        <v>70000000</v>
      </c>
      <c r="C58" s="104">
        <v>563000</v>
      </c>
      <c r="D58" s="104">
        <f t="shared" ref="D58:D63" si="8">C58*10</f>
        <v>5630000</v>
      </c>
      <c r="E58" s="170">
        <f>AVERAGE(D58:D62)</f>
        <v>5700000</v>
      </c>
      <c r="F58" s="170">
        <f>STDEV(D58:D62)</f>
        <v>1588993.3920567448</v>
      </c>
      <c r="G58" s="109">
        <f>D58/B58</f>
        <v>8.0428571428571433E-2</v>
      </c>
      <c r="H58" s="173">
        <f>AVERAGE(G58:G62)</f>
        <v>8.1428571428571433E-2</v>
      </c>
      <c r="I58" s="173">
        <f>STDEV(G58:G62)</f>
        <v>2.2699905600810685E-2</v>
      </c>
      <c r="J58" s="173">
        <f>I58/H58</f>
        <v>0.27877077053627158</v>
      </c>
      <c r="K58" s="110">
        <f>LOG(D58)</f>
        <v>6.7505083948513462</v>
      </c>
      <c r="L58" s="163">
        <f>AVERAGE(K58:K62)</f>
        <v>6.7423574185761366</v>
      </c>
      <c r="M58" s="165">
        <f>STDEV(K58:K62)^2</f>
        <v>1.4826837336620713E-2</v>
      </c>
      <c r="N58" s="29"/>
      <c r="O58" s="25"/>
      <c r="P58" s="26"/>
    </row>
    <row r="59" spans="1:16" ht="20.100000000000001" customHeight="1">
      <c r="A59" s="105" t="s">
        <v>40</v>
      </c>
      <c r="B59" s="106">
        <v>70000000</v>
      </c>
      <c r="C59" s="106">
        <v>527000</v>
      </c>
      <c r="D59" s="106">
        <f t="shared" si="8"/>
        <v>5270000</v>
      </c>
      <c r="E59" s="171"/>
      <c r="F59" s="171"/>
      <c r="G59" s="112">
        <f>D59/B59</f>
        <v>7.5285714285714289E-2</v>
      </c>
      <c r="H59" s="174"/>
      <c r="I59" s="174"/>
      <c r="J59" s="174"/>
      <c r="K59" s="113">
        <f>LOG(D59)</f>
        <v>6.7218106152125463</v>
      </c>
      <c r="L59" s="164"/>
      <c r="M59" s="166"/>
      <c r="N59" s="30"/>
      <c r="O59" s="27"/>
      <c r="P59" s="28"/>
    </row>
    <row r="60" spans="1:16" ht="20.100000000000001" customHeight="1">
      <c r="A60" s="105" t="s">
        <v>41</v>
      </c>
      <c r="B60" s="106">
        <v>70000000</v>
      </c>
      <c r="C60" s="106">
        <v>370000</v>
      </c>
      <c r="D60" s="106">
        <f t="shared" si="8"/>
        <v>3700000</v>
      </c>
      <c r="E60" s="171"/>
      <c r="F60" s="171"/>
      <c r="G60" s="112">
        <f>D60/B60</f>
        <v>5.2857142857142859E-2</v>
      </c>
      <c r="H60" s="174"/>
      <c r="I60" s="174"/>
      <c r="J60" s="174"/>
      <c r="K60" s="113">
        <f>LOG(D60)</f>
        <v>6.568201724066995</v>
      </c>
      <c r="L60" s="164"/>
      <c r="M60" s="166"/>
      <c r="N60" s="30"/>
      <c r="O60" s="27"/>
      <c r="P60" s="28"/>
    </row>
    <row r="61" spans="1:16" ht="20.100000000000001" customHeight="1">
      <c r="A61" s="105" t="s">
        <v>42</v>
      </c>
      <c r="B61" s="106">
        <v>70000000</v>
      </c>
      <c r="C61" s="106">
        <v>813000</v>
      </c>
      <c r="D61" s="106">
        <f t="shared" si="8"/>
        <v>8130000</v>
      </c>
      <c r="E61" s="171"/>
      <c r="F61" s="171"/>
      <c r="G61" s="112">
        <f>D61/B61</f>
        <v>0.11614285714285714</v>
      </c>
      <c r="H61" s="174"/>
      <c r="I61" s="174"/>
      <c r="J61" s="174"/>
      <c r="K61" s="113">
        <f>LOG(D61)</f>
        <v>6.910090545594068</v>
      </c>
      <c r="L61" s="164"/>
      <c r="M61" s="166"/>
      <c r="N61" s="30"/>
      <c r="O61" s="27"/>
      <c r="P61" s="28"/>
    </row>
    <row r="62" spans="1:16" ht="20.100000000000001" customHeight="1">
      <c r="A62" s="105" t="s">
        <v>43</v>
      </c>
      <c r="B62" s="106">
        <v>70000000</v>
      </c>
      <c r="C62" s="106">
        <v>577000</v>
      </c>
      <c r="D62" s="106">
        <f t="shared" si="8"/>
        <v>5770000</v>
      </c>
      <c r="E62" s="172"/>
      <c r="F62" s="172"/>
      <c r="G62" s="112">
        <f>D62/B62</f>
        <v>8.2428571428571434E-2</v>
      </c>
      <c r="H62" s="175"/>
      <c r="I62" s="175"/>
      <c r="J62" s="175"/>
      <c r="K62" s="113">
        <f>LOG(D62)</f>
        <v>6.7611758131557318</v>
      </c>
      <c r="L62" s="164"/>
      <c r="M62" s="166"/>
      <c r="N62" s="30"/>
      <c r="O62" s="27"/>
      <c r="P62" s="28"/>
    </row>
    <row r="63" spans="1:16" ht="20.100000000000001" customHeight="1" thickBot="1">
      <c r="A63" s="107" t="s">
        <v>44</v>
      </c>
      <c r="B63" s="108">
        <v>0</v>
      </c>
      <c r="C63" s="108">
        <v>0</v>
      </c>
      <c r="D63" s="108">
        <f t="shared" si="8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70000000</v>
      </c>
      <c r="C64" s="8">
        <v>1680</v>
      </c>
      <c r="D64" s="8">
        <f>C64*10</f>
        <v>16800</v>
      </c>
      <c r="E64" s="147">
        <f>AVERAGE(D64:D68)</f>
        <v>11988</v>
      </c>
      <c r="F64" s="147">
        <f>STDEV(D64:D68)</f>
        <v>8286.69234375212</v>
      </c>
      <c r="G64" s="76">
        <f>D64/B64</f>
        <v>2.4000000000000001E-4</v>
      </c>
      <c r="H64" s="167">
        <f>AVERAGE(G64:G68)</f>
        <v>1.7125714285714288E-4</v>
      </c>
      <c r="I64" s="167">
        <f>STDEV(G64:G68)</f>
        <v>1.1838131919645885E-4</v>
      </c>
      <c r="J64" s="150">
        <f>I64/H64</f>
        <v>0.6912489442569334</v>
      </c>
      <c r="K64" s="69">
        <f>LOG(D64)</f>
        <v>4.2253092817258633</v>
      </c>
      <c r="L64" s="136">
        <f>AVERAGE(K64:K68)</f>
        <v>3.9209259186324545</v>
      </c>
      <c r="M64" s="136">
        <f>STDEV(K64:K68)^2</f>
        <v>0.23813200285645306</v>
      </c>
      <c r="N64" s="142">
        <f>L58-L64</f>
        <v>2.821431499943682</v>
      </c>
      <c r="O64" s="136">
        <f>SQRT((M58/5)+(M64/5))</f>
        <v>0.2249261390737296</v>
      </c>
      <c r="P64" s="145">
        <f>1.96*O64</f>
        <v>0.44085523258451004</v>
      </c>
    </row>
    <row r="65" spans="1:16" ht="20.100000000000001" customHeight="1">
      <c r="A65" s="16" t="s">
        <v>46</v>
      </c>
      <c r="B65" s="10">
        <v>70000000</v>
      </c>
      <c r="C65" s="10">
        <v>487</v>
      </c>
      <c r="D65" s="10">
        <f>C65*10</f>
        <v>4870</v>
      </c>
      <c r="E65" s="148"/>
      <c r="F65" s="148"/>
      <c r="G65" s="77">
        <f>D65/B65</f>
        <v>6.9571428571428578E-5</v>
      </c>
      <c r="H65" s="168"/>
      <c r="I65" s="168"/>
      <c r="J65" s="151"/>
      <c r="K65" s="70">
        <f>LOG(D65)</f>
        <v>3.6875289612146345</v>
      </c>
      <c r="L65" s="137"/>
      <c r="M65" s="137"/>
      <c r="N65" s="143"/>
      <c r="O65" s="137"/>
      <c r="P65" s="146"/>
    </row>
    <row r="66" spans="1:16" ht="20.100000000000001" customHeight="1">
      <c r="A66" s="16" t="s">
        <v>47</v>
      </c>
      <c r="B66" s="10">
        <v>70000000</v>
      </c>
      <c r="C66" s="10">
        <v>147</v>
      </c>
      <c r="D66" s="10">
        <f>C66*10</f>
        <v>1470</v>
      </c>
      <c r="E66" s="148"/>
      <c r="F66" s="148"/>
      <c r="G66" s="77">
        <f>D66/B66</f>
        <v>2.0999999999999999E-5</v>
      </c>
      <c r="H66" s="168"/>
      <c r="I66" s="168"/>
      <c r="J66" s="151"/>
      <c r="K66" s="70">
        <f>LOG(D66)</f>
        <v>3.167317334748176</v>
      </c>
      <c r="L66" s="137"/>
      <c r="M66" s="137"/>
      <c r="N66" s="143"/>
      <c r="O66" s="137"/>
      <c r="P66" s="146"/>
    </row>
    <row r="67" spans="1:16" ht="20.100000000000001" customHeight="1">
      <c r="A67" s="16" t="s">
        <v>48</v>
      </c>
      <c r="B67" s="10">
        <v>70000000</v>
      </c>
      <c r="C67" s="10">
        <v>2040</v>
      </c>
      <c r="D67" s="10">
        <f>C67*10</f>
        <v>20400</v>
      </c>
      <c r="E67" s="148"/>
      <c r="F67" s="148"/>
      <c r="G67" s="75">
        <f>D67/B67</f>
        <v>2.9142857142857144E-4</v>
      </c>
      <c r="H67" s="168"/>
      <c r="I67" s="168"/>
      <c r="J67" s="151"/>
      <c r="K67" s="70">
        <f>LOG(D67)</f>
        <v>4.3096301674258983</v>
      </c>
      <c r="L67" s="137"/>
      <c r="M67" s="137"/>
      <c r="N67" s="143"/>
      <c r="O67" s="137"/>
      <c r="P67" s="146"/>
    </row>
    <row r="68" spans="1:16" ht="20.100000000000001" customHeight="1">
      <c r="A68" s="16" t="s">
        <v>49</v>
      </c>
      <c r="B68" s="10">
        <v>70000000</v>
      </c>
      <c r="C68" s="10">
        <v>1640</v>
      </c>
      <c r="D68" s="10">
        <f>C68*10</f>
        <v>16400</v>
      </c>
      <c r="E68" s="149"/>
      <c r="F68" s="149"/>
      <c r="G68" s="75">
        <f>D68/B68</f>
        <v>2.3428571428571427E-4</v>
      </c>
      <c r="H68" s="169"/>
      <c r="I68" s="169"/>
      <c r="J68" s="152"/>
      <c r="K68" s="70">
        <f>LOG(D68)</f>
        <v>4.214843848047698</v>
      </c>
      <c r="L68" s="138"/>
      <c r="M68" s="138"/>
      <c r="N68" s="144"/>
      <c r="O68" s="137"/>
      <c r="P68" s="146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9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5" t="s">
        <v>54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4" t="s">
        <v>90</v>
      </c>
      <c r="B72" s="115">
        <v>70000000</v>
      </c>
      <c r="C72" s="115">
        <v>840000</v>
      </c>
      <c r="D72" s="115">
        <f t="shared" ref="D72:D77" si="10">C72*10</f>
        <v>8400000</v>
      </c>
      <c r="E72" s="153">
        <f>AVERAGE(D72:D76)</f>
        <v>8026000</v>
      </c>
      <c r="F72" s="153">
        <f>STDEV(D72:D76)</f>
        <v>2338029.0845068628</v>
      </c>
      <c r="G72" s="116">
        <f>D72/B72</f>
        <v>0.12</v>
      </c>
      <c r="H72" s="156">
        <f>AVERAGE(G72:G76)</f>
        <v>0.11465714285714286</v>
      </c>
      <c r="I72" s="156">
        <f>STDEV(G72:G76)</f>
        <v>3.3400415492955193E-2</v>
      </c>
      <c r="J72" s="156">
        <f>I72/H72</f>
        <v>0.29130688817678341</v>
      </c>
      <c r="K72" s="117">
        <f>LOG(D72)</f>
        <v>6.924279286061882</v>
      </c>
      <c r="L72" s="159">
        <f>AVERAGE(K72:K76)</f>
        <v>6.8903172233315164</v>
      </c>
      <c r="M72" s="161">
        <f>STDEV(K72:K76)^2</f>
        <v>1.5218275884770096E-2</v>
      </c>
      <c r="N72" s="29"/>
      <c r="O72" s="25"/>
      <c r="P72" s="26"/>
    </row>
    <row r="73" spans="1:16" ht="20.100000000000001" customHeight="1">
      <c r="A73" s="118" t="s">
        <v>91</v>
      </c>
      <c r="B73" s="119">
        <v>70000000</v>
      </c>
      <c r="C73" s="119">
        <v>720000</v>
      </c>
      <c r="D73" s="119">
        <f t="shared" si="10"/>
        <v>7200000</v>
      </c>
      <c r="E73" s="154"/>
      <c r="F73" s="154"/>
      <c r="G73" s="120">
        <f>D73/B73</f>
        <v>0.10285714285714286</v>
      </c>
      <c r="H73" s="157"/>
      <c r="I73" s="157"/>
      <c r="J73" s="157"/>
      <c r="K73" s="121">
        <f>LOG(D73)</f>
        <v>6.8573324964312681</v>
      </c>
      <c r="L73" s="160"/>
      <c r="M73" s="162"/>
      <c r="N73" s="30"/>
      <c r="O73" s="27"/>
      <c r="P73" s="28"/>
    </row>
    <row r="74" spans="1:16" ht="20.100000000000001" customHeight="1">
      <c r="A74" s="118" t="s">
        <v>92</v>
      </c>
      <c r="B74" s="119">
        <v>70000000</v>
      </c>
      <c r="C74" s="119">
        <v>750000</v>
      </c>
      <c r="D74" s="119">
        <f t="shared" si="10"/>
        <v>7500000</v>
      </c>
      <c r="E74" s="154"/>
      <c r="F74" s="154"/>
      <c r="G74" s="120">
        <f>D74/B74</f>
        <v>0.10714285714285714</v>
      </c>
      <c r="H74" s="157"/>
      <c r="I74" s="157"/>
      <c r="J74" s="157"/>
      <c r="K74" s="121">
        <f>LOG(D74)</f>
        <v>6.8750612633917001</v>
      </c>
      <c r="L74" s="160"/>
      <c r="M74" s="162"/>
      <c r="N74" s="30"/>
      <c r="O74" s="27"/>
      <c r="P74" s="28"/>
    </row>
    <row r="75" spans="1:16" ht="20.100000000000001" customHeight="1">
      <c r="A75" s="118" t="s">
        <v>93</v>
      </c>
      <c r="B75" s="119">
        <v>70000000</v>
      </c>
      <c r="C75" s="119">
        <v>533000</v>
      </c>
      <c r="D75" s="119">
        <f t="shared" si="10"/>
        <v>5330000</v>
      </c>
      <c r="E75" s="154"/>
      <c r="F75" s="154"/>
      <c r="G75" s="120">
        <f>D75/B75</f>
        <v>7.6142857142857137E-2</v>
      </c>
      <c r="H75" s="157"/>
      <c r="I75" s="157"/>
      <c r="J75" s="157"/>
      <c r="K75" s="121">
        <f>LOG(D75)</f>
        <v>6.7267272090265724</v>
      </c>
      <c r="L75" s="160"/>
      <c r="M75" s="162"/>
      <c r="N75" s="30"/>
      <c r="O75" s="27"/>
      <c r="P75" s="28"/>
    </row>
    <row r="76" spans="1:16" ht="20.100000000000001" customHeight="1">
      <c r="A76" s="118" t="s">
        <v>94</v>
      </c>
      <c r="B76" s="119">
        <v>70000000</v>
      </c>
      <c r="C76" s="119">
        <v>1170000</v>
      </c>
      <c r="D76" s="119">
        <f t="shared" si="10"/>
        <v>11700000</v>
      </c>
      <c r="E76" s="155"/>
      <c r="F76" s="155"/>
      <c r="G76" s="120">
        <f>D76/B76</f>
        <v>0.16714285714285715</v>
      </c>
      <c r="H76" s="158"/>
      <c r="I76" s="158"/>
      <c r="J76" s="158"/>
      <c r="K76" s="121">
        <f>LOG(D76)</f>
        <v>7.0681858617461613</v>
      </c>
      <c r="L76" s="160"/>
      <c r="M76" s="162"/>
      <c r="N76" s="30"/>
      <c r="O76" s="27"/>
      <c r="P76" s="28"/>
    </row>
    <row r="77" spans="1:16" ht="20.100000000000001" customHeight="1" thickBot="1">
      <c r="A77" s="122" t="s">
        <v>95</v>
      </c>
      <c r="B77" s="123">
        <v>0</v>
      </c>
      <c r="C77" s="123">
        <v>0</v>
      </c>
      <c r="D77" s="123">
        <f t="shared" si="10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96</v>
      </c>
      <c r="B78" s="8">
        <v>70000000</v>
      </c>
      <c r="C78" s="8">
        <v>0</v>
      </c>
      <c r="D78" s="8">
        <v>1</v>
      </c>
      <c r="E78" s="147">
        <f>AVERAGE(D78:D82)</f>
        <v>1</v>
      </c>
      <c r="F78" s="147">
        <f>STDEV(D78:D82)</f>
        <v>0</v>
      </c>
      <c r="G78" s="41">
        <f>D78/B78</f>
        <v>1.4285714285714286E-8</v>
      </c>
      <c r="H78" s="150">
        <f>AVERAGE(G78:G82)</f>
        <v>1.4285714285714288E-8</v>
      </c>
      <c r="I78" s="150">
        <f>STDEV(G78:G82)</f>
        <v>1.8496320793384858E-24</v>
      </c>
      <c r="J78" s="150">
        <f>I78/H78</f>
        <v>1.2947424555369399E-16</v>
      </c>
      <c r="K78" s="69">
        <f>LOG(D78)</f>
        <v>0</v>
      </c>
      <c r="L78" s="136">
        <f>AVERAGE(K78:K82)</f>
        <v>0</v>
      </c>
      <c r="M78" s="139">
        <f>STDEV(K78:K82)^2</f>
        <v>0</v>
      </c>
      <c r="N78" s="142">
        <f>L72-L78</f>
        <v>6.8903172233315164</v>
      </c>
      <c r="O78" s="136">
        <f>SQRT((M72/5)+(M78/5))</f>
        <v>5.5169331851618604E-2</v>
      </c>
      <c r="P78" s="145">
        <f>1.96*O78</f>
        <v>0.10813189042917246</v>
      </c>
    </row>
    <row r="79" spans="1:16" ht="20.100000000000001" customHeight="1">
      <c r="A79" s="16" t="s">
        <v>97</v>
      </c>
      <c r="B79" s="10">
        <v>70000000</v>
      </c>
      <c r="C79" s="10">
        <v>0</v>
      </c>
      <c r="D79" s="10">
        <v>1</v>
      </c>
      <c r="E79" s="148"/>
      <c r="F79" s="148"/>
      <c r="G79" s="11">
        <f>D79/B79</f>
        <v>1.4285714285714286E-8</v>
      </c>
      <c r="H79" s="151"/>
      <c r="I79" s="151"/>
      <c r="J79" s="151"/>
      <c r="K79" s="70">
        <f>LOG(D79)</f>
        <v>0</v>
      </c>
      <c r="L79" s="137"/>
      <c r="M79" s="140"/>
      <c r="N79" s="143"/>
      <c r="O79" s="137"/>
      <c r="P79" s="146"/>
    </row>
    <row r="80" spans="1:16" ht="20.100000000000001" customHeight="1">
      <c r="A80" s="16" t="s">
        <v>98</v>
      </c>
      <c r="B80" s="10">
        <v>70000000</v>
      </c>
      <c r="C80" s="10">
        <v>0</v>
      </c>
      <c r="D80" s="10">
        <v>1</v>
      </c>
      <c r="E80" s="148"/>
      <c r="F80" s="148"/>
      <c r="G80" s="11">
        <f>D80/B80</f>
        <v>1.4285714285714286E-8</v>
      </c>
      <c r="H80" s="151"/>
      <c r="I80" s="151"/>
      <c r="J80" s="151"/>
      <c r="K80" s="70">
        <f>LOG(D80)</f>
        <v>0</v>
      </c>
      <c r="L80" s="137"/>
      <c r="M80" s="140"/>
      <c r="N80" s="143"/>
      <c r="O80" s="137"/>
      <c r="P80" s="146"/>
    </row>
    <row r="81" spans="1:16" ht="20.100000000000001" customHeight="1">
      <c r="A81" s="16" t="s">
        <v>99</v>
      </c>
      <c r="B81" s="10">
        <v>70000000</v>
      </c>
      <c r="C81" s="10">
        <v>0</v>
      </c>
      <c r="D81" s="10">
        <v>1</v>
      </c>
      <c r="E81" s="148"/>
      <c r="F81" s="148"/>
      <c r="G81" s="11">
        <f>D81/B81</f>
        <v>1.4285714285714286E-8</v>
      </c>
      <c r="H81" s="151"/>
      <c r="I81" s="151"/>
      <c r="J81" s="151"/>
      <c r="K81" s="70">
        <f>LOG(D81)</f>
        <v>0</v>
      </c>
      <c r="L81" s="137"/>
      <c r="M81" s="140"/>
      <c r="N81" s="143"/>
      <c r="O81" s="137"/>
      <c r="P81" s="146"/>
    </row>
    <row r="82" spans="1:16" ht="20.100000000000001" customHeight="1">
      <c r="A82" s="16" t="s">
        <v>100</v>
      </c>
      <c r="B82" s="10">
        <v>70000000</v>
      </c>
      <c r="C82" s="10">
        <v>0</v>
      </c>
      <c r="D82" s="10">
        <v>1</v>
      </c>
      <c r="E82" s="149"/>
      <c r="F82" s="149"/>
      <c r="G82" s="11">
        <f>D82/B82</f>
        <v>1.4285714285714286E-8</v>
      </c>
      <c r="H82" s="152"/>
      <c r="I82" s="152"/>
      <c r="J82" s="152"/>
      <c r="K82" s="70">
        <f>LOG(D82)</f>
        <v>0</v>
      </c>
      <c r="L82" s="138"/>
      <c r="M82" s="141"/>
      <c r="N82" s="144"/>
      <c r="O82" s="137"/>
      <c r="P82" s="146"/>
    </row>
    <row r="83" spans="1:16" ht="20.100000000000001" customHeight="1" thickBot="1">
      <c r="A83" s="37" t="s">
        <v>101</v>
      </c>
      <c r="B83" s="36">
        <v>0</v>
      </c>
      <c r="C83" s="17">
        <v>0</v>
      </c>
      <c r="D83" s="36">
        <f t="shared" ref="D83" si="11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#2 (212 mg/L - 22°C - 45%RH - 48hr CT)
&amp;"Arial,Bold Italic"B. anthracis</oddHeader>
    <oddFooter>Page &amp;P of &amp;N</oddFooter>
  </headerFooter>
  <rowBreaks count="1" manualBreakCount="1">
    <brk id="42" max="16383" man="1"/>
  </rowBreaks>
  <ignoredErrors>
    <ignoredError sqref="G2:J6 G9:J13 H7:J7 H8:J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zoomScale="60" zoomScaleNormal="60" zoomScaleSheetLayoutView="65" workbookViewId="0">
      <selection activeCell="A39" sqref="A39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54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77700000</v>
      </c>
      <c r="C2" s="58">
        <v>6370000</v>
      </c>
      <c r="D2" s="58">
        <f t="shared" ref="D2:D13" si="0">C2*10</f>
        <v>63700000</v>
      </c>
      <c r="E2" s="201">
        <f>AVERAGE(D2:D6)</f>
        <v>58140000</v>
      </c>
      <c r="F2" s="201">
        <f>STDEV(D2:D6)</f>
        <v>9369791.8866963107</v>
      </c>
      <c r="G2" s="63">
        <f>D2/B2</f>
        <v>0.81981981981981977</v>
      </c>
      <c r="H2" s="204">
        <f>AVERAGE(G2:G6)</f>
        <v>0.74826254826254834</v>
      </c>
      <c r="I2" s="204">
        <f>STDEV(G2:G6)</f>
        <v>0.12058934217112346</v>
      </c>
      <c r="J2" s="207">
        <f>I2/H2</f>
        <v>0.1611591311781268</v>
      </c>
      <c r="K2" s="64">
        <f>LOG(D2)</f>
        <v>7.8041394323353508</v>
      </c>
      <c r="L2" s="210">
        <f>AVERAGE(K2:K6)</f>
        <v>7.7597245535737089</v>
      </c>
      <c r="M2" s="212">
        <f>STDEV(K2:K6)^2</f>
        <v>5.2901328400708726E-3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77700000</v>
      </c>
      <c r="C3" s="60">
        <v>6800000</v>
      </c>
      <c r="D3" s="60">
        <f t="shared" si="0"/>
        <v>68000000</v>
      </c>
      <c r="E3" s="202"/>
      <c r="F3" s="202"/>
      <c r="G3" s="65">
        <f>D3/B3</f>
        <v>0.87516087516087515</v>
      </c>
      <c r="H3" s="205"/>
      <c r="I3" s="205"/>
      <c r="J3" s="208"/>
      <c r="K3" s="66">
        <f>LOG(D3)</f>
        <v>7.8325089127062366</v>
      </c>
      <c r="L3" s="211"/>
      <c r="M3" s="213"/>
      <c r="N3" s="30"/>
      <c r="O3" s="27"/>
      <c r="P3" s="28"/>
    </row>
    <row r="4" spans="1:16" s="9" customFormat="1" ht="20.100000000000001" customHeight="1">
      <c r="A4" s="59" t="s">
        <v>28</v>
      </c>
      <c r="B4" s="60">
        <v>77700000</v>
      </c>
      <c r="C4" s="60">
        <v>4570000</v>
      </c>
      <c r="D4" s="60">
        <f t="shared" si="0"/>
        <v>45700000</v>
      </c>
      <c r="E4" s="202"/>
      <c r="F4" s="202"/>
      <c r="G4" s="65">
        <f>D4/B4</f>
        <v>0.58815958815958813</v>
      </c>
      <c r="H4" s="205"/>
      <c r="I4" s="205"/>
      <c r="J4" s="208"/>
      <c r="K4" s="66">
        <f>LOG(D4)</f>
        <v>7.6599162000698504</v>
      </c>
      <c r="L4" s="211"/>
      <c r="M4" s="213"/>
      <c r="N4" s="30"/>
      <c r="O4" s="27"/>
      <c r="P4" s="28"/>
    </row>
    <row r="5" spans="1:16" s="9" customFormat="1" ht="20.100000000000001" customHeight="1">
      <c r="A5" s="59" t="s">
        <v>29</v>
      </c>
      <c r="B5" s="60">
        <v>77700000</v>
      </c>
      <c r="C5" s="60">
        <v>5100000</v>
      </c>
      <c r="D5" s="60">
        <f t="shared" si="0"/>
        <v>51000000</v>
      </c>
      <c r="E5" s="202"/>
      <c r="F5" s="202"/>
      <c r="G5" s="65">
        <f>D5/B5</f>
        <v>0.65637065637065639</v>
      </c>
      <c r="H5" s="205"/>
      <c r="I5" s="205"/>
      <c r="J5" s="208"/>
      <c r="K5" s="66">
        <f>LOG(D5)</f>
        <v>7.7075701760979367</v>
      </c>
      <c r="L5" s="211"/>
      <c r="M5" s="213"/>
      <c r="N5" s="30"/>
      <c r="O5" s="27"/>
      <c r="P5" s="28"/>
    </row>
    <row r="6" spans="1:16" s="9" customFormat="1" ht="20.100000000000001" customHeight="1">
      <c r="A6" s="59" t="s">
        <v>30</v>
      </c>
      <c r="B6" s="60">
        <v>77700000</v>
      </c>
      <c r="C6" s="60">
        <v>6230000</v>
      </c>
      <c r="D6" s="60">
        <f t="shared" si="0"/>
        <v>62300000</v>
      </c>
      <c r="E6" s="203"/>
      <c r="F6" s="203"/>
      <c r="G6" s="65">
        <f>D6/B6</f>
        <v>0.80180180180180183</v>
      </c>
      <c r="H6" s="206"/>
      <c r="I6" s="206"/>
      <c r="J6" s="209"/>
      <c r="K6" s="66">
        <f>LOG(D6)</f>
        <v>7.7944880466591693</v>
      </c>
      <c r="L6" s="211"/>
      <c r="M6" s="213"/>
      <c r="N6" s="30"/>
      <c r="O6" s="27"/>
      <c r="P6" s="28"/>
    </row>
    <row r="7" spans="1:16" s="9" customFormat="1" ht="20.100000000000001" customHeight="1" thickBot="1">
      <c r="A7" s="61" t="s">
        <v>31</v>
      </c>
      <c r="B7" s="78">
        <v>0</v>
      </c>
      <c r="C7" s="78">
        <v>0</v>
      </c>
      <c r="D7" s="78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77700000</v>
      </c>
      <c r="C8" s="8">
        <v>0</v>
      </c>
      <c r="D8" s="8">
        <v>1</v>
      </c>
      <c r="E8" s="147">
        <f>AVERAGE(D8:D12)</f>
        <v>1</v>
      </c>
      <c r="F8" s="147">
        <f>STDEV(D8:D12)</f>
        <v>0</v>
      </c>
      <c r="G8" s="41">
        <f>D8/B8</f>
        <v>1.2870012870012869E-8</v>
      </c>
      <c r="H8" s="150">
        <f>AVERAGE(G8:G12)</f>
        <v>1.2870012870012868E-8</v>
      </c>
      <c r="I8" s="150">
        <f>STDEV(G8:G12)</f>
        <v>1.8496320793384858E-24</v>
      </c>
      <c r="J8" s="150">
        <f>I8/H8</f>
        <v>1.4371641256460036E-16</v>
      </c>
      <c r="K8" s="69">
        <f>LOG(D8)</f>
        <v>0</v>
      </c>
      <c r="L8" s="136">
        <f>AVERAGE(K8:K12)</f>
        <v>0</v>
      </c>
      <c r="M8" s="136">
        <f>STDEV(K8:K12)^2</f>
        <v>0</v>
      </c>
      <c r="N8" s="142">
        <f>L2-L8</f>
        <v>7.7597245535737089</v>
      </c>
      <c r="O8" s="136">
        <f>SQRT((M2/5)+(M8/5))</f>
        <v>3.2527320332517012E-2</v>
      </c>
      <c r="P8" s="199">
        <f>1.96*O8</f>
        <v>6.3753547851733344E-2</v>
      </c>
    </row>
    <row r="9" spans="1:16" ht="20.100000000000001" customHeight="1">
      <c r="A9" s="16" t="s">
        <v>33</v>
      </c>
      <c r="B9" s="10">
        <v>77700000</v>
      </c>
      <c r="C9" s="10">
        <v>0</v>
      </c>
      <c r="D9" s="10">
        <v>1</v>
      </c>
      <c r="E9" s="148"/>
      <c r="F9" s="148"/>
      <c r="G9" s="11">
        <f>D9/B9</f>
        <v>1.2870012870012869E-8</v>
      </c>
      <c r="H9" s="151"/>
      <c r="I9" s="151"/>
      <c r="J9" s="151"/>
      <c r="K9" s="70">
        <f>LOG(D9)</f>
        <v>0</v>
      </c>
      <c r="L9" s="137"/>
      <c r="M9" s="137"/>
      <c r="N9" s="143"/>
      <c r="O9" s="137"/>
      <c r="P9" s="200"/>
    </row>
    <row r="10" spans="1:16" ht="20.100000000000001" customHeight="1">
      <c r="A10" s="16" t="s">
        <v>34</v>
      </c>
      <c r="B10" s="10">
        <v>77700000</v>
      </c>
      <c r="C10" s="10">
        <v>0</v>
      </c>
      <c r="D10" s="10">
        <v>1</v>
      </c>
      <c r="E10" s="148"/>
      <c r="F10" s="148"/>
      <c r="G10" s="11">
        <f>D10/B10</f>
        <v>1.2870012870012869E-8</v>
      </c>
      <c r="H10" s="151"/>
      <c r="I10" s="151"/>
      <c r="J10" s="151"/>
      <c r="K10" s="70">
        <f>LOG(D10)</f>
        <v>0</v>
      </c>
      <c r="L10" s="137"/>
      <c r="M10" s="137"/>
      <c r="N10" s="143"/>
      <c r="O10" s="137"/>
      <c r="P10" s="200"/>
    </row>
    <row r="11" spans="1:16" ht="20.100000000000001" customHeight="1">
      <c r="A11" s="16" t="s">
        <v>35</v>
      </c>
      <c r="B11" s="10">
        <v>77700000</v>
      </c>
      <c r="C11" s="10">
        <v>0</v>
      </c>
      <c r="D11" s="10">
        <v>1</v>
      </c>
      <c r="E11" s="148"/>
      <c r="F11" s="148"/>
      <c r="G11" s="11">
        <f>D11/B11</f>
        <v>1.2870012870012869E-8</v>
      </c>
      <c r="H11" s="151"/>
      <c r="I11" s="151"/>
      <c r="J11" s="151"/>
      <c r="K11" s="70">
        <f>LOG(D11)</f>
        <v>0</v>
      </c>
      <c r="L11" s="137"/>
      <c r="M11" s="137"/>
      <c r="N11" s="143"/>
      <c r="O11" s="137"/>
      <c r="P11" s="200"/>
    </row>
    <row r="12" spans="1:16" ht="20.100000000000001" customHeight="1">
      <c r="A12" s="16" t="s">
        <v>36</v>
      </c>
      <c r="B12" s="10">
        <v>77700000</v>
      </c>
      <c r="C12" s="10">
        <v>0</v>
      </c>
      <c r="D12" s="10">
        <v>1</v>
      </c>
      <c r="E12" s="149"/>
      <c r="F12" s="149"/>
      <c r="G12" s="11">
        <f>D12/B12</f>
        <v>1.2870012870012869E-8</v>
      </c>
      <c r="H12" s="152"/>
      <c r="I12" s="152"/>
      <c r="J12" s="152"/>
      <c r="K12" s="70">
        <f>LOG(D12)</f>
        <v>0</v>
      </c>
      <c r="L12" s="138"/>
      <c r="M12" s="138"/>
      <c r="N12" s="144"/>
      <c r="O12" s="137"/>
      <c r="P12" s="200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54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66</v>
      </c>
      <c r="B16" s="45">
        <v>77700000</v>
      </c>
      <c r="C16" s="45">
        <v>7530</v>
      </c>
      <c r="D16" s="45">
        <f t="shared" ref="D16:D27" si="1">C16*10</f>
        <v>75300</v>
      </c>
      <c r="E16" s="214">
        <f>AVERAGE(D16:D20)</f>
        <v>132400</v>
      </c>
      <c r="F16" s="214">
        <f>STDEV(D16:D20)</f>
        <v>136937.741327948</v>
      </c>
      <c r="G16" s="49">
        <f>D16/B16</f>
        <v>9.691119691119691E-4</v>
      </c>
      <c r="H16" s="217">
        <f>AVERAGE(G16:G20)</f>
        <v>1.7039897039897041E-3</v>
      </c>
      <c r="I16" s="217">
        <f>STDEV(G16:G20)</f>
        <v>1.7623904932811841E-3</v>
      </c>
      <c r="J16" s="217">
        <f>I16/H16</f>
        <v>1.0342729707548941</v>
      </c>
      <c r="K16" s="50">
        <f>LOG(D16)</f>
        <v>4.876794976200701</v>
      </c>
      <c r="L16" s="220">
        <f>AVERAGE(K16:K20)</f>
        <v>4.9955697217691135</v>
      </c>
      <c r="M16" s="228">
        <f>STDEV(K16:K20)^2</f>
        <v>0.10751494390373395</v>
      </c>
      <c r="N16" s="29"/>
      <c r="O16" s="25"/>
      <c r="P16" s="26"/>
    </row>
    <row r="17" spans="1:16" ht="20.100000000000001" customHeight="1">
      <c r="A17" s="46" t="s">
        <v>67</v>
      </c>
      <c r="B17" s="47">
        <v>77700000</v>
      </c>
      <c r="C17" s="47">
        <v>6100</v>
      </c>
      <c r="D17" s="47">
        <f t="shared" si="1"/>
        <v>61000</v>
      </c>
      <c r="E17" s="215"/>
      <c r="F17" s="215"/>
      <c r="G17" s="134">
        <f>D17/B17</f>
        <v>7.8507078507078509E-4</v>
      </c>
      <c r="H17" s="218"/>
      <c r="I17" s="218"/>
      <c r="J17" s="218"/>
      <c r="K17" s="52">
        <f>LOG(D17)</f>
        <v>4.7853298350107671</v>
      </c>
      <c r="L17" s="221"/>
      <c r="M17" s="229"/>
      <c r="N17" s="30"/>
      <c r="O17" s="27"/>
      <c r="P17" s="28"/>
    </row>
    <row r="18" spans="1:16" ht="20.100000000000001" customHeight="1">
      <c r="A18" s="46" t="s">
        <v>68</v>
      </c>
      <c r="B18" s="47">
        <v>77700000</v>
      </c>
      <c r="C18" s="47">
        <v>6800</v>
      </c>
      <c r="D18" s="47">
        <f t="shared" si="1"/>
        <v>68000</v>
      </c>
      <c r="E18" s="215"/>
      <c r="F18" s="215"/>
      <c r="G18" s="134">
        <f>D18/B18</f>
        <v>8.7516087516087513E-4</v>
      </c>
      <c r="H18" s="218"/>
      <c r="I18" s="218"/>
      <c r="J18" s="218"/>
      <c r="K18" s="52">
        <f>LOG(D18)</f>
        <v>4.8325089127062366</v>
      </c>
      <c r="L18" s="221"/>
      <c r="M18" s="229"/>
      <c r="N18" s="30"/>
      <c r="O18" s="27"/>
      <c r="P18" s="28"/>
    </row>
    <row r="19" spans="1:16" ht="20.100000000000001" customHeight="1">
      <c r="A19" s="46" t="s">
        <v>69</v>
      </c>
      <c r="B19" s="47">
        <v>77700000</v>
      </c>
      <c r="C19" s="47">
        <v>37700</v>
      </c>
      <c r="D19" s="47">
        <f t="shared" si="1"/>
        <v>377000</v>
      </c>
      <c r="E19" s="215"/>
      <c r="F19" s="215"/>
      <c r="G19" s="51">
        <f>D19/B19</f>
        <v>4.8519948519948524E-3</v>
      </c>
      <c r="H19" s="218"/>
      <c r="I19" s="218"/>
      <c r="J19" s="218"/>
      <c r="K19" s="52">
        <f>LOG(D19)</f>
        <v>5.5763413502057926</v>
      </c>
      <c r="L19" s="221"/>
      <c r="M19" s="229"/>
      <c r="N19" s="30"/>
      <c r="O19" s="27"/>
      <c r="P19" s="28"/>
    </row>
    <row r="20" spans="1:16" ht="20.100000000000001" customHeight="1">
      <c r="A20" s="46" t="s">
        <v>70</v>
      </c>
      <c r="B20" s="47">
        <v>77700000</v>
      </c>
      <c r="C20" s="47">
        <v>8070</v>
      </c>
      <c r="D20" s="47">
        <f t="shared" si="1"/>
        <v>80700</v>
      </c>
      <c r="E20" s="216"/>
      <c r="F20" s="216"/>
      <c r="G20" s="51">
        <f>D20/B20</f>
        <v>1.0386100386100387E-3</v>
      </c>
      <c r="H20" s="219"/>
      <c r="I20" s="219"/>
      <c r="J20" s="219"/>
      <c r="K20" s="52">
        <f>LOG(D20)</f>
        <v>4.9068735347220702</v>
      </c>
      <c r="L20" s="221"/>
      <c r="M20" s="229"/>
      <c r="N20" s="30"/>
      <c r="O20" s="27"/>
      <c r="P20" s="28"/>
    </row>
    <row r="21" spans="1:16" ht="20.100000000000001" customHeight="1" thickBot="1">
      <c r="A21" s="48" t="s">
        <v>71</v>
      </c>
      <c r="B21" s="80">
        <v>0</v>
      </c>
      <c r="C21" s="80">
        <v>0</v>
      </c>
      <c r="D21" s="80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72</v>
      </c>
      <c r="B22" s="8">
        <v>77700000</v>
      </c>
      <c r="C22" s="8">
        <v>0</v>
      </c>
      <c r="D22" s="8">
        <v>1</v>
      </c>
      <c r="E22" s="147">
        <f>AVERAGE(D22:D26)</f>
        <v>1</v>
      </c>
      <c r="F22" s="147">
        <f>STDEV(D22:D26)</f>
        <v>0</v>
      </c>
      <c r="G22" s="41">
        <f>D22/B22</f>
        <v>1.2870012870012869E-8</v>
      </c>
      <c r="H22" s="150">
        <f>AVERAGE(G22:G26)</f>
        <v>1.2870012870012868E-8</v>
      </c>
      <c r="I22" s="150">
        <f>STDEV(G22:G26)</f>
        <v>1.8496320793384858E-24</v>
      </c>
      <c r="J22" s="150">
        <f>I22/H22</f>
        <v>1.4371641256460036E-16</v>
      </c>
      <c r="K22" s="69">
        <f>LOG(D22)</f>
        <v>0</v>
      </c>
      <c r="L22" s="136">
        <f>AVERAGE(K22:K26)</f>
        <v>0</v>
      </c>
      <c r="M22" s="136">
        <f>STDEV(K22:K26)^2</f>
        <v>0</v>
      </c>
      <c r="N22" s="142">
        <f>L16-L22</f>
        <v>4.9955697217691135</v>
      </c>
      <c r="O22" s="136">
        <f>SQRT((M16/5)+(M22/5))</f>
        <v>0.14663897428973918</v>
      </c>
      <c r="P22" s="145">
        <f>1.96*O22</f>
        <v>0.28741238960788879</v>
      </c>
    </row>
    <row r="23" spans="1:16" ht="20.100000000000001" customHeight="1">
      <c r="A23" s="16" t="s">
        <v>73</v>
      </c>
      <c r="B23" s="10">
        <v>77700000</v>
      </c>
      <c r="C23" s="10">
        <v>0</v>
      </c>
      <c r="D23" s="10">
        <v>1</v>
      </c>
      <c r="E23" s="148"/>
      <c r="F23" s="148"/>
      <c r="G23" s="11">
        <f>D23/B23</f>
        <v>1.2870012870012869E-8</v>
      </c>
      <c r="H23" s="151"/>
      <c r="I23" s="151"/>
      <c r="J23" s="151"/>
      <c r="K23" s="70">
        <f>LOG(D23)</f>
        <v>0</v>
      </c>
      <c r="L23" s="137"/>
      <c r="M23" s="137"/>
      <c r="N23" s="143"/>
      <c r="O23" s="137"/>
      <c r="P23" s="146"/>
    </row>
    <row r="24" spans="1:16" ht="20.100000000000001" customHeight="1">
      <c r="A24" s="16" t="s">
        <v>74</v>
      </c>
      <c r="B24" s="10">
        <v>77700000</v>
      </c>
      <c r="C24" s="10">
        <v>0</v>
      </c>
      <c r="D24" s="10">
        <v>1</v>
      </c>
      <c r="E24" s="148"/>
      <c r="F24" s="148"/>
      <c r="G24" s="11">
        <f>D24/B24</f>
        <v>1.2870012870012869E-8</v>
      </c>
      <c r="H24" s="151"/>
      <c r="I24" s="151"/>
      <c r="J24" s="151"/>
      <c r="K24" s="70">
        <f>LOG(D24)</f>
        <v>0</v>
      </c>
      <c r="L24" s="137"/>
      <c r="M24" s="137"/>
      <c r="N24" s="143"/>
      <c r="O24" s="137"/>
      <c r="P24" s="146"/>
    </row>
    <row r="25" spans="1:16" ht="20.100000000000001" customHeight="1">
      <c r="A25" s="16" t="s">
        <v>75</v>
      </c>
      <c r="B25" s="10">
        <v>77700000</v>
      </c>
      <c r="C25" s="10">
        <v>0</v>
      </c>
      <c r="D25" s="10">
        <v>1</v>
      </c>
      <c r="E25" s="148"/>
      <c r="F25" s="148"/>
      <c r="G25" s="11">
        <f>D25/B25</f>
        <v>1.2870012870012869E-8</v>
      </c>
      <c r="H25" s="151"/>
      <c r="I25" s="151"/>
      <c r="J25" s="151"/>
      <c r="K25" s="70">
        <f>LOG(D25)</f>
        <v>0</v>
      </c>
      <c r="L25" s="137"/>
      <c r="M25" s="137"/>
      <c r="N25" s="143"/>
      <c r="O25" s="137"/>
      <c r="P25" s="146"/>
    </row>
    <row r="26" spans="1:16" ht="20.100000000000001" customHeight="1">
      <c r="A26" s="16" t="s">
        <v>76</v>
      </c>
      <c r="B26" s="10">
        <v>77700000</v>
      </c>
      <c r="C26" s="10">
        <v>0</v>
      </c>
      <c r="D26" s="10">
        <v>1</v>
      </c>
      <c r="E26" s="149"/>
      <c r="F26" s="149"/>
      <c r="G26" s="11">
        <f>D26/B26</f>
        <v>1.2870012870012869E-8</v>
      </c>
      <c r="H26" s="152"/>
      <c r="I26" s="152"/>
      <c r="J26" s="152"/>
      <c r="K26" s="70">
        <f>LOG(D26)</f>
        <v>0</v>
      </c>
      <c r="L26" s="138"/>
      <c r="M26" s="138"/>
      <c r="N26" s="144"/>
      <c r="O26" s="137"/>
      <c r="P26" s="146"/>
    </row>
    <row r="27" spans="1:16" ht="20.100000000000001" customHeight="1" thickBot="1">
      <c r="A27" s="37" t="s">
        <v>77</v>
      </c>
      <c r="B27" s="36">
        <v>0</v>
      </c>
      <c r="C27" s="17">
        <v>0</v>
      </c>
      <c r="D27" s="36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54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81" t="s">
        <v>55</v>
      </c>
      <c r="B30" s="82">
        <v>77700000</v>
      </c>
      <c r="C30" s="82">
        <v>1630000</v>
      </c>
      <c r="D30" s="82">
        <f t="shared" ref="D30:D35" si="2">C30*10</f>
        <v>16300000</v>
      </c>
      <c r="E30" s="193">
        <f>AVERAGE(D30:D34)</f>
        <v>16480000</v>
      </c>
      <c r="F30" s="193">
        <f>STDEV(D30:D34)</f>
        <v>6601287.7531584697</v>
      </c>
      <c r="G30" s="87">
        <f>D30/B30</f>
        <v>0.20978120978120979</v>
      </c>
      <c r="H30" s="196">
        <f>AVERAGE(G30:G34)</f>
        <v>0.21209781209781209</v>
      </c>
      <c r="I30" s="196">
        <f>STDEV(G30:G34)</f>
        <v>8.4958658341807866E-2</v>
      </c>
      <c r="J30" s="196">
        <f>I30/H30</f>
        <v>0.4005635772547616</v>
      </c>
      <c r="K30" s="88">
        <f>LOG(D30)</f>
        <v>7.2121876044039581</v>
      </c>
      <c r="L30" s="186">
        <f>AVERAGE(K30:K34)</f>
        <v>7.1930881058386458</v>
      </c>
      <c r="M30" s="226">
        <f>STDEV(K30:K34)^2</f>
        <v>2.4067884474760607E-2</v>
      </c>
      <c r="N30" s="29"/>
      <c r="O30" s="25"/>
      <c r="P30" s="26"/>
    </row>
    <row r="31" spans="1:16" ht="20.100000000000001" customHeight="1">
      <c r="A31" s="83" t="s">
        <v>56</v>
      </c>
      <c r="B31" s="84">
        <v>77700000</v>
      </c>
      <c r="C31" s="84">
        <v>1060000</v>
      </c>
      <c r="D31" s="84">
        <f t="shared" si="2"/>
        <v>10600000</v>
      </c>
      <c r="E31" s="194"/>
      <c r="F31" s="194"/>
      <c r="G31" s="90">
        <f>D31/B31</f>
        <v>0.13642213642213641</v>
      </c>
      <c r="H31" s="197"/>
      <c r="I31" s="197"/>
      <c r="J31" s="197"/>
      <c r="K31" s="91">
        <f>LOG(D31)</f>
        <v>7.0253058652647704</v>
      </c>
      <c r="L31" s="187"/>
      <c r="M31" s="227"/>
      <c r="N31" s="30"/>
      <c r="O31" s="27"/>
      <c r="P31" s="28"/>
    </row>
    <row r="32" spans="1:16" ht="20.100000000000001" customHeight="1">
      <c r="A32" s="83" t="s">
        <v>57</v>
      </c>
      <c r="B32" s="84">
        <v>77700000</v>
      </c>
      <c r="C32" s="84">
        <v>1440000</v>
      </c>
      <c r="D32" s="84">
        <f t="shared" si="2"/>
        <v>14400000</v>
      </c>
      <c r="E32" s="194"/>
      <c r="F32" s="194"/>
      <c r="G32" s="90">
        <f>D32/B32</f>
        <v>0.18532818532818532</v>
      </c>
      <c r="H32" s="197"/>
      <c r="I32" s="197"/>
      <c r="J32" s="197"/>
      <c r="K32" s="91">
        <f>LOG(D32)</f>
        <v>7.1583624920952493</v>
      </c>
      <c r="L32" s="187"/>
      <c r="M32" s="227"/>
      <c r="N32" s="30"/>
      <c r="O32" s="27"/>
      <c r="P32" s="28"/>
    </row>
    <row r="33" spans="1:16" ht="20.100000000000001" customHeight="1">
      <c r="A33" s="83" t="s">
        <v>58</v>
      </c>
      <c r="B33" s="84">
        <v>77700000</v>
      </c>
      <c r="C33" s="84">
        <v>2770000</v>
      </c>
      <c r="D33" s="84">
        <f t="shared" si="2"/>
        <v>27700000</v>
      </c>
      <c r="E33" s="194"/>
      <c r="F33" s="194"/>
      <c r="G33" s="90">
        <f>D33/B33</f>
        <v>0.35649935649935649</v>
      </c>
      <c r="H33" s="197"/>
      <c r="I33" s="197"/>
      <c r="J33" s="197"/>
      <c r="K33" s="91">
        <f>LOG(D33)</f>
        <v>7.4424797690644482</v>
      </c>
      <c r="L33" s="187"/>
      <c r="M33" s="227"/>
      <c r="N33" s="30"/>
      <c r="O33" s="27"/>
      <c r="P33" s="28"/>
    </row>
    <row r="34" spans="1:16" ht="20.100000000000001" customHeight="1">
      <c r="A34" s="83" t="s">
        <v>59</v>
      </c>
      <c r="B34" s="84">
        <v>77700000</v>
      </c>
      <c r="C34" s="84">
        <v>1340000</v>
      </c>
      <c r="D34" s="84">
        <f t="shared" si="2"/>
        <v>13400000</v>
      </c>
      <c r="E34" s="195"/>
      <c r="F34" s="195"/>
      <c r="G34" s="90">
        <f>D34/B34</f>
        <v>0.17245817245817247</v>
      </c>
      <c r="H34" s="198"/>
      <c r="I34" s="198"/>
      <c r="J34" s="198"/>
      <c r="K34" s="91">
        <f>LOG(D34)</f>
        <v>7.1271047983648073</v>
      </c>
      <c r="L34" s="187"/>
      <c r="M34" s="227"/>
      <c r="N34" s="30"/>
      <c r="O34" s="27"/>
      <c r="P34" s="28"/>
    </row>
    <row r="35" spans="1:16" ht="20.100000000000001" customHeight="1" thickBot="1">
      <c r="A35" s="85" t="s">
        <v>60</v>
      </c>
      <c r="B35" s="89">
        <v>0</v>
      </c>
      <c r="C35" s="89">
        <v>0</v>
      </c>
      <c r="D35" s="89">
        <f t="shared" si="2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61</v>
      </c>
      <c r="B36" s="8">
        <v>77700000</v>
      </c>
      <c r="C36" s="8">
        <v>0</v>
      </c>
      <c r="D36" s="8">
        <v>1</v>
      </c>
      <c r="E36" s="147">
        <f>AVERAGE(D36:D40)</f>
        <v>1</v>
      </c>
      <c r="F36" s="147">
        <f>STDEV(D36:D40)</f>
        <v>0</v>
      </c>
      <c r="G36" s="41">
        <f>D36/B36</f>
        <v>1.2870012870012869E-8</v>
      </c>
      <c r="H36" s="150">
        <f>AVERAGE(G36:G40)</f>
        <v>1.2870012870012868E-8</v>
      </c>
      <c r="I36" s="150">
        <f>STDEV(G36:G40)</f>
        <v>1.8496320793384858E-24</v>
      </c>
      <c r="J36" s="150">
        <f>I36/H36</f>
        <v>1.4371641256460036E-16</v>
      </c>
      <c r="K36" s="69">
        <f>LOG(D36)</f>
        <v>0</v>
      </c>
      <c r="L36" s="136">
        <f>AVERAGE(K36:K40)</f>
        <v>0</v>
      </c>
      <c r="M36" s="136">
        <f>STDEV(K36:K40)^2</f>
        <v>0</v>
      </c>
      <c r="N36" s="142">
        <f>L30-L36</f>
        <v>7.1930881058386458</v>
      </c>
      <c r="O36" s="139">
        <f>SQRT((M30/5)+(M36/5))</f>
        <v>6.937994591344189E-2</v>
      </c>
      <c r="P36" s="145">
        <f>1.96*O36</f>
        <v>0.1359846939903461</v>
      </c>
    </row>
    <row r="37" spans="1:16" ht="20.100000000000001" customHeight="1">
      <c r="A37" s="16" t="s">
        <v>62</v>
      </c>
      <c r="B37" s="10">
        <v>77700000</v>
      </c>
      <c r="C37" s="10">
        <v>0</v>
      </c>
      <c r="D37" s="10">
        <v>1</v>
      </c>
      <c r="E37" s="148"/>
      <c r="F37" s="148"/>
      <c r="G37" s="11">
        <f>D37/B37</f>
        <v>1.2870012870012869E-8</v>
      </c>
      <c r="H37" s="151"/>
      <c r="I37" s="151"/>
      <c r="J37" s="151"/>
      <c r="K37" s="70">
        <f>LOG(D37)</f>
        <v>0</v>
      </c>
      <c r="L37" s="137"/>
      <c r="M37" s="137"/>
      <c r="N37" s="143"/>
      <c r="O37" s="140"/>
      <c r="P37" s="146"/>
    </row>
    <row r="38" spans="1:16" ht="20.100000000000001" customHeight="1">
      <c r="A38" s="16" t="s">
        <v>63</v>
      </c>
      <c r="B38" s="10">
        <v>77700000</v>
      </c>
      <c r="C38" s="10">
        <v>0</v>
      </c>
      <c r="D38" s="10">
        <v>1</v>
      </c>
      <c r="E38" s="148"/>
      <c r="F38" s="148"/>
      <c r="G38" s="11">
        <f>D38/B38</f>
        <v>1.2870012870012869E-8</v>
      </c>
      <c r="H38" s="151"/>
      <c r="I38" s="151"/>
      <c r="J38" s="151"/>
      <c r="K38" s="70">
        <f>LOG(D38)</f>
        <v>0</v>
      </c>
      <c r="L38" s="137"/>
      <c r="M38" s="137"/>
      <c r="N38" s="143"/>
      <c r="O38" s="140"/>
      <c r="P38" s="146"/>
    </row>
    <row r="39" spans="1:16" ht="20.100000000000001" customHeight="1">
      <c r="A39" s="16" t="s">
        <v>64</v>
      </c>
      <c r="B39" s="10">
        <v>77700000</v>
      </c>
      <c r="C39" s="10">
        <v>0</v>
      </c>
      <c r="D39" s="10">
        <v>1</v>
      </c>
      <c r="E39" s="148"/>
      <c r="F39" s="148"/>
      <c r="G39" s="11">
        <f>D39/B39</f>
        <v>1.2870012870012869E-8</v>
      </c>
      <c r="H39" s="151"/>
      <c r="I39" s="151"/>
      <c r="J39" s="151"/>
      <c r="K39" s="70">
        <f>LOG(D39)</f>
        <v>0</v>
      </c>
      <c r="L39" s="137"/>
      <c r="M39" s="137"/>
      <c r="N39" s="143"/>
      <c r="O39" s="140"/>
      <c r="P39" s="146"/>
    </row>
    <row r="40" spans="1:16" ht="20.100000000000001" customHeight="1">
      <c r="A40" s="16" t="s">
        <v>65</v>
      </c>
      <c r="B40" s="10">
        <v>77700000</v>
      </c>
      <c r="C40" s="10">
        <v>0</v>
      </c>
      <c r="D40" s="10">
        <v>1</v>
      </c>
      <c r="E40" s="149"/>
      <c r="F40" s="149"/>
      <c r="G40" s="11">
        <f>D40/B40</f>
        <v>1.2870012870012869E-8</v>
      </c>
      <c r="H40" s="152"/>
      <c r="I40" s="152"/>
      <c r="J40" s="152"/>
      <c r="K40" s="70">
        <f>LOG(D40)</f>
        <v>0</v>
      </c>
      <c r="L40" s="138"/>
      <c r="M40" s="138"/>
      <c r="N40" s="144"/>
      <c r="O40" s="140"/>
      <c r="P40" s="146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3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4" t="s">
        <v>0</v>
      </c>
      <c r="B43" s="125" t="s">
        <v>54</v>
      </c>
      <c r="C43" s="125" t="s">
        <v>1</v>
      </c>
      <c r="D43" s="125" t="s">
        <v>9</v>
      </c>
      <c r="E43" s="125" t="s">
        <v>2</v>
      </c>
      <c r="F43" s="125" t="s">
        <v>3</v>
      </c>
      <c r="G43" s="125" t="s">
        <v>4</v>
      </c>
      <c r="H43" s="125" t="s">
        <v>5</v>
      </c>
      <c r="I43" s="125" t="s">
        <v>6</v>
      </c>
      <c r="J43" s="3" t="s">
        <v>7</v>
      </c>
      <c r="K43" s="126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92" t="s">
        <v>78</v>
      </c>
      <c r="B44" s="93">
        <v>77700000</v>
      </c>
      <c r="C44" s="93">
        <v>2870000</v>
      </c>
      <c r="D44" s="93">
        <f t="shared" ref="D44:D49" si="4">C44*10</f>
        <v>28700000</v>
      </c>
      <c r="E44" s="176">
        <f>AVERAGE(D44:D48)</f>
        <v>28920000</v>
      </c>
      <c r="F44" s="176">
        <f>STDEV(D44:D48)</f>
        <v>12960401.228357092</v>
      </c>
      <c r="G44" s="98">
        <f>D44/B44</f>
        <v>0.36936936936936937</v>
      </c>
      <c r="H44" s="179">
        <f>AVERAGE(G44:G48)</f>
        <v>0.37220077220077219</v>
      </c>
      <c r="I44" s="179">
        <f>STDEV(G44:G48)</f>
        <v>0.16680053060948638</v>
      </c>
      <c r="J44" s="179">
        <f>I44/H44</f>
        <v>0.44814665381594371</v>
      </c>
      <c r="K44" s="99">
        <f>LOG(D44)</f>
        <v>7.4578818967339924</v>
      </c>
      <c r="L44" s="182">
        <f>AVERAGE(K44:K48)</f>
        <v>7.4254540167803542</v>
      </c>
      <c r="M44" s="184">
        <f>STDEV(K44:K48)^2</f>
        <v>3.9426225005456679E-2</v>
      </c>
      <c r="N44" s="29"/>
      <c r="O44" s="25"/>
      <c r="P44" s="26"/>
    </row>
    <row r="45" spans="1:16" ht="20.100000000000001" customHeight="1">
      <c r="A45" s="94" t="s">
        <v>79</v>
      </c>
      <c r="B45" s="95">
        <v>77700000</v>
      </c>
      <c r="C45" s="95">
        <v>1830000</v>
      </c>
      <c r="D45" s="95">
        <f t="shared" si="4"/>
        <v>18300000</v>
      </c>
      <c r="E45" s="177"/>
      <c r="F45" s="177"/>
      <c r="G45" s="101">
        <f>D45/B45</f>
        <v>0.23552123552123552</v>
      </c>
      <c r="H45" s="180"/>
      <c r="I45" s="180"/>
      <c r="J45" s="180"/>
      <c r="K45" s="102">
        <f>LOG(D45)</f>
        <v>7.2624510897304297</v>
      </c>
      <c r="L45" s="183"/>
      <c r="M45" s="185"/>
      <c r="N45" s="30"/>
      <c r="O45" s="27"/>
      <c r="P45" s="28"/>
    </row>
    <row r="46" spans="1:16" ht="20.100000000000001" customHeight="1">
      <c r="A46" s="94" t="s">
        <v>80</v>
      </c>
      <c r="B46" s="95">
        <v>77700000</v>
      </c>
      <c r="C46" s="95">
        <v>4770000</v>
      </c>
      <c r="D46" s="95">
        <f t="shared" si="4"/>
        <v>47700000</v>
      </c>
      <c r="E46" s="177"/>
      <c r="F46" s="177"/>
      <c r="G46" s="101">
        <f>D46/B46</f>
        <v>0.61389961389961389</v>
      </c>
      <c r="H46" s="180"/>
      <c r="I46" s="180"/>
      <c r="J46" s="180"/>
      <c r="K46" s="102">
        <f>LOG(D46)</f>
        <v>7.6785183790401144</v>
      </c>
      <c r="L46" s="183"/>
      <c r="M46" s="185"/>
      <c r="N46" s="30"/>
      <c r="O46" s="27"/>
      <c r="P46" s="28"/>
    </row>
    <row r="47" spans="1:16" ht="20.100000000000001" customHeight="1">
      <c r="A47" s="94" t="s">
        <v>81</v>
      </c>
      <c r="B47" s="95">
        <v>77700000</v>
      </c>
      <c r="C47" s="95">
        <v>1560000</v>
      </c>
      <c r="D47" s="95">
        <f t="shared" si="4"/>
        <v>15600000</v>
      </c>
      <c r="E47" s="177"/>
      <c r="F47" s="177"/>
      <c r="G47" s="101">
        <f>D47/B47</f>
        <v>0.20077220077220076</v>
      </c>
      <c r="H47" s="180"/>
      <c r="I47" s="180"/>
      <c r="J47" s="180"/>
      <c r="K47" s="102">
        <f>LOG(D47)</f>
        <v>7.1931245983544612</v>
      </c>
      <c r="L47" s="183"/>
      <c r="M47" s="185"/>
      <c r="N47" s="30"/>
      <c r="O47" s="27"/>
      <c r="P47" s="28"/>
    </row>
    <row r="48" spans="1:16" ht="20.100000000000001" customHeight="1">
      <c r="A48" s="94" t="s">
        <v>82</v>
      </c>
      <c r="B48" s="95">
        <v>77700000</v>
      </c>
      <c r="C48" s="95">
        <v>3430000</v>
      </c>
      <c r="D48" s="95">
        <f t="shared" si="4"/>
        <v>34300000</v>
      </c>
      <c r="E48" s="178"/>
      <c r="F48" s="178"/>
      <c r="G48" s="101">
        <f>D48/B48</f>
        <v>0.44144144144144143</v>
      </c>
      <c r="H48" s="181"/>
      <c r="I48" s="181"/>
      <c r="J48" s="181"/>
      <c r="K48" s="102">
        <f>LOG(D48)</f>
        <v>7.5352941200427708</v>
      </c>
      <c r="L48" s="183"/>
      <c r="M48" s="185"/>
      <c r="N48" s="30"/>
      <c r="O48" s="27"/>
      <c r="P48" s="28"/>
    </row>
    <row r="49" spans="1:16" ht="20.100000000000001" customHeight="1" thickBot="1">
      <c r="A49" s="96" t="s">
        <v>83</v>
      </c>
      <c r="B49" s="100">
        <v>0</v>
      </c>
      <c r="C49" s="100">
        <v>0</v>
      </c>
      <c r="D49" s="100">
        <f t="shared" si="4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84</v>
      </c>
      <c r="B50" s="8">
        <v>77700000</v>
      </c>
      <c r="C50" s="8">
        <v>0</v>
      </c>
      <c r="D50" s="8">
        <v>1</v>
      </c>
      <c r="E50" s="147">
        <f>AVERAGE(D50:D54)</f>
        <v>1</v>
      </c>
      <c r="F50" s="147">
        <f>STDEV(D50:D54)</f>
        <v>0</v>
      </c>
      <c r="G50" s="41">
        <f>D50/B50</f>
        <v>1.2870012870012869E-8</v>
      </c>
      <c r="H50" s="150">
        <f>AVERAGE(G50:G54)</f>
        <v>1.2870012870012868E-8</v>
      </c>
      <c r="I50" s="150">
        <f>STDEV(G50:G54)</f>
        <v>1.8496320793384858E-24</v>
      </c>
      <c r="J50" s="150">
        <f>I50/H50</f>
        <v>1.4371641256460036E-16</v>
      </c>
      <c r="K50" s="69">
        <f>LOG(D50)</f>
        <v>0</v>
      </c>
      <c r="L50" s="136">
        <f>AVERAGE(K50:K54)</f>
        <v>0</v>
      </c>
      <c r="M50" s="136">
        <f>STDEV(K50:K54)^2</f>
        <v>0</v>
      </c>
      <c r="N50" s="142">
        <f>L44-L50</f>
        <v>7.4254540167803542</v>
      </c>
      <c r="O50" s="136">
        <f>SQRT((M44/5)+(M50/5))</f>
        <v>8.879890202638395E-2</v>
      </c>
      <c r="P50" s="145">
        <f>1.96*O50</f>
        <v>0.17404584797171255</v>
      </c>
    </row>
    <row r="51" spans="1:16" ht="20.100000000000001" customHeight="1">
      <c r="A51" s="16" t="s">
        <v>85</v>
      </c>
      <c r="B51" s="10">
        <v>77700000</v>
      </c>
      <c r="C51" s="10">
        <v>0</v>
      </c>
      <c r="D51" s="10">
        <v>1</v>
      </c>
      <c r="E51" s="148"/>
      <c r="F51" s="148"/>
      <c r="G51" s="11">
        <f>D51/B51</f>
        <v>1.2870012870012869E-8</v>
      </c>
      <c r="H51" s="151"/>
      <c r="I51" s="151"/>
      <c r="J51" s="151"/>
      <c r="K51" s="70">
        <f>LOG(D51)</f>
        <v>0</v>
      </c>
      <c r="L51" s="137"/>
      <c r="M51" s="137"/>
      <c r="N51" s="143"/>
      <c r="O51" s="137"/>
      <c r="P51" s="146"/>
    </row>
    <row r="52" spans="1:16" ht="20.100000000000001" customHeight="1">
      <c r="A52" s="16" t="s">
        <v>86</v>
      </c>
      <c r="B52" s="10">
        <v>77700000</v>
      </c>
      <c r="C52" s="10">
        <v>0</v>
      </c>
      <c r="D52" s="10">
        <v>1</v>
      </c>
      <c r="E52" s="148"/>
      <c r="F52" s="148"/>
      <c r="G52" s="11">
        <f>D52/B52</f>
        <v>1.2870012870012869E-8</v>
      </c>
      <c r="H52" s="151"/>
      <c r="I52" s="151"/>
      <c r="J52" s="151"/>
      <c r="K52" s="70">
        <f>LOG(D52)</f>
        <v>0</v>
      </c>
      <c r="L52" s="137"/>
      <c r="M52" s="137"/>
      <c r="N52" s="143"/>
      <c r="O52" s="137"/>
      <c r="P52" s="146"/>
    </row>
    <row r="53" spans="1:16" ht="20.100000000000001" customHeight="1">
      <c r="A53" s="16" t="s">
        <v>87</v>
      </c>
      <c r="B53" s="10">
        <v>77700000</v>
      </c>
      <c r="C53" s="10">
        <v>0</v>
      </c>
      <c r="D53" s="10">
        <v>1</v>
      </c>
      <c r="E53" s="148"/>
      <c r="F53" s="148"/>
      <c r="G53" s="11">
        <f>D53/B53</f>
        <v>1.2870012870012869E-8</v>
      </c>
      <c r="H53" s="151"/>
      <c r="I53" s="151"/>
      <c r="J53" s="151"/>
      <c r="K53" s="70">
        <f>LOG(D53)</f>
        <v>0</v>
      </c>
      <c r="L53" s="137"/>
      <c r="M53" s="137"/>
      <c r="N53" s="143"/>
      <c r="O53" s="137"/>
      <c r="P53" s="146"/>
    </row>
    <row r="54" spans="1:16" ht="20.100000000000001" customHeight="1">
      <c r="A54" s="16" t="s">
        <v>88</v>
      </c>
      <c r="B54" s="10">
        <v>77700000</v>
      </c>
      <c r="C54" s="10">
        <v>0</v>
      </c>
      <c r="D54" s="10">
        <v>1</v>
      </c>
      <c r="E54" s="149"/>
      <c r="F54" s="149"/>
      <c r="G54" s="11">
        <f>D54/B54</f>
        <v>1.2870012870012869E-8</v>
      </c>
      <c r="H54" s="152"/>
      <c r="I54" s="152"/>
      <c r="J54" s="152"/>
      <c r="K54" s="70">
        <f>LOG(D54)</f>
        <v>0</v>
      </c>
      <c r="L54" s="138"/>
      <c r="M54" s="138"/>
      <c r="N54" s="144"/>
      <c r="O54" s="137"/>
      <c r="P54" s="146"/>
    </row>
    <row r="55" spans="1:16" ht="20.100000000000001" customHeight="1" thickBot="1">
      <c r="A55" s="37" t="s">
        <v>89</v>
      </c>
      <c r="B55" s="36">
        <v>0</v>
      </c>
      <c r="C55" s="17">
        <v>0</v>
      </c>
      <c r="D55" s="36">
        <f t="shared" ref="D55" si="5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54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3" t="s">
        <v>39</v>
      </c>
      <c r="B58" s="104">
        <v>77700000</v>
      </c>
      <c r="C58" s="104">
        <v>7730</v>
      </c>
      <c r="D58" s="104">
        <f t="shared" ref="D58:D63" si="6">C58*10</f>
        <v>77300</v>
      </c>
      <c r="E58" s="170">
        <f>AVERAGE(D58:D62)</f>
        <v>1593740</v>
      </c>
      <c r="F58" s="170">
        <f>STDEV(D58:D62)</f>
        <v>3340920.1701028417</v>
      </c>
      <c r="G58" s="109">
        <f>D58/B58</f>
        <v>9.9485199485199478E-4</v>
      </c>
      <c r="H58" s="173">
        <f>AVERAGE(G58:G62)</f>
        <v>2.0511454311454312E-2</v>
      </c>
      <c r="I58" s="173">
        <f>STDEV(G58:G62)</f>
        <v>4.2997685586909161E-2</v>
      </c>
      <c r="J58" s="173">
        <f>I58/H58</f>
        <v>2.0962767892522254</v>
      </c>
      <c r="K58" s="110">
        <f>LOG(D58)</f>
        <v>4.888179493918325</v>
      </c>
      <c r="L58" s="163">
        <f>AVERAGE(K58:K62)</f>
        <v>5.365204686161734</v>
      </c>
      <c r="M58" s="224">
        <f>STDEV(K58:K62)^2</f>
        <v>0.72601492836450632</v>
      </c>
      <c r="N58" s="29"/>
      <c r="O58" s="25"/>
      <c r="P58" s="26"/>
    </row>
    <row r="59" spans="1:16" ht="20.100000000000001" customHeight="1">
      <c r="A59" s="105" t="s">
        <v>40</v>
      </c>
      <c r="B59" s="106">
        <v>77700000</v>
      </c>
      <c r="C59" s="106">
        <v>757000</v>
      </c>
      <c r="D59" s="106">
        <f t="shared" si="6"/>
        <v>7570000</v>
      </c>
      <c r="E59" s="171"/>
      <c r="F59" s="171"/>
      <c r="G59" s="112">
        <f>D59/B59</f>
        <v>9.7425997425997432E-2</v>
      </c>
      <c r="H59" s="174"/>
      <c r="I59" s="174"/>
      <c r="J59" s="174"/>
      <c r="K59" s="113">
        <f>LOG(D59)</f>
        <v>6.8790958795000732</v>
      </c>
      <c r="L59" s="164"/>
      <c r="M59" s="225"/>
      <c r="N59" s="30"/>
      <c r="O59" s="27"/>
      <c r="P59" s="28"/>
    </row>
    <row r="60" spans="1:16" ht="20.100000000000001" customHeight="1">
      <c r="A60" s="105" t="s">
        <v>41</v>
      </c>
      <c r="B60" s="106">
        <v>77700000</v>
      </c>
      <c r="C60" s="106">
        <v>8370</v>
      </c>
      <c r="D60" s="106">
        <f t="shared" si="6"/>
        <v>83700</v>
      </c>
      <c r="E60" s="171"/>
      <c r="F60" s="171"/>
      <c r="G60" s="112">
        <f>D60/B60</f>
        <v>1.0772200772200772E-3</v>
      </c>
      <c r="H60" s="174"/>
      <c r="I60" s="174"/>
      <c r="J60" s="174"/>
      <c r="K60" s="113">
        <f>LOG(D60)</f>
        <v>4.92272545799326</v>
      </c>
      <c r="L60" s="164"/>
      <c r="M60" s="225"/>
      <c r="N60" s="30"/>
      <c r="O60" s="27"/>
      <c r="P60" s="28"/>
    </row>
    <row r="61" spans="1:16" ht="20.100000000000001" customHeight="1">
      <c r="A61" s="105" t="s">
        <v>42</v>
      </c>
      <c r="B61" s="106">
        <v>77700000</v>
      </c>
      <c r="C61" s="106">
        <v>9770</v>
      </c>
      <c r="D61" s="106">
        <f t="shared" si="6"/>
        <v>97700</v>
      </c>
      <c r="E61" s="171"/>
      <c r="F61" s="171"/>
      <c r="G61" s="112">
        <f>D61/B61</f>
        <v>1.2574002574002575E-3</v>
      </c>
      <c r="H61" s="174"/>
      <c r="I61" s="174"/>
      <c r="J61" s="174"/>
      <c r="K61" s="113">
        <f>LOG(D61)</f>
        <v>4.9898945637187735</v>
      </c>
      <c r="L61" s="164"/>
      <c r="M61" s="225"/>
      <c r="N61" s="30"/>
      <c r="O61" s="27"/>
      <c r="P61" s="28"/>
    </row>
    <row r="62" spans="1:16" ht="20.100000000000001" customHeight="1">
      <c r="A62" s="105" t="s">
        <v>43</v>
      </c>
      <c r="B62" s="106">
        <v>77700000</v>
      </c>
      <c r="C62" s="106">
        <v>14000</v>
      </c>
      <c r="D62" s="106">
        <f t="shared" si="6"/>
        <v>140000</v>
      </c>
      <c r="E62" s="172"/>
      <c r="F62" s="172"/>
      <c r="G62" s="112">
        <f>D62/B62</f>
        <v>1.8018018018018018E-3</v>
      </c>
      <c r="H62" s="175"/>
      <c r="I62" s="175"/>
      <c r="J62" s="175"/>
      <c r="K62" s="113">
        <f>LOG(D62)</f>
        <v>5.1461280356782382</v>
      </c>
      <c r="L62" s="164"/>
      <c r="M62" s="225"/>
      <c r="N62" s="30"/>
      <c r="O62" s="27"/>
      <c r="P62" s="28"/>
    </row>
    <row r="63" spans="1:16" ht="20.100000000000001" customHeight="1" thickBot="1">
      <c r="A63" s="107" t="s">
        <v>44</v>
      </c>
      <c r="B63" s="111">
        <v>0</v>
      </c>
      <c r="C63" s="111">
        <v>0</v>
      </c>
      <c r="D63" s="111">
        <f t="shared" si="6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77700000</v>
      </c>
      <c r="C64" s="8">
        <v>0</v>
      </c>
      <c r="D64" s="8">
        <v>1</v>
      </c>
      <c r="E64" s="147">
        <f>AVERAGE(D64:D68)</f>
        <v>1</v>
      </c>
      <c r="F64" s="147">
        <f>STDEV(D64:D68)</f>
        <v>0</v>
      </c>
      <c r="G64" s="41">
        <f>D64/B64</f>
        <v>1.2870012870012869E-8</v>
      </c>
      <c r="H64" s="150">
        <f>AVERAGE(G64:G68)</f>
        <v>1.2870012870012868E-8</v>
      </c>
      <c r="I64" s="150">
        <f>STDEV(G64:G68)</f>
        <v>1.8496320793384858E-24</v>
      </c>
      <c r="J64" s="150">
        <f>I64/H64</f>
        <v>1.4371641256460036E-16</v>
      </c>
      <c r="K64" s="69">
        <f>LOG(D64)</f>
        <v>0</v>
      </c>
      <c r="L64" s="136">
        <f>AVERAGE(K64:K68)</f>
        <v>0</v>
      </c>
      <c r="M64" s="136">
        <f>STDEV(K64:K68)^2</f>
        <v>0</v>
      </c>
      <c r="N64" s="142">
        <f>L58-L64</f>
        <v>5.365204686161734</v>
      </c>
      <c r="O64" s="136">
        <f>SQRT((M58/5)+(M64/5))</f>
        <v>0.3810550953246804</v>
      </c>
      <c r="P64" s="145">
        <f>1.96*O64</f>
        <v>0.74686798683637357</v>
      </c>
    </row>
    <row r="65" spans="1:16" ht="20.100000000000001" customHeight="1">
      <c r="A65" s="16" t="s">
        <v>46</v>
      </c>
      <c r="B65" s="10">
        <v>77700000</v>
      </c>
      <c r="C65" s="10">
        <v>0</v>
      </c>
      <c r="D65" s="10">
        <v>1</v>
      </c>
      <c r="E65" s="148"/>
      <c r="F65" s="148"/>
      <c r="G65" s="11">
        <f>D65/B65</f>
        <v>1.2870012870012869E-8</v>
      </c>
      <c r="H65" s="151"/>
      <c r="I65" s="151"/>
      <c r="J65" s="151"/>
      <c r="K65" s="70">
        <f>LOG(D65)</f>
        <v>0</v>
      </c>
      <c r="L65" s="137"/>
      <c r="M65" s="137"/>
      <c r="N65" s="143"/>
      <c r="O65" s="137"/>
      <c r="P65" s="146"/>
    </row>
    <row r="66" spans="1:16" ht="20.100000000000001" customHeight="1">
      <c r="A66" s="16" t="s">
        <v>47</v>
      </c>
      <c r="B66" s="10">
        <v>77700000</v>
      </c>
      <c r="C66" s="10">
        <v>0</v>
      </c>
      <c r="D66" s="10">
        <v>1</v>
      </c>
      <c r="E66" s="148"/>
      <c r="F66" s="148"/>
      <c r="G66" s="11">
        <f>D66/B66</f>
        <v>1.2870012870012869E-8</v>
      </c>
      <c r="H66" s="151"/>
      <c r="I66" s="151"/>
      <c r="J66" s="151"/>
      <c r="K66" s="70">
        <f>LOG(D66)</f>
        <v>0</v>
      </c>
      <c r="L66" s="137"/>
      <c r="M66" s="137"/>
      <c r="N66" s="143"/>
      <c r="O66" s="137"/>
      <c r="P66" s="146"/>
    </row>
    <row r="67" spans="1:16" ht="20.100000000000001" customHeight="1">
      <c r="A67" s="16" t="s">
        <v>48</v>
      </c>
      <c r="B67" s="10">
        <v>77700000</v>
      </c>
      <c r="C67" s="10">
        <v>0</v>
      </c>
      <c r="D67" s="10">
        <v>1</v>
      </c>
      <c r="E67" s="148"/>
      <c r="F67" s="148"/>
      <c r="G67" s="11">
        <f>D67/B67</f>
        <v>1.2870012870012869E-8</v>
      </c>
      <c r="H67" s="151"/>
      <c r="I67" s="151"/>
      <c r="J67" s="151"/>
      <c r="K67" s="70">
        <f>LOG(D67)</f>
        <v>0</v>
      </c>
      <c r="L67" s="137"/>
      <c r="M67" s="137"/>
      <c r="N67" s="143"/>
      <c r="O67" s="137"/>
      <c r="P67" s="146"/>
    </row>
    <row r="68" spans="1:16" ht="20.100000000000001" customHeight="1">
      <c r="A68" s="16" t="s">
        <v>49</v>
      </c>
      <c r="B68" s="10">
        <v>77700000</v>
      </c>
      <c r="C68" s="10">
        <v>0</v>
      </c>
      <c r="D68" s="10">
        <v>1</v>
      </c>
      <c r="E68" s="149"/>
      <c r="F68" s="149"/>
      <c r="G68" s="11">
        <f>D68/B68</f>
        <v>1.2870012870012869E-8</v>
      </c>
      <c r="H68" s="152"/>
      <c r="I68" s="152"/>
      <c r="J68" s="152"/>
      <c r="K68" s="70">
        <f>LOG(D68)</f>
        <v>0</v>
      </c>
      <c r="L68" s="138"/>
      <c r="M68" s="138"/>
      <c r="N68" s="144"/>
      <c r="O68" s="137"/>
      <c r="P68" s="146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7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54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4" t="s">
        <v>90</v>
      </c>
      <c r="B72" s="115">
        <v>77700000</v>
      </c>
      <c r="C72" s="115">
        <v>523000</v>
      </c>
      <c r="D72" s="115">
        <f t="shared" ref="D72:D77" si="8">C72*10</f>
        <v>5230000</v>
      </c>
      <c r="E72" s="153">
        <f>AVERAGE(D72:D76)</f>
        <v>7532000</v>
      </c>
      <c r="F72" s="153">
        <f>STDEV(D72:D76)</f>
        <v>3498588.2867236608</v>
      </c>
      <c r="G72" s="116">
        <f>D72/B72</f>
        <v>6.7310167310167313E-2</v>
      </c>
      <c r="H72" s="156">
        <f>AVERAGE(G72:G76)</f>
        <v>9.6936936936936918E-2</v>
      </c>
      <c r="I72" s="156">
        <f>STDEV(G72:G76)</f>
        <v>4.5026876277009832E-2</v>
      </c>
      <c r="J72" s="156">
        <f>I72/H72</f>
        <v>0.46449658612900485</v>
      </c>
      <c r="K72" s="117">
        <f>LOG(D72)</f>
        <v>6.7185016888672742</v>
      </c>
      <c r="L72" s="159">
        <f>AVERAGE(K72:K76)</f>
        <v>6.846739153728306</v>
      </c>
      <c r="M72" s="161">
        <f>STDEV(K72:K76)^2</f>
        <v>2.9261359793110838E-2</v>
      </c>
      <c r="N72" s="29"/>
      <c r="O72" s="25"/>
      <c r="P72" s="26"/>
    </row>
    <row r="73" spans="1:16" ht="20.100000000000001" customHeight="1">
      <c r="A73" s="118" t="s">
        <v>91</v>
      </c>
      <c r="B73" s="119">
        <v>77700000</v>
      </c>
      <c r="C73" s="119">
        <v>533000</v>
      </c>
      <c r="D73" s="119">
        <f t="shared" si="8"/>
        <v>5330000</v>
      </c>
      <c r="E73" s="154"/>
      <c r="F73" s="154"/>
      <c r="G73" s="120">
        <f>D73/B73</f>
        <v>6.8597168597168592E-2</v>
      </c>
      <c r="H73" s="157"/>
      <c r="I73" s="157"/>
      <c r="J73" s="157"/>
      <c r="K73" s="121">
        <f>LOG(D73)</f>
        <v>6.7267272090265724</v>
      </c>
      <c r="L73" s="160"/>
      <c r="M73" s="162"/>
      <c r="N73" s="30"/>
      <c r="O73" s="27"/>
      <c r="P73" s="28"/>
    </row>
    <row r="74" spans="1:16" ht="20.100000000000001" customHeight="1">
      <c r="A74" s="118" t="s">
        <v>92</v>
      </c>
      <c r="B74" s="119">
        <v>77700000</v>
      </c>
      <c r="C74" s="119">
        <v>1360000</v>
      </c>
      <c r="D74" s="119">
        <f t="shared" si="8"/>
        <v>13600000</v>
      </c>
      <c r="E74" s="154"/>
      <c r="F74" s="154"/>
      <c r="G74" s="120">
        <f>D74/B74</f>
        <v>0.17503217503217502</v>
      </c>
      <c r="H74" s="157"/>
      <c r="I74" s="157"/>
      <c r="J74" s="157"/>
      <c r="K74" s="121">
        <f>LOG(D74)</f>
        <v>7.1335389083702179</v>
      </c>
      <c r="L74" s="160"/>
      <c r="M74" s="162"/>
      <c r="N74" s="30"/>
      <c r="O74" s="27"/>
      <c r="P74" s="28"/>
    </row>
    <row r="75" spans="1:16" ht="20.100000000000001" customHeight="1">
      <c r="A75" s="118" t="s">
        <v>93</v>
      </c>
      <c r="B75" s="119">
        <v>77700000</v>
      </c>
      <c r="C75" s="119">
        <v>613000</v>
      </c>
      <c r="D75" s="119">
        <f t="shared" si="8"/>
        <v>6130000</v>
      </c>
      <c r="E75" s="154"/>
      <c r="F75" s="154"/>
      <c r="G75" s="120">
        <f>D75/B75</f>
        <v>7.8893178893178886E-2</v>
      </c>
      <c r="H75" s="157"/>
      <c r="I75" s="157"/>
      <c r="J75" s="157"/>
      <c r="K75" s="121">
        <f>LOG(D75)</f>
        <v>6.7874604745184151</v>
      </c>
      <c r="L75" s="160"/>
      <c r="M75" s="162"/>
      <c r="N75" s="30"/>
      <c r="O75" s="27"/>
      <c r="P75" s="28"/>
    </row>
    <row r="76" spans="1:16" ht="20.100000000000001" customHeight="1">
      <c r="A76" s="118" t="s">
        <v>94</v>
      </c>
      <c r="B76" s="119">
        <v>77700000</v>
      </c>
      <c r="C76" s="119">
        <v>737000</v>
      </c>
      <c r="D76" s="119">
        <f t="shared" si="8"/>
        <v>7370000</v>
      </c>
      <c r="E76" s="155"/>
      <c r="F76" s="155"/>
      <c r="G76" s="120">
        <f>D76/B76</f>
        <v>9.4851994851994859E-2</v>
      </c>
      <c r="H76" s="158"/>
      <c r="I76" s="158"/>
      <c r="J76" s="158"/>
      <c r="K76" s="121">
        <f>LOG(D76)</f>
        <v>6.8674674878590514</v>
      </c>
      <c r="L76" s="160"/>
      <c r="M76" s="162"/>
      <c r="N76" s="30"/>
      <c r="O76" s="27"/>
      <c r="P76" s="28"/>
    </row>
    <row r="77" spans="1:16" ht="20.100000000000001" customHeight="1" thickBot="1">
      <c r="A77" s="122" t="s">
        <v>95</v>
      </c>
      <c r="B77" s="123">
        <v>0</v>
      </c>
      <c r="C77" s="123">
        <v>0</v>
      </c>
      <c r="D77" s="123">
        <f t="shared" si="8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96</v>
      </c>
      <c r="B78" s="8">
        <v>77700000</v>
      </c>
      <c r="C78" s="8">
        <v>0</v>
      </c>
      <c r="D78" s="8">
        <v>1</v>
      </c>
      <c r="E78" s="147">
        <f>AVERAGE(D78:D82)</f>
        <v>1</v>
      </c>
      <c r="F78" s="147">
        <f>STDEV(D78:D82)</f>
        <v>0</v>
      </c>
      <c r="G78" s="41">
        <f>D78/B78</f>
        <v>1.2870012870012869E-8</v>
      </c>
      <c r="H78" s="150">
        <f>AVERAGE(G78:G82)</f>
        <v>1.2870012870012868E-8</v>
      </c>
      <c r="I78" s="150">
        <f>STDEV(G78:G82)</f>
        <v>1.8496320793384858E-24</v>
      </c>
      <c r="J78" s="150">
        <f>I78/H78</f>
        <v>1.4371641256460036E-16</v>
      </c>
      <c r="K78" s="69">
        <f>LOG(D78)</f>
        <v>0</v>
      </c>
      <c r="L78" s="136">
        <f>AVERAGE(K78:K82)</f>
        <v>0</v>
      </c>
      <c r="M78" s="136">
        <f>STDEV(K78:K82)^2</f>
        <v>0</v>
      </c>
      <c r="N78" s="142">
        <f>L72-L78</f>
        <v>6.846739153728306</v>
      </c>
      <c r="O78" s="136">
        <f>SQRT((M72/5)+(M78/5))</f>
        <v>7.6500143520271693E-2</v>
      </c>
      <c r="P78" s="145">
        <f>1.96*O78</f>
        <v>0.14994028129973253</v>
      </c>
    </row>
    <row r="79" spans="1:16" ht="20.100000000000001" customHeight="1">
      <c r="A79" s="16" t="s">
        <v>97</v>
      </c>
      <c r="B79" s="10">
        <v>77700000</v>
      </c>
      <c r="C79" s="10">
        <v>0</v>
      </c>
      <c r="D79" s="10">
        <v>1</v>
      </c>
      <c r="E79" s="148"/>
      <c r="F79" s="148"/>
      <c r="G79" s="11">
        <f>D79/B79</f>
        <v>1.2870012870012869E-8</v>
      </c>
      <c r="H79" s="151"/>
      <c r="I79" s="151"/>
      <c r="J79" s="151"/>
      <c r="K79" s="70">
        <f>LOG(D79)</f>
        <v>0</v>
      </c>
      <c r="L79" s="137"/>
      <c r="M79" s="137"/>
      <c r="N79" s="143"/>
      <c r="O79" s="137"/>
      <c r="P79" s="146"/>
    </row>
    <row r="80" spans="1:16" ht="20.100000000000001" customHeight="1">
      <c r="A80" s="16" t="s">
        <v>98</v>
      </c>
      <c r="B80" s="10">
        <v>77700000</v>
      </c>
      <c r="C80" s="10">
        <v>0</v>
      </c>
      <c r="D80" s="10">
        <v>1</v>
      </c>
      <c r="E80" s="148"/>
      <c r="F80" s="148"/>
      <c r="G80" s="11">
        <f>D80/B80</f>
        <v>1.2870012870012869E-8</v>
      </c>
      <c r="H80" s="151"/>
      <c r="I80" s="151"/>
      <c r="J80" s="151"/>
      <c r="K80" s="70">
        <f>LOG(D80)</f>
        <v>0</v>
      </c>
      <c r="L80" s="137"/>
      <c r="M80" s="137"/>
      <c r="N80" s="143"/>
      <c r="O80" s="137"/>
      <c r="P80" s="146"/>
    </row>
    <row r="81" spans="1:16" ht="20.100000000000001" customHeight="1">
      <c r="A81" s="16" t="s">
        <v>99</v>
      </c>
      <c r="B81" s="10">
        <v>77700000</v>
      </c>
      <c r="C81" s="10">
        <v>0</v>
      </c>
      <c r="D81" s="10">
        <v>1</v>
      </c>
      <c r="E81" s="148"/>
      <c r="F81" s="148"/>
      <c r="G81" s="11">
        <f>D81/B81</f>
        <v>1.2870012870012869E-8</v>
      </c>
      <c r="H81" s="151"/>
      <c r="I81" s="151"/>
      <c r="J81" s="151"/>
      <c r="K81" s="70">
        <f>LOG(D81)</f>
        <v>0</v>
      </c>
      <c r="L81" s="137"/>
      <c r="M81" s="137"/>
      <c r="N81" s="143"/>
      <c r="O81" s="137"/>
      <c r="P81" s="146"/>
    </row>
    <row r="82" spans="1:16" ht="20.100000000000001" customHeight="1">
      <c r="A82" s="16" t="s">
        <v>100</v>
      </c>
      <c r="B82" s="10">
        <v>77700000</v>
      </c>
      <c r="C82" s="10">
        <v>0</v>
      </c>
      <c r="D82" s="10">
        <v>1</v>
      </c>
      <c r="E82" s="149"/>
      <c r="F82" s="149"/>
      <c r="G82" s="11">
        <f>D82/B82</f>
        <v>1.2870012870012869E-8</v>
      </c>
      <c r="H82" s="152"/>
      <c r="I82" s="152"/>
      <c r="J82" s="152"/>
      <c r="K82" s="70">
        <f>LOG(D82)</f>
        <v>0</v>
      </c>
      <c r="L82" s="138"/>
      <c r="M82" s="138"/>
      <c r="N82" s="144"/>
      <c r="O82" s="137"/>
      <c r="P82" s="146"/>
    </row>
    <row r="83" spans="1:16" ht="20.100000000000001" customHeight="1" thickBot="1">
      <c r="A83" s="37" t="s">
        <v>101</v>
      </c>
      <c r="B83" s="36">
        <v>0</v>
      </c>
      <c r="C83" s="17">
        <v>0</v>
      </c>
      <c r="D83" s="36">
        <f t="shared" ref="D83" si="9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 
2800-100018763
MeBr Test #2 (212 mg/L - 22°C - 45%RH - 48hr CT)
G. stearothermophilus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zoomScaleNormal="100" workbookViewId="0">
      <selection activeCell="M19" sqref="M19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2.140625" bestFit="1" customWidth="1"/>
    <col min="16" max="16" width="9.42578125" bestFit="1" customWidth="1"/>
    <col min="17" max="17" width="11.7109375" customWidth="1"/>
    <col min="18" max="19" width="9.28515625" bestFit="1" customWidth="1"/>
  </cols>
  <sheetData>
    <row r="3" spans="13:19" ht="39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21.8</v>
      </c>
      <c r="O4" s="67">
        <v>21.68</v>
      </c>
      <c r="P4" s="68">
        <v>21.78</v>
      </c>
      <c r="Q4" s="67">
        <v>51.96</v>
      </c>
      <c r="R4" s="67">
        <v>45.24</v>
      </c>
      <c r="S4" s="68">
        <v>47.53</v>
      </c>
    </row>
    <row r="5" spans="13:19">
      <c r="M5" s="54" t="s">
        <v>38</v>
      </c>
      <c r="N5" s="67">
        <v>23.1</v>
      </c>
      <c r="O5" s="67">
        <v>21.1</v>
      </c>
      <c r="P5" s="68">
        <v>22.2</v>
      </c>
      <c r="Q5" s="67">
        <v>50.3</v>
      </c>
      <c r="R5" s="67">
        <v>42.7</v>
      </c>
      <c r="S5" s="68">
        <v>46.45</v>
      </c>
    </row>
    <row r="9" spans="13:19" ht="13.5" thickBot="1">
      <c r="N9" s="72" t="s">
        <v>23</v>
      </c>
      <c r="O9" s="72" t="s">
        <v>24</v>
      </c>
      <c r="P9" s="72" t="s">
        <v>25</v>
      </c>
    </row>
    <row r="10" spans="13:19" ht="13.5" thickTop="1">
      <c r="M10" s="71" t="s">
        <v>22</v>
      </c>
      <c r="N10" s="73">
        <v>219</v>
      </c>
      <c r="O10" s="73">
        <v>206</v>
      </c>
      <c r="P10" s="74">
        <v>211.16</v>
      </c>
    </row>
    <row r="14" spans="13:19">
      <c r="N14" s="129"/>
      <c r="O14" s="129"/>
      <c r="P14" s="129"/>
      <c r="Q14" s="129"/>
      <c r="R14" s="129"/>
    </row>
    <row r="15" spans="13:19">
      <c r="N15" s="127"/>
      <c r="O15" s="128"/>
      <c r="P15" s="128"/>
      <c r="Q15" s="127"/>
      <c r="R15" s="128"/>
    </row>
    <row r="16" spans="13:19">
      <c r="N16" s="127"/>
      <c r="O16" s="230" t="s">
        <v>53</v>
      </c>
      <c r="P16" s="230"/>
      <c r="Q16" s="127"/>
      <c r="R16" s="130"/>
    </row>
    <row r="17" spans="4:18">
      <c r="N17" s="129"/>
      <c r="O17" s="131" t="s">
        <v>51</v>
      </c>
      <c r="P17" s="231" t="s">
        <v>104</v>
      </c>
      <c r="Q17" s="231"/>
      <c r="R17" s="129"/>
    </row>
    <row r="18" spans="4:18">
      <c r="N18" s="127" t="s">
        <v>52</v>
      </c>
      <c r="O18" s="133">
        <v>3</v>
      </c>
      <c r="P18" s="130">
        <v>7.76</v>
      </c>
      <c r="Q18" s="127"/>
      <c r="R18" s="128"/>
    </row>
    <row r="19" spans="4:18">
      <c r="N19" s="127" t="s">
        <v>103</v>
      </c>
      <c r="O19" s="130">
        <v>6.76</v>
      </c>
      <c r="P19" s="135">
        <v>5</v>
      </c>
      <c r="Q19" s="127"/>
      <c r="R19" s="130"/>
    </row>
    <row r="20" spans="4:18">
      <c r="N20" s="127" t="s">
        <v>102</v>
      </c>
      <c r="O20" s="127">
        <v>6.35</v>
      </c>
      <c r="P20" s="130">
        <v>7.19</v>
      </c>
      <c r="Q20" s="127"/>
      <c r="R20" s="128"/>
    </row>
    <row r="21" spans="4:18">
      <c r="N21" s="132" t="s">
        <v>107</v>
      </c>
      <c r="O21" s="130">
        <v>7.21</v>
      </c>
      <c r="P21" s="130">
        <v>7.43</v>
      </c>
      <c r="Q21" s="127"/>
      <c r="R21" s="128"/>
    </row>
    <row r="22" spans="4:18">
      <c r="N22" s="132" t="s">
        <v>105</v>
      </c>
      <c r="O22" s="127">
        <v>2.82</v>
      </c>
      <c r="P22" s="130">
        <v>5.37</v>
      </c>
      <c r="Q22" s="127"/>
      <c r="R22" s="128"/>
    </row>
    <row r="23" spans="4:18">
      <c r="N23" s="127" t="s">
        <v>106</v>
      </c>
      <c r="O23" s="130">
        <v>6.89</v>
      </c>
      <c r="P23" s="130">
        <v>6.85</v>
      </c>
      <c r="Q23" s="127"/>
      <c r="R23" s="128"/>
    </row>
    <row r="26" spans="4:18">
      <c r="N26" s="129"/>
      <c r="O26" s="129"/>
      <c r="P26" s="129"/>
      <c r="Q26" s="129"/>
      <c r="R26" s="129"/>
    </row>
    <row r="27" spans="4:18">
      <c r="N27" s="127"/>
      <c r="O27" s="128"/>
      <c r="P27" s="128"/>
      <c r="Q27" s="127"/>
      <c r="R27" s="128"/>
    </row>
    <row r="28" spans="4:18">
      <c r="N28" s="127"/>
      <c r="O28" s="130"/>
      <c r="P28" s="128"/>
      <c r="Q28" s="127"/>
      <c r="R28" s="130"/>
    </row>
    <row r="29" spans="4:18">
      <c r="E29" s="53"/>
      <c r="F29" s="53"/>
      <c r="G29" s="53"/>
      <c r="H29" s="53"/>
      <c r="I29" s="53"/>
      <c r="J29" s="53"/>
      <c r="N29" s="127"/>
      <c r="O29" s="128"/>
      <c r="P29" s="128"/>
      <c r="Q29" s="127"/>
      <c r="R29" s="128"/>
    </row>
    <row r="30" spans="4:18">
      <c r="D30" s="53"/>
      <c r="N30" s="127"/>
      <c r="O30" s="128"/>
      <c r="P30" s="128"/>
      <c r="Q30" s="127"/>
      <c r="R30" s="128"/>
    </row>
    <row r="31" spans="4:18">
      <c r="N31" s="127"/>
      <c r="O31" s="128"/>
      <c r="P31" s="128"/>
      <c r="Q31" s="127"/>
      <c r="R31" s="128"/>
    </row>
    <row r="32" spans="4:18">
      <c r="N32" s="127"/>
      <c r="O32" s="128"/>
      <c r="P32" s="128"/>
      <c r="Q32" s="127"/>
      <c r="R32" s="128"/>
    </row>
  </sheetData>
  <mergeCells count="2">
    <mergeCell ref="O16:P16"/>
    <mergeCell ref="P17:Q17"/>
  </mergeCells>
  <printOptions horizontalCentered="1" verticalCentered="1"/>
  <pageMargins left="0.45" right="0.45" top="0.5" bottom="0.5" header="0.3" footer="0.3"/>
  <pageSetup scale="66" orientation="landscape" r:id="rId1"/>
  <headerFooter>
    <oddHeader xml:space="preserve">&amp;C2800-100018763
MeBr Test #2 (212 mg/L - 22°C - 45%RH - 48hr CT)
B. anthracis and G. stearothermophilus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</vt:lpstr>
      <vt:lpstr>G. stearothermophilus</vt:lpstr>
      <vt:lpstr>Parameters</vt:lpstr>
      <vt:lpstr>'B. anthracis'!Print_Area</vt:lpstr>
      <vt:lpstr>'G. stearothermophilus'!Print_Area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2013-06-07T21:09:56Z</cp:lastPrinted>
  <dcterms:created xsi:type="dcterms:W3CDTF">2003-06-12T11:20:39Z</dcterms:created>
  <dcterms:modified xsi:type="dcterms:W3CDTF">2013-11-18T12:25:47Z</dcterms:modified>
</cp:coreProperties>
</file>