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885" yWindow="-15" windowWidth="10860" windowHeight="9615" tabRatio="704" activeTab="3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NNR1Delta1'!$A$1:$P$56</definedName>
    <definedName name="_xlnm.Print_Area" localSheetId="2">'B. anthracis Sterne'!$A$1:$P$56</definedName>
  </definedNames>
  <calcPr calcId="125725"/>
</workbook>
</file>

<file path=xl/calcChain.xml><?xml version="1.0" encoding="utf-8"?>
<calcChain xmlns="http://schemas.openxmlformats.org/spreadsheetml/2006/main">
  <c r="D54" i="13"/>
  <c r="D53"/>
  <c r="D52"/>
  <c r="D51"/>
  <c r="D50"/>
  <c r="D40"/>
  <c r="D39"/>
  <c r="D38"/>
  <c r="D37"/>
  <c r="D36"/>
  <c r="D25"/>
  <c r="D23"/>
  <c r="D22"/>
  <c r="D12"/>
  <c r="D11"/>
  <c r="D10"/>
  <c r="D9"/>
  <c r="D8"/>
  <c r="D54" i="14"/>
  <c r="D53"/>
  <c r="D52"/>
  <c r="D51"/>
  <c r="D50"/>
  <c r="D40"/>
  <c r="D39"/>
  <c r="D26"/>
  <c r="D24"/>
  <c r="D23"/>
  <c r="D22"/>
  <c r="D54" i="17"/>
  <c r="D53"/>
  <c r="D52"/>
  <c r="D51"/>
  <c r="D50"/>
  <c r="D40"/>
  <c r="D39"/>
  <c r="D38"/>
  <c r="D37"/>
  <c r="D36"/>
  <c r="D24"/>
  <c r="D22"/>
  <c r="D12"/>
  <c r="D11"/>
  <c r="D10"/>
  <c r="D9"/>
  <c r="D8"/>
  <c r="D41"/>
  <c r="D55" i="13"/>
  <c r="D41"/>
  <c r="D27"/>
  <c r="D13"/>
  <c r="D55" i="17" l="1"/>
  <c r="K54"/>
  <c r="G54"/>
  <c r="G53"/>
  <c r="K53"/>
  <c r="K52"/>
  <c r="K51"/>
  <c r="G51"/>
  <c r="F50"/>
  <c r="D49"/>
  <c r="D48"/>
  <c r="K48" s="1"/>
  <c r="D47"/>
  <c r="K47" s="1"/>
  <c r="D46"/>
  <c r="G46" s="1"/>
  <c r="D45"/>
  <c r="K45" s="1"/>
  <c r="D44"/>
  <c r="G44" s="1"/>
  <c r="K40"/>
  <c r="G40"/>
  <c r="K39"/>
  <c r="G39"/>
  <c r="K38"/>
  <c r="G38"/>
  <c r="K37"/>
  <c r="G37"/>
  <c r="K36"/>
  <c r="G36"/>
  <c r="F36"/>
  <c r="E36"/>
  <c r="D35"/>
  <c r="D34"/>
  <c r="K34" s="1"/>
  <c r="D33"/>
  <c r="G33" s="1"/>
  <c r="K32"/>
  <c r="D32"/>
  <c r="G32" s="1"/>
  <c r="D31"/>
  <c r="K31" s="1"/>
  <c r="K30"/>
  <c r="G30"/>
  <c r="D30"/>
  <c r="D27"/>
  <c r="G26"/>
  <c r="K26"/>
  <c r="K25"/>
  <c r="G25"/>
  <c r="K24"/>
  <c r="K23"/>
  <c r="K22"/>
  <c r="D21"/>
  <c r="D20"/>
  <c r="K20" s="1"/>
  <c r="D19"/>
  <c r="K19" s="1"/>
  <c r="D18"/>
  <c r="G18" s="1"/>
  <c r="D17"/>
  <c r="G17" s="1"/>
  <c r="D16"/>
  <c r="D13"/>
  <c r="K12"/>
  <c r="G11"/>
  <c r="K11"/>
  <c r="K10"/>
  <c r="G10"/>
  <c r="K9"/>
  <c r="G9"/>
  <c r="K8"/>
  <c r="G8"/>
  <c r="D7"/>
  <c r="D6"/>
  <c r="G6" s="1"/>
  <c r="K5"/>
  <c r="D5"/>
  <c r="G5" s="1"/>
  <c r="D4"/>
  <c r="K4" s="1"/>
  <c r="D3"/>
  <c r="K3" s="1"/>
  <c r="D2"/>
  <c r="D55" i="14"/>
  <c r="G54"/>
  <c r="G53"/>
  <c r="K52"/>
  <c r="K51"/>
  <c r="F50"/>
  <c r="D49"/>
  <c r="D48"/>
  <c r="G48" s="1"/>
  <c r="D47"/>
  <c r="G47" s="1"/>
  <c r="D46"/>
  <c r="K46" s="1"/>
  <c r="D45"/>
  <c r="G45" s="1"/>
  <c r="D44"/>
  <c r="G54" i="13"/>
  <c r="K53"/>
  <c r="G52"/>
  <c r="G51"/>
  <c r="D49"/>
  <c r="D48"/>
  <c r="G48" s="1"/>
  <c r="D47"/>
  <c r="G47" s="1"/>
  <c r="D46"/>
  <c r="K46" s="1"/>
  <c r="D45"/>
  <c r="K45" s="1"/>
  <c r="D44"/>
  <c r="G44" s="1"/>
  <c r="K11" i="14"/>
  <c r="G40" i="13"/>
  <c r="G39"/>
  <c r="K38"/>
  <c r="G37"/>
  <c r="G26"/>
  <c r="G25"/>
  <c r="G24"/>
  <c r="G22"/>
  <c r="D41" i="14"/>
  <c r="K40"/>
  <c r="G38"/>
  <c r="K37"/>
  <c r="G36"/>
  <c r="D27"/>
  <c r="G26"/>
  <c r="K24"/>
  <c r="G23"/>
  <c r="D13"/>
  <c r="K12"/>
  <c r="K10"/>
  <c r="K9"/>
  <c r="G23" i="13"/>
  <c r="K25" i="14"/>
  <c r="K36" i="13"/>
  <c r="K39" i="14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D35" i="13"/>
  <c r="D34"/>
  <c r="K34" s="1"/>
  <c r="D33"/>
  <c r="G33" s="1"/>
  <c r="D32"/>
  <c r="K32" s="1"/>
  <c r="D31"/>
  <c r="G31" s="1"/>
  <c r="D30"/>
  <c r="K30" s="1"/>
  <c r="K46" i="17" l="1"/>
  <c r="L36"/>
  <c r="L8"/>
  <c r="I36"/>
  <c r="M36"/>
  <c r="G46" i="14"/>
  <c r="H36" i="17"/>
  <c r="G45"/>
  <c r="G47"/>
  <c r="K17"/>
  <c r="G20"/>
  <c r="E50" i="14"/>
  <c r="G51"/>
  <c r="G24" i="17"/>
  <c r="E22"/>
  <c r="M8"/>
  <c r="F44" i="14"/>
  <c r="K47"/>
  <c r="E44"/>
  <c r="K44"/>
  <c r="K44" i="17"/>
  <c r="M44" s="1"/>
  <c r="K33"/>
  <c r="M30" s="1"/>
  <c r="G31"/>
  <c r="K18"/>
  <c r="F16"/>
  <c r="K6"/>
  <c r="G4"/>
  <c r="F2"/>
  <c r="E2"/>
  <c r="M22"/>
  <c r="L22"/>
  <c r="G2"/>
  <c r="K2"/>
  <c r="G3"/>
  <c r="E8"/>
  <c r="G12"/>
  <c r="H8" s="1"/>
  <c r="E16"/>
  <c r="G19"/>
  <c r="F22"/>
  <c r="G23"/>
  <c r="G34"/>
  <c r="G48"/>
  <c r="E50"/>
  <c r="G52"/>
  <c r="G16"/>
  <c r="K16"/>
  <c r="F30"/>
  <c r="F44"/>
  <c r="G50"/>
  <c r="K50"/>
  <c r="F8"/>
  <c r="G22"/>
  <c r="E30"/>
  <c r="E44"/>
  <c r="G44" i="14"/>
  <c r="K50"/>
  <c r="K48"/>
  <c r="G50"/>
  <c r="K45"/>
  <c r="G52"/>
  <c r="K53"/>
  <c r="K54"/>
  <c r="K51" i="13"/>
  <c r="G45"/>
  <c r="G46"/>
  <c r="G53"/>
  <c r="K44"/>
  <c r="K47"/>
  <c r="K54"/>
  <c r="E50"/>
  <c r="F44"/>
  <c r="G50"/>
  <c r="K50"/>
  <c r="E44"/>
  <c r="K48"/>
  <c r="F50"/>
  <c r="K52"/>
  <c r="F8" i="14"/>
  <c r="E16"/>
  <c r="K39" i="13"/>
  <c r="G38"/>
  <c r="F22" i="14"/>
  <c r="G36" i="13"/>
  <c r="F36"/>
  <c r="K37"/>
  <c r="G40" i="14"/>
  <c r="G39"/>
  <c r="G37"/>
  <c r="K26"/>
  <c r="G25"/>
  <c r="K23"/>
  <c r="G12"/>
  <c r="E8"/>
  <c r="K8"/>
  <c r="M8" s="1"/>
  <c r="G33"/>
  <c r="K32"/>
  <c r="G31"/>
  <c r="G30"/>
  <c r="K19"/>
  <c r="K18"/>
  <c r="G17"/>
  <c r="G16"/>
  <c r="K16"/>
  <c r="G4"/>
  <c r="G32" i="13"/>
  <c r="F30" i="14"/>
  <c r="K36"/>
  <c r="E30"/>
  <c r="K34"/>
  <c r="F36"/>
  <c r="K38"/>
  <c r="E36"/>
  <c r="F16"/>
  <c r="G22"/>
  <c r="K22"/>
  <c r="G20"/>
  <c r="E22"/>
  <c r="G24"/>
  <c r="F2"/>
  <c r="G6"/>
  <c r="G8"/>
  <c r="G10"/>
  <c r="G34" i="13"/>
  <c r="E2" i="14"/>
  <c r="G2"/>
  <c r="K2"/>
  <c r="G3"/>
  <c r="G5"/>
  <c r="G9"/>
  <c r="G11"/>
  <c r="F30" i="13"/>
  <c r="K31"/>
  <c r="K33"/>
  <c r="K40"/>
  <c r="E30"/>
  <c r="G30"/>
  <c r="E36"/>
  <c r="H30" i="17" l="1"/>
  <c r="J36"/>
  <c r="O36"/>
  <c r="P36" s="1"/>
  <c r="I44"/>
  <c r="L44"/>
  <c r="L30"/>
  <c r="N36" s="1"/>
  <c r="L50" i="14"/>
  <c r="H50"/>
  <c r="L44"/>
  <c r="M44"/>
  <c r="M44" i="13"/>
  <c r="I44"/>
  <c r="H44" i="17"/>
  <c r="I30"/>
  <c r="J30" s="1"/>
  <c r="I8"/>
  <c r="J8" s="1"/>
  <c r="H44" i="13"/>
  <c r="M50" i="17"/>
  <c r="O50" s="1"/>
  <c r="P50" s="1"/>
  <c r="L50"/>
  <c r="L16"/>
  <c r="N22" s="1"/>
  <c r="M16"/>
  <c r="O22" s="1"/>
  <c r="P22" s="1"/>
  <c r="H22"/>
  <c r="I22"/>
  <c r="I2"/>
  <c r="H2"/>
  <c r="H50"/>
  <c r="I50"/>
  <c r="H16"/>
  <c r="I16"/>
  <c r="L2"/>
  <c r="N8" s="1"/>
  <c r="M2"/>
  <c r="O8" s="1"/>
  <c r="P8" s="1"/>
  <c r="H44" i="14"/>
  <c r="I44"/>
  <c r="I50"/>
  <c r="M50"/>
  <c r="L44" i="13"/>
  <c r="I50"/>
  <c r="H50"/>
  <c r="M50"/>
  <c r="L50"/>
  <c r="I36"/>
  <c r="L36"/>
  <c r="H36"/>
  <c r="H36" i="14"/>
  <c r="L30"/>
  <c r="I36"/>
  <c r="I30"/>
  <c r="M36" i="13"/>
  <c r="I16" i="14"/>
  <c r="L8"/>
  <c r="L16"/>
  <c r="H8"/>
  <c r="M30"/>
  <c r="H30"/>
  <c r="M16"/>
  <c r="L30" i="13"/>
  <c r="M30"/>
  <c r="H16" i="14"/>
  <c r="I8"/>
  <c r="L36"/>
  <c r="M36"/>
  <c r="I22"/>
  <c r="H22"/>
  <c r="M22"/>
  <c r="L22"/>
  <c r="H2"/>
  <c r="I2"/>
  <c r="L2"/>
  <c r="M2"/>
  <c r="O8" s="1"/>
  <c r="P8" s="1"/>
  <c r="I30" i="13"/>
  <c r="H30"/>
  <c r="O50" l="1"/>
  <c r="P50" s="1"/>
  <c r="N50"/>
  <c r="N50" i="14"/>
  <c r="J44" i="17"/>
  <c r="N50"/>
  <c r="J50" i="14"/>
  <c r="J50" i="13"/>
  <c r="O50" i="14"/>
  <c r="P50" s="1"/>
  <c r="J44" i="13"/>
  <c r="J2" i="17"/>
  <c r="J44" i="14"/>
  <c r="J16" i="17"/>
  <c r="J50"/>
  <c r="J22"/>
  <c r="J36" i="13"/>
  <c r="N36"/>
  <c r="J30" i="14"/>
  <c r="J36"/>
  <c r="N36"/>
  <c r="O36"/>
  <c r="P36" s="1"/>
  <c r="J16"/>
  <c r="N22"/>
  <c r="O36" i="13"/>
  <c r="P36" s="1"/>
  <c r="N8" i="14"/>
  <c r="J8"/>
  <c r="O22"/>
  <c r="P22" s="1"/>
  <c r="J30" i="13"/>
  <c r="J22" i="14"/>
  <c r="J2"/>
  <c r="K25" i="13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<sst xmlns="http://schemas.openxmlformats.org/spreadsheetml/2006/main" count="356" uniqueCount="84">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</sst>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>
  <numFmts count="6">
    <numFmt numFmtId="164" formatCode="0.0000"/>
    <numFmt numFmtId="165" formatCode="0.000"/>
    <numFmt numFmtId="166" formatCode="0.00000%"/>
    <numFmt numFmtId="167" formatCode="0.000%"/>
    <numFmt numFmtId="168" formatCode="0.0000%"/>
    <numFmt numFmtId="169" formatCode="0.000000%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6" fontId="2" fillId="0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5" fontId="2" fillId="8" borderId="33" xfId="0" applyNumberFormat="1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#15</a:t>
            </a:r>
          </a:p>
        </c:rich>
      </c:tx>
      <c:layout>
        <c:manualLayout>
          <c:xMode val="edge"/>
          <c:yMode val="edge"/>
          <c:x val="0.41811131996745654"/>
          <c:y val="2.3391805684700093E-2"/>
        </c:manualLayout>
      </c:layout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584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3.25</c:v>
                </c:pt>
                <c:pt idx="1">
                  <c:v>5.36</c:v>
                </c:pt>
                <c:pt idx="2">
                  <c:v>5.3</c:v>
                </c:pt>
                <c:pt idx="3">
                  <c:v>2.38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0.87</c:v>
                </c:pt>
                <c:pt idx="1">
                  <c:v>5.87</c:v>
                </c:pt>
                <c:pt idx="2">
                  <c:v>1.85</c:v>
                </c:pt>
                <c:pt idx="3">
                  <c:v>3.6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6.98</c:v>
                </c:pt>
                <c:pt idx="1">
                  <c:v>4.79</c:v>
                </c:pt>
                <c:pt idx="2">
                  <c:v>7.27</c:v>
                </c:pt>
                <c:pt idx="3" formatCode="0.00">
                  <c:v>3.67</c:v>
                </c:pt>
              </c:numCache>
            </c:numRef>
          </c:val>
        </c:ser>
        <c:axId val="162808960"/>
        <c:axId val="162810880"/>
      </c:barChart>
      <c:catAx>
        <c:axId val="16280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62810880"/>
        <c:crosses val="autoZero"/>
        <c:auto val="1"/>
        <c:lblAlgn val="ctr"/>
        <c:lblOffset val="100"/>
      </c:catAx>
      <c:valAx>
        <c:axId val="162810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162808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516"/>
          <c:y val="0.48901420655751382"/>
          <c:w val="0.15119007296530859"/>
          <c:h val="0.21149599806726177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101" l="0.70000000000000062" r="0.70000000000000062" t="0.75000000000001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28575</xdr:colOff>
      <xdr:row>27</xdr:row>
      <xdr:rowOff>161924</xdr:rowOff>
    </xdr:from>
    <xdr:to>
      <xdr:col>11</xdr:col>
      <xdr:colOff>371475</xdr:colOff>
      <xdr:row>53</xdr:row>
      <xdr:rowOff>115813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575" y="4733924"/>
          <a:ext cx="7048500" cy="4163939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28575</xdr:rowOff>
    </xdr:from>
    <xdr:to>
      <xdr:col>11</xdr:col>
      <xdr:colOff>352426</xdr:colOff>
      <xdr:row>27</xdr:row>
      <xdr:rowOff>95140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6" y="28575"/>
          <a:ext cx="7029450" cy="4638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56"/>
  <sheetViews>
    <sheetView zoomScale="60" zoomScaleNormal="60" workbookViewId="0">
      <selection activeCell="M50" sqref="M50:M54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127000000</v>
      </c>
      <c r="C2" s="58">
        <v>4130000</v>
      </c>
      <c r="D2" s="58">
        <f t="shared" ref="D2:D13" si="0">C2*10</f>
        <v>41300000</v>
      </c>
      <c r="E2" s="160">
        <f>AVERAGE(D2:D6)</f>
        <v>46320000</v>
      </c>
      <c r="F2" s="160">
        <f>STDEV(D2:D6)</f>
        <v>11647403.144048892</v>
      </c>
      <c r="G2" s="63">
        <f t="shared" ref="G2:G12" si="1">D2/B2</f>
        <v>0.32519685039370078</v>
      </c>
      <c r="H2" s="163">
        <f>AVERAGE(G2:G6)</f>
        <v>0.3647244094488189</v>
      </c>
      <c r="I2" s="163">
        <f>STDEV(G2:G6)</f>
        <v>9.1711835779912543E-2</v>
      </c>
      <c r="J2" s="166">
        <f>I2/H2</f>
        <v>0.25145516286806763</v>
      </c>
      <c r="K2" s="64">
        <f>LOG(D2)</f>
        <v>7.6159500516564007</v>
      </c>
      <c r="L2" s="172">
        <f>AVERAGE(K2:K6)</f>
        <v>7.653699988702404</v>
      </c>
      <c r="M2" s="174">
        <f>STDEV(K2:K6)^2</f>
        <v>1.3768170430367377E-2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127000000</v>
      </c>
      <c r="C3" s="60">
        <v>4530000</v>
      </c>
      <c r="D3" s="60">
        <f t="shared" si="0"/>
        <v>45300000</v>
      </c>
      <c r="E3" s="161"/>
      <c r="F3" s="161"/>
      <c r="G3" s="65">
        <f t="shared" si="1"/>
        <v>0.35669291338582676</v>
      </c>
      <c r="H3" s="164"/>
      <c r="I3" s="164"/>
      <c r="J3" s="167"/>
      <c r="K3" s="66">
        <f>LOG(D3)</f>
        <v>7.6560982020128323</v>
      </c>
      <c r="L3" s="173"/>
      <c r="M3" s="175"/>
      <c r="N3" s="30"/>
      <c r="O3" s="27"/>
      <c r="P3" s="28"/>
    </row>
    <row r="4" spans="1:16" s="9" customFormat="1" ht="20.100000000000001" customHeight="1">
      <c r="A4" s="59" t="s">
        <v>28</v>
      </c>
      <c r="B4" s="60">
        <v>127000000</v>
      </c>
      <c r="C4" s="60">
        <v>3000000</v>
      </c>
      <c r="D4" s="60">
        <f t="shared" si="0"/>
        <v>30000000</v>
      </c>
      <c r="E4" s="161"/>
      <c r="F4" s="161"/>
      <c r="G4" s="65">
        <f t="shared" si="1"/>
        <v>0.23622047244094488</v>
      </c>
      <c r="H4" s="164"/>
      <c r="I4" s="164"/>
      <c r="J4" s="167"/>
      <c r="K4" s="66">
        <f>LOG(D4)</f>
        <v>7.4771212547196626</v>
      </c>
      <c r="L4" s="173"/>
      <c r="M4" s="175"/>
      <c r="N4" s="30"/>
      <c r="O4" s="27"/>
      <c r="P4" s="28"/>
    </row>
    <row r="5" spans="1:16" s="9" customFormat="1" ht="20.100000000000001" customHeight="1">
      <c r="A5" s="59" t="s">
        <v>29</v>
      </c>
      <c r="B5" s="60">
        <v>127000000</v>
      </c>
      <c r="C5" s="60">
        <v>5770000</v>
      </c>
      <c r="D5" s="60">
        <f t="shared" si="0"/>
        <v>57700000</v>
      </c>
      <c r="E5" s="161"/>
      <c r="F5" s="161"/>
      <c r="G5" s="65">
        <f t="shared" si="1"/>
        <v>0.45433070866141734</v>
      </c>
      <c r="H5" s="164"/>
      <c r="I5" s="164"/>
      <c r="J5" s="167"/>
      <c r="K5" s="66">
        <f>LOG(D5)</f>
        <v>7.7611758131557318</v>
      </c>
      <c r="L5" s="173"/>
      <c r="M5" s="175"/>
      <c r="N5" s="30"/>
      <c r="O5" s="27"/>
      <c r="P5" s="28"/>
    </row>
    <row r="6" spans="1:16" s="9" customFormat="1" ht="20.100000000000001" customHeight="1">
      <c r="A6" s="59" t="s">
        <v>30</v>
      </c>
      <c r="B6" s="60">
        <v>127000000</v>
      </c>
      <c r="C6" s="60">
        <v>5730000</v>
      </c>
      <c r="D6" s="60">
        <f t="shared" si="0"/>
        <v>57300000</v>
      </c>
      <c r="E6" s="162"/>
      <c r="F6" s="162"/>
      <c r="G6" s="65">
        <f t="shared" si="1"/>
        <v>0.45118110236220471</v>
      </c>
      <c r="H6" s="165"/>
      <c r="I6" s="165"/>
      <c r="J6" s="168"/>
      <c r="K6" s="66">
        <f>LOG(D6)</f>
        <v>7.7581546219673898</v>
      </c>
      <c r="L6" s="173"/>
      <c r="M6" s="175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127000000</v>
      </c>
      <c r="C8" s="8">
        <v>1720</v>
      </c>
      <c r="D8" s="8">
        <f t="shared" si="0"/>
        <v>17200</v>
      </c>
      <c r="E8" s="136">
        <f>AVERAGE(D8:D12)</f>
        <v>34146</v>
      </c>
      <c r="F8" s="136">
        <f>STDEV(D8:D12)</f>
        <v>28205.116202561549</v>
      </c>
      <c r="G8" s="121">
        <f t="shared" si="1"/>
        <v>1.3543307086614172E-4</v>
      </c>
      <c r="H8" s="169">
        <f>AVERAGE(G8:G12)</f>
        <v>2.688661417322835E-4</v>
      </c>
      <c r="I8" s="169">
        <f>STDEV(G8:G12)</f>
        <v>2.2208752915402793E-4</v>
      </c>
      <c r="J8" s="145">
        <f>I8/H8</f>
        <v>0.82601523465593463</v>
      </c>
      <c r="K8" s="67">
        <f>LOG(D8)</f>
        <v>4.2355284469075487</v>
      </c>
      <c r="L8" s="148">
        <f>AVERAGE(K8:K12)</f>
        <v>4.3995993792600938</v>
      </c>
      <c r="M8" s="148">
        <f>STDEV(K8:K12)^2</f>
        <v>0.16431340839682559</v>
      </c>
      <c r="N8" s="155">
        <f>L2-L8</f>
        <v>3.2541006094423102</v>
      </c>
      <c r="O8" s="148">
        <f>SQRT((M2/5)+(M8/5))</f>
        <v>0.18872285438027528</v>
      </c>
      <c r="P8" s="158">
        <f>1.96*O8</f>
        <v>0.36989679458533953</v>
      </c>
    </row>
    <row r="9" spans="1:16" ht="20.100000000000001" customHeight="1">
      <c r="A9" s="16" t="s">
        <v>33</v>
      </c>
      <c r="B9" s="10">
        <v>127000000</v>
      </c>
      <c r="C9" s="10">
        <v>3730</v>
      </c>
      <c r="D9" s="10">
        <f t="shared" si="0"/>
        <v>37300</v>
      </c>
      <c r="E9" s="137"/>
      <c r="F9" s="137"/>
      <c r="G9" s="120">
        <f t="shared" si="1"/>
        <v>2.9370078740157481E-4</v>
      </c>
      <c r="H9" s="170"/>
      <c r="I9" s="170"/>
      <c r="J9" s="146"/>
      <c r="K9" s="68">
        <f>LOG(D9)</f>
        <v>4.5717088318086878</v>
      </c>
      <c r="L9" s="149"/>
      <c r="M9" s="149"/>
      <c r="N9" s="156"/>
      <c r="O9" s="149"/>
      <c r="P9" s="159"/>
    </row>
    <row r="10" spans="1:16" ht="20.100000000000001" customHeight="1">
      <c r="A10" s="16" t="s">
        <v>34</v>
      </c>
      <c r="B10" s="10">
        <v>127000000</v>
      </c>
      <c r="C10" s="10">
        <v>2970</v>
      </c>
      <c r="D10" s="10">
        <f t="shared" si="0"/>
        <v>29700</v>
      </c>
      <c r="E10" s="137"/>
      <c r="F10" s="137"/>
      <c r="G10" s="120">
        <f t="shared" si="1"/>
        <v>2.3385826771653545E-4</v>
      </c>
      <c r="H10" s="170"/>
      <c r="I10" s="170"/>
      <c r="J10" s="146"/>
      <c r="K10" s="68">
        <f>LOG(D10)</f>
        <v>4.4727564493172123</v>
      </c>
      <c r="L10" s="149"/>
      <c r="M10" s="149"/>
      <c r="N10" s="156"/>
      <c r="O10" s="149"/>
      <c r="P10" s="159"/>
    </row>
    <row r="11" spans="1:16" ht="20.100000000000001" customHeight="1">
      <c r="A11" s="16" t="s">
        <v>35</v>
      </c>
      <c r="B11" s="10">
        <v>127000000</v>
      </c>
      <c r="C11" s="10">
        <v>8000</v>
      </c>
      <c r="D11" s="10">
        <f t="shared" si="0"/>
        <v>80000</v>
      </c>
      <c r="E11" s="137"/>
      <c r="F11" s="137"/>
      <c r="G11" s="120">
        <f t="shared" si="1"/>
        <v>6.2992125984251965E-4</v>
      </c>
      <c r="H11" s="170"/>
      <c r="I11" s="170"/>
      <c r="J11" s="146"/>
      <c r="K11" s="68">
        <f>LOG(D11)</f>
        <v>4.9030899869919438</v>
      </c>
      <c r="L11" s="149"/>
      <c r="M11" s="149"/>
      <c r="N11" s="156"/>
      <c r="O11" s="149"/>
      <c r="P11" s="159"/>
    </row>
    <row r="12" spans="1:16" ht="20.100000000000001" customHeight="1">
      <c r="A12" s="16" t="s">
        <v>36</v>
      </c>
      <c r="B12" s="10">
        <v>127000000</v>
      </c>
      <c r="C12" s="10">
        <v>653</v>
      </c>
      <c r="D12" s="10">
        <f t="shared" si="0"/>
        <v>6530</v>
      </c>
      <c r="E12" s="138"/>
      <c r="F12" s="138"/>
      <c r="G12" s="120">
        <f t="shared" si="1"/>
        <v>5.1417322834645666E-5</v>
      </c>
      <c r="H12" s="171"/>
      <c r="I12" s="171"/>
      <c r="J12" s="147"/>
      <c r="K12" s="68">
        <f>LOG(D12)</f>
        <v>3.8149131812750738</v>
      </c>
      <c r="L12" s="154"/>
      <c r="M12" s="154"/>
      <c r="N12" s="157"/>
      <c r="O12" s="149"/>
      <c r="P12" s="15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127000000</v>
      </c>
      <c r="C16" s="45">
        <v>1480000</v>
      </c>
      <c r="D16" s="45">
        <f t="shared" ref="D16:D27" si="2">C16*10</f>
        <v>14800000</v>
      </c>
      <c r="E16" s="128">
        <f>AVERAGE(D16:D20)</f>
        <v>14580000</v>
      </c>
      <c r="F16" s="128">
        <f>STDEV(D16:D20)</f>
        <v>2396247.065725903</v>
      </c>
      <c r="G16" s="49">
        <f t="shared" ref="G16:G26" si="3">D16/B16</f>
        <v>0.11653543307086614</v>
      </c>
      <c r="H16" s="131">
        <f>AVERAGE(G16:G20)</f>
        <v>0.1148031496062992</v>
      </c>
      <c r="I16" s="131">
        <f>STDEV(G16:G20)</f>
        <v>1.8868087131700108E-2</v>
      </c>
      <c r="J16" s="131">
        <f>I16/H16</f>
        <v>0.16435165059848519</v>
      </c>
      <c r="K16" s="50">
        <f>LOG(D16)</f>
        <v>7.1702617153949575</v>
      </c>
      <c r="L16" s="150">
        <f>AVERAGE(K16:K20)</f>
        <v>7.1583540688433116</v>
      </c>
      <c r="M16" s="152">
        <f>STDEV(K16:K20)^2</f>
        <v>6.2946629460166317E-3</v>
      </c>
      <c r="N16" s="29"/>
      <c r="O16" s="25"/>
      <c r="P16" s="26"/>
    </row>
    <row r="17" spans="1:16" ht="20.100000000000001" customHeight="1">
      <c r="A17" s="46" t="s">
        <v>66</v>
      </c>
      <c r="B17" s="47">
        <v>127000000</v>
      </c>
      <c r="C17" s="47">
        <v>1050000</v>
      </c>
      <c r="D17" s="47">
        <f t="shared" si="2"/>
        <v>10500000</v>
      </c>
      <c r="E17" s="129"/>
      <c r="F17" s="129"/>
      <c r="G17" s="51">
        <f t="shared" si="3"/>
        <v>8.2677165354330714E-2</v>
      </c>
      <c r="H17" s="132"/>
      <c r="I17" s="132"/>
      <c r="J17" s="132"/>
      <c r="K17" s="52">
        <f>LOG(D17)</f>
        <v>7.0211892990699383</v>
      </c>
      <c r="L17" s="151"/>
      <c r="M17" s="153"/>
      <c r="N17" s="30"/>
      <c r="O17" s="27"/>
      <c r="P17" s="28"/>
    </row>
    <row r="18" spans="1:16" ht="20.100000000000001" customHeight="1">
      <c r="A18" s="46" t="s">
        <v>67</v>
      </c>
      <c r="B18" s="47">
        <v>127000000</v>
      </c>
      <c r="C18" s="47">
        <v>1660000</v>
      </c>
      <c r="D18" s="47">
        <f t="shared" si="2"/>
        <v>16600000</v>
      </c>
      <c r="E18" s="129"/>
      <c r="F18" s="129"/>
      <c r="G18" s="51">
        <f t="shared" si="3"/>
        <v>0.13070866141732285</v>
      </c>
      <c r="H18" s="132"/>
      <c r="I18" s="132"/>
      <c r="J18" s="132"/>
      <c r="K18" s="52">
        <f>LOG(D18)</f>
        <v>7.220108088040055</v>
      </c>
      <c r="L18" s="151"/>
      <c r="M18" s="153"/>
      <c r="N18" s="30"/>
      <c r="O18" s="27"/>
      <c r="P18" s="28"/>
    </row>
    <row r="19" spans="1:16" ht="20.100000000000001" customHeight="1">
      <c r="A19" s="46" t="s">
        <v>68</v>
      </c>
      <c r="B19" s="47">
        <v>127000000</v>
      </c>
      <c r="C19" s="47">
        <v>1500000</v>
      </c>
      <c r="D19" s="47">
        <f t="shared" si="2"/>
        <v>15000000</v>
      </c>
      <c r="E19" s="129"/>
      <c r="F19" s="129"/>
      <c r="G19" s="51">
        <f t="shared" si="3"/>
        <v>0.11811023622047244</v>
      </c>
      <c r="H19" s="132"/>
      <c r="I19" s="132"/>
      <c r="J19" s="132"/>
      <c r="K19" s="52">
        <f>LOG(D19)</f>
        <v>7.1760912590556813</v>
      </c>
      <c r="L19" s="151"/>
      <c r="M19" s="153"/>
      <c r="N19" s="30"/>
      <c r="O19" s="27"/>
      <c r="P19" s="28"/>
    </row>
    <row r="20" spans="1:16" ht="20.100000000000001" customHeight="1">
      <c r="A20" s="46" t="s">
        <v>69</v>
      </c>
      <c r="B20" s="47">
        <v>127000000</v>
      </c>
      <c r="C20" s="47">
        <v>1600000</v>
      </c>
      <c r="D20" s="47">
        <f t="shared" si="2"/>
        <v>16000000</v>
      </c>
      <c r="E20" s="130"/>
      <c r="F20" s="130"/>
      <c r="G20" s="51">
        <f t="shared" si="3"/>
        <v>0.12598425196850394</v>
      </c>
      <c r="H20" s="133"/>
      <c r="I20" s="133"/>
      <c r="J20" s="133"/>
      <c r="K20" s="52">
        <f>LOG(D20)</f>
        <v>7.204119982655925</v>
      </c>
      <c r="L20" s="151"/>
      <c r="M20" s="153"/>
      <c r="N20" s="30"/>
      <c r="O20" s="27"/>
      <c r="P20" s="28"/>
    </row>
    <row r="21" spans="1:16" ht="20.100000000000001" customHeight="1" thickBot="1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127000000</v>
      </c>
      <c r="C22" s="8">
        <v>357</v>
      </c>
      <c r="D22" s="8">
        <f t="shared" si="2"/>
        <v>3570</v>
      </c>
      <c r="E22" s="136">
        <f>AVERAGE(D22:D26)</f>
        <v>1061.8</v>
      </c>
      <c r="F22" s="136">
        <f>STDEV(D22:D26)</f>
        <v>1549.2413304582344</v>
      </c>
      <c r="G22" s="125">
        <f t="shared" si="3"/>
        <v>2.811023622047244E-5</v>
      </c>
      <c r="H22" s="139">
        <f>AVERAGE(G22:G26)</f>
        <v>8.3606299212598422E-6</v>
      </c>
      <c r="I22" s="142">
        <f>STDEV(G22:G26)</f>
        <v>1.2198750633529403E-5</v>
      </c>
      <c r="J22" s="145">
        <f>I22/H22</f>
        <v>1.4590707576363102</v>
      </c>
      <c r="K22" s="67">
        <f>LOG(D22)</f>
        <v>3.5526682161121932</v>
      </c>
      <c r="L22" s="148">
        <f>AVERAGE(K22:K26)</f>
        <v>1.794256867933802</v>
      </c>
      <c r="M22" s="148">
        <f>STDEV(K22:K26)^2</f>
        <v>2.9197265031289832</v>
      </c>
      <c r="N22" s="155">
        <f>L16-L22</f>
        <v>5.3640972009095096</v>
      </c>
      <c r="O22" s="148">
        <f>SQRT((M16/5)+(M22/5))</f>
        <v>0.76498642681749585</v>
      </c>
      <c r="P22" s="134">
        <f>1.96*O22</f>
        <v>1.4993733965622917</v>
      </c>
    </row>
    <row r="23" spans="1:16" ht="20.100000000000001" customHeight="1">
      <c r="A23" s="16" t="s">
        <v>72</v>
      </c>
      <c r="B23" s="10">
        <v>127000000</v>
      </c>
      <c r="C23" s="10">
        <v>16.7</v>
      </c>
      <c r="D23" s="10">
        <f t="shared" si="2"/>
        <v>167</v>
      </c>
      <c r="E23" s="137"/>
      <c r="F23" s="137"/>
      <c r="G23" s="119">
        <f t="shared" si="3"/>
        <v>1.3149606299212598E-6</v>
      </c>
      <c r="H23" s="140"/>
      <c r="I23" s="143"/>
      <c r="J23" s="146"/>
      <c r="K23" s="68">
        <f>LOG(D23)</f>
        <v>2.2227164711475833</v>
      </c>
      <c r="L23" s="149"/>
      <c r="M23" s="149"/>
      <c r="N23" s="156"/>
      <c r="O23" s="149"/>
      <c r="P23" s="135"/>
    </row>
    <row r="24" spans="1:16" ht="20.100000000000001" customHeight="1">
      <c r="A24" s="16" t="s">
        <v>73</v>
      </c>
      <c r="B24" s="10">
        <v>127000000</v>
      </c>
      <c r="C24" s="10">
        <v>0</v>
      </c>
      <c r="D24" s="10">
        <v>1</v>
      </c>
      <c r="E24" s="137"/>
      <c r="F24" s="137"/>
      <c r="G24" s="11">
        <f t="shared" si="3"/>
        <v>7.8740157480314962E-9</v>
      </c>
      <c r="H24" s="140"/>
      <c r="I24" s="143"/>
      <c r="J24" s="146"/>
      <c r="K24" s="68">
        <f>LOG(D24)</f>
        <v>0</v>
      </c>
      <c r="L24" s="149"/>
      <c r="M24" s="149"/>
      <c r="N24" s="156"/>
      <c r="O24" s="149"/>
      <c r="P24" s="135"/>
    </row>
    <row r="25" spans="1:16" ht="20.100000000000001" customHeight="1">
      <c r="A25" s="16" t="s">
        <v>74</v>
      </c>
      <c r="B25" s="10">
        <v>127000000</v>
      </c>
      <c r="C25" s="10">
        <v>157</v>
      </c>
      <c r="D25" s="10">
        <f t="shared" si="2"/>
        <v>1570</v>
      </c>
      <c r="E25" s="137"/>
      <c r="F25" s="137"/>
      <c r="G25" s="122">
        <f t="shared" si="3"/>
        <v>1.2362204724409449E-5</v>
      </c>
      <c r="H25" s="140"/>
      <c r="I25" s="143"/>
      <c r="J25" s="146"/>
      <c r="K25" s="68">
        <f>LOG(D25)</f>
        <v>3.1958996524092336</v>
      </c>
      <c r="L25" s="149"/>
      <c r="M25" s="149"/>
      <c r="N25" s="156"/>
      <c r="O25" s="149"/>
      <c r="P25" s="135"/>
    </row>
    <row r="26" spans="1:16" ht="20.100000000000001" customHeight="1">
      <c r="A26" s="16" t="s">
        <v>75</v>
      </c>
      <c r="B26" s="10">
        <v>127000000</v>
      </c>
      <c r="C26" s="10">
        <v>0</v>
      </c>
      <c r="D26" s="10">
        <v>1</v>
      </c>
      <c r="E26" s="138"/>
      <c r="F26" s="138"/>
      <c r="G26" s="11">
        <f t="shared" si="3"/>
        <v>7.8740157480314962E-9</v>
      </c>
      <c r="H26" s="141"/>
      <c r="I26" s="144"/>
      <c r="J26" s="147"/>
      <c r="K26" s="68">
        <f>LOG(D26)</f>
        <v>0</v>
      </c>
      <c r="L26" s="154"/>
      <c r="M26" s="154"/>
      <c r="N26" s="157"/>
      <c r="O26" s="149"/>
      <c r="P26" s="135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127000000</v>
      </c>
      <c r="C30" s="76">
        <v>5300000</v>
      </c>
      <c r="D30" s="76">
        <f t="shared" ref="D30:D41" si="4">C30*10</f>
        <v>53000000</v>
      </c>
      <c r="E30" s="180">
        <f>AVERAGE(D30:D34)</f>
        <v>79800000</v>
      </c>
      <c r="F30" s="180">
        <f>STDEV(D30:D34)</f>
        <v>26046976.791942667</v>
      </c>
      <c r="G30" s="81">
        <f t="shared" ref="G30:G40" si="5">D30/B30</f>
        <v>0.41732283464566927</v>
      </c>
      <c r="H30" s="183">
        <f>AVERAGE(G30:G34)</f>
        <v>0.62834645669291334</v>
      </c>
      <c r="I30" s="183">
        <f>STDEV(G30:G34)</f>
        <v>0.20509430544836757</v>
      </c>
      <c r="J30" s="183">
        <f>I30/H30</f>
        <v>0.3264032179441439</v>
      </c>
      <c r="K30" s="82">
        <f>LOG(D30)</f>
        <v>7.7242758696007892</v>
      </c>
      <c r="L30" s="176">
        <f>AVERAGE(K30:K34)</f>
        <v>7.8836842419980657</v>
      </c>
      <c r="M30" s="178">
        <f>STDEV(K30:K34)^2</f>
        <v>1.9754541339139568E-2</v>
      </c>
      <c r="N30" s="29"/>
      <c r="O30" s="25"/>
      <c r="P30" s="26"/>
    </row>
    <row r="31" spans="1:16" ht="20.100000000000001" customHeight="1">
      <c r="A31" s="77" t="s">
        <v>55</v>
      </c>
      <c r="B31" s="78">
        <v>127000000</v>
      </c>
      <c r="C31" s="78">
        <v>10000000</v>
      </c>
      <c r="D31" s="78">
        <f t="shared" si="4"/>
        <v>100000000</v>
      </c>
      <c r="E31" s="181"/>
      <c r="F31" s="181"/>
      <c r="G31" s="84">
        <f t="shared" si="5"/>
        <v>0.78740157480314965</v>
      </c>
      <c r="H31" s="184"/>
      <c r="I31" s="184"/>
      <c r="J31" s="184"/>
      <c r="K31" s="85">
        <f>LOG(D31)</f>
        <v>8</v>
      </c>
      <c r="L31" s="177"/>
      <c r="M31" s="179"/>
      <c r="N31" s="30"/>
      <c r="O31" s="27"/>
      <c r="P31" s="28"/>
    </row>
    <row r="32" spans="1:16" ht="20.100000000000001" customHeight="1">
      <c r="A32" s="77" t="s">
        <v>56</v>
      </c>
      <c r="B32" s="78">
        <v>127000000</v>
      </c>
      <c r="C32" s="78">
        <v>6170000</v>
      </c>
      <c r="D32" s="78">
        <f t="shared" si="4"/>
        <v>61700000</v>
      </c>
      <c r="E32" s="181"/>
      <c r="F32" s="181"/>
      <c r="G32" s="84">
        <f t="shared" si="5"/>
        <v>0.48582677165354332</v>
      </c>
      <c r="H32" s="184"/>
      <c r="I32" s="184"/>
      <c r="J32" s="184"/>
      <c r="K32" s="85">
        <f>LOG(D32)</f>
        <v>7.790285164033242</v>
      </c>
      <c r="L32" s="177"/>
      <c r="M32" s="179"/>
      <c r="N32" s="30"/>
      <c r="O32" s="27"/>
      <c r="P32" s="28"/>
    </row>
    <row r="33" spans="1:16" ht="20.100000000000001" customHeight="1">
      <c r="A33" s="77" t="s">
        <v>57</v>
      </c>
      <c r="B33" s="78">
        <v>127000000</v>
      </c>
      <c r="C33" s="78">
        <v>7030000</v>
      </c>
      <c r="D33" s="78">
        <f t="shared" si="4"/>
        <v>70300000</v>
      </c>
      <c r="E33" s="181"/>
      <c r="F33" s="181"/>
      <c r="G33" s="84">
        <f t="shared" si="5"/>
        <v>0.55354330708661414</v>
      </c>
      <c r="H33" s="184"/>
      <c r="I33" s="184"/>
      <c r="J33" s="184"/>
      <c r="K33" s="85">
        <f>LOG(D33)</f>
        <v>7.8469553250198238</v>
      </c>
      <c r="L33" s="177"/>
      <c r="M33" s="179"/>
      <c r="N33" s="30"/>
      <c r="O33" s="27"/>
      <c r="P33" s="28"/>
    </row>
    <row r="34" spans="1:16" ht="20.100000000000001" customHeight="1">
      <c r="A34" s="77" t="s">
        <v>58</v>
      </c>
      <c r="B34" s="78">
        <v>127000000</v>
      </c>
      <c r="C34" s="78">
        <v>11400000</v>
      </c>
      <c r="D34" s="78">
        <f t="shared" si="4"/>
        <v>114000000</v>
      </c>
      <c r="E34" s="182"/>
      <c r="F34" s="182"/>
      <c r="G34" s="84">
        <f t="shared" si="5"/>
        <v>0.89763779527559051</v>
      </c>
      <c r="H34" s="185"/>
      <c r="I34" s="185"/>
      <c r="J34" s="185"/>
      <c r="K34" s="85">
        <f>LOG(D34)</f>
        <v>8.0569048513364727</v>
      </c>
      <c r="L34" s="177"/>
      <c r="M34" s="179"/>
      <c r="N34" s="30"/>
      <c r="O34" s="27"/>
      <c r="P34" s="28"/>
    </row>
    <row r="35" spans="1:16" ht="20.100000000000001" customHeight="1" thickBot="1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127000000</v>
      </c>
      <c r="C36" s="8">
        <v>3.33</v>
      </c>
      <c r="D36" s="8">
        <f t="shared" si="4"/>
        <v>33.299999999999997</v>
      </c>
      <c r="E36" s="136">
        <f>AVERAGE(D36:D40)</f>
        <v>714.06000000000006</v>
      </c>
      <c r="F36" s="136">
        <f>STDEV(D36:D40)</f>
        <v>681.85215992911549</v>
      </c>
      <c r="G36" s="123">
        <f t="shared" si="5"/>
        <v>2.6220472440944878E-7</v>
      </c>
      <c r="H36" s="139">
        <f>AVERAGE(G36:G40)</f>
        <v>5.6225196850393702E-6</v>
      </c>
      <c r="I36" s="139">
        <f>STDEV(G36:G40)</f>
        <v>5.3689146451111452E-6</v>
      </c>
      <c r="J36" s="145">
        <f>I36/H36</f>
        <v>0.95489477064828643</v>
      </c>
      <c r="K36" s="67">
        <f>LOG(D36)</f>
        <v>1.5224442335063197</v>
      </c>
      <c r="L36" s="148">
        <f>AVERAGE(K36:K40)</f>
        <v>2.5863870466013621</v>
      </c>
      <c r="M36" s="148">
        <f>STDEV(K36:K40)^2</f>
        <v>0.43837925901154767</v>
      </c>
      <c r="N36" s="155">
        <f>L30-L36</f>
        <v>5.2972971953967036</v>
      </c>
      <c r="O36" s="148">
        <f>SQRT((M30/5)+(M36/5))</f>
        <v>0.30269912466034232</v>
      </c>
      <c r="P36" s="134">
        <f>1.96*O36</f>
        <v>0.59329028433427089</v>
      </c>
    </row>
    <row r="37" spans="1:16" ht="20.100000000000001" customHeight="1">
      <c r="A37" s="16" t="s">
        <v>61</v>
      </c>
      <c r="B37" s="10">
        <v>127000000</v>
      </c>
      <c r="C37" s="10">
        <v>50</v>
      </c>
      <c r="D37" s="10">
        <f t="shared" si="4"/>
        <v>500</v>
      </c>
      <c r="E37" s="137"/>
      <c r="F37" s="137"/>
      <c r="G37" s="119">
        <f t="shared" si="5"/>
        <v>3.9370078740157482E-6</v>
      </c>
      <c r="H37" s="140"/>
      <c r="I37" s="140"/>
      <c r="J37" s="146"/>
      <c r="K37" s="68">
        <f>LOG(D37)</f>
        <v>2.6989700043360187</v>
      </c>
      <c r="L37" s="149"/>
      <c r="M37" s="149"/>
      <c r="N37" s="156"/>
      <c r="O37" s="149"/>
      <c r="P37" s="135"/>
    </row>
    <row r="38" spans="1:16" ht="20.100000000000001" customHeight="1">
      <c r="A38" s="16" t="s">
        <v>62</v>
      </c>
      <c r="B38" s="10">
        <v>127000000</v>
      </c>
      <c r="C38" s="10">
        <v>96.7</v>
      </c>
      <c r="D38" s="10">
        <f t="shared" si="4"/>
        <v>967</v>
      </c>
      <c r="E38" s="137"/>
      <c r="F38" s="137"/>
      <c r="G38" s="119">
        <f t="shared" si="5"/>
        <v>7.6141732283464566E-6</v>
      </c>
      <c r="H38" s="140"/>
      <c r="I38" s="140"/>
      <c r="J38" s="146"/>
      <c r="K38" s="68">
        <f>LOG(D38)</f>
        <v>2.9854264740830017</v>
      </c>
      <c r="L38" s="149"/>
      <c r="M38" s="149"/>
      <c r="N38" s="156"/>
      <c r="O38" s="149"/>
      <c r="P38" s="135"/>
    </row>
    <row r="39" spans="1:16" ht="20.100000000000001" customHeight="1">
      <c r="A39" s="16" t="s">
        <v>63</v>
      </c>
      <c r="B39" s="10">
        <v>127000000</v>
      </c>
      <c r="C39" s="10">
        <v>30</v>
      </c>
      <c r="D39" s="10">
        <f t="shared" si="4"/>
        <v>300</v>
      </c>
      <c r="E39" s="137"/>
      <c r="F39" s="137"/>
      <c r="G39" s="119">
        <f t="shared" si="5"/>
        <v>2.3622047244094487E-6</v>
      </c>
      <c r="H39" s="140"/>
      <c r="I39" s="140"/>
      <c r="J39" s="146"/>
      <c r="K39" s="68">
        <f>LOG(D39)</f>
        <v>2.4771212547196626</v>
      </c>
      <c r="L39" s="149"/>
      <c r="M39" s="149"/>
      <c r="N39" s="156"/>
      <c r="O39" s="149"/>
      <c r="P39" s="135"/>
    </row>
    <row r="40" spans="1:16" ht="20.100000000000001" customHeight="1">
      <c r="A40" s="16" t="s">
        <v>64</v>
      </c>
      <c r="B40" s="10">
        <v>127000000</v>
      </c>
      <c r="C40" s="10">
        <v>177</v>
      </c>
      <c r="D40" s="10">
        <f t="shared" si="4"/>
        <v>1770</v>
      </c>
      <c r="E40" s="138"/>
      <c r="F40" s="138"/>
      <c r="G40" s="122">
        <f t="shared" si="5"/>
        <v>1.3937007874015747E-5</v>
      </c>
      <c r="H40" s="141"/>
      <c r="I40" s="141"/>
      <c r="J40" s="147"/>
      <c r="K40" s="68">
        <f>LOG(D40)</f>
        <v>3.2479732663618068</v>
      </c>
      <c r="L40" s="154"/>
      <c r="M40" s="154"/>
      <c r="N40" s="157"/>
      <c r="O40" s="149"/>
      <c r="P40" s="135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127000000</v>
      </c>
      <c r="C44" s="87">
        <v>717000</v>
      </c>
      <c r="D44" s="87">
        <f t="shared" ref="D44:D55" si="6">C44*10</f>
        <v>7170000</v>
      </c>
      <c r="E44" s="186">
        <f>AVERAGE(D44:D48)</f>
        <v>8614000</v>
      </c>
      <c r="F44" s="186">
        <f>STDEV(D44:D48)</f>
        <v>1762648.5752979803</v>
      </c>
      <c r="G44" s="91">
        <f t="shared" ref="G44:G48" si="7">D44/B44</f>
        <v>5.6456692913385828E-2</v>
      </c>
      <c r="H44" s="189">
        <f>AVERAGE(G44:G48)</f>
        <v>6.7826771653543311E-2</v>
      </c>
      <c r="I44" s="189">
        <f>STDEV(G44:G48)</f>
        <v>1.387912264014159E-2</v>
      </c>
      <c r="J44" s="189">
        <f>I44/H44</f>
        <v>0.20462602452960085</v>
      </c>
      <c r="K44" s="92">
        <f>LOG(D44)</f>
        <v>6.8555191556677997</v>
      </c>
      <c r="L44" s="192">
        <f>AVERAGE(K44:K48)</f>
        <v>6.9281243304993296</v>
      </c>
      <c r="M44" s="194">
        <f>STDEV(K44:K48)^2</f>
        <v>7.5919917337330381E-3</v>
      </c>
      <c r="N44" s="29"/>
      <c r="O44" s="25"/>
      <c r="P44" s="26"/>
    </row>
    <row r="45" spans="1:16" ht="20.100000000000001" customHeight="1">
      <c r="A45" s="88" t="s">
        <v>40</v>
      </c>
      <c r="B45" s="89">
        <v>127000000</v>
      </c>
      <c r="C45" s="89">
        <v>857000</v>
      </c>
      <c r="D45" s="89">
        <f t="shared" si="6"/>
        <v>8570000</v>
      </c>
      <c r="E45" s="187"/>
      <c r="F45" s="187"/>
      <c r="G45" s="93">
        <f t="shared" si="7"/>
        <v>6.7480314960629922E-2</v>
      </c>
      <c r="H45" s="190"/>
      <c r="I45" s="190"/>
      <c r="J45" s="190"/>
      <c r="K45" s="94">
        <f>LOG(D45)</f>
        <v>6.9329808219231985</v>
      </c>
      <c r="L45" s="193"/>
      <c r="M45" s="195"/>
      <c r="N45" s="30"/>
      <c r="O45" s="27"/>
      <c r="P45" s="28"/>
    </row>
    <row r="46" spans="1:16" ht="20.100000000000001" customHeight="1">
      <c r="A46" s="88" t="s">
        <v>41</v>
      </c>
      <c r="B46" s="89">
        <v>127000000</v>
      </c>
      <c r="C46" s="89">
        <v>930000</v>
      </c>
      <c r="D46" s="89">
        <f t="shared" si="6"/>
        <v>9300000</v>
      </c>
      <c r="E46" s="187"/>
      <c r="F46" s="187"/>
      <c r="G46" s="93">
        <f t="shared" si="7"/>
        <v>7.3228346456692919E-2</v>
      </c>
      <c r="H46" s="190"/>
      <c r="I46" s="190"/>
      <c r="J46" s="190"/>
      <c r="K46" s="94">
        <f>LOG(D46)</f>
        <v>6.9684829485539348</v>
      </c>
      <c r="L46" s="193"/>
      <c r="M46" s="195"/>
      <c r="N46" s="30"/>
      <c r="O46" s="27"/>
      <c r="P46" s="28"/>
    </row>
    <row r="47" spans="1:16" ht="20.100000000000001" customHeight="1">
      <c r="A47" s="88" t="s">
        <v>42</v>
      </c>
      <c r="B47" s="89">
        <v>127000000</v>
      </c>
      <c r="C47" s="89">
        <v>683000</v>
      </c>
      <c r="D47" s="89">
        <f t="shared" si="6"/>
        <v>6830000</v>
      </c>
      <c r="E47" s="187"/>
      <c r="F47" s="187"/>
      <c r="G47" s="93">
        <f t="shared" si="7"/>
        <v>5.3779527559055115E-2</v>
      </c>
      <c r="H47" s="190"/>
      <c r="I47" s="190"/>
      <c r="J47" s="190"/>
      <c r="K47" s="94">
        <f>LOG(D47)</f>
        <v>6.8344207036815323</v>
      </c>
      <c r="L47" s="193"/>
      <c r="M47" s="195"/>
      <c r="N47" s="30"/>
      <c r="O47" s="27"/>
      <c r="P47" s="28"/>
    </row>
    <row r="48" spans="1:16" ht="20.100000000000001" customHeight="1">
      <c r="A48" s="88" t="s">
        <v>43</v>
      </c>
      <c r="B48" s="89">
        <v>127000000</v>
      </c>
      <c r="C48" s="89">
        <v>1120000</v>
      </c>
      <c r="D48" s="89">
        <f t="shared" si="6"/>
        <v>11200000</v>
      </c>
      <c r="E48" s="188"/>
      <c r="F48" s="188"/>
      <c r="G48" s="93">
        <f t="shared" si="7"/>
        <v>8.8188976377952755E-2</v>
      </c>
      <c r="H48" s="191"/>
      <c r="I48" s="191"/>
      <c r="J48" s="191"/>
      <c r="K48" s="94">
        <f>LOG(D48)</f>
        <v>7.0492180226701819</v>
      </c>
      <c r="L48" s="193"/>
      <c r="M48" s="195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127000000</v>
      </c>
      <c r="C50" s="8">
        <v>11400</v>
      </c>
      <c r="D50" s="8">
        <f t="shared" si="6"/>
        <v>114000</v>
      </c>
      <c r="E50" s="136">
        <f>AVERAGE(D50:D54)</f>
        <v>57574</v>
      </c>
      <c r="F50" s="136">
        <f>STDEV(D50:D54)</f>
        <v>44021.550177157551</v>
      </c>
      <c r="G50" s="121">
        <f t="shared" ref="G50:G54" si="8">D50/B50</f>
        <v>8.9763779527559056E-4</v>
      </c>
      <c r="H50" s="169">
        <f>AVERAGE(G50:G54)</f>
        <v>4.5333858267716538E-4</v>
      </c>
      <c r="I50" s="169">
        <f>STDEV(G50:G54)</f>
        <v>3.4662637934769724E-4</v>
      </c>
      <c r="J50" s="145">
        <f>I50/H50</f>
        <v>0.76460815953655381</v>
      </c>
      <c r="K50" s="67">
        <f>LOG(D50)</f>
        <v>5.0569048513364727</v>
      </c>
      <c r="L50" s="148">
        <f>AVERAGE(K50:K54)</f>
        <v>4.5507681109738174</v>
      </c>
      <c r="M50" s="148">
        <f>STDEV(K50:K54)^2</f>
        <v>0.3596828512389969</v>
      </c>
      <c r="N50" s="155">
        <f>L44-L50</f>
        <v>2.3773562195255122</v>
      </c>
      <c r="O50" s="148">
        <f>SQRT((M44/5)+(M50/5))</f>
        <v>0.27102577108929327</v>
      </c>
      <c r="P50" s="134">
        <f>1.96*O50</f>
        <v>0.53121051133501485</v>
      </c>
    </row>
    <row r="51" spans="1:16" ht="20.100000000000001" customHeight="1">
      <c r="A51" s="16" t="s">
        <v>46</v>
      </c>
      <c r="B51" s="10">
        <v>127000000</v>
      </c>
      <c r="C51" s="10">
        <v>357</v>
      </c>
      <c r="D51" s="10">
        <f t="shared" si="6"/>
        <v>3570</v>
      </c>
      <c r="E51" s="137"/>
      <c r="F51" s="137"/>
      <c r="G51" s="122">
        <f t="shared" si="8"/>
        <v>2.811023622047244E-5</v>
      </c>
      <c r="H51" s="170"/>
      <c r="I51" s="170"/>
      <c r="J51" s="146"/>
      <c r="K51" s="68">
        <f>LOG(D51)</f>
        <v>3.5526682161121932</v>
      </c>
      <c r="L51" s="149"/>
      <c r="M51" s="149"/>
      <c r="N51" s="156"/>
      <c r="O51" s="149"/>
      <c r="P51" s="135"/>
    </row>
    <row r="52" spans="1:16" ht="20.100000000000001" customHeight="1">
      <c r="A52" s="16" t="s">
        <v>47</v>
      </c>
      <c r="B52" s="10">
        <v>127000000</v>
      </c>
      <c r="C52" s="10">
        <v>5270</v>
      </c>
      <c r="D52" s="10">
        <f t="shared" si="6"/>
        <v>52700</v>
      </c>
      <c r="E52" s="137"/>
      <c r="F52" s="137"/>
      <c r="G52" s="120">
        <f t="shared" si="8"/>
        <v>4.1496062992125982E-4</v>
      </c>
      <c r="H52" s="170"/>
      <c r="I52" s="170"/>
      <c r="J52" s="146"/>
      <c r="K52" s="68">
        <f>LOG(D52)</f>
        <v>4.7218106152125463</v>
      </c>
      <c r="L52" s="149"/>
      <c r="M52" s="149"/>
      <c r="N52" s="156"/>
      <c r="O52" s="149"/>
      <c r="P52" s="135"/>
    </row>
    <row r="53" spans="1:16" ht="20.100000000000001" customHeight="1">
      <c r="A53" s="16" t="s">
        <v>48</v>
      </c>
      <c r="B53" s="10">
        <v>127000000</v>
      </c>
      <c r="C53" s="10">
        <v>3030</v>
      </c>
      <c r="D53" s="10">
        <f t="shared" si="6"/>
        <v>30300</v>
      </c>
      <c r="E53" s="137"/>
      <c r="F53" s="137"/>
      <c r="G53" s="120">
        <f t="shared" si="8"/>
        <v>2.3858267716535432E-4</v>
      </c>
      <c r="H53" s="170"/>
      <c r="I53" s="170"/>
      <c r="J53" s="146"/>
      <c r="K53" s="68">
        <f>LOG(D53)</f>
        <v>4.4814426285023048</v>
      </c>
      <c r="L53" s="149"/>
      <c r="M53" s="149"/>
      <c r="N53" s="156"/>
      <c r="O53" s="149"/>
      <c r="P53" s="135"/>
    </row>
    <row r="54" spans="1:16" ht="20.100000000000001" customHeight="1">
      <c r="A54" s="16" t="s">
        <v>49</v>
      </c>
      <c r="B54" s="10">
        <v>127000000</v>
      </c>
      <c r="C54" s="10">
        <v>8730</v>
      </c>
      <c r="D54" s="10">
        <f t="shared" si="6"/>
        <v>87300</v>
      </c>
      <c r="E54" s="138"/>
      <c r="F54" s="138"/>
      <c r="G54" s="120">
        <f t="shared" si="8"/>
        <v>6.8740157480314966E-4</v>
      </c>
      <c r="H54" s="171"/>
      <c r="I54" s="171"/>
      <c r="J54" s="147"/>
      <c r="K54" s="68">
        <f>LOG(D54)</f>
        <v>4.9410142437055695</v>
      </c>
      <c r="L54" s="154"/>
      <c r="M54" s="154"/>
      <c r="N54" s="157"/>
      <c r="O54" s="149"/>
      <c r="P54" s="135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#15 (300 mg/L - 22°C - 45%RH - 60hr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P56"/>
  <sheetViews>
    <sheetView zoomScale="60" zoomScaleNormal="60" zoomScaleSheetLayoutView="65" workbookViewId="0">
      <selection activeCell="A35" sqref="A35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112000000</v>
      </c>
      <c r="C2" s="108">
        <v>7130000</v>
      </c>
      <c r="D2" s="58">
        <f t="shared" ref="D2:D13" si="0">C2*10</f>
        <v>71300000</v>
      </c>
      <c r="E2" s="160">
        <f>AVERAGE(D2:D6)</f>
        <v>73260000</v>
      </c>
      <c r="F2" s="160">
        <f>STDEV(D2:D6)</f>
        <v>24442442.594798092</v>
      </c>
      <c r="G2" s="63">
        <f t="shared" ref="G2:G12" si="1">D2/B2</f>
        <v>0.63660714285714282</v>
      </c>
      <c r="H2" s="163">
        <f>AVERAGE(G2:G6)</f>
        <v>0.654107142857143</v>
      </c>
      <c r="I2" s="163">
        <f>STDEV(G2:G6)</f>
        <v>0.21823609459641097</v>
      </c>
      <c r="J2" s="166">
        <f>I2/H2</f>
        <v>0.33363967505866809</v>
      </c>
      <c r="K2" s="64">
        <f>LOG(D2)</f>
        <v>7.8530895298518653</v>
      </c>
      <c r="L2" s="172">
        <f>AVERAGE(K2:K6)</f>
        <v>7.8414976157598151</v>
      </c>
      <c r="M2" s="174">
        <f>STDEV(K2:K6)^2</f>
        <v>2.8111281612510197E-2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112000000</v>
      </c>
      <c r="C3" s="60">
        <v>6670000</v>
      </c>
      <c r="D3" s="60">
        <f t="shared" si="0"/>
        <v>66700000</v>
      </c>
      <c r="E3" s="161"/>
      <c r="F3" s="161"/>
      <c r="G3" s="65">
        <f t="shared" si="1"/>
        <v>0.59553571428571428</v>
      </c>
      <c r="H3" s="164"/>
      <c r="I3" s="164"/>
      <c r="J3" s="167"/>
      <c r="K3" s="66">
        <f>LOG(D3)</f>
        <v>7.8241258339165487</v>
      </c>
      <c r="L3" s="173"/>
      <c r="M3" s="175"/>
      <c r="N3" s="30"/>
      <c r="O3" s="27"/>
      <c r="P3" s="28"/>
    </row>
    <row r="4" spans="1:16" s="9" customFormat="1" ht="20.100000000000001" customHeight="1">
      <c r="A4" s="59" t="s">
        <v>28</v>
      </c>
      <c r="B4" s="60">
        <v>112000000</v>
      </c>
      <c r="C4" s="60">
        <v>3730000</v>
      </c>
      <c r="D4" s="60">
        <f t="shared" si="0"/>
        <v>37300000</v>
      </c>
      <c r="E4" s="161"/>
      <c r="F4" s="161"/>
      <c r="G4" s="65">
        <f t="shared" si="1"/>
        <v>0.33303571428571427</v>
      </c>
      <c r="H4" s="164"/>
      <c r="I4" s="164"/>
      <c r="J4" s="167"/>
      <c r="K4" s="66">
        <f>LOG(D4)</f>
        <v>7.5717088318086878</v>
      </c>
      <c r="L4" s="173"/>
      <c r="M4" s="175"/>
      <c r="N4" s="30"/>
      <c r="O4" s="27"/>
      <c r="P4" s="28"/>
    </row>
    <row r="5" spans="1:16" s="9" customFormat="1" ht="20.100000000000001" customHeight="1">
      <c r="A5" s="59" t="s">
        <v>29</v>
      </c>
      <c r="B5" s="60">
        <v>112000000</v>
      </c>
      <c r="C5" s="60">
        <v>9000000</v>
      </c>
      <c r="D5" s="60">
        <f t="shared" si="0"/>
        <v>90000000</v>
      </c>
      <c r="E5" s="161"/>
      <c r="F5" s="161"/>
      <c r="G5" s="65">
        <f t="shared" si="1"/>
        <v>0.8035714285714286</v>
      </c>
      <c r="H5" s="164"/>
      <c r="I5" s="164"/>
      <c r="J5" s="167"/>
      <c r="K5" s="66">
        <f>LOG(D5)</f>
        <v>7.9542425094393252</v>
      </c>
      <c r="L5" s="173"/>
      <c r="M5" s="175"/>
      <c r="N5" s="30"/>
      <c r="O5" s="27"/>
      <c r="P5" s="28"/>
    </row>
    <row r="6" spans="1:16" s="9" customFormat="1" ht="20.100000000000001" customHeight="1">
      <c r="A6" s="59" t="s">
        <v>30</v>
      </c>
      <c r="B6" s="60">
        <v>112000000</v>
      </c>
      <c r="C6" s="60">
        <v>10100000</v>
      </c>
      <c r="D6" s="60">
        <f t="shared" si="0"/>
        <v>101000000</v>
      </c>
      <c r="E6" s="162"/>
      <c r="F6" s="162"/>
      <c r="G6" s="65">
        <f t="shared" si="1"/>
        <v>0.9017857142857143</v>
      </c>
      <c r="H6" s="165"/>
      <c r="I6" s="165"/>
      <c r="J6" s="168"/>
      <c r="K6" s="66">
        <f>LOG(D6)</f>
        <v>8.0043213737826431</v>
      </c>
      <c r="L6" s="173"/>
      <c r="M6" s="175"/>
      <c r="N6" s="30"/>
      <c r="O6" s="27"/>
      <c r="P6" s="28"/>
    </row>
    <row r="7" spans="1:16" s="9" customFormat="1" ht="20.100000000000001" customHeight="1" thickBot="1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112000000</v>
      </c>
      <c r="C8" s="8">
        <v>983000</v>
      </c>
      <c r="D8" s="8">
        <f t="shared" si="0"/>
        <v>9830000</v>
      </c>
      <c r="E8" s="136">
        <f>AVERAGE(D8:D12)</f>
        <v>9566000</v>
      </c>
      <c r="F8" s="136">
        <f>STDEV(D8:D12)</f>
        <v>2430386.8004908189</v>
      </c>
      <c r="G8" s="41">
        <f t="shared" si="1"/>
        <v>8.7767857142857147E-2</v>
      </c>
      <c r="H8" s="145">
        <f>AVERAGE(G8:G12)</f>
        <v>8.5410714285714284E-2</v>
      </c>
      <c r="I8" s="145">
        <f>STDEV(G8:G12)</f>
        <v>2.169988214723945E-2</v>
      </c>
      <c r="J8" s="145">
        <f>I8/H8</f>
        <v>0.2540651056335792</v>
      </c>
      <c r="K8" s="67">
        <f>LOG(D8)</f>
        <v>6.9925535178321354</v>
      </c>
      <c r="L8" s="148">
        <f>AVERAGE(K8:K12)</f>
        <v>6.9670124817698538</v>
      </c>
      <c r="M8" s="148">
        <f>STDEV(K8:K12)^2</f>
        <v>1.6526457952096504E-2</v>
      </c>
      <c r="N8" s="155">
        <f>L2-L8</f>
        <v>0.87448513398996131</v>
      </c>
      <c r="O8" s="148">
        <f>SQRT((M2/5)+(M8/5))</f>
        <v>9.4485702161339419E-2</v>
      </c>
      <c r="P8" s="158">
        <f>1.96*O8</f>
        <v>0.18519197623622527</v>
      </c>
    </row>
    <row r="9" spans="1:16" ht="20.100000000000001" customHeight="1">
      <c r="A9" s="16" t="s">
        <v>33</v>
      </c>
      <c r="B9" s="10">
        <v>112000000</v>
      </c>
      <c r="C9" s="10">
        <v>1220000</v>
      </c>
      <c r="D9" s="10">
        <f t="shared" si="0"/>
        <v>12200000</v>
      </c>
      <c r="E9" s="137"/>
      <c r="F9" s="137"/>
      <c r="G9" s="11">
        <f t="shared" si="1"/>
        <v>0.10892857142857143</v>
      </c>
      <c r="H9" s="146"/>
      <c r="I9" s="146"/>
      <c r="J9" s="146"/>
      <c r="K9" s="68">
        <f>LOG(D9)</f>
        <v>7.0863598306747484</v>
      </c>
      <c r="L9" s="149"/>
      <c r="M9" s="149"/>
      <c r="N9" s="156"/>
      <c r="O9" s="149"/>
      <c r="P9" s="159"/>
    </row>
    <row r="10" spans="1:16" ht="20.100000000000001" customHeight="1">
      <c r="A10" s="16" t="s">
        <v>34</v>
      </c>
      <c r="B10" s="10">
        <v>112000000</v>
      </c>
      <c r="C10" s="10">
        <v>1050000</v>
      </c>
      <c r="D10" s="10">
        <f t="shared" si="0"/>
        <v>10500000</v>
      </c>
      <c r="E10" s="137"/>
      <c r="F10" s="137"/>
      <c r="G10" s="11">
        <f t="shared" si="1"/>
        <v>9.375E-2</v>
      </c>
      <c r="H10" s="146"/>
      <c r="I10" s="146"/>
      <c r="J10" s="146"/>
      <c r="K10" s="68">
        <f>LOG(D10)</f>
        <v>7.0211892990699383</v>
      </c>
      <c r="L10" s="149"/>
      <c r="M10" s="149"/>
      <c r="N10" s="156"/>
      <c r="O10" s="149"/>
      <c r="P10" s="159"/>
    </row>
    <row r="11" spans="1:16" ht="20.100000000000001" customHeight="1">
      <c r="A11" s="16" t="s">
        <v>35</v>
      </c>
      <c r="B11" s="10">
        <v>112000000</v>
      </c>
      <c r="C11" s="10">
        <v>970000</v>
      </c>
      <c r="D11" s="10">
        <f t="shared" si="0"/>
        <v>9700000</v>
      </c>
      <c r="E11" s="137"/>
      <c r="F11" s="137"/>
      <c r="G11" s="11">
        <f t="shared" si="1"/>
        <v>8.6607142857142855E-2</v>
      </c>
      <c r="H11" s="146"/>
      <c r="I11" s="146"/>
      <c r="J11" s="146"/>
      <c r="K11" s="68">
        <f>LOG(D11)</f>
        <v>6.9867717342662452</v>
      </c>
      <c r="L11" s="149"/>
      <c r="M11" s="149"/>
      <c r="N11" s="156"/>
      <c r="O11" s="149"/>
      <c r="P11" s="159"/>
    </row>
    <row r="12" spans="1:16" ht="20.100000000000001" customHeight="1">
      <c r="A12" s="16" t="s">
        <v>36</v>
      </c>
      <c r="B12" s="10">
        <v>112000000</v>
      </c>
      <c r="C12" s="10">
        <v>560000</v>
      </c>
      <c r="D12" s="10">
        <f t="shared" si="0"/>
        <v>5600000</v>
      </c>
      <c r="E12" s="138"/>
      <c r="F12" s="138"/>
      <c r="G12" s="11">
        <f t="shared" si="1"/>
        <v>0.05</v>
      </c>
      <c r="H12" s="147"/>
      <c r="I12" s="147"/>
      <c r="J12" s="147"/>
      <c r="K12" s="68">
        <f>LOG(D12)</f>
        <v>6.7481880270062007</v>
      </c>
      <c r="L12" s="154"/>
      <c r="M12" s="154"/>
      <c r="N12" s="157"/>
      <c r="O12" s="149"/>
      <c r="P12" s="15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112000000</v>
      </c>
      <c r="C16" s="45">
        <v>500000</v>
      </c>
      <c r="D16" s="45">
        <f t="shared" ref="D16:D27" si="2">C16*10</f>
        <v>5000000</v>
      </c>
      <c r="E16" s="128">
        <f>AVERAGE(D16:D20)</f>
        <v>4314000</v>
      </c>
      <c r="F16" s="128">
        <f>STDEV(D16:D20)</f>
        <v>1192677.6597220222</v>
      </c>
      <c r="G16" s="49">
        <f t="shared" ref="G16:G26" si="3">D16/B16</f>
        <v>4.4642857142857144E-2</v>
      </c>
      <c r="H16" s="131">
        <f>AVERAGE(G16:G20)</f>
        <v>3.8517857142857145E-2</v>
      </c>
      <c r="I16" s="131">
        <f>STDEV(G16:G20)</f>
        <v>1.0648907676089463E-2</v>
      </c>
      <c r="J16" s="131">
        <f>I16/H16</f>
        <v>0.27646677323180802</v>
      </c>
      <c r="K16" s="50">
        <f>LOG(D16)</f>
        <v>6.6989700043360187</v>
      </c>
      <c r="L16" s="150">
        <f>AVERAGE(K16:K20)</f>
        <v>6.621920568483918</v>
      </c>
      <c r="M16" s="206">
        <f>STDEV(K16:K20)^2</f>
        <v>1.3898103334746281E-2</v>
      </c>
      <c r="N16" s="29"/>
      <c r="O16" s="25"/>
      <c r="P16" s="26"/>
    </row>
    <row r="17" spans="1:16" ht="20.100000000000001" customHeight="1">
      <c r="A17" s="46" t="s">
        <v>66</v>
      </c>
      <c r="B17" s="47">
        <v>112000000</v>
      </c>
      <c r="C17" s="47">
        <v>600000</v>
      </c>
      <c r="D17" s="47">
        <f t="shared" si="2"/>
        <v>6000000</v>
      </c>
      <c r="E17" s="129"/>
      <c r="F17" s="129"/>
      <c r="G17" s="51">
        <f t="shared" si="3"/>
        <v>5.3571428571428568E-2</v>
      </c>
      <c r="H17" s="132"/>
      <c r="I17" s="132"/>
      <c r="J17" s="132"/>
      <c r="K17" s="52">
        <f>LOG(D17)</f>
        <v>6.7781512503836439</v>
      </c>
      <c r="L17" s="151"/>
      <c r="M17" s="207"/>
      <c r="N17" s="30"/>
      <c r="O17" s="27"/>
      <c r="P17" s="28"/>
    </row>
    <row r="18" spans="1:16" ht="20.100000000000001" customHeight="1">
      <c r="A18" s="46" t="s">
        <v>67</v>
      </c>
      <c r="B18" s="47">
        <v>112000000</v>
      </c>
      <c r="C18" s="47">
        <v>410000</v>
      </c>
      <c r="D18" s="47">
        <f t="shared" si="2"/>
        <v>4100000</v>
      </c>
      <c r="E18" s="129"/>
      <c r="F18" s="129"/>
      <c r="G18" s="51">
        <f t="shared" si="3"/>
        <v>3.6607142857142859E-2</v>
      </c>
      <c r="H18" s="132"/>
      <c r="I18" s="132"/>
      <c r="J18" s="132"/>
      <c r="K18" s="52">
        <f>LOG(D18)</f>
        <v>6.6127838567197355</v>
      </c>
      <c r="L18" s="151"/>
      <c r="M18" s="207"/>
      <c r="N18" s="30"/>
      <c r="O18" s="27"/>
      <c r="P18" s="28"/>
    </row>
    <row r="19" spans="1:16" ht="20.100000000000001" customHeight="1">
      <c r="A19" s="46" t="s">
        <v>68</v>
      </c>
      <c r="B19" s="47">
        <v>112000000</v>
      </c>
      <c r="C19" s="47">
        <v>320000</v>
      </c>
      <c r="D19" s="47">
        <f t="shared" si="2"/>
        <v>3200000</v>
      </c>
      <c r="E19" s="129"/>
      <c r="F19" s="129"/>
      <c r="G19" s="51">
        <f t="shared" si="3"/>
        <v>2.8571428571428571E-2</v>
      </c>
      <c r="H19" s="132"/>
      <c r="I19" s="132"/>
      <c r="J19" s="132"/>
      <c r="K19" s="52">
        <f>LOG(D19)</f>
        <v>6.5051499783199063</v>
      </c>
      <c r="L19" s="151"/>
      <c r="M19" s="207"/>
      <c r="N19" s="30"/>
      <c r="O19" s="27"/>
      <c r="P19" s="28"/>
    </row>
    <row r="20" spans="1:16" ht="20.100000000000001" customHeight="1">
      <c r="A20" s="46" t="s">
        <v>69</v>
      </c>
      <c r="B20" s="47">
        <v>112000000</v>
      </c>
      <c r="C20" s="47">
        <v>327000</v>
      </c>
      <c r="D20" s="47">
        <f t="shared" si="2"/>
        <v>3270000</v>
      </c>
      <c r="E20" s="130"/>
      <c r="F20" s="130"/>
      <c r="G20" s="51">
        <f t="shared" si="3"/>
        <v>2.9196428571428571E-2</v>
      </c>
      <c r="H20" s="133"/>
      <c r="I20" s="133"/>
      <c r="J20" s="133"/>
      <c r="K20" s="52">
        <f>LOG(D20)</f>
        <v>6.5145477526602864</v>
      </c>
      <c r="L20" s="151"/>
      <c r="M20" s="207"/>
      <c r="N20" s="30"/>
      <c r="O20" s="27"/>
      <c r="P20" s="28"/>
    </row>
    <row r="21" spans="1:16" ht="20.100000000000001" customHeight="1" thickBot="1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112000000</v>
      </c>
      <c r="C22" s="8">
        <v>16.7</v>
      </c>
      <c r="D22" s="8">
        <f t="shared" si="2"/>
        <v>167</v>
      </c>
      <c r="E22" s="136">
        <f>AVERAGE(D22:D26)</f>
        <v>40.660000000000004</v>
      </c>
      <c r="F22" s="136">
        <f>STDEV(D22:D26)</f>
        <v>71.997763854164248</v>
      </c>
      <c r="G22" s="126">
        <f t="shared" si="3"/>
        <v>1.4910714285714287E-6</v>
      </c>
      <c r="H22" s="203">
        <f>AVERAGE(G22:G26)</f>
        <v>3.6303571428571429E-7</v>
      </c>
      <c r="I22" s="203">
        <f>STDEV(G22:G26)</f>
        <v>6.4283717726932374E-7</v>
      </c>
      <c r="J22" s="145">
        <f>I22/H22</f>
        <v>1.7707270992170256</v>
      </c>
      <c r="K22" s="67">
        <f>LOG(D22)</f>
        <v>2.2227164711475833</v>
      </c>
      <c r="L22" s="148">
        <f>AVERAGE(K22:K26)</f>
        <v>0.74903214093078063</v>
      </c>
      <c r="M22" s="148">
        <f>STDEV(K22:K26)^2</f>
        <v>1.1132648036276664</v>
      </c>
      <c r="N22" s="155">
        <f>L16-L22</f>
        <v>5.8728884275531374</v>
      </c>
      <c r="O22" s="148">
        <f>SQRT((M16/5)+(M22/5))</f>
        <v>0.47479741089488109</v>
      </c>
      <c r="P22" s="134">
        <f>1.96*O22</f>
        <v>0.93060292535396694</v>
      </c>
    </row>
    <row r="23" spans="1:16" ht="20.100000000000001" customHeight="1">
      <c r="A23" s="16" t="s">
        <v>72</v>
      </c>
      <c r="B23" s="10">
        <v>112000000</v>
      </c>
      <c r="C23" s="10">
        <v>0</v>
      </c>
      <c r="D23" s="10">
        <v>1</v>
      </c>
      <c r="E23" s="137"/>
      <c r="F23" s="137"/>
      <c r="G23" s="11">
        <f t="shared" si="3"/>
        <v>8.9285714285714279E-9</v>
      </c>
      <c r="H23" s="204"/>
      <c r="I23" s="204"/>
      <c r="J23" s="146"/>
      <c r="K23" s="68">
        <f>LOG(D23)</f>
        <v>0</v>
      </c>
      <c r="L23" s="149"/>
      <c r="M23" s="149"/>
      <c r="N23" s="156"/>
      <c r="O23" s="149"/>
      <c r="P23" s="135"/>
    </row>
    <row r="24" spans="1:16" ht="20.100000000000001" customHeight="1">
      <c r="A24" s="16" t="s">
        <v>73</v>
      </c>
      <c r="B24" s="10">
        <v>112000000</v>
      </c>
      <c r="C24" s="10">
        <v>3.33</v>
      </c>
      <c r="D24" s="10">
        <f t="shared" si="2"/>
        <v>33.299999999999997</v>
      </c>
      <c r="E24" s="137"/>
      <c r="F24" s="137"/>
      <c r="G24" s="124">
        <f t="shared" si="3"/>
        <v>2.9732142857142855E-7</v>
      </c>
      <c r="H24" s="204"/>
      <c r="I24" s="204"/>
      <c r="J24" s="146"/>
      <c r="K24" s="68">
        <f>LOG(D24)</f>
        <v>1.5224442335063197</v>
      </c>
      <c r="L24" s="149"/>
      <c r="M24" s="149"/>
      <c r="N24" s="156"/>
      <c r="O24" s="149"/>
      <c r="P24" s="135"/>
    </row>
    <row r="25" spans="1:16" ht="20.100000000000001" customHeight="1">
      <c r="A25" s="16" t="s">
        <v>74</v>
      </c>
      <c r="B25" s="10">
        <v>112000000</v>
      </c>
      <c r="C25" s="10">
        <v>0</v>
      </c>
      <c r="D25" s="10">
        <v>1</v>
      </c>
      <c r="E25" s="137"/>
      <c r="F25" s="137"/>
      <c r="G25" s="11">
        <f t="shared" si="3"/>
        <v>8.9285714285714279E-9</v>
      </c>
      <c r="H25" s="204"/>
      <c r="I25" s="204"/>
      <c r="J25" s="146"/>
      <c r="K25" s="68">
        <f>LOG(D25)</f>
        <v>0</v>
      </c>
      <c r="L25" s="149"/>
      <c r="M25" s="149"/>
      <c r="N25" s="156"/>
      <c r="O25" s="149"/>
      <c r="P25" s="135"/>
    </row>
    <row r="26" spans="1:16" ht="20.100000000000001" customHeight="1">
      <c r="A26" s="16" t="s">
        <v>75</v>
      </c>
      <c r="B26" s="10">
        <v>112000000</v>
      </c>
      <c r="C26" s="10">
        <v>0</v>
      </c>
      <c r="D26" s="10">
        <v>1</v>
      </c>
      <c r="E26" s="138"/>
      <c r="F26" s="138"/>
      <c r="G26" s="11">
        <f t="shared" si="3"/>
        <v>8.9285714285714279E-9</v>
      </c>
      <c r="H26" s="205"/>
      <c r="I26" s="205"/>
      <c r="J26" s="147"/>
      <c r="K26" s="68">
        <f>LOG(D26)</f>
        <v>0</v>
      </c>
      <c r="L26" s="154"/>
      <c r="M26" s="154"/>
      <c r="N26" s="157"/>
      <c r="O26" s="149"/>
      <c r="P26" s="135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112000000</v>
      </c>
      <c r="C30" s="76">
        <v>9600000</v>
      </c>
      <c r="D30" s="76">
        <f t="shared" ref="D30:D41" si="4">C30*10</f>
        <v>96000000</v>
      </c>
      <c r="E30" s="180">
        <f>AVERAGE(D30:D34)</f>
        <v>69800000</v>
      </c>
      <c r="F30" s="180">
        <f>STDEV(D30:D34)</f>
        <v>16263302.247698652</v>
      </c>
      <c r="G30" s="81">
        <f t="shared" ref="G30:G40" si="5">D30/B30</f>
        <v>0.8571428571428571</v>
      </c>
      <c r="H30" s="183">
        <f>AVERAGE(G30:G34)</f>
        <v>0.62321428571428572</v>
      </c>
      <c r="I30" s="183">
        <f>STDEV(G30:G34)</f>
        <v>0.14520805578302357</v>
      </c>
      <c r="J30" s="183">
        <f>I30/H30</f>
        <v>0.23299859953722979</v>
      </c>
      <c r="K30" s="82">
        <f>LOG(D30)</f>
        <v>7.982271233039568</v>
      </c>
      <c r="L30" s="176">
        <f>AVERAGE(K30:K34)</f>
        <v>7.835110114602708</v>
      </c>
      <c r="M30" s="201">
        <f>STDEV(K30:K34)^2</f>
        <v>9.1594192810049435E-3</v>
      </c>
      <c r="N30" s="29"/>
      <c r="O30" s="25"/>
      <c r="P30" s="26"/>
    </row>
    <row r="31" spans="1:16" ht="20.100000000000001" customHeight="1">
      <c r="A31" s="77" t="s">
        <v>55</v>
      </c>
      <c r="B31" s="78">
        <v>112000000</v>
      </c>
      <c r="C31" s="78">
        <v>5430000</v>
      </c>
      <c r="D31" s="78">
        <f t="shared" si="4"/>
        <v>54300000</v>
      </c>
      <c r="E31" s="181"/>
      <c r="F31" s="181"/>
      <c r="G31" s="84">
        <f t="shared" si="5"/>
        <v>0.48482142857142857</v>
      </c>
      <c r="H31" s="184"/>
      <c r="I31" s="184"/>
      <c r="J31" s="184"/>
      <c r="K31" s="85">
        <f>LOG(D31)</f>
        <v>7.7347998295888472</v>
      </c>
      <c r="L31" s="177"/>
      <c r="M31" s="202"/>
      <c r="N31" s="30"/>
      <c r="O31" s="27"/>
      <c r="P31" s="28"/>
    </row>
    <row r="32" spans="1:16" ht="20.100000000000001" customHeight="1">
      <c r="A32" s="77" t="s">
        <v>56</v>
      </c>
      <c r="B32" s="78">
        <v>112000000</v>
      </c>
      <c r="C32" s="78">
        <v>5870000</v>
      </c>
      <c r="D32" s="78">
        <f t="shared" si="4"/>
        <v>58700000</v>
      </c>
      <c r="E32" s="181"/>
      <c r="F32" s="181"/>
      <c r="G32" s="84">
        <f t="shared" si="5"/>
        <v>0.52410714285714288</v>
      </c>
      <c r="H32" s="184"/>
      <c r="I32" s="184"/>
      <c r="J32" s="184"/>
      <c r="K32" s="85">
        <f>LOG(D32)</f>
        <v>7.7686381012476149</v>
      </c>
      <c r="L32" s="177"/>
      <c r="M32" s="202"/>
      <c r="N32" s="30"/>
      <c r="O32" s="27"/>
      <c r="P32" s="28"/>
    </row>
    <row r="33" spans="1:16" ht="20.100000000000001" customHeight="1">
      <c r="A33" s="77" t="s">
        <v>57</v>
      </c>
      <c r="B33" s="78">
        <v>112000000</v>
      </c>
      <c r="C33" s="78">
        <v>6800000</v>
      </c>
      <c r="D33" s="78">
        <f t="shared" si="4"/>
        <v>68000000</v>
      </c>
      <c r="E33" s="181"/>
      <c r="F33" s="181"/>
      <c r="G33" s="84">
        <f t="shared" si="5"/>
        <v>0.6071428571428571</v>
      </c>
      <c r="H33" s="184"/>
      <c r="I33" s="184"/>
      <c r="J33" s="184"/>
      <c r="K33" s="85">
        <f>LOG(D33)</f>
        <v>7.8325089127062366</v>
      </c>
      <c r="L33" s="177"/>
      <c r="M33" s="202"/>
      <c r="N33" s="30"/>
      <c r="O33" s="27"/>
      <c r="P33" s="28"/>
    </row>
    <row r="34" spans="1:16" ht="20.100000000000001" customHeight="1">
      <c r="A34" s="77" t="s">
        <v>58</v>
      </c>
      <c r="B34" s="78">
        <v>112000000</v>
      </c>
      <c r="C34" s="78">
        <v>7200000</v>
      </c>
      <c r="D34" s="78">
        <f t="shared" si="4"/>
        <v>72000000</v>
      </c>
      <c r="E34" s="182"/>
      <c r="F34" s="182"/>
      <c r="G34" s="84">
        <f t="shared" si="5"/>
        <v>0.6428571428571429</v>
      </c>
      <c r="H34" s="185"/>
      <c r="I34" s="185"/>
      <c r="J34" s="185"/>
      <c r="K34" s="85">
        <f>LOG(D34)</f>
        <v>7.8573324964312681</v>
      </c>
      <c r="L34" s="177"/>
      <c r="M34" s="202"/>
      <c r="N34" s="30"/>
      <c r="O34" s="27"/>
      <c r="P34" s="28"/>
    </row>
    <row r="35" spans="1:16" ht="20.100000000000001" customHeight="1" thickBot="1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112000000</v>
      </c>
      <c r="C36" s="8">
        <v>27300</v>
      </c>
      <c r="D36" s="8">
        <f t="shared" si="4"/>
        <v>273000</v>
      </c>
      <c r="E36" s="136">
        <f>AVERAGE(D36:D40)</f>
        <v>1205200</v>
      </c>
      <c r="F36" s="136">
        <f>STDEV(D36:D40)</f>
        <v>737824.97924643348</v>
      </c>
      <c r="G36" s="41">
        <f t="shared" si="5"/>
        <v>2.4375E-3</v>
      </c>
      <c r="H36" s="145">
        <f>AVERAGE(G36:G40)</f>
        <v>1.0760714285714287E-2</v>
      </c>
      <c r="I36" s="145">
        <f>STDEV(G36:G40)</f>
        <v>6.5877230289860143E-3</v>
      </c>
      <c r="J36" s="145">
        <f>I36/H36</f>
        <v>0.61220127717095385</v>
      </c>
      <c r="K36" s="67">
        <f>LOG(D36)</f>
        <v>5.4361626470407565</v>
      </c>
      <c r="L36" s="148">
        <f>AVERAGE(K36:K40)</f>
        <v>5.9835729055704494</v>
      </c>
      <c r="M36" s="148">
        <f>STDEV(K36:K40)^2</f>
        <v>0.13077168369147785</v>
      </c>
      <c r="N36" s="155">
        <f>L30-L36</f>
        <v>1.8515372090322586</v>
      </c>
      <c r="O36" s="196">
        <f>SQRT((M30/5)+(M36/5))</f>
        <v>0.16729082639073956</v>
      </c>
      <c r="P36" s="134">
        <f>1.96*O36</f>
        <v>0.32789001972584952</v>
      </c>
    </row>
    <row r="37" spans="1:16" ht="20.100000000000001" customHeight="1">
      <c r="A37" s="16" t="s">
        <v>61</v>
      </c>
      <c r="B37" s="10">
        <v>112000000</v>
      </c>
      <c r="C37" s="10">
        <v>186000</v>
      </c>
      <c r="D37" s="10">
        <f t="shared" si="4"/>
        <v>1860000</v>
      </c>
      <c r="E37" s="137"/>
      <c r="F37" s="137"/>
      <c r="G37" s="11">
        <f t="shared" si="5"/>
        <v>1.6607142857142859E-2</v>
      </c>
      <c r="H37" s="146"/>
      <c r="I37" s="146"/>
      <c r="J37" s="146"/>
      <c r="K37" s="68">
        <f>LOG(D37)</f>
        <v>6.2695129442179161</v>
      </c>
      <c r="L37" s="149"/>
      <c r="M37" s="149"/>
      <c r="N37" s="156"/>
      <c r="O37" s="197"/>
      <c r="P37" s="135"/>
    </row>
    <row r="38" spans="1:16" ht="20.100000000000001" customHeight="1">
      <c r="A38" s="16" t="s">
        <v>62</v>
      </c>
      <c r="B38" s="10">
        <v>112000000</v>
      </c>
      <c r="C38" s="10">
        <v>130000</v>
      </c>
      <c r="D38" s="10">
        <f t="shared" si="4"/>
        <v>1300000</v>
      </c>
      <c r="E38" s="137"/>
      <c r="F38" s="137"/>
      <c r="G38" s="11">
        <f t="shared" si="5"/>
        <v>1.1607142857142858E-2</v>
      </c>
      <c r="H38" s="146"/>
      <c r="I38" s="146"/>
      <c r="J38" s="146"/>
      <c r="K38" s="68">
        <f>LOG(D38)</f>
        <v>6.1139433523068369</v>
      </c>
      <c r="L38" s="149"/>
      <c r="M38" s="149"/>
      <c r="N38" s="156"/>
      <c r="O38" s="197"/>
      <c r="P38" s="135"/>
    </row>
    <row r="39" spans="1:16" ht="20.100000000000001" customHeight="1">
      <c r="A39" s="16" t="s">
        <v>63</v>
      </c>
      <c r="B39" s="10">
        <v>112000000</v>
      </c>
      <c r="C39" s="10">
        <v>64300</v>
      </c>
      <c r="D39" s="10">
        <f t="shared" si="4"/>
        <v>643000</v>
      </c>
      <c r="E39" s="137"/>
      <c r="F39" s="137"/>
      <c r="G39" s="11">
        <f t="shared" si="5"/>
        <v>5.7410714285714287E-3</v>
      </c>
      <c r="H39" s="146"/>
      <c r="I39" s="146"/>
      <c r="J39" s="146"/>
      <c r="K39" s="68">
        <f>LOG(D39)</f>
        <v>5.8082109729242219</v>
      </c>
      <c r="L39" s="149"/>
      <c r="M39" s="149"/>
      <c r="N39" s="156"/>
      <c r="O39" s="197"/>
      <c r="P39" s="135"/>
    </row>
    <row r="40" spans="1:16" ht="20.100000000000001" customHeight="1">
      <c r="A40" s="16" t="s">
        <v>64</v>
      </c>
      <c r="B40" s="10">
        <v>112000000</v>
      </c>
      <c r="C40" s="10">
        <v>195000</v>
      </c>
      <c r="D40" s="10">
        <f t="shared" si="4"/>
        <v>1950000</v>
      </c>
      <c r="E40" s="138"/>
      <c r="F40" s="138"/>
      <c r="G40" s="11">
        <f t="shared" si="5"/>
        <v>1.7410714285714286E-2</v>
      </c>
      <c r="H40" s="147"/>
      <c r="I40" s="147"/>
      <c r="J40" s="147"/>
      <c r="K40" s="68">
        <f>LOG(D40)</f>
        <v>6.2900346113625183</v>
      </c>
      <c r="L40" s="154"/>
      <c r="M40" s="154"/>
      <c r="N40" s="157"/>
      <c r="O40" s="197"/>
      <c r="P40" s="135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112000000</v>
      </c>
      <c r="C44" s="87">
        <v>630000</v>
      </c>
      <c r="D44" s="87">
        <f t="shared" ref="D44:D55" si="6">C44*10</f>
        <v>6300000</v>
      </c>
      <c r="E44" s="186">
        <f>AVERAGE(D44:D48)</f>
        <v>4082000</v>
      </c>
      <c r="F44" s="186">
        <f>STDEV(D44:D48)</f>
        <v>2023183.1355564429</v>
      </c>
      <c r="G44" s="91">
        <f t="shared" ref="G44:G48" si="7">D44/B44</f>
        <v>5.6250000000000001E-2</v>
      </c>
      <c r="H44" s="189">
        <f>AVERAGE(G44:G48)</f>
        <v>3.6446428571428581E-2</v>
      </c>
      <c r="I44" s="189">
        <f>STDEV(G44:G48)</f>
        <v>1.8064135138896795E-2</v>
      </c>
      <c r="J44" s="189">
        <f>I44/H44</f>
        <v>0.49563526103783451</v>
      </c>
      <c r="K44" s="92">
        <f>LOG(D44)</f>
        <v>6.7993405494535821</v>
      </c>
      <c r="L44" s="192">
        <f>AVERAGE(K44:K48)</f>
        <v>6.547471373667574</v>
      </c>
      <c r="M44" s="199">
        <f>STDEV(K44:K48)^2</f>
        <v>8.5312044978927304E-2</v>
      </c>
      <c r="N44" s="29"/>
      <c r="O44" s="25"/>
      <c r="P44" s="26"/>
    </row>
    <row r="45" spans="1:16" ht="20.100000000000001" customHeight="1">
      <c r="A45" s="88" t="s">
        <v>40</v>
      </c>
      <c r="B45" s="89">
        <v>112000000</v>
      </c>
      <c r="C45" s="89">
        <v>547000</v>
      </c>
      <c r="D45" s="89">
        <f t="shared" si="6"/>
        <v>5470000</v>
      </c>
      <c r="E45" s="187"/>
      <c r="F45" s="187"/>
      <c r="G45" s="93">
        <f t="shared" si="7"/>
        <v>4.8839285714285717E-2</v>
      </c>
      <c r="H45" s="190"/>
      <c r="I45" s="190"/>
      <c r="J45" s="190"/>
      <c r="K45" s="94">
        <f>LOG(D45)</f>
        <v>6.7379873263334309</v>
      </c>
      <c r="L45" s="193"/>
      <c r="M45" s="200"/>
      <c r="N45" s="30"/>
      <c r="O45" s="27"/>
      <c r="P45" s="28"/>
    </row>
    <row r="46" spans="1:16" ht="20.100000000000001" customHeight="1">
      <c r="A46" s="88" t="s">
        <v>41</v>
      </c>
      <c r="B46" s="89">
        <v>112000000</v>
      </c>
      <c r="C46" s="89">
        <v>117000</v>
      </c>
      <c r="D46" s="89">
        <f t="shared" si="6"/>
        <v>1170000</v>
      </c>
      <c r="E46" s="187"/>
      <c r="F46" s="187"/>
      <c r="G46" s="93">
        <f t="shared" si="7"/>
        <v>1.0446428571428572E-2</v>
      </c>
      <c r="H46" s="190"/>
      <c r="I46" s="190"/>
      <c r="J46" s="190"/>
      <c r="K46" s="94">
        <f>LOG(D46)</f>
        <v>6.0681858617461613</v>
      </c>
      <c r="L46" s="193"/>
      <c r="M46" s="200"/>
      <c r="N46" s="30"/>
      <c r="O46" s="27"/>
      <c r="P46" s="28"/>
    </row>
    <row r="47" spans="1:16" ht="20.100000000000001" customHeight="1">
      <c r="A47" s="88" t="s">
        <v>42</v>
      </c>
      <c r="B47" s="89">
        <v>112000000</v>
      </c>
      <c r="C47" s="89">
        <v>437000</v>
      </c>
      <c r="D47" s="89">
        <f t="shared" si="6"/>
        <v>4370000</v>
      </c>
      <c r="E47" s="187"/>
      <c r="F47" s="187"/>
      <c r="G47" s="93">
        <f t="shared" si="7"/>
        <v>3.9017857142857146E-2</v>
      </c>
      <c r="H47" s="190"/>
      <c r="I47" s="190"/>
      <c r="J47" s="190"/>
      <c r="K47" s="94">
        <f>LOG(D47)</f>
        <v>6.6404814369704219</v>
      </c>
      <c r="L47" s="193"/>
      <c r="M47" s="200"/>
      <c r="N47" s="30"/>
      <c r="O47" s="27"/>
      <c r="P47" s="28"/>
    </row>
    <row r="48" spans="1:16" ht="20.100000000000001" customHeight="1">
      <c r="A48" s="88" t="s">
        <v>43</v>
      </c>
      <c r="B48" s="89">
        <v>112000000</v>
      </c>
      <c r="C48" s="89">
        <v>310000</v>
      </c>
      <c r="D48" s="89">
        <f t="shared" si="6"/>
        <v>3100000</v>
      </c>
      <c r="E48" s="188"/>
      <c r="F48" s="188"/>
      <c r="G48" s="93">
        <f t="shared" si="7"/>
        <v>2.7678571428571427E-2</v>
      </c>
      <c r="H48" s="191"/>
      <c r="I48" s="191"/>
      <c r="J48" s="191"/>
      <c r="K48" s="94">
        <f>LOG(D48)</f>
        <v>6.4913616938342731</v>
      </c>
      <c r="L48" s="193"/>
      <c r="M48" s="200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112000000</v>
      </c>
      <c r="C50" s="8">
        <v>43.3</v>
      </c>
      <c r="D50" s="8">
        <f t="shared" si="6"/>
        <v>433</v>
      </c>
      <c r="E50" s="136">
        <f>AVERAGE(D50:D54)</f>
        <v>1005.2</v>
      </c>
      <c r="F50" s="136">
        <f>STDEV(D50:D54)</f>
        <v>547.82360299643892</v>
      </c>
      <c r="G50" s="126">
        <f t="shared" ref="G50:G54" si="8">D50/B50</f>
        <v>3.8660714285714282E-6</v>
      </c>
      <c r="H50" s="139">
        <f>AVERAGE(G50:G54)</f>
        <v>8.9749999999999979E-6</v>
      </c>
      <c r="I50" s="139">
        <f>STDEV(G50:G54)</f>
        <v>4.8912821696110624E-6</v>
      </c>
      <c r="J50" s="145">
        <f>I50/H50</f>
        <v>0.54498965678117695</v>
      </c>
      <c r="K50" s="67">
        <f>LOG(D50)</f>
        <v>2.6364878963533656</v>
      </c>
      <c r="L50" s="148">
        <f>AVERAGE(K50:K54)</f>
        <v>2.9480144103205217</v>
      </c>
      <c r="M50" s="196">
        <f>STDEV(K50:K54)^2</f>
        <v>6.0403832110294424E-2</v>
      </c>
      <c r="N50" s="155">
        <f>L44-L50</f>
        <v>3.5994569633470523</v>
      </c>
      <c r="O50" s="148">
        <f>SQRT((M44/5)+(M50/5))</f>
        <v>0.17071372357793718</v>
      </c>
      <c r="P50" s="134">
        <f>1.96*O50</f>
        <v>0.33459889821275685</v>
      </c>
    </row>
    <row r="51" spans="1:16" ht="20.100000000000001" customHeight="1">
      <c r="A51" s="16" t="s">
        <v>46</v>
      </c>
      <c r="B51" s="10">
        <v>112000000</v>
      </c>
      <c r="C51" s="10">
        <v>70</v>
      </c>
      <c r="D51" s="10">
        <f t="shared" si="6"/>
        <v>700</v>
      </c>
      <c r="E51" s="137"/>
      <c r="F51" s="137"/>
      <c r="G51" s="119">
        <f t="shared" si="8"/>
        <v>6.2500000000000003E-6</v>
      </c>
      <c r="H51" s="140"/>
      <c r="I51" s="140"/>
      <c r="J51" s="146"/>
      <c r="K51" s="68">
        <f>LOG(D51)</f>
        <v>2.8450980400142569</v>
      </c>
      <c r="L51" s="149"/>
      <c r="M51" s="197"/>
      <c r="N51" s="156"/>
      <c r="O51" s="149"/>
      <c r="P51" s="135"/>
    </row>
    <row r="52" spans="1:16" ht="20.100000000000001" customHeight="1">
      <c r="A52" s="16" t="s">
        <v>47</v>
      </c>
      <c r="B52" s="10">
        <v>112000000</v>
      </c>
      <c r="C52" s="10">
        <v>143</v>
      </c>
      <c r="D52" s="10">
        <f t="shared" si="6"/>
        <v>1430</v>
      </c>
      <c r="E52" s="137"/>
      <c r="F52" s="137"/>
      <c r="G52" s="122">
        <f t="shared" si="8"/>
        <v>1.2767857142857142E-5</v>
      </c>
      <c r="H52" s="140"/>
      <c r="I52" s="140"/>
      <c r="J52" s="146"/>
      <c r="K52" s="68">
        <f>LOG(D52)</f>
        <v>3.1553360374650619</v>
      </c>
      <c r="L52" s="149"/>
      <c r="M52" s="197"/>
      <c r="N52" s="156"/>
      <c r="O52" s="149"/>
      <c r="P52" s="135"/>
    </row>
    <row r="53" spans="1:16" ht="20.100000000000001" customHeight="1">
      <c r="A53" s="16" t="s">
        <v>48</v>
      </c>
      <c r="B53" s="10">
        <v>112000000</v>
      </c>
      <c r="C53" s="10">
        <v>173</v>
      </c>
      <c r="D53" s="10">
        <f t="shared" si="6"/>
        <v>1730</v>
      </c>
      <c r="E53" s="137"/>
      <c r="F53" s="137"/>
      <c r="G53" s="122">
        <f t="shared" si="8"/>
        <v>1.544642857142857E-5</v>
      </c>
      <c r="H53" s="140"/>
      <c r="I53" s="140"/>
      <c r="J53" s="146"/>
      <c r="K53" s="68">
        <f>LOG(D53)</f>
        <v>3.2380461031287955</v>
      </c>
      <c r="L53" s="149"/>
      <c r="M53" s="197"/>
      <c r="N53" s="156"/>
      <c r="O53" s="149"/>
      <c r="P53" s="135"/>
    </row>
    <row r="54" spans="1:16" ht="20.100000000000001" customHeight="1">
      <c r="A54" s="16" t="s">
        <v>49</v>
      </c>
      <c r="B54" s="10">
        <v>112000000</v>
      </c>
      <c r="C54" s="10">
        <v>73.3</v>
      </c>
      <c r="D54" s="10">
        <f t="shared" si="6"/>
        <v>733</v>
      </c>
      <c r="E54" s="138"/>
      <c r="F54" s="138"/>
      <c r="G54" s="119">
        <f t="shared" si="8"/>
        <v>6.5446428571428571E-6</v>
      </c>
      <c r="H54" s="141"/>
      <c r="I54" s="141"/>
      <c r="J54" s="147"/>
      <c r="K54" s="68">
        <f>LOG(D54)</f>
        <v>2.8651039746411278</v>
      </c>
      <c r="L54" s="154"/>
      <c r="M54" s="198"/>
      <c r="N54" s="157"/>
      <c r="O54" s="149"/>
      <c r="P54" s="135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#15 (300 mg/L - 22°C - 45%RH - 60hr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56"/>
  <sheetViews>
    <sheetView zoomScale="60" zoomScaleNormal="60" zoomScaleSheetLayoutView="65" workbookViewId="0">
      <selection activeCell="M16" sqref="M16:M20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118000000</v>
      </c>
      <c r="C2" s="105">
        <v>680000</v>
      </c>
      <c r="D2" s="58">
        <f t="shared" ref="D2:D13" si="0">C2*10</f>
        <v>6800000</v>
      </c>
      <c r="E2" s="160">
        <f>AVERAGE(D2:D6)</f>
        <v>10386000</v>
      </c>
      <c r="F2" s="160">
        <f>STDEV(D2:D6)</f>
        <v>4857517.8846814344</v>
      </c>
      <c r="G2" s="63">
        <f t="shared" ref="G2:G12" si="1">D2/B2</f>
        <v>5.7627118644067797E-2</v>
      </c>
      <c r="H2" s="163">
        <f>AVERAGE(G2:G6)</f>
        <v>8.8016949152542365E-2</v>
      </c>
      <c r="I2" s="163">
        <f>STDEV(G2:G6)</f>
        <v>4.1165405802385056E-2</v>
      </c>
      <c r="J2" s="166">
        <f>I2/H2</f>
        <v>0.46769862167161919</v>
      </c>
      <c r="K2" s="64">
        <f>LOG(D2)</f>
        <v>6.8325089127062366</v>
      </c>
      <c r="L2" s="172">
        <f>AVERAGE(K2:K6)</f>
        <v>6.9784506475449533</v>
      </c>
      <c r="M2" s="174">
        <f>STDEV(K2:K6)^2</f>
        <v>4.1153768537888887E-2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118000000</v>
      </c>
      <c r="C3" s="60">
        <v>1370000</v>
      </c>
      <c r="D3" s="60">
        <f t="shared" si="0"/>
        <v>13700000</v>
      </c>
      <c r="E3" s="161"/>
      <c r="F3" s="161"/>
      <c r="G3" s="65">
        <f t="shared" si="1"/>
        <v>0.11610169491525424</v>
      </c>
      <c r="H3" s="164"/>
      <c r="I3" s="164"/>
      <c r="J3" s="167"/>
      <c r="K3" s="66">
        <f>LOG(D3)</f>
        <v>7.1367205671564067</v>
      </c>
      <c r="L3" s="173"/>
      <c r="M3" s="175"/>
      <c r="N3" s="30"/>
      <c r="O3" s="27"/>
      <c r="P3" s="28"/>
    </row>
    <row r="4" spans="1:16" s="9" customFormat="1" ht="20.100000000000001" customHeight="1">
      <c r="A4" s="59" t="s">
        <v>28</v>
      </c>
      <c r="B4" s="60">
        <v>118000000</v>
      </c>
      <c r="C4" s="60">
        <v>870000</v>
      </c>
      <c r="D4" s="60">
        <f t="shared" si="0"/>
        <v>8700000</v>
      </c>
      <c r="E4" s="161"/>
      <c r="F4" s="161"/>
      <c r="G4" s="65">
        <f t="shared" si="1"/>
        <v>7.3728813559322037E-2</v>
      </c>
      <c r="H4" s="164"/>
      <c r="I4" s="164"/>
      <c r="J4" s="167"/>
      <c r="K4" s="66">
        <f>LOG(D4)</f>
        <v>6.9395192526186182</v>
      </c>
      <c r="L4" s="173"/>
      <c r="M4" s="175"/>
      <c r="N4" s="30"/>
      <c r="O4" s="27"/>
      <c r="P4" s="28"/>
    </row>
    <row r="5" spans="1:16" s="9" customFormat="1" ht="20.100000000000001" customHeight="1">
      <c r="A5" s="59" t="s">
        <v>29</v>
      </c>
      <c r="B5" s="60">
        <v>118000000</v>
      </c>
      <c r="C5" s="60">
        <v>1710000</v>
      </c>
      <c r="D5" s="60">
        <f t="shared" si="0"/>
        <v>17100000</v>
      </c>
      <c r="E5" s="161"/>
      <c r="F5" s="161"/>
      <c r="G5" s="65">
        <f t="shared" si="1"/>
        <v>0.14491525423728813</v>
      </c>
      <c r="H5" s="164"/>
      <c r="I5" s="164"/>
      <c r="J5" s="167"/>
      <c r="K5" s="66">
        <f>LOG(D5)</f>
        <v>7.2329961103921541</v>
      </c>
      <c r="L5" s="173"/>
      <c r="M5" s="175"/>
      <c r="N5" s="30"/>
      <c r="O5" s="27"/>
      <c r="P5" s="28"/>
    </row>
    <row r="6" spans="1:16" s="9" customFormat="1" ht="20.100000000000001" customHeight="1">
      <c r="A6" s="59" t="s">
        <v>30</v>
      </c>
      <c r="B6" s="60">
        <v>118000000</v>
      </c>
      <c r="C6" s="60">
        <v>563000</v>
      </c>
      <c r="D6" s="60">
        <f t="shared" si="0"/>
        <v>5630000</v>
      </c>
      <c r="E6" s="162"/>
      <c r="F6" s="162"/>
      <c r="G6" s="65">
        <f t="shared" si="1"/>
        <v>4.7711864406779658E-2</v>
      </c>
      <c r="H6" s="165"/>
      <c r="I6" s="165"/>
      <c r="J6" s="168"/>
      <c r="K6" s="66">
        <f>LOG(D6)</f>
        <v>6.7505083948513462</v>
      </c>
      <c r="L6" s="173"/>
      <c r="M6" s="175"/>
      <c r="N6" s="30"/>
      <c r="O6" s="27"/>
      <c r="P6" s="28"/>
    </row>
    <row r="7" spans="1:16" s="9" customFormat="1" ht="20.100000000000001" customHeight="1" thickBot="1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118000000</v>
      </c>
      <c r="C8" s="8">
        <v>0</v>
      </c>
      <c r="D8" s="8">
        <v>1</v>
      </c>
      <c r="E8" s="136">
        <f>AVERAGE(D8:D12)</f>
        <v>1</v>
      </c>
      <c r="F8" s="136">
        <f>STDEV(D8:D12)</f>
        <v>0</v>
      </c>
      <c r="G8" s="41">
        <f t="shared" si="1"/>
        <v>8.4745762711864409E-9</v>
      </c>
      <c r="H8" s="145">
        <f>AVERAGE(G8:G12)</f>
        <v>8.4745762711864409E-9</v>
      </c>
      <c r="I8" s="145">
        <f>STDEV(G8:G12)</f>
        <v>0</v>
      </c>
      <c r="J8" s="145">
        <f>I8/H8</f>
        <v>0</v>
      </c>
      <c r="K8" s="67">
        <f>LOG(D8)</f>
        <v>0</v>
      </c>
      <c r="L8" s="148">
        <f>AVERAGE(K8:K12)</f>
        <v>0</v>
      </c>
      <c r="M8" s="148">
        <f>STDEV(K8:K12)^2</f>
        <v>0</v>
      </c>
      <c r="N8" s="155">
        <f>L2-L8</f>
        <v>6.9784506475449533</v>
      </c>
      <c r="O8" s="148">
        <f>SQRT((M2/5)+(M8/5))</f>
        <v>9.0723501407175514E-2</v>
      </c>
      <c r="P8" s="158">
        <f>1.96*O8</f>
        <v>0.177818062758064</v>
      </c>
    </row>
    <row r="9" spans="1:16" ht="20.100000000000001" customHeight="1">
      <c r="A9" s="16" t="s">
        <v>33</v>
      </c>
      <c r="B9" s="10">
        <v>118000000</v>
      </c>
      <c r="C9" s="10">
        <v>0</v>
      </c>
      <c r="D9" s="10">
        <v>1</v>
      </c>
      <c r="E9" s="137"/>
      <c r="F9" s="137"/>
      <c r="G9" s="11">
        <f t="shared" si="1"/>
        <v>8.4745762711864409E-9</v>
      </c>
      <c r="H9" s="146"/>
      <c r="I9" s="146"/>
      <c r="J9" s="146"/>
      <c r="K9" s="68">
        <f>LOG(D9)</f>
        <v>0</v>
      </c>
      <c r="L9" s="149"/>
      <c r="M9" s="149"/>
      <c r="N9" s="156"/>
      <c r="O9" s="149"/>
      <c r="P9" s="159"/>
    </row>
    <row r="10" spans="1:16" ht="20.100000000000001" customHeight="1">
      <c r="A10" s="16" t="s">
        <v>34</v>
      </c>
      <c r="B10" s="10">
        <v>118000000</v>
      </c>
      <c r="C10" s="10">
        <v>0</v>
      </c>
      <c r="D10" s="10">
        <v>1</v>
      </c>
      <c r="E10" s="137"/>
      <c r="F10" s="137"/>
      <c r="G10" s="11">
        <f t="shared" si="1"/>
        <v>8.4745762711864409E-9</v>
      </c>
      <c r="H10" s="146"/>
      <c r="I10" s="146"/>
      <c r="J10" s="146"/>
      <c r="K10" s="68">
        <f>LOG(D10)</f>
        <v>0</v>
      </c>
      <c r="L10" s="149"/>
      <c r="M10" s="149"/>
      <c r="N10" s="156"/>
      <c r="O10" s="149"/>
      <c r="P10" s="159"/>
    </row>
    <row r="11" spans="1:16" ht="20.100000000000001" customHeight="1">
      <c r="A11" s="16" t="s">
        <v>35</v>
      </c>
      <c r="B11" s="10">
        <v>118000000</v>
      </c>
      <c r="C11" s="10">
        <v>0</v>
      </c>
      <c r="D11" s="10">
        <v>1</v>
      </c>
      <c r="E11" s="137"/>
      <c r="F11" s="137"/>
      <c r="G11" s="11">
        <f t="shared" si="1"/>
        <v>8.4745762711864409E-9</v>
      </c>
      <c r="H11" s="146"/>
      <c r="I11" s="146"/>
      <c r="J11" s="146"/>
      <c r="K11" s="68">
        <f>LOG(D11)</f>
        <v>0</v>
      </c>
      <c r="L11" s="149"/>
      <c r="M11" s="149"/>
      <c r="N11" s="156"/>
      <c r="O11" s="149"/>
      <c r="P11" s="159"/>
    </row>
    <row r="12" spans="1:16" ht="20.100000000000001" customHeight="1">
      <c r="A12" s="16" t="s">
        <v>36</v>
      </c>
      <c r="B12" s="10">
        <v>118000000</v>
      </c>
      <c r="C12" s="10">
        <v>0</v>
      </c>
      <c r="D12" s="10">
        <v>1</v>
      </c>
      <c r="E12" s="138"/>
      <c r="F12" s="138"/>
      <c r="G12" s="11">
        <f t="shared" si="1"/>
        <v>8.4745762711864409E-9</v>
      </c>
      <c r="H12" s="147"/>
      <c r="I12" s="147"/>
      <c r="J12" s="147"/>
      <c r="K12" s="68">
        <f>LOG(D12)</f>
        <v>0</v>
      </c>
      <c r="L12" s="154"/>
      <c r="M12" s="154"/>
      <c r="N12" s="157"/>
      <c r="O12" s="149"/>
      <c r="P12" s="159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118000000</v>
      </c>
      <c r="C16" s="45">
        <v>1540000</v>
      </c>
      <c r="D16" s="45">
        <f t="shared" ref="D16:D27" si="2">C16*10</f>
        <v>15400000</v>
      </c>
      <c r="E16" s="128">
        <f>AVERAGE(D16:D20)</f>
        <v>27400000</v>
      </c>
      <c r="F16" s="128">
        <f>STDEV(D16:D20)</f>
        <v>9935290.6349034403</v>
      </c>
      <c r="G16" s="49">
        <f t="shared" ref="G16:G26" si="3">D16/B16</f>
        <v>0.13050847457627118</v>
      </c>
      <c r="H16" s="131">
        <f>AVERAGE(G16:G20)</f>
        <v>0.23220338983050848</v>
      </c>
      <c r="I16" s="131">
        <f>STDEV(G16:G20)</f>
        <v>8.4197378261893538E-2</v>
      </c>
      <c r="J16" s="131">
        <f>I16/H16</f>
        <v>0.36260184798917655</v>
      </c>
      <c r="K16" s="50">
        <f>LOG(D16)</f>
        <v>7.1875207208364627</v>
      </c>
      <c r="L16" s="150">
        <f>AVERAGE(K16:K20)</f>
        <v>7.4110315208607265</v>
      </c>
      <c r="M16" s="206">
        <f>STDEV(K16:K20)^2</f>
        <v>3.1143720042052795E-2</v>
      </c>
      <c r="N16" s="29"/>
      <c r="O16" s="25"/>
      <c r="P16" s="26"/>
    </row>
    <row r="17" spans="1:16" ht="20.100000000000001" customHeight="1">
      <c r="A17" s="46" t="s">
        <v>66</v>
      </c>
      <c r="B17" s="47">
        <v>118000000</v>
      </c>
      <c r="C17" s="47">
        <v>1790000</v>
      </c>
      <c r="D17" s="47">
        <f t="shared" si="2"/>
        <v>17900000</v>
      </c>
      <c r="E17" s="129"/>
      <c r="F17" s="129"/>
      <c r="G17" s="51">
        <f t="shared" si="3"/>
        <v>0.15169491525423728</v>
      </c>
      <c r="H17" s="132"/>
      <c r="I17" s="132"/>
      <c r="J17" s="132"/>
      <c r="K17" s="52">
        <f>LOG(D17)</f>
        <v>7.2528530309798933</v>
      </c>
      <c r="L17" s="151"/>
      <c r="M17" s="207"/>
      <c r="N17" s="30"/>
      <c r="O17" s="27"/>
      <c r="P17" s="28"/>
    </row>
    <row r="18" spans="1:16" ht="20.100000000000001" customHeight="1">
      <c r="A18" s="46" t="s">
        <v>67</v>
      </c>
      <c r="B18" s="47">
        <v>118000000</v>
      </c>
      <c r="C18" s="47">
        <v>3470000</v>
      </c>
      <c r="D18" s="47">
        <f t="shared" si="2"/>
        <v>34700000</v>
      </c>
      <c r="E18" s="129"/>
      <c r="F18" s="129"/>
      <c r="G18" s="51">
        <f t="shared" si="3"/>
        <v>0.29406779661016952</v>
      </c>
      <c r="H18" s="132"/>
      <c r="I18" s="132"/>
      <c r="J18" s="132"/>
      <c r="K18" s="52">
        <f>LOG(D18)</f>
        <v>7.540329474790874</v>
      </c>
      <c r="L18" s="151"/>
      <c r="M18" s="207"/>
      <c r="N18" s="30"/>
      <c r="O18" s="27"/>
      <c r="P18" s="28"/>
    </row>
    <row r="19" spans="1:16" ht="20.100000000000001" customHeight="1">
      <c r="A19" s="46" t="s">
        <v>68</v>
      </c>
      <c r="B19" s="47">
        <v>118000000</v>
      </c>
      <c r="C19" s="47">
        <v>3270000</v>
      </c>
      <c r="D19" s="47">
        <f t="shared" si="2"/>
        <v>32700000</v>
      </c>
      <c r="E19" s="129"/>
      <c r="F19" s="129"/>
      <c r="G19" s="51">
        <f t="shared" si="3"/>
        <v>0.27711864406779663</v>
      </c>
      <c r="H19" s="132"/>
      <c r="I19" s="132"/>
      <c r="J19" s="132"/>
      <c r="K19" s="52">
        <f>LOG(D19)</f>
        <v>7.5145477526602864</v>
      </c>
      <c r="L19" s="151"/>
      <c r="M19" s="207"/>
      <c r="N19" s="30"/>
      <c r="O19" s="27"/>
      <c r="P19" s="28"/>
    </row>
    <row r="20" spans="1:16" ht="20.100000000000001" customHeight="1">
      <c r="A20" s="46" t="s">
        <v>69</v>
      </c>
      <c r="B20" s="47">
        <v>118000000</v>
      </c>
      <c r="C20" s="47">
        <v>3630000</v>
      </c>
      <c r="D20" s="47">
        <f t="shared" si="2"/>
        <v>36300000</v>
      </c>
      <c r="E20" s="130"/>
      <c r="F20" s="130"/>
      <c r="G20" s="51">
        <f t="shared" si="3"/>
        <v>0.30762711864406778</v>
      </c>
      <c r="H20" s="133"/>
      <c r="I20" s="133"/>
      <c r="J20" s="133"/>
      <c r="K20" s="52">
        <f>LOG(D20)</f>
        <v>7.5599066250361124</v>
      </c>
      <c r="L20" s="151"/>
      <c r="M20" s="207"/>
      <c r="N20" s="30"/>
      <c r="O20" s="27"/>
      <c r="P20" s="28"/>
    </row>
    <row r="21" spans="1:16" ht="20.100000000000001" customHeight="1" thickBot="1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118000000</v>
      </c>
      <c r="C22" s="8">
        <v>200</v>
      </c>
      <c r="D22" s="8">
        <f t="shared" si="2"/>
        <v>2000</v>
      </c>
      <c r="E22" s="136">
        <f>AVERAGE(D22:D26)</f>
        <v>1818.8</v>
      </c>
      <c r="F22" s="136">
        <f>STDEV(D22:D26)</f>
        <v>1492.1731467896077</v>
      </c>
      <c r="G22" s="125">
        <f t="shared" si="3"/>
        <v>1.6949152542372881E-5</v>
      </c>
      <c r="H22" s="142">
        <f>AVERAGE(G22:G26)</f>
        <v>1.5413559322033899E-5</v>
      </c>
      <c r="I22" s="142">
        <f>STDEV(G22:G26)</f>
        <v>1.264553514228481E-5</v>
      </c>
      <c r="J22" s="145">
        <f>I22/H22</f>
        <v>0.82041628919595755</v>
      </c>
      <c r="K22" s="67">
        <f>LOG(D22)</f>
        <v>3.3010299956639813</v>
      </c>
      <c r="L22" s="148">
        <f>AVERAGE(K22:K26)</f>
        <v>2.6234152062846539</v>
      </c>
      <c r="M22" s="148">
        <f>STDEV(K22:K26)^2</f>
        <v>2.2347503782985001</v>
      </c>
      <c r="N22" s="155">
        <f>L16-L22</f>
        <v>4.7876163145760726</v>
      </c>
      <c r="O22" s="148">
        <f>SQRT((M16/5)+(M22/5))</f>
        <v>0.67318557595072592</v>
      </c>
      <c r="P22" s="134">
        <f>1.96*O22</f>
        <v>1.3194437288634229</v>
      </c>
    </row>
    <row r="23" spans="1:16" ht="20.100000000000001" customHeight="1">
      <c r="A23" s="16" t="s">
        <v>72</v>
      </c>
      <c r="B23" s="10">
        <v>118000000</v>
      </c>
      <c r="C23" s="10">
        <v>293</v>
      </c>
      <c r="D23" s="10">
        <f t="shared" si="2"/>
        <v>2930</v>
      </c>
      <c r="E23" s="137"/>
      <c r="F23" s="137"/>
      <c r="G23" s="122">
        <f t="shared" si="3"/>
        <v>2.4830508474576271E-5</v>
      </c>
      <c r="H23" s="143"/>
      <c r="I23" s="143"/>
      <c r="J23" s="146"/>
      <c r="K23" s="68">
        <f>LOG(D23)</f>
        <v>3.4668676203541096</v>
      </c>
      <c r="L23" s="149"/>
      <c r="M23" s="149"/>
      <c r="N23" s="156"/>
      <c r="O23" s="149"/>
      <c r="P23" s="135"/>
    </row>
    <row r="24" spans="1:16" ht="20.100000000000001" customHeight="1">
      <c r="A24" s="16" t="s">
        <v>73</v>
      </c>
      <c r="B24" s="10">
        <v>118000000</v>
      </c>
      <c r="C24" s="10">
        <v>353</v>
      </c>
      <c r="D24" s="10">
        <f t="shared" si="2"/>
        <v>3530</v>
      </c>
      <c r="E24" s="137"/>
      <c r="F24" s="137"/>
      <c r="G24" s="122">
        <f t="shared" si="3"/>
        <v>2.9915254237288134E-5</v>
      </c>
      <c r="H24" s="143"/>
      <c r="I24" s="143"/>
      <c r="J24" s="146"/>
      <c r="K24" s="68">
        <f>LOG(D24)</f>
        <v>3.5477747053878224</v>
      </c>
      <c r="L24" s="149"/>
      <c r="M24" s="149"/>
      <c r="N24" s="156"/>
      <c r="O24" s="149"/>
      <c r="P24" s="135"/>
    </row>
    <row r="25" spans="1:16" ht="20.100000000000001" customHeight="1">
      <c r="A25" s="16" t="s">
        <v>74</v>
      </c>
      <c r="B25" s="10">
        <v>118000000</v>
      </c>
      <c r="C25" s="10">
        <v>0</v>
      </c>
      <c r="D25" s="10">
        <v>1</v>
      </c>
      <c r="E25" s="137"/>
      <c r="F25" s="137"/>
      <c r="G25" s="11">
        <f t="shared" si="3"/>
        <v>8.4745762711864409E-9</v>
      </c>
      <c r="H25" s="143"/>
      <c r="I25" s="143"/>
      <c r="J25" s="146"/>
      <c r="K25" s="68">
        <f>LOG(D25)</f>
        <v>0</v>
      </c>
      <c r="L25" s="149"/>
      <c r="M25" s="149"/>
      <c r="N25" s="156"/>
      <c r="O25" s="149"/>
      <c r="P25" s="135"/>
    </row>
    <row r="26" spans="1:16" ht="20.100000000000001" customHeight="1">
      <c r="A26" s="16" t="s">
        <v>75</v>
      </c>
      <c r="B26" s="10">
        <v>118000000</v>
      </c>
      <c r="C26" s="10">
        <v>63.3</v>
      </c>
      <c r="D26" s="10">
        <f t="shared" si="2"/>
        <v>633</v>
      </c>
      <c r="E26" s="138"/>
      <c r="F26" s="138"/>
      <c r="G26" s="119">
        <f t="shared" si="3"/>
        <v>5.3644067796610169E-6</v>
      </c>
      <c r="H26" s="144"/>
      <c r="I26" s="144"/>
      <c r="J26" s="147"/>
      <c r="K26" s="68">
        <f>LOG(D26)</f>
        <v>2.8014037100173552</v>
      </c>
      <c r="L26" s="154"/>
      <c r="M26" s="154"/>
      <c r="N26" s="157"/>
      <c r="O26" s="149"/>
      <c r="P26" s="135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118000000</v>
      </c>
      <c r="C30" s="76">
        <v>9330000</v>
      </c>
      <c r="D30" s="76">
        <f t="shared" ref="D30:D41" si="4">C30*10</f>
        <v>93300000</v>
      </c>
      <c r="E30" s="180">
        <f>AVERAGE(D30:D34)</f>
        <v>86920000</v>
      </c>
      <c r="F30" s="180">
        <f>STDEV(D30:D34)</f>
        <v>7885556.4166392218</v>
      </c>
      <c r="G30" s="81">
        <f t="shared" ref="G30:G40" si="5">D30/B30</f>
        <v>0.79067796610169494</v>
      </c>
      <c r="H30" s="183">
        <f>AVERAGE(G30:G34)</f>
        <v>0.73661016949152547</v>
      </c>
      <c r="I30" s="183">
        <f>STDEV(G30:G34)</f>
        <v>6.6826749293551937E-2</v>
      </c>
      <c r="J30" s="183">
        <f>I30/H30</f>
        <v>9.07220020322035E-2</v>
      </c>
      <c r="K30" s="82">
        <f>LOG(D30)</f>
        <v>7.9698816437464997</v>
      </c>
      <c r="L30" s="176">
        <f>AVERAGE(K30:K34)</f>
        <v>7.9376180680631396</v>
      </c>
      <c r="M30" s="201">
        <f>STDEV(K30:K34)^2</f>
        <v>1.6707507757906565E-3</v>
      </c>
      <c r="N30" s="29"/>
      <c r="O30" s="25"/>
      <c r="P30" s="26"/>
    </row>
    <row r="31" spans="1:16" ht="20.100000000000001" customHeight="1">
      <c r="A31" s="77" t="s">
        <v>55</v>
      </c>
      <c r="B31" s="78">
        <v>118000000</v>
      </c>
      <c r="C31" s="78">
        <v>8330000</v>
      </c>
      <c r="D31" s="78">
        <f t="shared" si="4"/>
        <v>83300000</v>
      </c>
      <c r="E31" s="181"/>
      <c r="F31" s="181"/>
      <c r="G31" s="84">
        <f t="shared" si="5"/>
        <v>0.70593220338983054</v>
      </c>
      <c r="H31" s="184"/>
      <c r="I31" s="184"/>
      <c r="J31" s="184"/>
      <c r="K31" s="85">
        <f>LOG(D31)</f>
        <v>7.920645001406788</v>
      </c>
      <c r="L31" s="177"/>
      <c r="M31" s="202"/>
      <c r="N31" s="30"/>
      <c r="O31" s="27"/>
      <c r="P31" s="28"/>
    </row>
    <row r="32" spans="1:16" ht="20.100000000000001" customHeight="1">
      <c r="A32" s="77" t="s">
        <v>56</v>
      </c>
      <c r="B32" s="78">
        <v>118000000</v>
      </c>
      <c r="C32" s="78">
        <v>7470000</v>
      </c>
      <c r="D32" s="78">
        <f t="shared" si="4"/>
        <v>74700000</v>
      </c>
      <c r="E32" s="181"/>
      <c r="F32" s="181"/>
      <c r="G32" s="84">
        <f t="shared" si="5"/>
        <v>0.63305084745762707</v>
      </c>
      <c r="H32" s="184"/>
      <c r="I32" s="184"/>
      <c r="J32" s="184"/>
      <c r="K32" s="85">
        <f>LOG(D32)</f>
        <v>7.8733206018153989</v>
      </c>
      <c r="L32" s="177"/>
      <c r="M32" s="202"/>
      <c r="N32" s="30"/>
      <c r="O32" s="27"/>
      <c r="P32" s="28"/>
    </row>
    <row r="33" spans="1:16" ht="20.100000000000001" customHeight="1">
      <c r="A33" s="77" t="s">
        <v>57</v>
      </c>
      <c r="B33" s="78">
        <v>118000000</v>
      </c>
      <c r="C33" s="78">
        <v>9230000</v>
      </c>
      <c r="D33" s="78">
        <f t="shared" si="4"/>
        <v>92300000</v>
      </c>
      <c r="E33" s="181"/>
      <c r="F33" s="181"/>
      <c r="G33" s="84">
        <f t="shared" si="5"/>
        <v>0.78220338983050852</v>
      </c>
      <c r="H33" s="184"/>
      <c r="I33" s="184"/>
      <c r="J33" s="184"/>
      <c r="K33" s="85">
        <f>LOG(D33)</f>
        <v>7.9652017010259124</v>
      </c>
      <c r="L33" s="177"/>
      <c r="M33" s="202"/>
      <c r="N33" s="30"/>
      <c r="O33" s="27"/>
      <c r="P33" s="28"/>
    </row>
    <row r="34" spans="1:16" ht="20.100000000000001" customHeight="1">
      <c r="A34" s="77" t="s">
        <v>58</v>
      </c>
      <c r="B34" s="78">
        <v>118000000</v>
      </c>
      <c r="C34" s="78">
        <v>9100000</v>
      </c>
      <c r="D34" s="78">
        <f t="shared" si="4"/>
        <v>91000000</v>
      </c>
      <c r="E34" s="182"/>
      <c r="F34" s="182"/>
      <c r="G34" s="84">
        <f t="shared" si="5"/>
        <v>0.77118644067796616</v>
      </c>
      <c r="H34" s="185"/>
      <c r="I34" s="185"/>
      <c r="J34" s="185"/>
      <c r="K34" s="85">
        <f>LOG(D34)</f>
        <v>7.9590413923210939</v>
      </c>
      <c r="L34" s="177"/>
      <c r="M34" s="202"/>
      <c r="N34" s="30"/>
      <c r="O34" s="27"/>
      <c r="P34" s="28"/>
    </row>
    <row r="35" spans="1:16" ht="20.100000000000001" customHeight="1" thickBot="1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118000000</v>
      </c>
      <c r="C36" s="8">
        <v>0</v>
      </c>
      <c r="D36" s="8">
        <v>1</v>
      </c>
      <c r="E36" s="136">
        <f>AVERAGE(D36:D40)</f>
        <v>20.6</v>
      </c>
      <c r="F36" s="136">
        <f>STDEV(D36:D40)</f>
        <v>29.321408560981517</v>
      </c>
      <c r="G36" s="41">
        <f t="shared" si="5"/>
        <v>8.4745762711864409E-9</v>
      </c>
      <c r="H36" s="203">
        <f>AVERAGE(G36:G40)</f>
        <v>1.7457627118644068E-7</v>
      </c>
      <c r="I36" s="203">
        <f>STDEV(G36:G40)</f>
        <v>2.4848651322865689E-7</v>
      </c>
      <c r="J36" s="145">
        <f>I36/H36</f>
        <v>1.4233693476204619</v>
      </c>
      <c r="K36" s="67">
        <f>LOG(D36)</f>
        <v>0</v>
      </c>
      <c r="L36" s="148">
        <f>AVERAGE(K36:K40)</f>
        <v>0.66931401348457376</v>
      </c>
      <c r="M36" s="148">
        <f>STDEV(K36:K40)^2</f>
        <v>0.85134131471606234</v>
      </c>
      <c r="N36" s="155">
        <f>L30-L36</f>
        <v>7.2683040545785662</v>
      </c>
      <c r="O36" s="196">
        <f>SQRT((M30/5)+(M36/5))</f>
        <v>0.41304044971209614</v>
      </c>
      <c r="P36" s="134">
        <f>1.96*O36</f>
        <v>0.80955928143570843</v>
      </c>
    </row>
    <row r="37" spans="1:16" ht="20.100000000000001" customHeight="1">
      <c r="A37" s="16" t="s">
        <v>61</v>
      </c>
      <c r="B37" s="10">
        <v>118000000</v>
      </c>
      <c r="C37" s="10">
        <v>0</v>
      </c>
      <c r="D37" s="10">
        <v>1</v>
      </c>
      <c r="E37" s="137"/>
      <c r="F37" s="137"/>
      <c r="G37" s="11">
        <f t="shared" si="5"/>
        <v>8.4745762711864409E-9</v>
      </c>
      <c r="H37" s="204"/>
      <c r="I37" s="204"/>
      <c r="J37" s="146"/>
      <c r="K37" s="68">
        <f>LOG(D37)</f>
        <v>0</v>
      </c>
      <c r="L37" s="149"/>
      <c r="M37" s="149"/>
      <c r="N37" s="156"/>
      <c r="O37" s="197"/>
      <c r="P37" s="135"/>
    </row>
    <row r="38" spans="1:16" ht="20.100000000000001" customHeight="1">
      <c r="A38" s="16" t="s">
        <v>62</v>
      </c>
      <c r="B38" s="10">
        <v>118000000</v>
      </c>
      <c r="C38" s="10">
        <v>0</v>
      </c>
      <c r="D38" s="10">
        <v>1</v>
      </c>
      <c r="E38" s="137"/>
      <c r="F38" s="137"/>
      <c r="G38" s="11">
        <f t="shared" si="5"/>
        <v>8.4745762711864409E-9</v>
      </c>
      <c r="H38" s="204"/>
      <c r="I38" s="204"/>
      <c r="J38" s="146"/>
      <c r="K38" s="68">
        <f>LOG(D38)</f>
        <v>0</v>
      </c>
      <c r="L38" s="149"/>
      <c r="M38" s="149"/>
      <c r="N38" s="156"/>
      <c r="O38" s="197"/>
      <c r="P38" s="135"/>
    </row>
    <row r="39" spans="1:16" ht="20.100000000000001" customHeight="1">
      <c r="A39" s="16" t="s">
        <v>63</v>
      </c>
      <c r="B39" s="10">
        <v>118000000</v>
      </c>
      <c r="C39" s="10">
        <v>6.67</v>
      </c>
      <c r="D39" s="10">
        <f t="shared" si="4"/>
        <v>66.7</v>
      </c>
      <c r="E39" s="137"/>
      <c r="F39" s="137"/>
      <c r="G39" s="124">
        <f t="shared" si="5"/>
        <v>5.6525423728813565E-7</v>
      </c>
      <c r="H39" s="204"/>
      <c r="I39" s="204"/>
      <c r="J39" s="146"/>
      <c r="K39" s="68">
        <f>LOG(D39)</f>
        <v>1.8241258339165489</v>
      </c>
      <c r="L39" s="149"/>
      <c r="M39" s="149"/>
      <c r="N39" s="156"/>
      <c r="O39" s="197"/>
      <c r="P39" s="135"/>
    </row>
    <row r="40" spans="1:16" ht="20.100000000000001" customHeight="1">
      <c r="A40" s="16" t="s">
        <v>64</v>
      </c>
      <c r="B40" s="10">
        <v>118000000</v>
      </c>
      <c r="C40" s="10">
        <v>3.33</v>
      </c>
      <c r="D40" s="10">
        <f t="shared" si="4"/>
        <v>33.299999999999997</v>
      </c>
      <c r="E40" s="138"/>
      <c r="F40" s="138"/>
      <c r="G40" s="124">
        <f t="shared" si="5"/>
        <v>2.8220338983050843E-7</v>
      </c>
      <c r="H40" s="205"/>
      <c r="I40" s="205"/>
      <c r="J40" s="147"/>
      <c r="K40" s="68">
        <f>LOG(D40)</f>
        <v>1.5224442335063197</v>
      </c>
      <c r="L40" s="154"/>
      <c r="M40" s="154"/>
      <c r="N40" s="157"/>
      <c r="O40" s="197"/>
      <c r="P40" s="135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118000000</v>
      </c>
      <c r="C44" s="87">
        <v>1240000</v>
      </c>
      <c r="D44" s="87">
        <f t="shared" ref="D44:D55" si="6">C44*10</f>
        <v>12400000</v>
      </c>
      <c r="E44" s="186">
        <f>AVERAGE(D44:D48)</f>
        <v>15260000</v>
      </c>
      <c r="F44" s="186">
        <f>STDEV(D44:D48)</f>
        <v>6239230.7218117844</v>
      </c>
      <c r="G44" s="91">
        <f t="shared" ref="G44:G48" si="7">D44/B44</f>
        <v>0.10508474576271186</v>
      </c>
      <c r="H44" s="189">
        <f>AVERAGE(G44:G48)</f>
        <v>0.12932203389830507</v>
      </c>
      <c r="I44" s="189">
        <f>STDEV(G44:G48)</f>
        <v>5.28748366255236E-2</v>
      </c>
      <c r="J44" s="189">
        <f>I44/H44</f>
        <v>0.40886177731400952</v>
      </c>
      <c r="K44" s="92">
        <f>LOG(D44)</f>
        <v>7.0934216851622347</v>
      </c>
      <c r="L44" s="192">
        <f>AVERAGE(K44:K48)</f>
        <v>7.159642444024624</v>
      </c>
      <c r="M44" s="199">
        <f>STDEV(K44:K48)^2</f>
        <v>2.3476424193759723E-2</v>
      </c>
      <c r="N44" s="29"/>
      <c r="O44" s="25"/>
      <c r="P44" s="26"/>
    </row>
    <row r="45" spans="1:16" ht="20.100000000000001" customHeight="1">
      <c r="A45" s="88" t="s">
        <v>40</v>
      </c>
      <c r="B45" s="89">
        <v>118000000</v>
      </c>
      <c r="C45" s="89">
        <v>1130000</v>
      </c>
      <c r="D45" s="89">
        <f t="shared" si="6"/>
        <v>11300000</v>
      </c>
      <c r="E45" s="187"/>
      <c r="F45" s="187"/>
      <c r="G45" s="93">
        <f t="shared" si="7"/>
        <v>9.5762711864406783E-2</v>
      </c>
      <c r="H45" s="190"/>
      <c r="I45" s="190"/>
      <c r="J45" s="190"/>
      <c r="K45" s="94">
        <f>LOG(D45)</f>
        <v>7.0530784434834199</v>
      </c>
      <c r="L45" s="193"/>
      <c r="M45" s="200"/>
      <c r="N45" s="30"/>
      <c r="O45" s="27"/>
      <c r="P45" s="28"/>
    </row>
    <row r="46" spans="1:16" ht="20.100000000000001" customHeight="1">
      <c r="A46" s="88" t="s">
        <v>41</v>
      </c>
      <c r="B46" s="89">
        <v>118000000</v>
      </c>
      <c r="C46" s="89">
        <v>2600000</v>
      </c>
      <c r="D46" s="89">
        <f t="shared" si="6"/>
        <v>26000000</v>
      </c>
      <c r="E46" s="187"/>
      <c r="F46" s="187"/>
      <c r="G46" s="93">
        <f t="shared" si="7"/>
        <v>0.22033898305084745</v>
      </c>
      <c r="H46" s="190"/>
      <c r="I46" s="190"/>
      <c r="J46" s="190"/>
      <c r="K46" s="94">
        <f>LOG(D46)</f>
        <v>7.4149733479708182</v>
      </c>
      <c r="L46" s="193"/>
      <c r="M46" s="200"/>
      <c r="N46" s="30"/>
      <c r="O46" s="27"/>
      <c r="P46" s="28"/>
    </row>
    <row r="47" spans="1:16" ht="20.100000000000001" customHeight="1">
      <c r="A47" s="88" t="s">
        <v>42</v>
      </c>
      <c r="B47" s="89">
        <v>118000000</v>
      </c>
      <c r="C47" s="89">
        <v>1120000</v>
      </c>
      <c r="D47" s="89">
        <f t="shared" si="6"/>
        <v>11200000</v>
      </c>
      <c r="E47" s="187"/>
      <c r="F47" s="187"/>
      <c r="G47" s="93">
        <f t="shared" si="7"/>
        <v>9.4915254237288138E-2</v>
      </c>
      <c r="H47" s="190"/>
      <c r="I47" s="190"/>
      <c r="J47" s="190"/>
      <c r="K47" s="94">
        <f>LOG(D47)</f>
        <v>7.0492180226701819</v>
      </c>
      <c r="L47" s="193"/>
      <c r="M47" s="200"/>
      <c r="N47" s="30"/>
      <c r="O47" s="27"/>
      <c r="P47" s="28"/>
    </row>
    <row r="48" spans="1:16" ht="20.100000000000001" customHeight="1">
      <c r="A48" s="88" t="s">
        <v>43</v>
      </c>
      <c r="B48" s="89">
        <v>118000000</v>
      </c>
      <c r="C48" s="89">
        <v>1540000</v>
      </c>
      <c r="D48" s="89">
        <f t="shared" si="6"/>
        <v>15400000</v>
      </c>
      <c r="E48" s="188"/>
      <c r="F48" s="188"/>
      <c r="G48" s="93">
        <f t="shared" si="7"/>
        <v>0.13050847457627118</v>
      </c>
      <c r="H48" s="191"/>
      <c r="I48" s="191"/>
      <c r="J48" s="191"/>
      <c r="K48" s="94">
        <f>LOG(D48)</f>
        <v>7.1875207208364627</v>
      </c>
      <c r="L48" s="193"/>
      <c r="M48" s="200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118000000</v>
      </c>
      <c r="C50" s="8">
        <v>540</v>
      </c>
      <c r="D50" s="8">
        <f t="shared" si="6"/>
        <v>5400</v>
      </c>
      <c r="E50" s="136">
        <f>AVERAGE(D50:D54)</f>
        <v>3862</v>
      </c>
      <c r="F50" s="136">
        <f>STDEV(D50:D54)</f>
        <v>2412.7515412905655</v>
      </c>
      <c r="G50" s="125">
        <f t="shared" ref="G50:G54" si="8">D50/B50</f>
        <v>4.5762711864406777E-5</v>
      </c>
      <c r="H50" s="142">
        <f>AVERAGE(G50:G54)</f>
        <v>3.2728813559322031E-5</v>
      </c>
      <c r="I50" s="142">
        <f>STDEV(G50:G54)</f>
        <v>2.0447046960089537E-5</v>
      </c>
      <c r="J50" s="145">
        <f>I50/H50</f>
        <v>0.62474146589605528</v>
      </c>
      <c r="K50" s="67">
        <f>LOG(D50)</f>
        <v>3.7323937598229686</v>
      </c>
      <c r="L50" s="148">
        <f>AVERAGE(K50:K54)</f>
        <v>3.4866886762086544</v>
      </c>
      <c r="M50" s="196">
        <f>STDEV(K50:K54)^2</f>
        <v>0.12922782882534103</v>
      </c>
      <c r="N50" s="155">
        <f>L44-L50</f>
        <v>3.6729537678159696</v>
      </c>
      <c r="O50" s="148">
        <f>SQRT((M44/5)+(M50/5))</f>
        <v>0.17475940776913887</v>
      </c>
      <c r="P50" s="134">
        <f>1.96*O50</f>
        <v>0.34252843922751219</v>
      </c>
    </row>
    <row r="51" spans="1:16" ht="20.100000000000001" customHeight="1">
      <c r="A51" s="16" t="s">
        <v>46</v>
      </c>
      <c r="B51" s="10">
        <v>118000000</v>
      </c>
      <c r="C51" s="10">
        <v>507</v>
      </c>
      <c r="D51" s="10">
        <f t="shared" si="6"/>
        <v>5070</v>
      </c>
      <c r="E51" s="137"/>
      <c r="F51" s="137"/>
      <c r="G51" s="122">
        <f t="shared" si="8"/>
        <v>4.2966101694915254E-5</v>
      </c>
      <c r="H51" s="143"/>
      <c r="I51" s="143"/>
      <c r="J51" s="146"/>
      <c r="K51" s="68">
        <f>LOG(D51)</f>
        <v>3.705007959333336</v>
      </c>
      <c r="L51" s="149"/>
      <c r="M51" s="197"/>
      <c r="N51" s="156"/>
      <c r="O51" s="149"/>
      <c r="P51" s="135"/>
    </row>
    <row r="52" spans="1:16" ht="20.100000000000001" customHeight="1">
      <c r="A52" s="16" t="s">
        <v>47</v>
      </c>
      <c r="B52" s="10">
        <v>118000000</v>
      </c>
      <c r="C52" s="10">
        <v>630</v>
      </c>
      <c r="D52" s="10">
        <f t="shared" si="6"/>
        <v>6300</v>
      </c>
      <c r="E52" s="137"/>
      <c r="F52" s="137"/>
      <c r="G52" s="122">
        <f t="shared" si="8"/>
        <v>5.3389830508474573E-5</v>
      </c>
      <c r="H52" s="143"/>
      <c r="I52" s="143"/>
      <c r="J52" s="146"/>
      <c r="K52" s="68">
        <f>LOG(D52)</f>
        <v>3.7993405494535817</v>
      </c>
      <c r="L52" s="149"/>
      <c r="M52" s="197"/>
      <c r="N52" s="156"/>
      <c r="O52" s="149"/>
      <c r="P52" s="135"/>
    </row>
    <row r="53" spans="1:16" ht="20.100000000000001" customHeight="1">
      <c r="A53" s="16" t="s">
        <v>48</v>
      </c>
      <c r="B53" s="10">
        <v>118000000</v>
      </c>
      <c r="C53" s="10">
        <v>107</v>
      </c>
      <c r="D53" s="10">
        <f t="shared" si="6"/>
        <v>1070</v>
      </c>
      <c r="E53" s="137"/>
      <c r="F53" s="137"/>
      <c r="G53" s="119">
        <f t="shared" si="8"/>
        <v>9.0677966101694913E-6</v>
      </c>
      <c r="H53" s="143"/>
      <c r="I53" s="143"/>
      <c r="J53" s="146"/>
      <c r="K53" s="68">
        <f>LOG(D53)</f>
        <v>3.0293837776852097</v>
      </c>
      <c r="L53" s="149"/>
      <c r="M53" s="197"/>
      <c r="N53" s="156"/>
      <c r="O53" s="149"/>
      <c r="P53" s="135"/>
    </row>
    <row r="54" spans="1:16" ht="20.100000000000001" customHeight="1">
      <c r="A54" s="16" t="s">
        <v>49</v>
      </c>
      <c r="B54" s="10">
        <v>118000000</v>
      </c>
      <c r="C54" s="10">
        <v>147</v>
      </c>
      <c r="D54" s="10">
        <f t="shared" si="6"/>
        <v>1470</v>
      </c>
      <c r="E54" s="138"/>
      <c r="F54" s="138"/>
      <c r="G54" s="122">
        <f t="shared" si="8"/>
        <v>1.2457627118644067E-5</v>
      </c>
      <c r="H54" s="144"/>
      <c r="I54" s="144"/>
      <c r="J54" s="147"/>
      <c r="K54" s="68">
        <f>LOG(D54)</f>
        <v>3.167317334748176</v>
      </c>
      <c r="L54" s="154"/>
      <c r="M54" s="198"/>
      <c r="N54" s="157"/>
      <c r="O54" s="149"/>
      <c r="P54" s="135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P50:P54"/>
    <mergeCell ref="J50:J54"/>
    <mergeCell ref="L50:L54"/>
    <mergeCell ref="M50:M54"/>
    <mergeCell ref="N50:N54"/>
    <mergeCell ref="O50:O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#15 (300 mg/L - 22°C - 45%RH - 60hr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0"/>
  <sheetViews>
    <sheetView tabSelected="1" zoomScaleNormal="100" workbookViewId="0">
      <selection activeCell="O14" sqref="O14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114">
        <v>21.82</v>
      </c>
      <c r="O4" s="114">
        <v>21.08</v>
      </c>
      <c r="P4" s="115">
        <v>21.79</v>
      </c>
      <c r="Q4" s="114">
        <v>46.61</v>
      </c>
      <c r="R4" s="114">
        <v>41.96</v>
      </c>
      <c r="S4" s="115">
        <v>46.1</v>
      </c>
    </row>
    <row r="5" spans="13:19">
      <c r="M5" s="54" t="s">
        <v>38</v>
      </c>
      <c r="N5" s="114">
        <v>22.6</v>
      </c>
      <c r="O5" s="114">
        <v>22</v>
      </c>
      <c r="P5" s="115">
        <v>22.23</v>
      </c>
      <c r="Q5" s="114">
        <v>49</v>
      </c>
      <c r="R5" s="114">
        <v>43.5</v>
      </c>
      <c r="S5" s="115">
        <v>46.1</v>
      </c>
    </row>
    <row r="9" spans="13:19" ht="13.5" thickBot="1">
      <c r="N9" s="104" t="s">
        <v>23</v>
      </c>
      <c r="O9" s="104" t="s">
        <v>24</v>
      </c>
      <c r="P9" s="104" t="s">
        <v>25</v>
      </c>
    </row>
    <row r="10" spans="13:19" ht="13.5" thickTop="1">
      <c r="M10" s="69" t="s">
        <v>22</v>
      </c>
      <c r="N10" s="70">
        <v>314</v>
      </c>
      <c r="O10" s="70">
        <v>282</v>
      </c>
      <c r="P10" s="71">
        <v>302.87</v>
      </c>
    </row>
    <row r="13" spans="13:19">
      <c r="Q13" s="106"/>
    </row>
    <row r="14" spans="13:19">
      <c r="N14" s="100"/>
      <c r="O14" s="100"/>
      <c r="P14" s="100"/>
      <c r="Q14" s="100"/>
      <c r="R14" s="100"/>
    </row>
    <row r="15" spans="13:19">
      <c r="N15" s="98"/>
      <c r="O15" s="99"/>
      <c r="P15" s="99"/>
      <c r="Q15" s="98"/>
      <c r="R15" s="99"/>
    </row>
    <row r="16" spans="13:19">
      <c r="N16" s="98"/>
      <c r="O16" s="208" t="s">
        <v>52</v>
      </c>
      <c r="P16" s="208"/>
      <c r="Q16" s="98"/>
      <c r="R16" s="101"/>
    </row>
    <row r="17" spans="4:18">
      <c r="N17" s="100"/>
      <c r="O17" s="112" t="s">
        <v>81</v>
      </c>
      <c r="P17" s="117" t="s">
        <v>82</v>
      </c>
      <c r="Q17" s="113" t="s">
        <v>83</v>
      </c>
      <c r="R17" s="100"/>
    </row>
    <row r="18" spans="4:18">
      <c r="N18" s="98" t="s">
        <v>51</v>
      </c>
      <c r="O18" s="116">
        <v>3.25</v>
      </c>
      <c r="P18" s="116">
        <v>0.87</v>
      </c>
      <c r="Q18" s="127">
        <v>6.98</v>
      </c>
      <c r="R18" s="99"/>
    </row>
    <row r="19" spans="4:18">
      <c r="N19" s="98" t="s">
        <v>78</v>
      </c>
      <c r="O19" s="116">
        <v>5.36</v>
      </c>
      <c r="P19" s="116">
        <v>5.87</v>
      </c>
      <c r="Q19" s="118">
        <v>4.79</v>
      </c>
      <c r="R19" s="101"/>
    </row>
    <row r="20" spans="4:18">
      <c r="N20" s="98" t="s">
        <v>77</v>
      </c>
      <c r="O20" s="116">
        <v>5.3</v>
      </c>
      <c r="P20" s="116">
        <v>1.85</v>
      </c>
      <c r="Q20" s="118">
        <v>7.27</v>
      </c>
      <c r="R20" s="99"/>
    </row>
    <row r="21" spans="4:18">
      <c r="N21" s="102" t="s">
        <v>79</v>
      </c>
      <c r="O21" s="116">
        <v>2.38</v>
      </c>
      <c r="P21" s="116">
        <v>3.6</v>
      </c>
      <c r="Q21" s="116">
        <v>3.67</v>
      </c>
      <c r="R21" s="99"/>
    </row>
    <row r="24" spans="4:18">
      <c r="N24" s="100"/>
      <c r="O24" s="100"/>
      <c r="P24" s="100"/>
      <c r="Q24" s="100"/>
      <c r="R24" s="100"/>
    </row>
    <row r="25" spans="4:18">
      <c r="N25" s="98"/>
      <c r="O25" s="99"/>
      <c r="P25" s="99"/>
      <c r="Q25" s="98"/>
      <c r="R25" s="99"/>
    </row>
    <row r="26" spans="4:18">
      <c r="N26" s="98"/>
      <c r="O26" s="101"/>
      <c r="P26" s="99"/>
      <c r="Q26" s="98"/>
      <c r="R26" s="101"/>
    </row>
    <row r="27" spans="4:18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>
      <c r="D28" s="53"/>
      <c r="N28" s="98"/>
      <c r="O28" s="99"/>
      <c r="P28" s="99"/>
      <c r="Q28" s="98"/>
      <c r="R28" s="99"/>
    </row>
    <row r="29" spans="4:18">
      <c r="N29" s="98"/>
      <c r="O29" s="99"/>
      <c r="P29" s="99"/>
      <c r="Q29" s="98"/>
      <c r="R29" s="99"/>
    </row>
    <row r="30" spans="4:18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#15 (300 mg/L - 22°C - 45%RH - 60hr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2013-09-06T17:37:42Z</cp:lastPrinted>
  <dcterms:created xsi:type="dcterms:W3CDTF">2003-06-12T11:20:39Z</dcterms:created>
  <dcterms:modified xsi:type="dcterms:W3CDTF">2013-11-14T17:44:43Z</dcterms:modified>
</cp:coreProperties>
</file>