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80" yWindow="15" windowWidth="13335" windowHeight="9615" tabRatio="667" activeTab="2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Ames'!$A$1:$P$41,'B. anthracis Ames'!$A$43:$P$56</definedName>
    <definedName name="_xlnm.Print_Area" localSheetId="1">'B. anthracis NNR1Delta1'!$A$1:$P$41,'B. anthracis NNR1Delta1'!$A$43:$P$56</definedName>
    <definedName name="_xlnm.Print_Area" localSheetId="2">'B. anthracis Sterne'!$A$1:$P$41,'B. anthracis Sterne'!$A$43:$P$56</definedName>
  </definedNames>
  <calcPr calcId="145621"/>
</workbook>
</file>

<file path=xl/calcChain.xml><?xml version="1.0" encoding="utf-8"?>
<calcChain xmlns="http://schemas.openxmlformats.org/spreadsheetml/2006/main">
  <c r="D24" i="17" l="1"/>
  <c r="D23" i="17"/>
  <c r="D22" i="17"/>
  <c r="D55" i="14"/>
  <c r="D54" i="14"/>
  <c r="D53" i="14"/>
  <c r="D52" i="14"/>
  <c r="D51" i="14"/>
  <c r="D50" i="14"/>
  <c r="D41" i="14"/>
  <c r="D39" i="14"/>
  <c r="D38" i="14"/>
  <c r="D37" i="14"/>
  <c r="D36" i="14"/>
  <c r="D27" i="14"/>
  <c r="D23" i="14"/>
  <c r="D13" i="14"/>
  <c r="D12" i="14"/>
  <c r="D10" i="14"/>
  <c r="D9" i="14"/>
  <c r="D8" i="14"/>
  <c r="D41" i="17"/>
  <c r="D40" i="17"/>
  <c r="D39" i="17"/>
  <c r="D38" i="17"/>
  <c r="D37" i="17"/>
  <c r="D36" i="17"/>
  <c r="D54" i="17"/>
  <c r="D53" i="17"/>
  <c r="D52" i="17"/>
  <c r="D51" i="17"/>
  <c r="D50" i="17"/>
  <c r="D8" i="17"/>
  <c r="D55" i="13"/>
  <c r="D54" i="13"/>
  <c r="D53" i="13"/>
  <c r="D52" i="13"/>
  <c r="D51" i="13"/>
  <c r="D50" i="13"/>
  <c r="D41" i="13"/>
  <c r="D40" i="13"/>
  <c r="D39" i="13"/>
  <c r="D38" i="13"/>
  <c r="D37" i="13"/>
  <c r="D36" i="13"/>
  <c r="D27" i="13"/>
  <c r="D13" i="13"/>
  <c r="D12" i="13"/>
  <c r="D11" i="13"/>
  <c r="D10" i="13"/>
  <c r="D9" i="13"/>
  <c r="D8" i="13"/>
  <c r="D11" i="17"/>
  <c r="D10" i="17"/>
  <c r="D9" i="17"/>
  <c r="D55" i="17" l="1"/>
  <c r="K54" i="17"/>
  <c r="G54" i="17"/>
  <c r="G53" i="17"/>
  <c r="K53" i="17"/>
  <c r="K52" i="17"/>
  <c r="K51" i="17"/>
  <c r="G51" i="17"/>
  <c r="F50" i="17"/>
  <c r="D49" i="17"/>
  <c r="D48" i="17"/>
  <c r="K48" i="17" s="1"/>
  <c r="D47" i="17"/>
  <c r="K47" i="17" s="1"/>
  <c r="D46" i="17"/>
  <c r="G46" i="17" s="1"/>
  <c r="D45" i="17"/>
  <c r="K45" i="17" s="1"/>
  <c r="D44" i="17"/>
  <c r="G44" i="17" s="1"/>
  <c r="K40" i="17"/>
  <c r="G40" i="17"/>
  <c r="K39" i="17"/>
  <c r="G39" i="17"/>
  <c r="K38" i="17"/>
  <c r="G38" i="17"/>
  <c r="K37" i="17"/>
  <c r="G37" i="17"/>
  <c r="K36" i="17"/>
  <c r="G36" i="17"/>
  <c r="F36" i="17"/>
  <c r="E36" i="17"/>
  <c r="D35" i="17"/>
  <c r="D34" i="17"/>
  <c r="K34" i="17" s="1"/>
  <c r="D33" i="17"/>
  <c r="G33" i="17" s="1"/>
  <c r="D32" i="17"/>
  <c r="G32" i="17" s="1"/>
  <c r="D31" i="17"/>
  <c r="K31" i="17" s="1"/>
  <c r="D30" i="17"/>
  <c r="K30" i="17" s="1"/>
  <c r="D27" i="17"/>
  <c r="G26" i="17"/>
  <c r="K26" i="17"/>
  <c r="K25" i="17"/>
  <c r="G25" i="17"/>
  <c r="K24" i="17"/>
  <c r="K23" i="17"/>
  <c r="K22" i="17"/>
  <c r="D21" i="17"/>
  <c r="D20" i="17"/>
  <c r="K20" i="17" s="1"/>
  <c r="D19" i="17"/>
  <c r="K19" i="17" s="1"/>
  <c r="D18" i="17"/>
  <c r="G18" i="17" s="1"/>
  <c r="D17" i="17"/>
  <c r="G17" i="17" s="1"/>
  <c r="D16" i="17"/>
  <c r="D13" i="17"/>
  <c r="D12" i="17"/>
  <c r="K12" i="17" s="1"/>
  <c r="G11" i="17"/>
  <c r="K11" i="17"/>
  <c r="K10" i="17"/>
  <c r="G10" i="17"/>
  <c r="K9" i="17"/>
  <c r="G9" i="17"/>
  <c r="K8" i="17"/>
  <c r="G8" i="17"/>
  <c r="D7" i="17"/>
  <c r="D6" i="17"/>
  <c r="G6" i="17" s="1"/>
  <c r="D5" i="17"/>
  <c r="G5" i="17" s="1"/>
  <c r="D4" i="17"/>
  <c r="K4" i="17" s="1"/>
  <c r="D3" i="17"/>
  <c r="K3" i="17" s="1"/>
  <c r="D2" i="17"/>
  <c r="G54" i="14"/>
  <c r="G53" i="14"/>
  <c r="K52" i="14"/>
  <c r="K51" i="14"/>
  <c r="F50" i="14"/>
  <c r="D49" i="14"/>
  <c r="D48" i="14"/>
  <c r="G48" i="14" s="1"/>
  <c r="D47" i="14"/>
  <c r="G47" i="14" s="1"/>
  <c r="D46" i="14"/>
  <c r="K46" i="14" s="1"/>
  <c r="D45" i="14"/>
  <c r="G45" i="14" s="1"/>
  <c r="D44" i="14"/>
  <c r="G54" i="13"/>
  <c r="K53" i="13"/>
  <c r="G52" i="13"/>
  <c r="G51" i="13"/>
  <c r="D49" i="13"/>
  <c r="D48" i="13"/>
  <c r="G48" i="13" s="1"/>
  <c r="D47" i="13"/>
  <c r="G47" i="13" s="1"/>
  <c r="D46" i="13"/>
  <c r="K46" i="13" s="1"/>
  <c r="D45" i="13"/>
  <c r="K45" i="13" s="1"/>
  <c r="D44" i="13"/>
  <c r="G44" i="13" s="1"/>
  <c r="K11" i="14"/>
  <c r="G40" i="13"/>
  <c r="G39" i="13"/>
  <c r="K38" i="13"/>
  <c r="G37" i="13"/>
  <c r="G26" i="13"/>
  <c r="G25" i="13"/>
  <c r="G24" i="13"/>
  <c r="G22" i="13"/>
  <c r="K40" i="14"/>
  <c r="G38" i="14"/>
  <c r="K37" i="14"/>
  <c r="G36" i="14"/>
  <c r="G26" i="14"/>
  <c r="K24" i="14"/>
  <c r="G23" i="14"/>
  <c r="K12" i="14"/>
  <c r="K10" i="14"/>
  <c r="K9" i="14"/>
  <c r="G23" i="13"/>
  <c r="K25" i="14"/>
  <c r="K36" i="13"/>
  <c r="K39" i="14"/>
  <c r="D35" i="14"/>
  <c r="D34" i="14"/>
  <c r="G34" i="14" s="1"/>
  <c r="D33" i="14"/>
  <c r="K33" i="14" s="1"/>
  <c r="D32" i="14"/>
  <c r="G32" i="14" s="1"/>
  <c r="D31" i="14"/>
  <c r="K31" i="14" s="1"/>
  <c r="D30" i="14"/>
  <c r="K30" i="14" s="1"/>
  <c r="D21" i="14"/>
  <c r="D20" i="14"/>
  <c r="K20" i="14" s="1"/>
  <c r="D19" i="14"/>
  <c r="G19" i="14" s="1"/>
  <c r="D18" i="14"/>
  <c r="G18" i="14" s="1"/>
  <c r="D17" i="14"/>
  <c r="K17" i="14" s="1"/>
  <c r="D16" i="14"/>
  <c r="D7" i="14"/>
  <c r="D6" i="14"/>
  <c r="K6" i="14" s="1"/>
  <c r="D5" i="14"/>
  <c r="K5" i="14" s="1"/>
  <c r="D4" i="14"/>
  <c r="K4" i="14" s="1"/>
  <c r="D3" i="14"/>
  <c r="K3" i="14" s="1"/>
  <c r="D2" i="14"/>
  <c r="D35" i="13"/>
  <c r="D34" i="13"/>
  <c r="K34" i="13" s="1"/>
  <c r="D33" i="13"/>
  <c r="G33" i="13" s="1"/>
  <c r="D32" i="13"/>
  <c r="K32" i="13" s="1"/>
  <c r="D31" i="13"/>
  <c r="G31" i="13" s="1"/>
  <c r="D30" i="13"/>
  <c r="K30" i="13" s="1"/>
  <c r="G30" i="17" l="1"/>
  <c r="K5" i="17"/>
  <c r="L36" i="17"/>
  <c r="L8" i="17"/>
  <c r="K32" i="17"/>
  <c r="K46" i="17"/>
  <c r="I36" i="17"/>
  <c r="M36" i="17"/>
  <c r="G46" i="14"/>
  <c r="H36" i="17"/>
  <c r="G45" i="17"/>
  <c r="G47" i="17"/>
  <c r="K17" i="17"/>
  <c r="G20" i="17"/>
  <c r="E50" i="14"/>
  <c r="G51" i="14"/>
  <c r="G24" i="17"/>
  <c r="E22" i="17"/>
  <c r="M8" i="17"/>
  <c r="F44" i="14"/>
  <c r="K47" i="14"/>
  <c r="E44" i="14"/>
  <c r="K44" i="14"/>
  <c r="K44" i="17"/>
  <c r="K33" i="17"/>
  <c r="M30" i="17" s="1"/>
  <c r="G31" i="17"/>
  <c r="K18" i="17"/>
  <c r="F16" i="17"/>
  <c r="K6" i="17"/>
  <c r="G4" i="17"/>
  <c r="F2" i="17"/>
  <c r="E2" i="17"/>
  <c r="M22" i="17"/>
  <c r="L22" i="17"/>
  <c r="G2" i="17"/>
  <c r="K2" i="17"/>
  <c r="G3" i="17"/>
  <c r="E8" i="17"/>
  <c r="G12" i="17"/>
  <c r="H8" i="17" s="1"/>
  <c r="E16" i="17"/>
  <c r="G19" i="17"/>
  <c r="F22" i="17"/>
  <c r="G23" i="17"/>
  <c r="G34" i="17"/>
  <c r="G48" i="17"/>
  <c r="E50" i="17"/>
  <c r="G52" i="17"/>
  <c r="G16" i="17"/>
  <c r="K16" i="17"/>
  <c r="F30" i="17"/>
  <c r="F44" i="17"/>
  <c r="G50" i="17"/>
  <c r="K50" i="17"/>
  <c r="F8" i="17"/>
  <c r="G22" i="17"/>
  <c r="E30" i="17"/>
  <c r="E44" i="17"/>
  <c r="G44" i="14"/>
  <c r="K50" i="14"/>
  <c r="K48" i="14"/>
  <c r="G50" i="14"/>
  <c r="K45" i="14"/>
  <c r="G52" i="14"/>
  <c r="K53" i="14"/>
  <c r="K54" i="14"/>
  <c r="K51" i="13"/>
  <c r="G45" i="13"/>
  <c r="G46" i="13"/>
  <c r="G53" i="13"/>
  <c r="K44" i="13"/>
  <c r="K47" i="13"/>
  <c r="K54" i="13"/>
  <c r="E50" i="13"/>
  <c r="F44" i="13"/>
  <c r="G50" i="13"/>
  <c r="K50" i="13"/>
  <c r="E44" i="13"/>
  <c r="K48" i="13"/>
  <c r="F50" i="13"/>
  <c r="K52" i="13"/>
  <c r="F8" i="14"/>
  <c r="E16" i="14"/>
  <c r="K39" i="13"/>
  <c r="G38" i="13"/>
  <c r="F22" i="14"/>
  <c r="G36" i="13"/>
  <c r="F36" i="13"/>
  <c r="K37" i="13"/>
  <c r="G40" i="14"/>
  <c r="G39" i="14"/>
  <c r="G37" i="14"/>
  <c r="K26" i="14"/>
  <c r="G25" i="14"/>
  <c r="K23" i="14"/>
  <c r="G12" i="14"/>
  <c r="E8" i="14"/>
  <c r="K8" i="14"/>
  <c r="M8" i="14" s="1"/>
  <c r="G33" i="14"/>
  <c r="K32" i="14"/>
  <c r="G31" i="14"/>
  <c r="G30" i="14"/>
  <c r="K19" i="14"/>
  <c r="K18" i="14"/>
  <c r="G17" i="14"/>
  <c r="G16" i="14"/>
  <c r="K16" i="14"/>
  <c r="G4" i="14"/>
  <c r="G32" i="13"/>
  <c r="F30" i="14"/>
  <c r="K36" i="14"/>
  <c r="E30" i="14"/>
  <c r="K34" i="14"/>
  <c r="F36" i="14"/>
  <c r="K38" i="14"/>
  <c r="E36" i="14"/>
  <c r="F16" i="14"/>
  <c r="G22" i="14"/>
  <c r="K22" i="14"/>
  <c r="G20" i="14"/>
  <c r="E22" i="14"/>
  <c r="G24" i="14"/>
  <c r="F2" i="14"/>
  <c r="G6" i="14"/>
  <c r="G8" i="14"/>
  <c r="G10" i="14"/>
  <c r="G34" i="13"/>
  <c r="E2" i="14"/>
  <c r="G2" i="14"/>
  <c r="K2" i="14"/>
  <c r="G3" i="14"/>
  <c r="G5" i="14"/>
  <c r="G9" i="14"/>
  <c r="G11" i="14"/>
  <c r="F30" i="13"/>
  <c r="K31" i="13"/>
  <c r="K33" i="13"/>
  <c r="K40" i="13"/>
  <c r="E30" i="13"/>
  <c r="G30" i="13"/>
  <c r="E36" i="13"/>
  <c r="H30" i="17" l="1"/>
  <c r="M44" i="17"/>
  <c r="J36" i="17"/>
  <c r="O36" i="17"/>
  <c r="P36" i="17" s="1"/>
  <c r="I44" i="17"/>
  <c r="L44" i="17"/>
  <c r="L30" i="17"/>
  <c r="N36" i="17" s="1"/>
  <c r="L50" i="14"/>
  <c r="H50" i="14"/>
  <c r="L44" i="14"/>
  <c r="M44" i="14"/>
  <c r="M44" i="13"/>
  <c r="I44" i="13"/>
  <c r="H44" i="17"/>
  <c r="I30" i="17"/>
  <c r="I8" i="17"/>
  <c r="J8" i="17" s="1"/>
  <c r="H44" i="13"/>
  <c r="M50" i="17"/>
  <c r="O50" i="17" s="1"/>
  <c r="P50" i="17" s="1"/>
  <c r="L50" i="17"/>
  <c r="L16" i="17"/>
  <c r="N22" i="17" s="1"/>
  <c r="M16" i="17"/>
  <c r="O22" i="17" s="1"/>
  <c r="P22" i="17" s="1"/>
  <c r="H22" i="17"/>
  <c r="I22" i="17"/>
  <c r="I2" i="17"/>
  <c r="H2" i="17"/>
  <c r="H50" i="17"/>
  <c r="I50" i="17"/>
  <c r="H16" i="17"/>
  <c r="I16" i="17"/>
  <c r="L2" i="17"/>
  <c r="N8" i="17" s="1"/>
  <c r="M2" i="17"/>
  <c r="O8" i="17" s="1"/>
  <c r="P8" i="17" s="1"/>
  <c r="H44" i="14"/>
  <c r="I44" i="14"/>
  <c r="I50" i="14"/>
  <c r="M50" i="14"/>
  <c r="L44" i="13"/>
  <c r="I50" i="13"/>
  <c r="H50" i="13"/>
  <c r="M50" i="13"/>
  <c r="L50" i="13"/>
  <c r="N50" i="13" s="1"/>
  <c r="I36" i="13"/>
  <c r="L36" i="13"/>
  <c r="H36" i="13"/>
  <c r="H36" i="14"/>
  <c r="L30" i="14"/>
  <c r="I36" i="14"/>
  <c r="I30" i="14"/>
  <c r="M36" i="13"/>
  <c r="I16" i="14"/>
  <c r="L8" i="14"/>
  <c r="L16" i="14"/>
  <c r="H8" i="14"/>
  <c r="M30" i="14"/>
  <c r="H30" i="14"/>
  <c r="M16" i="14"/>
  <c r="L30" i="13"/>
  <c r="M30" i="13"/>
  <c r="H16" i="14"/>
  <c r="I8" i="14"/>
  <c r="L36" i="14"/>
  <c r="M36" i="14"/>
  <c r="I22" i="14"/>
  <c r="H22" i="14"/>
  <c r="M22" i="14"/>
  <c r="L22" i="14"/>
  <c r="H2" i="14"/>
  <c r="I2" i="14"/>
  <c r="L2" i="14"/>
  <c r="M2" i="14"/>
  <c r="O8" i="14" s="1"/>
  <c r="P8" i="14" s="1"/>
  <c r="I30" i="13"/>
  <c r="H30" i="13"/>
  <c r="J30" i="17" l="1"/>
  <c r="O50" i="13"/>
  <c r="P50" i="13" s="1"/>
  <c r="N50" i="14"/>
  <c r="J44" i="17"/>
  <c r="N50" i="17"/>
  <c r="J50" i="14"/>
  <c r="J50" i="13"/>
  <c r="O50" i="14"/>
  <c r="P50" i="14" s="1"/>
  <c r="J44" i="13"/>
  <c r="J2" i="17"/>
  <c r="J44" i="14"/>
  <c r="J16" i="17"/>
  <c r="J50" i="17"/>
  <c r="J22" i="17"/>
  <c r="J36" i="13"/>
  <c r="N36" i="13"/>
  <c r="J30" i="14"/>
  <c r="J36" i="14"/>
  <c r="N36" i="14"/>
  <c r="O36" i="14"/>
  <c r="P36" i="14" s="1"/>
  <c r="J16" i="14"/>
  <c r="N22" i="14"/>
  <c r="O36" i="13"/>
  <c r="P36" i="13" s="1"/>
  <c r="N8" i="14"/>
  <c r="J8" i="14"/>
  <c r="O22" i="14"/>
  <c r="P22" i="14" s="1"/>
  <c r="J30" i="13"/>
  <c r="J22" i="14"/>
  <c r="J2" i="14"/>
  <c r="K25" i="13" l="1"/>
  <c r="D21" i="13"/>
  <c r="D20" i="13"/>
  <c r="K20" i="13" s="1"/>
  <c r="F22" i="13" l="1"/>
  <c r="G20" i="13"/>
  <c r="E22" i="13"/>
  <c r="K22" i="13"/>
  <c r="K24" i="13"/>
  <c r="K26" i="13"/>
  <c r="K23" i="13"/>
  <c r="D19" i="13"/>
  <c r="K19" i="13" s="1"/>
  <c r="D18" i="13"/>
  <c r="G18" i="13" s="1"/>
  <c r="D17" i="13"/>
  <c r="K17" i="13" s="1"/>
  <c r="I22" i="13" l="1"/>
  <c r="H22" i="13" s="1"/>
  <c r="G19" i="13"/>
  <c r="G17" i="13"/>
  <c r="K18" i="13"/>
  <c r="M22" i="13"/>
  <c r="L22" i="13" s="1"/>
  <c r="J22" i="13" l="1"/>
  <c r="D16" i="13"/>
  <c r="K16" i="13" s="1"/>
  <c r="K12" i="13"/>
  <c r="K11" i="13"/>
  <c r="K10" i="13"/>
  <c r="G9" i="13"/>
  <c r="G11" i="13" l="1"/>
  <c r="K9" i="13"/>
  <c r="G10" i="13"/>
  <c r="G12" i="13"/>
  <c r="F16" i="13"/>
  <c r="E16" i="13" s="1"/>
  <c r="L16" i="13"/>
  <c r="N22" i="13" s="1"/>
  <c r="M16" i="13"/>
  <c r="G16" i="13"/>
  <c r="K8" i="13"/>
  <c r="D7" i="13"/>
  <c r="D6" i="13"/>
  <c r="G6" i="13" s="1"/>
  <c r="D5" i="13"/>
  <c r="K5" i="13" s="1"/>
  <c r="D4" i="13"/>
  <c r="G4" i="13" s="1"/>
  <c r="D3" i="13"/>
  <c r="K3" i="13" s="1"/>
  <c r="G5" i="13" l="1"/>
  <c r="G3" i="13"/>
  <c r="M8" i="13"/>
  <c r="L8" i="13"/>
  <c r="F8" i="13"/>
  <c r="I16" i="13"/>
  <c r="H16" i="13"/>
  <c r="K4" i="13"/>
  <c r="K6" i="13"/>
  <c r="E8" i="13"/>
  <c r="G8" i="13"/>
  <c r="H8" i="13" s="1"/>
  <c r="D2" i="13"/>
  <c r="K2" i="13" s="1"/>
  <c r="E2" i="13" l="1"/>
  <c r="L2" i="13"/>
  <c r="N8" i="13" s="1"/>
  <c r="M2" i="13"/>
  <c r="O8" i="13" s="1"/>
  <c r="P8" i="13" s="1"/>
  <c r="F2" i="13"/>
  <c r="J16" i="13"/>
  <c r="G2" i="13"/>
  <c r="I2" i="13" l="1"/>
  <c r="H2" i="13"/>
  <c r="I8" i="13"/>
  <c r="J8" i="13" s="1"/>
  <c r="O22" i="13"/>
  <c r="P22" i="13" s="1"/>
  <c r="J2" i="13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<sst xmlns="http://schemas.openxmlformats.org/spreadsheetml/2006/main" count="356" uniqueCount="84">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</sst>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00"/>
    <numFmt numFmtId="166" formatCode="0.0000%"/>
    <numFmt numFmtId="167" formatCode="0.00000"/>
    <numFmt numFmtId="168" formatCode="0.000%"/>
    <numFmt numFmtId="169" formatCode="0.00000%"/>
    <numFmt numFmtId="170" formatCode="0.000000%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/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169" fontId="2" fillId="0" borderId="5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MeBr Test #11</a:t>
            </a:r>
          </a:p>
        </c:rich>
      </c:tx>
      <c:layout>
        <c:manualLayout>
          <c:xMode val="edge"/>
          <c:yMode val="edge"/>
          <c:x val="0.41811131996745537"/>
          <c:y val="2.33918056847000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3.9</c:v>
                </c:pt>
                <c:pt idx="1">
                  <c:v>7.16</c:v>
                </c:pt>
                <c:pt idx="2">
                  <c:v>3.41</c:v>
                </c:pt>
                <c:pt idx="3">
                  <c:v>3.03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0.87</c:v>
                </c:pt>
                <c:pt idx="1">
                  <c:v>5.33</c:v>
                </c:pt>
                <c:pt idx="2">
                  <c:v>1.3</c:v>
                </c:pt>
                <c:pt idx="3">
                  <c:v>3.48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invertIfNegative val="0"/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5.01</c:v>
                </c:pt>
                <c:pt idx="1">
                  <c:v>6.75</c:v>
                </c:pt>
                <c:pt idx="2">
                  <c:v>5.25</c:v>
                </c:pt>
                <c:pt idx="3" formatCode="0.00">
                  <c:v>3.35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80736"/>
        <c:axId val="129382656"/>
      </c:barChart>
      <c:catAx>
        <c:axId val="1293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29382656"/>
        <c:crosses val="autoZero"/>
        <c:auto val="1"/>
        <c:lblAlgn val="ctr"/>
        <c:lblOffset val="100"/>
        <c:noMultiLvlLbl val="0"/>
      </c:catAx>
      <c:valAx>
        <c:axId val="12938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9380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36"/>
          <c:y val="0.48901420655751382"/>
          <c:w val="0.15119007296530859"/>
          <c:h val="0.21149599806726088"/>
        </c:manualLayout>
      </c:layout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877" l="0.70000000000000062" r="0.70000000000000062" t="0.750000000000008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</xdr:colOff>
      <xdr:row>1</xdr:row>
      <xdr:rowOff>28574</xdr:rowOff>
    </xdr:from>
    <xdr:to>
      <xdr:col>11</xdr:col>
      <xdr:colOff>460968</xdr:colOff>
      <xdr:row>28</xdr:row>
      <xdr:rowOff>38099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190499"/>
          <a:ext cx="7147518" cy="4581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161924</xdr:rowOff>
    </xdr:from>
    <xdr:to>
      <xdr:col>12</xdr:col>
      <xdr:colOff>30505</xdr:colOff>
      <xdr:row>58</xdr:row>
      <xdr:rowOff>57149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4895849"/>
          <a:ext cx="7202830" cy="475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6"/>
  <sheetViews>
    <sheetView topLeftCell="A25" zoomScale="60" zoomScaleNormal="60" workbookViewId="0">
      <selection activeCell="F22" sqref="F22:F26"/>
    </sheetView>
  </sheetViews>
  <sheetFormatPr defaultRowHeight="15" x14ac:dyDescent="0.2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96700000</v>
      </c>
      <c r="C2" s="58">
        <v>6970000</v>
      </c>
      <c r="D2" s="58">
        <f t="shared" ref="D2:D13" si="0">C2*10</f>
        <v>69700000</v>
      </c>
      <c r="E2" s="152">
        <f>AVERAGE(D2:D6)</f>
        <v>56060000</v>
      </c>
      <c r="F2" s="152">
        <f>STDEV(D2:D6)</f>
        <v>14184780.576378332</v>
      </c>
      <c r="G2" s="63">
        <f t="shared" ref="G2:G12" si="1">D2/B2</f>
        <v>0.72078593588417783</v>
      </c>
      <c r="H2" s="155">
        <f>AVERAGE(G2:G6)</f>
        <v>0.57973112719751807</v>
      </c>
      <c r="I2" s="155">
        <f>STDEV(G2:G6)</f>
        <v>0.14668852716006561</v>
      </c>
      <c r="J2" s="158">
        <f>I2/H2</f>
        <v>0.25302855113054484</v>
      </c>
      <c r="K2" s="64">
        <f>LOG(D2)</f>
        <v>7.8432327780980096</v>
      </c>
      <c r="L2" s="164">
        <f>AVERAGE(K2:K6)</f>
        <v>7.7367834308289734</v>
      </c>
      <c r="M2" s="166">
        <f>STDEV(K2:K6)^2</f>
        <v>1.3304501962676778E-2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96700000</v>
      </c>
      <c r="C3" s="60">
        <v>6970000</v>
      </c>
      <c r="D3" s="60">
        <f t="shared" si="0"/>
        <v>69700000</v>
      </c>
      <c r="E3" s="153"/>
      <c r="F3" s="153"/>
      <c r="G3" s="65">
        <f t="shared" si="1"/>
        <v>0.72078593588417783</v>
      </c>
      <c r="H3" s="156"/>
      <c r="I3" s="156"/>
      <c r="J3" s="159"/>
      <c r="K3" s="66">
        <f>LOG(D3)</f>
        <v>7.8432327780980096</v>
      </c>
      <c r="L3" s="165"/>
      <c r="M3" s="167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96700000</v>
      </c>
      <c r="C4" s="60">
        <v>4530000</v>
      </c>
      <c r="D4" s="60">
        <f t="shared" si="0"/>
        <v>45300000</v>
      </c>
      <c r="E4" s="153"/>
      <c r="F4" s="153"/>
      <c r="G4" s="65">
        <f t="shared" si="1"/>
        <v>0.46845915201654603</v>
      </c>
      <c r="H4" s="156"/>
      <c r="I4" s="156"/>
      <c r="J4" s="159"/>
      <c r="K4" s="66">
        <f>LOG(D4)</f>
        <v>7.6560982020128323</v>
      </c>
      <c r="L4" s="165"/>
      <c r="M4" s="167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96700000</v>
      </c>
      <c r="C5" s="60">
        <v>5730000</v>
      </c>
      <c r="D5" s="60">
        <f t="shared" si="0"/>
        <v>57300000</v>
      </c>
      <c r="E5" s="153"/>
      <c r="F5" s="153"/>
      <c r="G5" s="65">
        <f t="shared" si="1"/>
        <v>0.59255429162357809</v>
      </c>
      <c r="H5" s="156"/>
      <c r="I5" s="156"/>
      <c r="J5" s="159"/>
      <c r="K5" s="66">
        <f>LOG(D5)</f>
        <v>7.7581546219673898</v>
      </c>
      <c r="L5" s="165"/>
      <c r="M5" s="167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96700000</v>
      </c>
      <c r="C6" s="60">
        <v>3830000</v>
      </c>
      <c r="D6" s="60">
        <f t="shared" si="0"/>
        <v>38300000</v>
      </c>
      <c r="E6" s="154"/>
      <c r="F6" s="154"/>
      <c r="G6" s="65">
        <f t="shared" si="1"/>
        <v>0.39607032057911062</v>
      </c>
      <c r="H6" s="157"/>
      <c r="I6" s="157"/>
      <c r="J6" s="160"/>
      <c r="K6" s="66">
        <f>LOG(D6)</f>
        <v>7.5831987739686229</v>
      </c>
      <c r="L6" s="165"/>
      <c r="M6" s="167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96700000</v>
      </c>
      <c r="C8" s="8">
        <v>397</v>
      </c>
      <c r="D8" s="8">
        <f t="shared" si="0"/>
        <v>3970</v>
      </c>
      <c r="E8" s="134">
        <f>AVERAGE(D8:D12)</f>
        <v>8146</v>
      </c>
      <c r="F8" s="134">
        <f>STDEV(D8:D12)</f>
        <v>5425.0834094970378</v>
      </c>
      <c r="G8" s="106">
        <f t="shared" si="1"/>
        <v>4.1054808686659775E-5</v>
      </c>
      <c r="H8" s="161">
        <f>AVERAGE(G8:G12)</f>
        <v>8.4239917269906926E-5</v>
      </c>
      <c r="I8" s="161">
        <f>STDEV(G8:G12)</f>
        <v>5.6102206923444029E-5</v>
      </c>
      <c r="J8" s="137">
        <f>I8/H8</f>
        <v>0.665981268045303</v>
      </c>
      <c r="K8" s="67">
        <f>LOG(D8)</f>
        <v>3.5987905067631152</v>
      </c>
      <c r="L8" s="140">
        <f>AVERAGE(K8:K12)</f>
        <v>3.8364460582558317</v>
      </c>
      <c r="M8" s="140">
        <f>STDEV(K8:K12)^2</f>
        <v>8.0583588157080388E-2</v>
      </c>
      <c r="N8" s="147">
        <f>L2-L8</f>
        <v>3.9003373725731416</v>
      </c>
      <c r="O8" s="140">
        <f>SQRT((M2/5)+(M8/5))</f>
        <v>0.13703144903251746</v>
      </c>
      <c r="P8" s="150">
        <f>1.96*O8</f>
        <v>0.2685816401037342</v>
      </c>
    </row>
    <row r="9" spans="1:16" ht="20.100000000000001" customHeight="1" x14ac:dyDescent="0.2">
      <c r="A9" s="16" t="s">
        <v>33</v>
      </c>
      <c r="B9" s="10">
        <v>96700000</v>
      </c>
      <c r="C9" s="10">
        <v>333</v>
      </c>
      <c r="D9" s="10">
        <f t="shared" si="0"/>
        <v>3330</v>
      </c>
      <c r="E9" s="135"/>
      <c r="F9" s="135"/>
      <c r="G9" s="105">
        <f t="shared" si="1"/>
        <v>3.4436401240951394E-5</v>
      </c>
      <c r="H9" s="162"/>
      <c r="I9" s="162"/>
      <c r="J9" s="138"/>
      <c r="K9" s="68">
        <f>LOG(D9)</f>
        <v>3.5224442335063197</v>
      </c>
      <c r="L9" s="141"/>
      <c r="M9" s="141"/>
      <c r="N9" s="148"/>
      <c r="O9" s="141"/>
      <c r="P9" s="151"/>
    </row>
    <row r="10" spans="1:16" ht="20.100000000000001" customHeight="1" x14ac:dyDescent="0.2">
      <c r="A10" s="16" t="s">
        <v>34</v>
      </c>
      <c r="B10" s="10">
        <v>96700000</v>
      </c>
      <c r="C10" s="10">
        <v>1690</v>
      </c>
      <c r="D10" s="10">
        <f t="shared" si="0"/>
        <v>16900</v>
      </c>
      <c r="E10" s="135"/>
      <c r="F10" s="135"/>
      <c r="G10" s="107">
        <f t="shared" si="1"/>
        <v>1.7476732161323682E-4</v>
      </c>
      <c r="H10" s="162"/>
      <c r="I10" s="162"/>
      <c r="J10" s="138"/>
      <c r="K10" s="68">
        <f>LOG(D10)</f>
        <v>4.2278867046136739</v>
      </c>
      <c r="L10" s="141"/>
      <c r="M10" s="141"/>
      <c r="N10" s="148"/>
      <c r="O10" s="141"/>
      <c r="P10" s="151"/>
    </row>
    <row r="11" spans="1:16" ht="20.100000000000001" customHeight="1" x14ac:dyDescent="0.2">
      <c r="A11" s="16" t="s">
        <v>35</v>
      </c>
      <c r="B11" s="10">
        <v>96700000</v>
      </c>
      <c r="C11" s="10">
        <v>873</v>
      </c>
      <c r="D11" s="10">
        <f t="shared" si="0"/>
        <v>8730</v>
      </c>
      <c r="E11" s="135"/>
      <c r="F11" s="135"/>
      <c r="G11" s="105">
        <f t="shared" si="1"/>
        <v>9.027921406411582E-5</v>
      </c>
      <c r="H11" s="162"/>
      <c r="I11" s="162"/>
      <c r="J11" s="138"/>
      <c r="K11" s="68">
        <f>LOG(D11)</f>
        <v>3.9410142437055695</v>
      </c>
      <c r="L11" s="141"/>
      <c r="M11" s="141"/>
      <c r="N11" s="148"/>
      <c r="O11" s="141"/>
      <c r="P11" s="151"/>
    </row>
    <row r="12" spans="1:16" ht="20.100000000000001" customHeight="1" x14ac:dyDescent="0.2">
      <c r="A12" s="16" t="s">
        <v>36</v>
      </c>
      <c r="B12" s="10">
        <v>96700000</v>
      </c>
      <c r="C12" s="10">
        <v>780</v>
      </c>
      <c r="D12" s="10">
        <f t="shared" si="0"/>
        <v>7800</v>
      </c>
      <c r="E12" s="136"/>
      <c r="F12" s="136"/>
      <c r="G12" s="105">
        <f t="shared" si="1"/>
        <v>8.0661840744570838E-5</v>
      </c>
      <c r="H12" s="163"/>
      <c r="I12" s="163"/>
      <c r="J12" s="139"/>
      <c r="K12" s="68">
        <f>LOG(D12)</f>
        <v>3.8920946026904804</v>
      </c>
      <c r="L12" s="146"/>
      <c r="M12" s="146"/>
      <c r="N12" s="149"/>
      <c r="O12" s="141"/>
      <c r="P12" s="15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96700000</v>
      </c>
      <c r="C16" s="45">
        <v>1210000</v>
      </c>
      <c r="D16" s="45">
        <f t="shared" ref="D16:D27" si="2">C16*10</f>
        <v>12100000</v>
      </c>
      <c r="E16" s="126">
        <f>AVERAGE(D16:D20)</f>
        <v>14700000</v>
      </c>
      <c r="F16" s="126">
        <f>STDEV(D16:D20)</f>
        <v>2375920.8741033445</v>
      </c>
      <c r="G16" s="49">
        <f t="shared" ref="G16:G26" si="3">D16/B16</f>
        <v>0.12512926577042399</v>
      </c>
      <c r="H16" s="129">
        <f>AVERAGE(G16:G20)</f>
        <v>0.15201654601861428</v>
      </c>
      <c r="I16" s="129">
        <f>STDEV(G16:G20)</f>
        <v>2.4570019380592983E-2</v>
      </c>
      <c r="J16" s="129">
        <f>I16/H16</f>
        <v>0.16162727034716606</v>
      </c>
      <c r="K16" s="50">
        <f>LOG(D16)</f>
        <v>7.0827853703164498</v>
      </c>
      <c r="L16" s="142">
        <f>AVERAGE(K16:K20)</f>
        <v>7.1628211236466939</v>
      </c>
      <c r="M16" s="144">
        <f>STDEV(K16:K20)^2</f>
        <v>4.8599463829445853E-3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96700000</v>
      </c>
      <c r="C17" s="47">
        <v>1290000</v>
      </c>
      <c r="D17" s="47">
        <f t="shared" si="2"/>
        <v>12900000</v>
      </c>
      <c r="E17" s="127"/>
      <c r="F17" s="127"/>
      <c r="G17" s="51">
        <f t="shared" si="3"/>
        <v>0.13340227507755947</v>
      </c>
      <c r="H17" s="130"/>
      <c r="I17" s="130"/>
      <c r="J17" s="130"/>
      <c r="K17" s="52">
        <f>LOG(D17)</f>
        <v>7.1105897102992488</v>
      </c>
      <c r="L17" s="143"/>
      <c r="M17" s="145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96700000</v>
      </c>
      <c r="C18" s="47">
        <v>1790000</v>
      </c>
      <c r="D18" s="47">
        <f t="shared" si="2"/>
        <v>17900000</v>
      </c>
      <c r="E18" s="127"/>
      <c r="F18" s="127"/>
      <c r="G18" s="51">
        <f t="shared" si="3"/>
        <v>0.18510858324715615</v>
      </c>
      <c r="H18" s="130"/>
      <c r="I18" s="130"/>
      <c r="J18" s="130"/>
      <c r="K18" s="52">
        <f>LOG(D18)</f>
        <v>7.2528530309798933</v>
      </c>
      <c r="L18" s="143"/>
      <c r="M18" s="145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96700000</v>
      </c>
      <c r="C19" s="47">
        <v>1620000</v>
      </c>
      <c r="D19" s="47">
        <f t="shared" si="2"/>
        <v>16200000</v>
      </c>
      <c r="E19" s="127"/>
      <c r="F19" s="127"/>
      <c r="G19" s="51">
        <f t="shared" si="3"/>
        <v>0.16752843846949328</v>
      </c>
      <c r="H19" s="130"/>
      <c r="I19" s="130"/>
      <c r="J19" s="130"/>
      <c r="K19" s="52">
        <f>LOG(D19)</f>
        <v>7.2095150145426308</v>
      </c>
      <c r="L19" s="143"/>
      <c r="M19" s="145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96700000</v>
      </c>
      <c r="C20" s="47">
        <v>1440000</v>
      </c>
      <c r="D20" s="47">
        <f t="shared" si="2"/>
        <v>14400000</v>
      </c>
      <c r="E20" s="128"/>
      <c r="F20" s="128"/>
      <c r="G20" s="51">
        <f t="shared" si="3"/>
        <v>0.14891416752843847</v>
      </c>
      <c r="H20" s="131"/>
      <c r="I20" s="131"/>
      <c r="J20" s="131"/>
      <c r="K20" s="52">
        <f>LOG(D20)</f>
        <v>7.1583624920952493</v>
      </c>
      <c r="L20" s="143"/>
      <c r="M20" s="145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96700000</v>
      </c>
      <c r="C22" s="8">
        <v>0</v>
      </c>
      <c r="D22" s="8">
        <v>1</v>
      </c>
      <c r="E22" s="134">
        <f>AVERAGE(D22:D26)</f>
        <v>1</v>
      </c>
      <c r="F22" s="134">
        <f>STDEV(D22:D26)</f>
        <v>0</v>
      </c>
      <c r="G22" s="41">
        <f t="shared" si="3"/>
        <v>1.0341261633919339E-8</v>
      </c>
      <c r="H22" s="137">
        <f>AVERAGE(G22:G26)</f>
        <v>1.0341261633919339E-8</v>
      </c>
      <c r="I22" s="137">
        <f>STDEV(G22:G26)</f>
        <v>0</v>
      </c>
      <c r="J22" s="137">
        <f>I22/H22</f>
        <v>0</v>
      </c>
      <c r="K22" s="67">
        <f>LOG(D22)</f>
        <v>0</v>
      </c>
      <c r="L22" s="140">
        <f>AVERAGE(K22:K26)</f>
        <v>0</v>
      </c>
      <c r="M22" s="140">
        <f>STDEV(K22:K26)^2</f>
        <v>0</v>
      </c>
      <c r="N22" s="147">
        <f>L16-L22</f>
        <v>7.1628211236466939</v>
      </c>
      <c r="O22" s="140">
        <f>SQRT((M16/5)+(M22/5))</f>
        <v>3.1176742558980036E-2</v>
      </c>
      <c r="P22" s="132">
        <f>1.96*O22</f>
        <v>6.110641541560087E-2</v>
      </c>
    </row>
    <row r="23" spans="1:16" ht="20.100000000000001" customHeight="1" x14ac:dyDescent="0.2">
      <c r="A23" s="16" t="s">
        <v>72</v>
      </c>
      <c r="B23" s="10">
        <v>96700000</v>
      </c>
      <c r="C23" s="10">
        <v>0</v>
      </c>
      <c r="D23" s="10">
        <v>1</v>
      </c>
      <c r="E23" s="135"/>
      <c r="F23" s="135"/>
      <c r="G23" s="11">
        <f t="shared" si="3"/>
        <v>1.0341261633919339E-8</v>
      </c>
      <c r="H23" s="138"/>
      <c r="I23" s="138"/>
      <c r="J23" s="138"/>
      <c r="K23" s="68">
        <f>LOG(D23)</f>
        <v>0</v>
      </c>
      <c r="L23" s="141"/>
      <c r="M23" s="141"/>
      <c r="N23" s="148"/>
      <c r="O23" s="141"/>
      <c r="P23" s="133"/>
    </row>
    <row r="24" spans="1:16" ht="20.100000000000001" customHeight="1" x14ac:dyDescent="0.2">
      <c r="A24" s="16" t="s">
        <v>73</v>
      </c>
      <c r="B24" s="10">
        <v>96700000</v>
      </c>
      <c r="C24" s="10">
        <v>0</v>
      </c>
      <c r="D24" s="10">
        <v>1</v>
      </c>
      <c r="E24" s="135"/>
      <c r="F24" s="135"/>
      <c r="G24" s="11">
        <f t="shared" si="3"/>
        <v>1.0341261633919339E-8</v>
      </c>
      <c r="H24" s="138"/>
      <c r="I24" s="138"/>
      <c r="J24" s="138"/>
      <c r="K24" s="68">
        <f>LOG(D24)</f>
        <v>0</v>
      </c>
      <c r="L24" s="141"/>
      <c r="M24" s="141"/>
      <c r="N24" s="148"/>
      <c r="O24" s="141"/>
      <c r="P24" s="133"/>
    </row>
    <row r="25" spans="1:16" ht="20.100000000000001" customHeight="1" x14ac:dyDescent="0.2">
      <c r="A25" s="16" t="s">
        <v>74</v>
      </c>
      <c r="B25" s="10">
        <v>96700000</v>
      </c>
      <c r="C25" s="10">
        <v>0</v>
      </c>
      <c r="D25" s="10">
        <v>1</v>
      </c>
      <c r="E25" s="135"/>
      <c r="F25" s="135"/>
      <c r="G25" s="11">
        <f t="shared" si="3"/>
        <v>1.0341261633919339E-8</v>
      </c>
      <c r="H25" s="138"/>
      <c r="I25" s="138"/>
      <c r="J25" s="138"/>
      <c r="K25" s="68">
        <f>LOG(D25)</f>
        <v>0</v>
      </c>
      <c r="L25" s="141"/>
      <c r="M25" s="141"/>
      <c r="N25" s="148"/>
      <c r="O25" s="141"/>
      <c r="P25" s="133"/>
    </row>
    <row r="26" spans="1:16" ht="20.100000000000001" customHeight="1" x14ac:dyDescent="0.2">
      <c r="A26" s="16" t="s">
        <v>75</v>
      </c>
      <c r="B26" s="10">
        <v>96700000</v>
      </c>
      <c r="C26" s="10">
        <v>0</v>
      </c>
      <c r="D26" s="10">
        <v>1</v>
      </c>
      <c r="E26" s="136"/>
      <c r="F26" s="136"/>
      <c r="G26" s="11">
        <f t="shared" si="3"/>
        <v>1.0341261633919339E-8</v>
      </c>
      <c r="H26" s="139"/>
      <c r="I26" s="139"/>
      <c r="J26" s="139"/>
      <c r="K26" s="68">
        <f>LOG(D26)</f>
        <v>0</v>
      </c>
      <c r="L26" s="146"/>
      <c r="M26" s="146"/>
      <c r="N26" s="149"/>
      <c r="O26" s="141"/>
      <c r="P26" s="133"/>
    </row>
    <row r="27" spans="1:16" ht="20.100000000000001" customHeight="1" thickBot="1" x14ac:dyDescent="0.25">
      <c r="A27" s="37" t="s">
        <v>76</v>
      </c>
      <c r="B27" s="36">
        <v>0</v>
      </c>
      <c r="C27" s="17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96700000</v>
      </c>
      <c r="C30" s="76">
        <v>8330000</v>
      </c>
      <c r="D30" s="76">
        <f t="shared" ref="D30:D41" si="4">C30*10</f>
        <v>83300000</v>
      </c>
      <c r="E30" s="175">
        <f>AVERAGE(D30:D34)</f>
        <v>89780000</v>
      </c>
      <c r="F30" s="175">
        <f>STDEV(D30:D34)</f>
        <v>28312665.010556672</v>
      </c>
      <c r="G30" s="81">
        <f t="shared" ref="G30:G40" si="5">D30/B30</f>
        <v>0.86142709410548091</v>
      </c>
      <c r="H30" s="178">
        <f>AVERAGE(G30:G34)</f>
        <v>0.92843846949327813</v>
      </c>
      <c r="I30" s="178">
        <f>STDEV(G30:G34)</f>
        <v>0.29278867642768058</v>
      </c>
      <c r="J30" s="178">
        <f>I30/H30</f>
        <v>0.31535603709686694</v>
      </c>
      <c r="K30" s="82">
        <f>LOG(D30)</f>
        <v>7.920645001406788</v>
      </c>
      <c r="L30" s="168">
        <f>AVERAGE(K30:K34)</f>
        <v>7.9382265403137184</v>
      </c>
      <c r="M30" s="170">
        <f>STDEV(K30:K34)^2</f>
        <v>1.5116286855320004E-2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96700000</v>
      </c>
      <c r="C31" s="78">
        <v>7330000</v>
      </c>
      <c r="D31" s="78">
        <f t="shared" si="4"/>
        <v>73300000</v>
      </c>
      <c r="E31" s="176"/>
      <c r="F31" s="176"/>
      <c r="G31" s="84">
        <f t="shared" si="5"/>
        <v>0.7580144777662875</v>
      </c>
      <c r="H31" s="179"/>
      <c r="I31" s="179"/>
      <c r="J31" s="179"/>
      <c r="K31" s="85">
        <f>LOG(D31)</f>
        <v>7.8651039746411282</v>
      </c>
      <c r="L31" s="169"/>
      <c r="M31" s="171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96700000</v>
      </c>
      <c r="C32" s="78">
        <v>8830000</v>
      </c>
      <c r="D32" s="78">
        <f t="shared" si="4"/>
        <v>88300000</v>
      </c>
      <c r="E32" s="176"/>
      <c r="F32" s="176"/>
      <c r="G32" s="84">
        <f t="shared" si="5"/>
        <v>0.91313340227507755</v>
      </c>
      <c r="H32" s="179"/>
      <c r="I32" s="179"/>
      <c r="J32" s="179"/>
      <c r="K32" s="85">
        <f>LOG(D32)</f>
        <v>7.945960703577569</v>
      </c>
      <c r="L32" s="169"/>
      <c r="M32" s="171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96700000</v>
      </c>
      <c r="C33" s="78">
        <v>13800000</v>
      </c>
      <c r="D33" s="78">
        <f t="shared" si="4"/>
        <v>138000000</v>
      </c>
      <c r="E33" s="176"/>
      <c r="F33" s="176"/>
      <c r="G33" s="84">
        <f t="shared" si="5"/>
        <v>1.4270941054808686</v>
      </c>
      <c r="H33" s="179"/>
      <c r="I33" s="179"/>
      <c r="J33" s="179"/>
      <c r="K33" s="85">
        <f>LOG(D33)</f>
        <v>8.1398790864012369</v>
      </c>
      <c r="L33" s="169"/>
      <c r="M33" s="171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96700000</v>
      </c>
      <c r="C34" s="78">
        <v>6600000</v>
      </c>
      <c r="D34" s="78">
        <f t="shared" si="4"/>
        <v>66000000</v>
      </c>
      <c r="E34" s="177"/>
      <c r="F34" s="177"/>
      <c r="G34" s="84">
        <f t="shared" si="5"/>
        <v>0.68252326783867634</v>
      </c>
      <c r="H34" s="180"/>
      <c r="I34" s="180"/>
      <c r="J34" s="180"/>
      <c r="K34" s="85">
        <f>LOG(D34)</f>
        <v>7.8195439355418683</v>
      </c>
      <c r="L34" s="169"/>
      <c r="M34" s="171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96700000</v>
      </c>
      <c r="C36" s="8">
        <v>487</v>
      </c>
      <c r="D36" s="8">
        <f t="shared" si="4"/>
        <v>4870</v>
      </c>
      <c r="E36" s="134">
        <f>AVERAGE(D36:D40)</f>
        <v>52574</v>
      </c>
      <c r="F36" s="134">
        <f>STDEV(D36:D40)</f>
        <v>47733.032378008422</v>
      </c>
      <c r="G36" s="106">
        <f t="shared" si="5"/>
        <v>5.0361944157187174E-5</v>
      </c>
      <c r="H36" s="172">
        <f>AVERAGE(G36:G40)</f>
        <v>5.4368148914167526E-4</v>
      </c>
      <c r="I36" s="172">
        <f>STDEV(G36:G40)</f>
        <v>4.9361977640132804E-4</v>
      </c>
      <c r="J36" s="137">
        <f>I36/H36</f>
        <v>0.90792088062556442</v>
      </c>
      <c r="K36" s="67">
        <f>LOG(D36)</f>
        <v>3.6875289612146345</v>
      </c>
      <c r="L36" s="140">
        <f>AVERAGE(K36:K40)</f>
        <v>4.5306889626720288</v>
      </c>
      <c r="M36" s="140">
        <f>STDEV(K36:K40)^2</f>
        <v>0.27542173334779113</v>
      </c>
      <c r="N36" s="147">
        <f>L30-L36</f>
        <v>3.4075375776416896</v>
      </c>
      <c r="O36" s="140">
        <f>SQRT((M30/5)+(M36/5))</f>
        <v>0.24105518878593388</v>
      </c>
      <c r="P36" s="132">
        <f>1.96*O36</f>
        <v>0.4724681700204304</v>
      </c>
    </row>
    <row r="37" spans="1:16" ht="20.100000000000001" customHeight="1" x14ac:dyDescent="0.2">
      <c r="A37" s="16" t="s">
        <v>61</v>
      </c>
      <c r="B37" s="10">
        <v>96700000</v>
      </c>
      <c r="C37" s="10">
        <v>3230</v>
      </c>
      <c r="D37" s="10">
        <f t="shared" si="4"/>
        <v>32300</v>
      </c>
      <c r="E37" s="135"/>
      <c r="F37" s="135"/>
      <c r="G37" s="107">
        <f t="shared" si="5"/>
        <v>3.3402275077559464E-4</v>
      </c>
      <c r="H37" s="173"/>
      <c r="I37" s="173"/>
      <c r="J37" s="138"/>
      <c r="K37" s="68">
        <f>LOG(D37)</f>
        <v>4.509202522331103</v>
      </c>
      <c r="L37" s="141"/>
      <c r="M37" s="141"/>
      <c r="N37" s="148"/>
      <c r="O37" s="141"/>
      <c r="P37" s="133"/>
    </row>
    <row r="38" spans="1:16" ht="20.100000000000001" customHeight="1" x14ac:dyDescent="0.2">
      <c r="A38" s="16" t="s">
        <v>62</v>
      </c>
      <c r="B38" s="10">
        <v>96700000</v>
      </c>
      <c r="C38" s="10">
        <v>4170</v>
      </c>
      <c r="D38" s="10">
        <f t="shared" si="4"/>
        <v>41700</v>
      </c>
      <c r="E38" s="135"/>
      <c r="F38" s="135"/>
      <c r="G38" s="107">
        <f t="shared" si="5"/>
        <v>4.3123061013443641E-4</v>
      </c>
      <c r="H38" s="173"/>
      <c r="I38" s="173"/>
      <c r="J38" s="138"/>
      <c r="K38" s="68">
        <f>LOG(D38)</f>
        <v>4.6201360549737576</v>
      </c>
      <c r="L38" s="141"/>
      <c r="M38" s="141"/>
      <c r="N38" s="148"/>
      <c r="O38" s="141"/>
      <c r="P38" s="133"/>
    </row>
    <row r="39" spans="1:16" ht="20.100000000000001" customHeight="1" x14ac:dyDescent="0.2">
      <c r="A39" s="16" t="s">
        <v>63</v>
      </c>
      <c r="B39" s="10">
        <v>96700000</v>
      </c>
      <c r="C39" s="10">
        <v>13200</v>
      </c>
      <c r="D39" s="10">
        <f t="shared" si="4"/>
        <v>132000</v>
      </c>
      <c r="E39" s="135"/>
      <c r="F39" s="135"/>
      <c r="G39" s="11">
        <f t="shared" si="5"/>
        <v>1.3650465356773527E-3</v>
      </c>
      <c r="H39" s="173"/>
      <c r="I39" s="173"/>
      <c r="J39" s="138"/>
      <c r="K39" s="68">
        <f>LOG(D39)</f>
        <v>5.1205739312058496</v>
      </c>
      <c r="L39" s="141"/>
      <c r="M39" s="141"/>
      <c r="N39" s="148"/>
      <c r="O39" s="141"/>
      <c r="P39" s="133"/>
    </row>
    <row r="40" spans="1:16" ht="20.100000000000001" customHeight="1" x14ac:dyDescent="0.2">
      <c r="A40" s="16" t="s">
        <v>64</v>
      </c>
      <c r="B40" s="10">
        <v>96700000</v>
      </c>
      <c r="C40" s="10">
        <v>5200</v>
      </c>
      <c r="D40" s="10">
        <f t="shared" si="4"/>
        <v>52000</v>
      </c>
      <c r="E40" s="136"/>
      <c r="F40" s="136"/>
      <c r="G40" s="107">
        <f t="shared" si="5"/>
        <v>5.3774560496380557E-4</v>
      </c>
      <c r="H40" s="174"/>
      <c r="I40" s="174"/>
      <c r="J40" s="139"/>
      <c r="K40" s="68">
        <f>LOG(D40)</f>
        <v>4.7160033436347994</v>
      </c>
      <c r="L40" s="146"/>
      <c r="M40" s="146"/>
      <c r="N40" s="149"/>
      <c r="O40" s="141"/>
      <c r="P40" s="133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96700000</v>
      </c>
      <c r="C44" s="87">
        <v>1250000</v>
      </c>
      <c r="D44" s="87">
        <f t="shared" ref="D44:D55" si="6">C44*10</f>
        <v>12500000</v>
      </c>
      <c r="E44" s="181">
        <f>AVERAGE(D44:D48)</f>
        <v>8134000</v>
      </c>
      <c r="F44" s="181">
        <f>STDEV(D44:D48)</f>
        <v>2762920.5562230702</v>
      </c>
      <c r="G44" s="91">
        <f t="shared" ref="G44:G48" si="7">D44/B44</f>
        <v>0.12926577042399173</v>
      </c>
      <c r="H44" s="184">
        <f>AVERAGE(G44:G48)</f>
        <v>8.4115822130299903E-2</v>
      </c>
      <c r="I44" s="184">
        <f>STDEV(G44:G48)</f>
        <v>2.8572084345636722E-2</v>
      </c>
      <c r="J44" s="184">
        <f>I44/H44</f>
        <v>0.33967550482211345</v>
      </c>
      <c r="K44" s="92">
        <f>LOG(D44)</f>
        <v>7.0969100130080562</v>
      </c>
      <c r="L44" s="187">
        <f>AVERAGE(K44:K48)</f>
        <v>6.8906291765975043</v>
      </c>
      <c r="M44" s="189">
        <f>STDEV(K44:K48)^2</f>
        <v>2.1458716237705597E-2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96700000</v>
      </c>
      <c r="C45" s="89">
        <v>780000</v>
      </c>
      <c r="D45" s="89">
        <f t="shared" si="6"/>
        <v>7800000</v>
      </c>
      <c r="E45" s="182"/>
      <c r="F45" s="182"/>
      <c r="G45" s="93">
        <f t="shared" si="7"/>
        <v>8.0661840744570834E-2</v>
      </c>
      <c r="H45" s="185"/>
      <c r="I45" s="185"/>
      <c r="J45" s="185"/>
      <c r="K45" s="94">
        <f>LOG(D45)</f>
        <v>6.8920946026904808</v>
      </c>
      <c r="L45" s="188"/>
      <c r="M45" s="190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96700000</v>
      </c>
      <c r="C46" s="89">
        <v>807000</v>
      </c>
      <c r="D46" s="89">
        <f t="shared" si="6"/>
        <v>8070000</v>
      </c>
      <c r="E46" s="182"/>
      <c r="F46" s="182"/>
      <c r="G46" s="93">
        <f t="shared" si="7"/>
        <v>8.3453981385729056E-2</v>
      </c>
      <c r="H46" s="185"/>
      <c r="I46" s="185"/>
      <c r="J46" s="185"/>
      <c r="K46" s="94">
        <f>LOG(D46)</f>
        <v>6.9068735347220702</v>
      </c>
      <c r="L46" s="188"/>
      <c r="M46" s="190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96700000</v>
      </c>
      <c r="C47" s="89">
        <v>747000</v>
      </c>
      <c r="D47" s="89">
        <f t="shared" si="6"/>
        <v>7470000</v>
      </c>
      <c r="E47" s="182"/>
      <c r="F47" s="182"/>
      <c r="G47" s="93">
        <f t="shared" si="7"/>
        <v>7.7249224405377459E-2</v>
      </c>
      <c r="H47" s="185"/>
      <c r="I47" s="185"/>
      <c r="J47" s="185"/>
      <c r="K47" s="94">
        <f>LOG(D47)</f>
        <v>6.8733206018153989</v>
      </c>
      <c r="L47" s="188"/>
      <c r="M47" s="190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96700000</v>
      </c>
      <c r="C48" s="89">
        <v>483000</v>
      </c>
      <c r="D48" s="89">
        <f t="shared" si="6"/>
        <v>4830000</v>
      </c>
      <c r="E48" s="183"/>
      <c r="F48" s="183"/>
      <c r="G48" s="93">
        <f t="shared" si="7"/>
        <v>4.9948293691830403E-2</v>
      </c>
      <c r="H48" s="186"/>
      <c r="I48" s="186"/>
      <c r="J48" s="186"/>
      <c r="K48" s="94">
        <f>LOG(D48)</f>
        <v>6.6839471307515126</v>
      </c>
      <c r="L48" s="188"/>
      <c r="M48" s="190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5">
        <v>0</v>
      </c>
      <c r="C49" s="115">
        <v>0</v>
      </c>
      <c r="D49" s="115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96700000</v>
      </c>
      <c r="C50" s="8">
        <v>283</v>
      </c>
      <c r="D50" s="8">
        <f t="shared" si="6"/>
        <v>2830</v>
      </c>
      <c r="E50" s="134">
        <f>AVERAGE(D50:D54)</f>
        <v>15214</v>
      </c>
      <c r="F50" s="134">
        <f>STDEV(D50:D54)</f>
        <v>22288.470786485104</v>
      </c>
      <c r="G50" s="106">
        <f t="shared" ref="G50:G54" si="8">D50/B50</f>
        <v>2.9265770423991728E-5</v>
      </c>
      <c r="H50" s="172">
        <f>AVERAGE(G50:G54)</f>
        <v>1.5733195449844879E-4</v>
      </c>
      <c r="I50" s="172">
        <f>STDEV(G50:G54)</f>
        <v>2.3049090782301039E-4</v>
      </c>
      <c r="J50" s="137">
        <f>I50/H50</f>
        <v>1.4649974225374727</v>
      </c>
      <c r="K50" s="67">
        <f>LOG(D50)</f>
        <v>3.4517864355242902</v>
      </c>
      <c r="L50" s="140">
        <f>AVERAGE(K50:K54)</f>
        <v>3.8574897835940205</v>
      </c>
      <c r="M50" s="191">
        <f>STDEV(K50:K54)^2</f>
        <v>0.32832647228417505</v>
      </c>
      <c r="N50" s="147">
        <f>L44-L50</f>
        <v>3.0331393930034838</v>
      </c>
      <c r="O50" s="140">
        <f>SQRT((M44/5)+(M50/5))</f>
        <v>0.2644939275378097</v>
      </c>
      <c r="P50" s="132">
        <f>1.96*O50</f>
        <v>0.51840809797410703</v>
      </c>
    </row>
    <row r="51" spans="1:16" ht="20.100000000000001" customHeight="1" x14ac:dyDescent="0.2">
      <c r="A51" s="16" t="s">
        <v>46</v>
      </c>
      <c r="B51" s="10">
        <v>96700000</v>
      </c>
      <c r="C51" s="10">
        <v>5470</v>
      </c>
      <c r="D51" s="10">
        <f t="shared" si="6"/>
        <v>54700</v>
      </c>
      <c r="E51" s="135"/>
      <c r="F51" s="135"/>
      <c r="G51" s="107">
        <f t="shared" si="8"/>
        <v>5.6566701137538778E-4</v>
      </c>
      <c r="H51" s="173"/>
      <c r="I51" s="173"/>
      <c r="J51" s="138"/>
      <c r="K51" s="68">
        <f>LOG(D51)</f>
        <v>4.7379873263334309</v>
      </c>
      <c r="L51" s="141"/>
      <c r="M51" s="192"/>
      <c r="N51" s="148"/>
      <c r="O51" s="141"/>
      <c r="P51" s="133"/>
    </row>
    <row r="52" spans="1:16" ht="20.100000000000001" customHeight="1" x14ac:dyDescent="0.2">
      <c r="A52" s="16" t="s">
        <v>47</v>
      </c>
      <c r="B52" s="10">
        <v>96700000</v>
      </c>
      <c r="C52" s="10">
        <v>767</v>
      </c>
      <c r="D52" s="10">
        <f t="shared" si="6"/>
        <v>7670</v>
      </c>
      <c r="E52" s="135"/>
      <c r="F52" s="135"/>
      <c r="G52" s="105">
        <f t="shared" si="8"/>
        <v>7.9317476732161329E-5</v>
      </c>
      <c r="H52" s="173"/>
      <c r="I52" s="173"/>
      <c r="J52" s="138"/>
      <c r="K52" s="68">
        <f>LOG(D52)</f>
        <v>3.8847953639489812</v>
      </c>
      <c r="L52" s="141"/>
      <c r="M52" s="192"/>
      <c r="N52" s="148"/>
      <c r="O52" s="141"/>
      <c r="P52" s="133"/>
    </row>
    <row r="53" spans="1:16" ht="20.100000000000001" customHeight="1" x14ac:dyDescent="0.2">
      <c r="A53" s="16" t="s">
        <v>48</v>
      </c>
      <c r="B53" s="10">
        <v>96700000</v>
      </c>
      <c r="C53" s="10">
        <v>180</v>
      </c>
      <c r="D53" s="10">
        <f t="shared" si="6"/>
        <v>1800</v>
      </c>
      <c r="E53" s="135"/>
      <c r="F53" s="135"/>
      <c r="G53" s="105">
        <f t="shared" si="8"/>
        <v>1.8614270941054807E-5</v>
      </c>
      <c r="H53" s="173"/>
      <c r="I53" s="173"/>
      <c r="J53" s="138"/>
      <c r="K53" s="68">
        <f>LOG(D53)</f>
        <v>3.255272505103306</v>
      </c>
      <c r="L53" s="141"/>
      <c r="M53" s="192"/>
      <c r="N53" s="148"/>
      <c r="O53" s="141"/>
      <c r="P53" s="133"/>
    </row>
    <row r="54" spans="1:16" ht="20.100000000000001" customHeight="1" x14ac:dyDescent="0.2">
      <c r="A54" s="16" t="s">
        <v>49</v>
      </c>
      <c r="B54" s="10">
        <v>96700000</v>
      </c>
      <c r="C54" s="10">
        <v>907</v>
      </c>
      <c r="D54" s="10">
        <f t="shared" si="6"/>
        <v>9070</v>
      </c>
      <c r="E54" s="136"/>
      <c r="F54" s="136"/>
      <c r="G54" s="105">
        <f t="shared" si="8"/>
        <v>9.3795243019648397E-5</v>
      </c>
      <c r="H54" s="174"/>
      <c r="I54" s="174"/>
      <c r="J54" s="139"/>
      <c r="K54" s="68">
        <f>LOG(D54)</f>
        <v>3.9576072870600951</v>
      </c>
      <c r="L54" s="146"/>
      <c r="M54" s="193"/>
      <c r="N54" s="149"/>
      <c r="O54" s="141"/>
      <c r="P54" s="133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L16:L20"/>
    <mergeCell ref="M16:M20"/>
    <mergeCell ref="L22:L26"/>
    <mergeCell ref="M22:M26"/>
    <mergeCell ref="N22:N26"/>
    <mergeCell ref="P22:P26"/>
    <mergeCell ref="E22:E26"/>
    <mergeCell ref="F22:F26"/>
    <mergeCell ref="H22:H26"/>
    <mergeCell ref="I22:I26"/>
    <mergeCell ref="J22:J26"/>
    <mergeCell ref="O22:O26"/>
    <mergeCell ref="E16:E20"/>
    <mergeCell ref="F16:F20"/>
    <mergeCell ref="H16:H20"/>
    <mergeCell ref="I16:I20"/>
    <mergeCell ref="J16:J20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#11 (212 mg/L - 22°C - 45%RH - 60hr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6"/>
  <sheetViews>
    <sheetView topLeftCell="E37" zoomScale="60" zoomScaleNormal="60" zoomScaleSheetLayoutView="65" workbookViewId="0">
      <selection activeCell="F27" sqref="F27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131000000</v>
      </c>
      <c r="C2" s="112">
        <v>8630000</v>
      </c>
      <c r="D2" s="58">
        <f t="shared" ref="D2:D13" si="0">C2*10</f>
        <v>86300000</v>
      </c>
      <c r="E2" s="152">
        <f>AVERAGE(D2:D6)</f>
        <v>82800000</v>
      </c>
      <c r="F2" s="152">
        <f>STDEV(D2:D6)</f>
        <v>12976709.906598052</v>
      </c>
      <c r="G2" s="63">
        <f t="shared" ref="G2:G12" si="1">D2/B2</f>
        <v>0.65877862595419845</v>
      </c>
      <c r="H2" s="155">
        <f>AVERAGE(G2:G6)</f>
        <v>0.63206106870229006</v>
      </c>
      <c r="I2" s="155">
        <f>STDEV(G2:G6)</f>
        <v>9.9058854248840408E-2</v>
      </c>
      <c r="J2" s="158">
        <f>I2/H2</f>
        <v>0.15672354959659535</v>
      </c>
      <c r="K2" s="64">
        <f>LOG(D2)</f>
        <v>7.9360107957152097</v>
      </c>
      <c r="L2" s="164">
        <f>AVERAGE(K2:K6)</f>
        <v>7.9136789171382187</v>
      </c>
      <c r="M2" s="201">
        <f>STDEV(K2:K6)^2</f>
        <v>4.7769883651972364E-3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131000000</v>
      </c>
      <c r="C3" s="60">
        <v>6600000</v>
      </c>
      <c r="D3" s="60">
        <f t="shared" si="0"/>
        <v>66000000</v>
      </c>
      <c r="E3" s="153"/>
      <c r="F3" s="153"/>
      <c r="G3" s="65">
        <f t="shared" si="1"/>
        <v>0.50381679389312972</v>
      </c>
      <c r="H3" s="156"/>
      <c r="I3" s="156"/>
      <c r="J3" s="159"/>
      <c r="K3" s="66">
        <f>LOG(D3)</f>
        <v>7.8195439355418683</v>
      </c>
      <c r="L3" s="165"/>
      <c r="M3" s="202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131000000</v>
      </c>
      <c r="C4" s="60">
        <v>10000000</v>
      </c>
      <c r="D4" s="60">
        <f t="shared" si="0"/>
        <v>100000000</v>
      </c>
      <c r="E4" s="153"/>
      <c r="F4" s="153"/>
      <c r="G4" s="65">
        <f t="shared" si="1"/>
        <v>0.76335877862595425</v>
      </c>
      <c r="H4" s="156"/>
      <c r="I4" s="156"/>
      <c r="J4" s="159"/>
      <c r="K4" s="66">
        <f>LOG(D4)</f>
        <v>8</v>
      </c>
      <c r="L4" s="165"/>
      <c r="M4" s="202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131000000</v>
      </c>
      <c r="C5" s="60">
        <v>7470000</v>
      </c>
      <c r="D5" s="60">
        <f t="shared" si="0"/>
        <v>74700000</v>
      </c>
      <c r="E5" s="153"/>
      <c r="F5" s="153"/>
      <c r="G5" s="65">
        <f t="shared" si="1"/>
        <v>0.57022900763358775</v>
      </c>
      <c r="H5" s="156"/>
      <c r="I5" s="156"/>
      <c r="J5" s="159"/>
      <c r="K5" s="66">
        <f>LOG(D5)</f>
        <v>7.8733206018153989</v>
      </c>
      <c r="L5" s="165"/>
      <c r="M5" s="202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131000000</v>
      </c>
      <c r="C6" s="60">
        <v>8700000</v>
      </c>
      <c r="D6" s="60">
        <f t="shared" si="0"/>
        <v>87000000</v>
      </c>
      <c r="E6" s="154"/>
      <c r="F6" s="154"/>
      <c r="G6" s="65">
        <f t="shared" si="1"/>
        <v>0.66412213740458015</v>
      </c>
      <c r="H6" s="157"/>
      <c r="I6" s="157"/>
      <c r="J6" s="160"/>
      <c r="K6" s="66">
        <f>LOG(D6)</f>
        <v>7.9395192526186182</v>
      </c>
      <c r="L6" s="165"/>
      <c r="M6" s="202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113">
        <v>0</v>
      </c>
      <c r="C7" s="113">
        <v>0</v>
      </c>
      <c r="D7" s="113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131000000</v>
      </c>
      <c r="C8" s="8">
        <v>750000</v>
      </c>
      <c r="D8" s="8">
        <f t="shared" si="0"/>
        <v>7500000</v>
      </c>
      <c r="E8" s="134">
        <f>AVERAGE(D8:D12)</f>
        <v>11360000</v>
      </c>
      <c r="F8" s="134">
        <f>STDEV(D8:D12)</f>
        <v>2601538.0066414559</v>
      </c>
      <c r="G8" s="41">
        <f t="shared" si="1"/>
        <v>5.7251908396946563E-2</v>
      </c>
      <c r="H8" s="137">
        <f>AVERAGE(G8:G12)</f>
        <v>8.6717557251908398E-2</v>
      </c>
      <c r="I8" s="137">
        <f>STDEV(G8:G12)</f>
        <v>1.9859068752988245E-2</v>
      </c>
      <c r="J8" s="137">
        <f>I8/H8</f>
        <v>0.22900862734519895</v>
      </c>
      <c r="K8" s="67">
        <f>LOG(D8)</f>
        <v>6.8750612633917001</v>
      </c>
      <c r="L8" s="140">
        <f>AVERAGE(K8:K12)</f>
        <v>7.045139760971459</v>
      </c>
      <c r="M8" s="140">
        <f>STDEV(K8:K12)^2</f>
        <v>1.1805476124723928E-2</v>
      </c>
      <c r="N8" s="147">
        <f>L2-L8</f>
        <v>0.8685391561667597</v>
      </c>
      <c r="O8" s="140">
        <f>SQRT((M2/5)+(M8/5))</f>
        <v>5.7588999800172194E-2</v>
      </c>
      <c r="P8" s="150">
        <f>1.96*O8</f>
        <v>0.1128744396083375</v>
      </c>
    </row>
    <row r="9" spans="1:16" ht="20.100000000000001" customHeight="1" x14ac:dyDescent="0.2">
      <c r="A9" s="16" t="s">
        <v>33</v>
      </c>
      <c r="B9" s="10">
        <v>131000000</v>
      </c>
      <c r="C9" s="10">
        <v>1410000</v>
      </c>
      <c r="D9" s="10">
        <f t="shared" si="0"/>
        <v>14100000</v>
      </c>
      <c r="E9" s="135"/>
      <c r="F9" s="135"/>
      <c r="G9" s="11">
        <f t="shared" si="1"/>
        <v>0.10763358778625955</v>
      </c>
      <c r="H9" s="138"/>
      <c r="I9" s="138"/>
      <c r="J9" s="138"/>
      <c r="K9" s="68">
        <f>LOG(D9)</f>
        <v>7.1492191126553797</v>
      </c>
      <c r="L9" s="141"/>
      <c r="M9" s="141"/>
      <c r="N9" s="148"/>
      <c r="O9" s="141"/>
      <c r="P9" s="151"/>
    </row>
    <row r="10" spans="1:16" ht="20.100000000000001" customHeight="1" x14ac:dyDescent="0.2">
      <c r="A10" s="16" t="s">
        <v>34</v>
      </c>
      <c r="B10" s="10">
        <v>131000000</v>
      </c>
      <c r="C10" s="10">
        <v>1310000</v>
      </c>
      <c r="D10" s="10">
        <f t="shared" si="0"/>
        <v>13100000</v>
      </c>
      <c r="E10" s="135"/>
      <c r="F10" s="135"/>
      <c r="G10" s="11">
        <f t="shared" si="1"/>
        <v>0.1</v>
      </c>
      <c r="H10" s="138"/>
      <c r="I10" s="138"/>
      <c r="J10" s="138"/>
      <c r="K10" s="68">
        <f>LOG(D10)</f>
        <v>7.1172712956557644</v>
      </c>
      <c r="L10" s="141"/>
      <c r="M10" s="141"/>
      <c r="N10" s="148"/>
      <c r="O10" s="141"/>
      <c r="P10" s="151"/>
    </row>
    <row r="11" spans="1:16" ht="20.100000000000001" customHeight="1" x14ac:dyDescent="0.2">
      <c r="A11" s="16" t="s">
        <v>35</v>
      </c>
      <c r="B11" s="10">
        <v>131000000</v>
      </c>
      <c r="C11" s="10">
        <v>1190000</v>
      </c>
      <c r="D11" s="10">
        <f t="shared" si="0"/>
        <v>11900000</v>
      </c>
      <c r="E11" s="135"/>
      <c r="F11" s="135"/>
      <c r="G11" s="11">
        <f t="shared" si="1"/>
        <v>9.0839694656488543E-2</v>
      </c>
      <c r="H11" s="138"/>
      <c r="I11" s="138"/>
      <c r="J11" s="138"/>
      <c r="K11" s="68">
        <f>LOG(D11)</f>
        <v>7.075546961392531</v>
      </c>
      <c r="L11" s="141"/>
      <c r="M11" s="141"/>
      <c r="N11" s="148"/>
      <c r="O11" s="141"/>
      <c r="P11" s="151"/>
    </row>
    <row r="12" spans="1:16" ht="20.100000000000001" customHeight="1" x14ac:dyDescent="0.2">
      <c r="A12" s="16" t="s">
        <v>36</v>
      </c>
      <c r="B12" s="10">
        <v>131000000</v>
      </c>
      <c r="C12" s="10">
        <v>1020000</v>
      </c>
      <c r="D12" s="10">
        <f t="shared" si="0"/>
        <v>10200000</v>
      </c>
      <c r="E12" s="136"/>
      <c r="F12" s="136"/>
      <c r="G12" s="11">
        <f t="shared" si="1"/>
        <v>7.786259541984733E-2</v>
      </c>
      <c r="H12" s="139"/>
      <c r="I12" s="139"/>
      <c r="J12" s="139"/>
      <c r="K12" s="68">
        <f>LOG(D12)</f>
        <v>7.008600171761918</v>
      </c>
      <c r="L12" s="146"/>
      <c r="M12" s="146"/>
      <c r="N12" s="149"/>
      <c r="O12" s="141"/>
      <c r="P12" s="15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131000000</v>
      </c>
      <c r="C16" s="45">
        <v>430000</v>
      </c>
      <c r="D16" s="45">
        <f t="shared" ref="D16:D27" si="2">C16*10</f>
        <v>4300000</v>
      </c>
      <c r="E16" s="126">
        <f>AVERAGE(D16:D20)</f>
        <v>5300000</v>
      </c>
      <c r="F16" s="126">
        <f>STDEV(D16:D20)</f>
        <v>1181080.0142242692</v>
      </c>
      <c r="G16" s="49">
        <f t="shared" ref="G16:G26" si="3">D16/B16</f>
        <v>3.2824427480916032E-2</v>
      </c>
      <c r="H16" s="129">
        <f>AVERAGE(G16:G20)</f>
        <v>4.0458015267175566E-2</v>
      </c>
      <c r="I16" s="129">
        <f>STDEV(G16:G20)</f>
        <v>9.0158779711776559E-3</v>
      </c>
      <c r="J16" s="129">
        <f>I16/H16</f>
        <v>0.22284528570269305</v>
      </c>
      <c r="K16" s="50">
        <f>LOG(D16)</f>
        <v>6.6334684555795862</v>
      </c>
      <c r="L16" s="142">
        <f>AVERAGE(K16:K20)</f>
        <v>6.7159963500800171</v>
      </c>
      <c r="M16" s="144">
        <f>STDEV(K16:K20)^2</f>
        <v>8.8197901541002804E-3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131000000</v>
      </c>
      <c r="C17" s="47">
        <v>540000</v>
      </c>
      <c r="D17" s="47">
        <f t="shared" si="2"/>
        <v>5400000</v>
      </c>
      <c r="E17" s="127"/>
      <c r="F17" s="127"/>
      <c r="G17" s="51">
        <f t="shared" si="3"/>
        <v>4.1221374045801527E-2</v>
      </c>
      <c r="H17" s="130"/>
      <c r="I17" s="130"/>
      <c r="J17" s="130"/>
      <c r="K17" s="52">
        <f>LOG(D17)</f>
        <v>6.7323937598229682</v>
      </c>
      <c r="L17" s="143"/>
      <c r="M17" s="145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131000000</v>
      </c>
      <c r="C18" s="47">
        <v>710000</v>
      </c>
      <c r="D18" s="47">
        <f t="shared" si="2"/>
        <v>7100000</v>
      </c>
      <c r="E18" s="127"/>
      <c r="F18" s="127"/>
      <c r="G18" s="51">
        <f t="shared" si="3"/>
        <v>5.4198473282442747E-2</v>
      </c>
      <c r="H18" s="130"/>
      <c r="I18" s="130"/>
      <c r="J18" s="130"/>
      <c r="K18" s="52">
        <f>LOG(D18)</f>
        <v>6.8512583487190755</v>
      </c>
      <c r="L18" s="143"/>
      <c r="M18" s="145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131000000</v>
      </c>
      <c r="C19" s="47">
        <v>553000</v>
      </c>
      <c r="D19" s="47">
        <f t="shared" si="2"/>
        <v>5530000</v>
      </c>
      <c r="E19" s="127"/>
      <c r="F19" s="127"/>
      <c r="G19" s="51">
        <f t="shared" si="3"/>
        <v>4.2213740458015264E-2</v>
      </c>
      <c r="H19" s="130"/>
      <c r="I19" s="130"/>
      <c r="J19" s="130"/>
      <c r="K19" s="52">
        <f>LOG(D19)</f>
        <v>6.7427251313046979</v>
      </c>
      <c r="L19" s="143"/>
      <c r="M19" s="145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131000000</v>
      </c>
      <c r="C20" s="47">
        <v>417000</v>
      </c>
      <c r="D20" s="47">
        <f t="shared" si="2"/>
        <v>4170000</v>
      </c>
      <c r="E20" s="128"/>
      <c r="F20" s="128"/>
      <c r="G20" s="51">
        <f t="shared" si="3"/>
        <v>3.1832061068702289E-2</v>
      </c>
      <c r="H20" s="131"/>
      <c r="I20" s="131"/>
      <c r="J20" s="131"/>
      <c r="K20" s="52">
        <f>LOG(D20)</f>
        <v>6.6201360549737576</v>
      </c>
      <c r="L20" s="143"/>
      <c r="M20" s="145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111">
        <v>0</v>
      </c>
      <c r="C21" s="111">
        <v>0</v>
      </c>
      <c r="D21" s="111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131000000</v>
      </c>
      <c r="C22" s="8">
        <v>43.3</v>
      </c>
      <c r="D22" s="8">
        <f t="shared" si="2"/>
        <v>433</v>
      </c>
      <c r="E22" s="134">
        <f>AVERAGE(D22:D26)</f>
        <v>160.34</v>
      </c>
      <c r="F22" s="134">
        <f>STDEV(D22:D26)</f>
        <v>195.82856788528071</v>
      </c>
      <c r="G22" s="125">
        <f t="shared" si="3"/>
        <v>3.3053435114503817E-6</v>
      </c>
      <c r="H22" s="198">
        <f>AVERAGE(G22:G26)</f>
        <v>1.2239694656488549E-6</v>
      </c>
      <c r="I22" s="198">
        <f>STDEV(G22:G26)</f>
        <v>1.4948745640097766E-6</v>
      </c>
      <c r="J22" s="137">
        <f>I22/H22</f>
        <v>1.2213332161985826</v>
      </c>
      <c r="K22" s="67">
        <f>LOG(D22)</f>
        <v>2.6364878963533656</v>
      </c>
      <c r="L22" s="140">
        <f>AVERAGE(K22:K26)</f>
        <v>1.3875469969979153</v>
      </c>
      <c r="M22" s="140">
        <f>STDEV(K22:K26)^2</f>
        <v>1.6970499629434483</v>
      </c>
      <c r="N22" s="147">
        <f>L16-L22</f>
        <v>5.3284493530821013</v>
      </c>
      <c r="O22" s="140">
        <f>SQRT((M16/5)+(M22/5))</f>
        <v>0.58410097638979319</v>
      </c>
      <c r="P22" s="132">
        <f>1.96*O22</f>
        <v>1.1448379137239946</v>
      </c>
    </row>
    <row r="23" spans="1:16" ht="20.100000000000001" customHeight="1" x14ac:dyDescent="0.2">
      <c r="A23" s="16" t="s">
        <v>72</v>
      </c>
      <c r="B23" s="10">
        <v>131000000</v>
      </c>
      <c r="C23" s="10">
        <v>6.67</v>
      </c>
      <c r="D23" s="10">
        <f t="shared" si="2"/>
        <v>66.7</v>
      </c>
      <c r="E23" s="135"/>
      <c r="F23" s="135"/>
      <c r="G23" s="108">
        <f t="shared" si="3"/>
        <v>5.0916030534351149E-7</v>
      </c>
      <c r="H23" s="199"/>
      <c r="I23" s="199"/>
      <c r="J23" s="138"/>
      <c r="K23" s="68">
        <f>LOG(D23)</f>
        <v>1.8241258339165489</v>
      </c>
      <c r="L23" s="141"/>
      <c r="M23" s="141"/>
      <c r="N23" s="148"/>
      <c r="O23" s="141"/>
      <c r="P23" s="133"/>
    </row>
    <row r="24" spans="1:16" ht="20.100000000000001" customHeight="1" x14ac:dyDescent="0.2">
      <c r="A24" s="16" t="s">
        <v>73</v>
      </c>
      <c r="B24" s="10">
        <v>131000000</v>
      </c>
      <c r="C24" s="10">
        <v>30</v>
      </c>
      <c r="D24" s="10">
        <f t="shared" si="2"/>
        <v>300</v>
      </c>
      <c r="E24" s="135"/>
      <c r="F24" s="135"/>
      <c r="G24" s="121">
        <f t="shared" si="3"/>
        <v>2.2900763358778625E-6</v>
      </c>
      <c r="H24" s="199"/>
      <c r="I24" s="199"/>
      <c r="J24" s="138"/>
      <c r="K24" s="68">
        <f>LOG(D24)</f>
        <v>2.4771212547196626</v>
      </c>
      <c r="L24" s="141"/>
      <c r="M24" s="141"/>
      <c r="N24" s="148"/>
      <c r="O24" s="141"/>
      <c r="P24" s="133"/>
    </row>
    <row r="25" spans="1:16" ht="20.100000000000001" customHeight="1" x14ac:dyDescent="0.2">
      <c r="A25" s="16" t="s">
        <v>74</v>
      </c>
      <c r="B25" s="10">
        <v>131000000</v>
      </c>
      <c r="C25" s="10">
        <v>0</v>
      </c>
      <c r="D25" s="10">
        <v>1</v>
      </c>
      <c r="E25" s="135"/>
      <c r="F25" s="135"/>
      <c r="G25" s="11">
        <f t="shared" si="3"/>
        <v>7.6335877862595424E-9</v>
      </c>
      <c r="H25" s="199"/>
      <c r="I25" s="199"/>
      <c r="J25" s="138"/>
      <c r="K25" s="68">
        <f>LOG(D25)</f>
        <v>0</v>
      </c>
      <c r="L25" s="141"/>
      <c r="M25" s="141"/>
      <c r="N25" s="148"/>
      <c r="O25" s="141"/>
      <c r="P25" s="133"/>
    </row>
    <row r="26" spans="1:16" ht="20.100000000000001" customHeight="1" x14ac:dyDescent="0.2">
      <c r="A26" s="16" t="s">
        <v>75</v>
      </c>
      <c r="B26" s="10">
        <v>131000000</v>
      </c>
      <c r="C26" s="10">
        <v>0</v>
      </c>
      <c r="D26" s="10">
        <v>1</v>
      </c>
      <c r="E26" s="136"/>
      <c r="F26" s="136"/>
      <c r="G26" s="11">
        <f t="shared" si="3"/>
        <v>7.6335877862595424E-9</v>
      </c>
      <c r="H26" s="200"/>
      <c r="I26" s="200"/>
      <c r="J26" s="139"/>
      <c r="K26" s="68">
        <f>LOG(D26)</f>
        <v>0</v>
      </c>
      <c r="L26" s="146"/>
      <c r="M26" s="146"/>
      <c r="N26" s="149"/>
      <c r="O26" s="141"/>
      <c r="P26" s="133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131000000</v>
      </c>
      <c r="C30" s="76">
        <v>9270000</v>
      </c>
      <c r="D30" s="76">
        <f t="shared" ref="D30:D41" si="4">C30*10</f>
        <v>92700000</v>
      </c>
      <c r="E30" s="175">
        <f>AVERAGE(D30:D34)</f>
        <v>86800000</v>
      </c>
      <c r="F30" s="175">
        <f>STDEV(D30:D34)</f>
        <v>12935996.289424328</v>
      </c>
      <c r="G30" s="81">
        <f t="shared" ref="G30:G40" si="5">D30/B30</f>
        <v>0.70763358778625951</v>
      </c>
      <c r="H30" s="178">
        <f>AVERAGE(G30:G34)</f>
        <v>0.66259541984732828</v>
      </c>
      <c r="I30" s="178">
        <f>STDEV(G30:G34)</f>
        <v>9.8748063278047998E-2</v>
      </c>
      <c r="J30" s="178">
        <f>I30/H30</f>
        <v>0.14903221531594801</v>
      </c>
      <c r="K30" s="82">
        <f>LOG(D30)</f>
        <v>7.9670797341444972</v>
      </c>
      <c r="L30" s="168">
        <f>AVERAGE(K30:K34)</f>
        <v>7.9344784840772959</v>
      </c>
      <c r="M30" s="196">
        <f>STDEV(K30:K34)^2</f>
        <v>4.4865068882822675E-3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131000000</v>
      </c>
      <c r="C31" s="78">
        <v>7570000</v>
      </c>
      <c r="D31" s="78">
        <f t="shared" si="4"/>
        <v>75700000</v>
      </c>
      <c r="E31" s="176"/>
      <c r="F31" s="176"/>
      <c r="G31" s="84">
        <f t="shared" si="5"/>
        <v>0.5778625954198473</v>
      </c>
      <c r="H31" s="179"/>
      <c r="I31" s="179"/>
      <c r="J31" s="179"/>
      <c r="K31" s="85">
        <f>LOG(D31)</f>
        <v>7.8790958795000732</v>
      </c>
      <c r="L31" s="169"/>
      <c r="M31" s="197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131000000</v>
      </c>
      <c r="C32" s="78">
        <v>7030000</v>
      </c>
      <c r="D32" s="78">
        <f t="shared" si="4"/>
        <v>70300000</v>
      </c>
      <c r="E32" s="176"/>
      <c r="F32" s="176"/>
      <c r="G32" s="84">
        <f t="shared" si="5"/>
        <v>0.5366412213740458</v>
      </c>
      <c r="H32" s="179"/>
      <c r="I32" s="179"/>
      <c r="J32" s="179"/>
      <c r="K32" s="85">
        <f>LOG(D32)</f>
        <v>7.8469553250198238</v>
      </c>
      <c r="L32" s="169"/>
      <c r="M32" s="197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131000000</v>
      </c>
      <c r="C33" s="78">
        <v>9900000</v>
      </c>
      <c r="D33" s="78">
        <f t="shared" si="4"/>
        <v>99000000</v>
      </c>
      <c r="E33" s="176"/>
      <c r="F33" s="176"/>
      <c r="G33" s="84">
        <f t="shared" si="5"/>
        <v>0.75572519083969469</v>
      </c>
      <c r="H33" s="179"/>
      <c r="I33" s="179"/>
      <c r="J33" s="179"/>
      <c r="K33" s="85">
        <f>LOG(D33)</f>
        <v>7.9956351945975497</v>
      </c>
      <c r="L33" s="169"/>
      <c r="M33" s="197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131000000</v>
      </c>
      <c r="C34" s="78">
        <v>9630000</v>
      </c>
      <c r="D34" s="78">
        <f t="shared" si="4"/>
        <v>96300000</v>
      </c>
      <c r="E34" s="177"/>
      <c r="F34" s="177"/>
      <c r="G34" s="84">
        <f t="shared" si="5"/>
        <v>0.73511450381679388</v>
      </c>
      <c r="H34" s="180"/>
      <c r="I34" s="180"/>
      <c r="J34" s="180"/>
      <c r="K34" s="85">
        <f>LOG(D34)</f>
        <v>7.9836262871245349</v>
      </c>
      <c r="L34" s="169"/>
      <c r="M34" s="197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114">
        <v>0</v>
      </c>
      <c r="C35" s="114">
        <v>0</v>
      </c>
      <c r="D35" s="114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131000000</v>
      </c>
      <c r="C36" s="8">
        <v>490000</v>
      </c>
      <c r="D36" s="8">
        <f t="shared" si="4"/>
        <v>4900000</v>
      </c>
      <c r="E36" s="134">
        <f>AVERAGE(D36:D40)</f>
        <v>4446000</v>
      </c>
      <c r="F36" s="134">
        <f>STDEV(D36:D40)</f>
        <v>1285313.1914051143</v>
      </c>
      <c r="G36" s="41">
        <f t="shared" si="5"/>
        <v>3.7404580152671757E-2</v>
      </c>
      <c r="H36" s="137">
        <f>AVERAGE(G36:G40)</f>
        <v>3.3938931297709925E-2</v>
      </c>
      <c r="I36" s="137">
        <f>STDEV(G36:G40)</f>
        <v>9.8115510794283441E-3</v>
      </c>
      <c r="J36" s="137">
        <f>I36/H36</f>
        <v>0.28909428506637719</v>
      </c>
      <c r="K36" s="67">
        <f>LOG(D36)</f>
        <v>6.6901960800285138</v>
      </c>
      <c r="L36" s="140">
        <f>AVERAGE(K36:K40)</f>
        <v>6.6323338673003391</v>
      </c>
      <c r="M36" s="140">
        <f>STDEV(K36:K40)^2</f>
        <v>1.7591236449882631E-2</v>
      </c>
      <c r="N36" s="147">
        <f>L30-L36</f>
        <v>1.3021446167769568</v>
      </c>
      <c r="O36" s="191">
        <f>SQRT((M30/5)+(M36/5))</f>
        <v>6.6449594939570394E-2</v>
      </c>
      <c r="P36" s="132">
        <f>1.96*O36</f>
        <v>0.13024120608155798</v>
      </c>
    </row>
    <row r="37" spans="1:16" ht="20.100000000000001" customHeight="1" x14ac:dyDescent="0.2">
      <c r="A37" s="16" t="s">
        <v>61</v>
      </c>
      <c r="B37" s="10">
        <v>131000000</v>
      </c>
      <c r="C37" s="10">
        <v>293000</v>
      </c>
      <c r="D37" s="10">
        <f t="shared" si="4"/>
        <v>2930000</v>
      </c>
      <c r="E37" s="135"/>
      <c r="F37" s="135"/>
      <c r="G37" s="11">
        <f t="shared" si="5"/>
        <v>2.2366412213740458E-2</v>
      </c>
      <c r="H37" s="138"/>
      <c r="I37" s="138"/>
      <c r="J37" s="138"/>
      <c r="K37" s="68">
        <f>LOG(D37)</f>
        <v>6.4668676203541091</v>
      </c>
      <c r="L37" s="141"/>
      <c r="M37" s="141"/>
      <c r="N37" s="148"/>
      <c r="O37" s="192"/>
      <c r="P37" s="133"/>
    </row>
    <row r="38" spans="1:16" ht="20.100000000000001" customHeight="1" x14ac:dyDescent="0.2">
      <c r="A38" s="16" t="s">
        <v>62</v>
      </c>
      <c r="B38" s="10">
        <v>131000000</v>
      </c>
      <c r="C38" s="10">
        <v>330000</v>
      </c>
      <c r="D38" s="10">
        <f t="shared" si="4"/>
        <v>3300000</v>
      </c>
      <c r="E38" s="135"/>
      <c r="F38" s="135"/>
      <c r="G38" s="11">
        <f t="shared" si="5"/>
        <v>2.5190839694656488E-2</v>
      </c>
      <c r="H38" s="138"/>
      <c r="I38" s="138"/>
      <c r="J38" s="138"/>
      <c r="K38" s="68">
        <f>LOG(D38)</f>
        <v>6.5185139398778871</v>
      </c>
      <c r="L38" s="141"/>
      <c r="M38" s="141"/>
      <c r="N38" s="148"/>
      <c r="O38" s="192"/>
      <c r="P38" s="133"/>
    </row>
    <row r="39" spans="1:16" ht="20.100000000000001" customHeight="1" x14ac:dyDescent="0.2">
      <c r="A39" s="16" t="s">
        <v>63</v>
      </c>
      <c r="B39" s="10">
        <v>131000000</v>
      </c>
      <c r="C39" s="10">
        <v>513000</v>
      </c>
      <c r="D39" s="10">
        <f t="shared" si="4"/>
        <v>5130000</v>
      </c>
      <c r="E39" s="135"/>
      <c r="F39" s="135"/>
      <c r="G39" s="11">
        <f t="shared" si="5"/>
        <v>3.9160305343511448E-2</v>
      </c>
      <c r="H39" s="138"/>
      <c r="I39" s="138"/>
      <c r="J39" s="138"/>
      <c r="K39" s="68">
        <f>LOG(D39)</f>
        <v>6.7101173651118167</v>
      </c>
      <c r="L39" s="141"/>
      <c r="M39" s="141"/>
      <c r="N39" s="148"/>
      <c r="O39" s="192"/>
      <c r="P39" s="133"/>
    </row>
    <row r="40" spans="1:16" ht="20.100000000000001" customHeight="1" x14ac:dyDescent="0.2">
      <c r="A40" s="16" t="s">
        <v>64</v>
      </c>
      <c r="B40" s="10">
        <v>131000000</v>
      </c>
      <c r="C40" s="10">
        <v>597000</v>
      </c>
      <c r="D40" s="10">
        <f t="shared" si="4"/>
        <v>5970000</v>
      </c>
      <c r="E40" s="136"/>
      <c r="F40" s="136"/>
      <c r="G40" s="11">
        <f t="shared" si="5"/>
        <v>4.5572519083969469E-2</v>
      </c>
      <c r="H40" s="139"/>
      <c r="I40" s="139"/>
      <c r="J40" s="139"/>
      <c r="K40" s="68">
        <f>LOG(D40)</f>
        <v>6.775974331129369</v>
      </c>
      <c r="L40" s="146"/>
      <c r="M40" s="146"/>
      <c r="N40" s="149"/>
      <c r="O40" s="192"/>
      <c r="P40" s="133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131000000</v>
      </c>
      <c r="C44" s="87">
        <v>747000</v>
      </c>
      <c r="D44" s="87">
        <f t="shared" ref="D44:D55" si="6">C44*10</f>
        <v>7470000</v>
      </c>
      <c r="E44" s="181">
        <f>AVERAGE(D44:D48)</f>
        <v>7754000</v>
      </c>
      <c r="F44" s="181">
        <f>STDEV(D44:D48)</f>
        <v>2961668.4486957686</v>
      </c>
      <c r="G44" s="91">
        <f t="shared" ref="G44:G48" si="7">D44/B44</f>
        <v>5.702290076335878E-2</v>
      </c>
      <c r="H44" s="184">
        <f>AVERAGE(G44:G48)</f>
        <v>5.9190839694656494E-2</v>
      </c>
      <c r="I44" s="184">
        <f>STDEV(G44:G48)</f>
        <v>2.2608156096914245E-2</v>
      </c>
      <c r="J44" s="184">
        <f>I44/H44</f>
        <v>0.38195363021611628</v>
      </c>
      <c r="K44" s="92">
        <f>LOG(D44)</f>
        <v>6.8733206018153989</v>
      </c>
      <c r="L44" s="187">
        <f>AVERAGE(K44:K48)</f>
        <v>6.8489903444376949</v>
      </c>
      <c r="M44" s="194">
        <f>STDEV(K44:K48)^2</f>
        <v>5.5527863366463162E-2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131000000</v>
      </c>
      <c r="C45" s="89">
        <v>273000</v>
      </c>
      <c r="D45" s="89">
        <f t="shared" si="6"/>
        <v>2730000</v>
      </c>
      <c r="E45" s="182"/>
      <c r="F45" s="182"/>
      <c r="G45" s="93">
        <f t="shared" si="7"/>
        <v>2.083969465648855E-2</v>
      </c>
      <c r="H45" s="185"/>
      <c r="I45" s="185"/>
      <c r="J45" s="185"/>
      <c r="K45" s="94">
        <f>LOG(D45)</f>
        <v>6.4361626470407565</v>
      </c>
      <c r="L45" s="188"/>
      <c r="M45" s="195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131000000</v>
      </c>
      <c r="C46" s="89">
        <v>993000</v>
      </c>
      <c r="D46" s="89">
        <f t="shared" si="6"/>
        <v>9930000</v>
      </c>
      <c r="E46" s="182"/>
      <c r="F46" s="182"/>
      <c r="G46" s="93">
        <f t="shared" si="7"/>
        <v>7.5801526717557258E-2</v>
      </c>
      <c r="H46" s="185"/>
      <c r="I46" s="185"/>
      <c r="J46" s="185"/>
      <c r="K46" s="94">
        <f>LOG(D46)</f>
        <v>6.9969492484953815</v>
      </c>
      <c r="L46" s="188"/>
      <c r="M46" s="195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131000000</v>
      </c>
      <c r="C47" s="89">
        <v>907000</v>
      </c>
      <c r="D47" s="89">
        <f t="shared" si="6"/>
        <v>9070000</v>
      </c>
      <c r="E47" s="182"/>
      <c r="F47" s="182"/>
      <c r="G47" s="93">
        <f t="shared" si="7"/>
        <v>6.9236641221374046E-2</v>
      </c>
      <c r="H47" s="185"/>
      <c r="I47" s="185"/>
      <c r="J47" s="185"/>
      <c r="K47" s="94">
        <f>LOG(D47)</f>
        <v>6.9576072870600951</v>
      </c>
      <c r="L47" s="188"/>
      <c r="M47" s="195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131000000</v>
      </c>
      <c r="C48" s="89">
        <v>957000</v>
      </c>
      <c r="D48" s="89">
        <f t="shared" si="6"/>
        <v>9570000</v>
      </c>
      <c r="E48" s="183"/>
      <c r="F48" s="183"/>
      <c r="G48" s="93">
        <f t="shared" si="7"/>
        <v>7.3053435114503823E-2</v>
      </c>
      <c r="H48" s="186"/>
      <c r="I48" s="186"/>
      <c r="J48" s="186"/>
      <c r="K48" s="94">
        <f>LOG(D48)</f>
        <v>6.9809119377768436</v>
      </c>
      <c r="L48" s="188"/>
      <c r="M48" s="195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5">
        <v>0</v>
      </c>
      <c r="C49" s="115">
        <v>0</v>
      </c>
      <c r="D49" s="115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131000000</v>
      </c>
      <c r="C50" s="8">
        <v>46.7</v>
      </c>
      <c r="D50" s="8">
        <f t="shared" si="6"/>
        <v>467</v>
      </c>
      <c r="E50" s="134">
        <f>AVERAGE(D50:D54)</f>
        <v>3593.4</v>
      </c>
      <c r="F50" s="134">
        <f>STDEV(D50:D54)</f>
        <v>3169.9870346738016</v>
      </c>
      <c r="G50" s="125">
        <f t="shared" ref="G50:G54" si="8">D50/B50</f>
        <v>3.5648854961832063E-6</v>
      </c>
      <c r="H50" s="161">
        <f>AVERAGE(G50:G54)</f>
        <v>2.7430534351145037E-5</v>
      </c>
      <c r="I50" s="161">
        <f>STDEV(G50:G54)</f>
        <v>2.4198374310487033E-5</v>
      </c>
      <c r="J50" s="137">
        <f>I50/H50</f>
        <v>0.88216926439411181</v>
      </c>
      <c r="K50" s="67">
        <f>LOG(D50)</f>
        <v>2.6693168805661123</v>
      </c>
      <c r="L50" s="140">
        <f>AVERAGE(K50:K54)</f>
        <v>3.3720485134780889</v>
      </c>
      <c r="M50" s="191">
        <f>STDEV(K50:K54)^2</f>
        <v>0.23997761258268821</v>
      </c>
      <c r="N50" s="147">
        <f>L44-L50</f>
        <v>3.4769418309596061</v>
      </c>
      <c r="O50" s="140">
        <f>SQRT((M44/5)+(M50/5))</f>
        <v>0.24310716811692384</v>
      </c>
      <c r="P50" s="132">
        <f>1.96*O50</f>
        <v>0.47649004950917073</v>
      </c>
    </row>
    <row r="51" spans="1:16" ht="20.100000000000001" customHeight="1" x14ac:dyDescent="0.2">
      <c r="A51" s="16" t="s">
        <v>46</v>
      </c>
      <c r="B51" s="10">
        <v>131000000</v>
      </c>
      <c r="C51" s="10">
        <v>173</v>
      </c>
      <c r="D51" s="10">
        <f t="shared" si="6"/>
        <v>1730</v>
      </c>
      <c r="E51" s="135"/>
      <c r="F51" s="135"/>
      <c r="G51" s="105">
        <f t="shared" si="8"/>
        <v>1.3206106870229007E-5</v>
      </c>
      <c r="H51" s="162"/>
      <c r="I51" s="162"/>
      <c r="J51" s="138"/>
      <c r="K51" s="68">
        <f>LOG(D51)</f>
        <v>3.2380461031287955</v>
      </c>
      <c r="L51" s="141"/>
      <c r="M51" s="192"/>
      <c r="N51" s="148"/>
      <c r="O51" s="141"/>
      <c r="P51" s="133"/>
    </row>
    <row r="52" spans="1:16" ht="20.100000000000001" customHeight="1" x14ac:dyDescent="0.2">
      <c r="A52" s="16" t="s">
        <v>47</v>
      </c>
      <c r="B52" s="10">
        <v>131000000</v>
      </c>
      <c r="C52" s="10">
        <v>190</v>
      </c>
      <c r="D52" s="10">
        <f t="shared" si="6"/>
        <v>1900</v>
      </c>
      <c r="E52" s="135"/>
      <c r="F52" s="135"/>
      <c r="G52" s="105">
        <f t="shared" si="8"/>
        <v>1.450381679389313E-5</v>
      </c>
      <c r="H52" s="162"/>
      <c r="I52" s="162"/>
      <c r="J52" s="138"/>
      <c r="K52" s="68">
        <f>LOG(D52)</f>
        <v>3.2787536009528289</v>
      </c>
      <c r="L52" s="141"/>
      <c r="M52" s="192"/>
      <c r="N52" s="148"/>
      <c r="O52" s="141"/>
      <c r="P52" s="133"/>
    </row>
    <row r="53" spans="1:16" ht="20.100000000000001" customHeight="1" x14ac:dyDescent="0.2">
      <c r="A53" s="16" t="s">
        <v>48</v>
      </c>
      <c r="B53" s="10">
        <v>131000000</v>
      </c>
      <c r="C53" s="10">
        <v>600</v>
      </c>
      <c r="D53" s="10">
        <f t="shared" si="6"/>
        <v>6000</v>
      </c>
      <c r="E53" s="135"/>
      <c r="F53" s="135"/>
      <c r="G53" s="105">
        <f t="shared" si="8"/>
        <v>4.5801526717557249E-5</v>
      </c>
      <c r="H53" s="162"/>
      <c r="I53" s="162"/>
      <c r="J53" s="138"/>
      <c r="K53" s="68">
        <f>LOG(D53)</f>
        <v>3.7781512503836434</v>
      </c>
      <c r="L53" s="141"/>
      <c r="M53" s="192"/>
      <c r="N53" s="148"/>
      <c r="O53" s="141"/>
      <c r="P53" s="133"/>
    </row>
    <row r="54" spans="1:16" ht="20.100000000000001" customHeight="1" x14ac:dyDescent="0.2">
      <c r="A54" s="16" t="s">
        <v>49</v>
      </c>
      <c r="B54" s="10">
        <v>131000000</v>
      </c>
      <c r="C54" s="10">
        <v>787</v>
      </c>
      <c r="D54" s="10">
        <f t="shared" si="6"/>
        <v>7870</v>
      </c>
      <c r="E54" s="136"/>
      <c r="F54" s="136"/>
      <c r="G54" s="105">
        <f t="shared" si="8"/>
        <v>6.0076335877862597E-5</v>
      </c>
      <c r="H54" s="163"/>
      <c r="I54" s="163"/>
      <c r="J54" s="139"/>
      <c r="K54" s="68">
        <f>LOG(D54)</f>
        <v>3.8959747323590648</v>
      </c>
      <c r="L54" s="146"/>
      <c r="M54" s="193"/>
      <c r="N54" s="149"/>
      <c r="O54" s="141"/>
      <c r="P54" s="133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E36:E40"/>
    <mergeCell ref="F36:F40"/>
    <mergeCell ref="H36:H40"/>
    <mergeCell ref="I36:I40"/>
    <mergeCell ref="J36:J40"/>
    <mergeCell ref="L36:L40"/>
    <mergeCell ref="M36:M40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#11 (212 mg/L - 22°C - 45%RH - 60hr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6"/>
  <sheetViews>
    <sheetView tabSelected="1" zoomScale="60" zoomScaleNormal="60" zoomScaleSheetLayoutView="65" workbookViewId="0">
      <selection activeCell="G11" sqref="G11"/>
    </sheetView>
  </sheetViews>
  <sheetFormatPr defaultRowHeight="15" x14ac:dyDescent="0.2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 x14ac:dyDescent="0.3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 x14ac:dyDescent="0.2">
      <c r="A2" s="57" t="s">
        <v>26</v>
      </c>
      <c r="B2" s="58">
        <v>100000000</v>
      </c>
      <c r="C2" s="109">
        <v>1310000</v>
      </c>
      <c r="D2" s="58">
        <f t="shared" ref="D2:D13" si="0">C2*10</f>
        <v>13100000</v>
      </c>
      <c r="E2" s="152">
        <f>AVERAGE(D2:D6)</f>
        <v>16234000</v>
      </c>
      <c r="F2" s="152">
        <f>STDEV(D2:D6)</f>
        <v>7744951.9043051517</v>
      </c>
      <c r="G2" s="63">
        <f t="shared" ref="G2:G12" si="1">D2/B2</f>
        <v>0.13100000000000001</v>
      </c>
      <c r="H2" s="155">
        <f>AVERAGE(G2:G6)</f>
        <v>0.16234000000000001</v>
      </c>
      <c r="I2" s="155">
        <f>STDEV(G2:G6)</f>
        <v>7.7449519043051473E-2</v>
      </c>
      <c r="J2" s="158">
        <f>I2/H2</f>
        <v>0.4770821673219876</v>
      </c>
      <c r="K2" s="64">
        <f>LOG(D2)</f>
        <v>7.1172712956557644</v>
      </c>
      <c r="L2" s="164">
        <f>AVERAGE(K2:K6)</f>
        <v>7.1744319951311013</v>
      </c>
      <c r="M2" s="201">
        <f>STDEV(K2:K6)^2</f>
        <v>3.7814381686860084E-2</v>
      </c>
      <c r="N2" s="29"/>
      <c r="O2" s="25"/>
      <c r="P2" s="26"/>
    </row>
    <row r="3" spans="1:16" s="9" customFormat="1" ht="20.100000000000001" customHeight="1" x14ac:dyDescent="0.2">
      <c r="A3" s="59" t="s">
        <v>27</v>
      </c>
      <c r="B3" s="60">
        <v>100000000</v>
      </c>
      <c r="C3" s="60">
        <v>1370000</v>
      </c>
      <c r="D3" s="60">
        <f t="shared" si="0"/>
        <v>13700000</v>
      </c>
      <c r="E3" s="153"/>
      <c r="F3" s="153"/>
      <c r="G3" s="65">
        <f t="shared" si="1"/>
        <v>0.13700000000000001</v>
      </c>
      <c r="H3" s="156"/>
      <c r="I3" s="156"/>
      <c r="J3" s="159"/>
      <c r="K3" s="66">
        <f>LOG(D3)</f>
        <v>7.1367205671564067</v>
      </c>
      <c r="L3" s="165"/>
      <c r="M3" s="202"/>
      <c r="N3" s="30"/>
      <c r="O3" s="27"/>
      <c r="P3" s="28"/>
    </row>
    <row r="4" spans="1:16" s="9" customFormat="1" ht="20.100000000000001" customHeight="1" x14ac:dyDescent="0.2">
      <c r="A4" s="59" t="s">
        <v>28</v>
      </c>
      <c r="B4" s="60">
        <v>100000000</v>
      </c>
      <c r="C4" s="60">
        <v>1690000</v>
      </c>
      <c r="D4" s="60">
        <f t="shared" si="0"/>
        <v>16900000</v>
      </c>
      <c r="E4" s="153"/>
      <c r="F4" s="153"/>
      <c r="G4" s="65">
        <f t="shared" si="1"/>
        <v>0.16900000000000001</v>
      </c>
      <c r="H4" s="156"/>
      <c r="I4" s="156"/>
      <c r="J4" s="159"/>
      <c r="K4" s="66">
        <f>LOG(D4)</f>
        <v>7.2278867046136739</v>
      </c>
      <c r="L4" s="165"/>
      <c r="M4" s="202"/>
      <c r="N4" s="30"/>
      <c r="O4" s="27"/>
      <c r="P4" s="28"/>
    </row>
    <row r="5" spans="1:16" s="9" customFormat="1" ht="20.100000000000001" customHeight="1" x14ac:dyDescent="0.2">
      <c r="A5" s="59" t="s">
        <v>29</v>
      </c>
      <c r="B5" s="60">
        <v>100000000</v>
      </c>
      <c r="C5" s="60">
        <v>847000</v>
      </c>
      <c r="D5" s="60">
        <f t="shared" si="0"/>
        <v>8470000</v>
      </c>
      <c r="E5" s="153"/>
      <c r="F5" s="153"/>
      <c r="G5" s="65">
        <f t="shared" si="1"/>
        <v>8.4699999999999998E-2</v>
      </c>
      <c r="H5" s="156"/>
      <c r="I5" s="156"/>
      <c r="J5" s="159"/>
      <c r="K5" s="66">
        <f>LOG(D5)</f>
        <v>6.9278834103307068</v>
      </c>
      <c r="L5" s="165"/>
      <c r="M5" s="202"/>
      <c r="N5" s="30"/>
      <c r="O5" s="27"/>
      <c r="P5" s="28"/>
    </row>
    <row r="6" spans="1:16" s="9" customFormat="1" ht="20.100000000000001" customHeight="1" x14ac:dyDescent="0.2">
      <c r="A6" s="59" t="s">
        <v>30</v>
      </c>
      <c r="B6" s="60">
        <v>100000000</v>
      </c>
      <c r="C6" s="60">
        <v>2900000</v>
      </c>
      <c r="D6" s="60">
        <f t="shared" si="0"/>
        <v>29000000</v>
      </c>
      <c r="E6" s="154"/>
      <c r="F6" s="154"/>
      <c r="G6" s="65">
        <f t="shared" si="1"/>
        <v>0.28999999999999998</v>
      </c>
      <c r="H6" s="157"/>
      <c r="I6" s="157"/>
      <c r="J6" s="160"/>
      <c r="K6" s="66">
        <f>LOG(D6)</f>
        <v>7.4623979978989565</v>
      </c>
      <c r="L6" s="165"/>
      <c r="M6" s="202"/>
      <c r="N6" s="30"/>
      <c r="O6" s="27"/>
      <c r="P6" s="28"/>
    </row>
    <row r="7" spans="1:16" s="9" customFormat="1" ht="20.100000000000001" customHeight="1" thickBot="1" x14ac:dyDescent="0.25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 x14ac:dyDescent="0.2">
      <c r="A8" s="14" t="s">
        <v>32</v>
      </c>
      <c r="B8" s="8">
        <v>100000000</v>
      </c>
      <c r="C8" s="8">
        <v>16.7</v>
      </c>
      <c r="D8" s="8">
        <f t="shared" si="0"/>
        <v>167</v>
      </c>
      <c r="E8" s="134">
        <f>AVERAGE(D8:D12)</f>
        <v>2913.6</v>
      </c>
      <c r="F8" s="134">
        <f>STDEV(D8:D12)</f>
        <v>6198.4386179101584</v>
      </c>
      <c r="G8" s="125">
        <f t="shared" si="1"/>
        <v>1.6700000000000001E-6</v>
      </c>
      <c r="H8" s="161">
        <f>AVERAGE(G8:G12)</f>
        <v>2.9135999999999993E-5</v>
      </c>
      <c r="I8" s="161">
        <f>STDEV(G8:G12)</f>
        <v>6.1984386179101577E-5</v>
      </c>
      <c r="J8" s="137">
        <f>I8/H8</f>
        <v>2.1274157804469245</v>
      </c>
      <c r="K8" s="67">
        <f>LOG(D8)</f>
        <v>2.2227164711475833</v>
      </c>
      <c r="L8" s="140">
        <f>AVERAGE(K8:K12)</f>
        <v>2.1691931523090968</v>
      </c>
      <c r="M8" s="140">
        <f>STDEV(K8:K12)^2</f>
        <v>2.1849953124520956</v>
      </c>
      <c r="N8" s="147">
        <f>L2-L8</f>
        <v>5.0052388428220045</v>
      </c>
      <c r="O8" s="140">
        <f>SQRT((M2/5)+(M8/5))</f>
        <v>0.66675478163099144</v>
      </c>
      <c r="P8" s="150">
        <f>1.96*O8</f>
        <v>1.3068393719967433</v>
      </c>
    </row>
    <row r="9" spans="1:16" ht="20.100000000000001" customHeight="1" x14ac:dyDescent="0.2">
      <c r="A9" s="16" t="s">
        <v>33</v>
      </c>
      <c r="B9" s="10">
        <v>100000000</v>
      </c>
      <c r="C9" s="10">
        <v>10</v>
      </c>
      <c r="D9" s="10">
        <f t="shared" si="0"/>
        <v>100</v>
      </c>
      <c r="E9" s="135"/>
      <c r="F9" s="135"/>
      <c r="G9" s="121">
        <f t="shared" si="1"/>
        <v>9.9999999999999995E-7</v>
      </c>
      <c r="H9" s="162"/>
      <c r="I9" s="162"/>
      <c r="J9" s="138"/>
      <c r="K9" s="68">
        <f>LOG(D9)</f>
        <v>2</v>
      </c>
      <c r="L9" s="141"/>
      <c r="M9" s="141"/>
      <c r="N9" s="148"/>
      <c r="O9" s="141"/>
      <c r="P9" s="151"/>
    </row>
    <row r="10" spans="1:16" ht="20.100000000000001" customHeight="1" x14ac:dyDescent="0.2">
      <c r="A10" s="16" t="s">
        <v>34</v>
      </c>
      <c r="B10" s="10">
        <v>100000000</v>
      </c>
      <c r="C10" s="10">
        <v>30</v>
      </c>
      <c r="D10" s="10">
        <f t="shared" si="0"/>
        <v>300</v>
      </c>
      <c r="E10" s="135"/>
      <c r="F10" s="135"/>
      <c r="G10" s="121">
        <f t="shared" si="1"/>
        <v>3.0000000000000001E-6</v>
      </c>
      <c r="H10" s="162"/>
      <c r="I10" s="162"/>
      <c r="J10" s="138"/>
      <c r="K10" s="68">
        <f>LOG(D10)</f>
        <v>2.4771212547196626</v>
      </c>
      <c r="L10" s="141"/>
      <c r="M10" s="141"/>
      <c r="N10" s="148"/>
      <c r="O10" s="141"/>
      <c r="P10" s="151"/>
    </row>
    <row r="11" spans="1:16" ht="20.100000000000001" customHeight="1" x14ac:dyDescent="0.2">
      <c r="A11" s="16" t="s">
        <v>35</v>
      </c>
      <c r="B11" s="10">
        <v>100000000</v>
      </c>
      <c r="C11" s="10">
        <v>0</v>
      </c>
      <c r="D11" s="10">
        <v>1</v>
      </c>
      <c r="E11" s="135"/>
      <c r="F11" s="135"/>
      <c r="G11" s="11">
        <f t="shared" si="1"/>
        <v>1E-8</v>
      </c>
      <c r="H11" s="162"/>
      <c r="I11" s="162"/>
      <c r="J11" s="138"/>
      <c r="K11" s="68">
        <f>LOG(D11)</f>
        <v>0</v>
      </c>
      <c r="L11" s="141"/>
      <c r="M11" s="141"/>
      <c r="N11" s="148"/>
      <c r="O11" s="141"/>
      <c r="P11" s="151"/>
    </row>
    <row r="12" spans="1:16" ht="20.100000000000001" customHeight="1" x14ac:dyDescent="0.2">
      <c r="A12" s="16" t="s">
        <v>36</v>
      </c>
      <c r="B12" s="10">
        <v>100000000</v>
      </c>
      <c r="C12" s="10">
        <v>1400</v>
      </c>
      <c r="D12" s="10">
        <f t="shared" si="0"/>
        <v>14000</v>
      </c>
      <c r="E12" s="136"/>
      <c r="F12" s="136"/>
      <c r="G12" s="107">
        <f t="shared" si="1"/>
        <v>1.3999999999999999E-4</v>
      </c>
      <c r="H12" s="163"/>
      <c r="I12" s="163"/>
      <c r="J12" s="139"/>
      <c r="K12" s="68">
        <f>LOG(D12)</f>
        <v>4.1461280356782382</v>
      </c>
      <c r="L12" s="146"/>
      <c r="M12" s="146"/>
      <c r="N12" s="149"/>
      <c r="O12" s="141"/>
      <c r="P12" s="151"/>
    </row>
    <row r="13" spans="1:16" ht="20.100000000000001" customHeight="1" thickBot="1" x14ac:dyDescent="0.25">
      <c r="A13" s="37" t="s">
        <v>37</v>
      </c>
      <c r="B13" s="36">
        <v>0</v>
      </c>
      <c r="C13" s="17">
        <v>0</v>
      </c>
      <c r="D13" s="103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 x14ac:dyDescent="0.25"/>
    <row r="15" spans="1:16" ht="57.95" customHeight="1" thickTop="1" thickBot="1" x14ac:dyDescent="0.25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 x14ac:dyDescent="0.2">
      <c r="A16" s="44" t="s">
        <v>65</v>
      </c>
      <c r="B16" s="45">
        <v>100000000</v>
      </c>
      <c r="C16" s="45">
        <v>953000</v>
      </c>
      <c r="D16" s="45">
        <f t="shared" ref="D16:D27" si="2">C16*10</f>
        <v>9530000</v>
      </c>
      <c r="E16" s="126">
        <f>AVERAGE(D16:D20)</f>
        <v>13506000</v>
      </c>
      <c r="F16" s="126">
        <f>STDEV(D16:D20)</f>
        <v>3796074.287998063</v>
      </c>
      <c r="G16" s="49">
        <f t="shared" ref="G16:G26" si="3">D16/B16</f>
        <v>9.5299999999999996E-2</v>
      </c>
      <c r="H16" s="129">
        <f>AVERAGE(G16:G20)</f>
        <v>0.13505999999999999</v>
      </c>
      <c r="I16" s="129">
        <f>STDEV(G16:G20)</f>
        <v>3.7960742879980705E-2</v>
      </c>
      <c r="J16" s="129">
        <f>I16/H16</f>
        <v>0.2810657698799105</v>
      </c>
      <c r="K16" s="50">
        <f>LOG(D16)</f>
        <v>6.9790929006383262</v>
      </c>
      <c r="L16" s="142">
        <f>AVERAGE(K16:K20)</f>
        <v>7.1171540002551481</v>
      </c>
      <c r="M16" s="144">
        <f>STDEV(K16:K20)^2</f>
        <v>1.4332846259590496E-2</v>
      </c>
      <c r="N16" s="29"/>
      <c r="O16" s="25"/>
      <c r="P16" s="26"/>
    </row>
    <row r="17" spans="1:16" ht="20.100000000000001" customHeight="1" x14ac:dyDescent="0.2">
      <c r="A17" s="46" t="s">
        <v>66</v>
      </c>
      <c r="B17" s="47">
        <v>100000000</v>
      </c>
      <c r="C17" s="47">
        <v>1600000</v>
      </c>
      <c r="D17" s="47">
        <f t="shared" si="2"/>
        <v>16000000</v>
      </c>
      <c r="E17" s="127"/>
      <c r="F17" s="127"/>
      <c r="G17" s="51">
        <f t="shared" si="3"/>
        <v>0.16</v>
      </c>
      <c r="H17" s="130"/>
      <c r="I17" s="130"/>
      <c r="J17" s="130"/>
      <c r="K17" s="52">
        <f>LOG(D17)</f>
        <v>7.204119982655925</v>
      </c>
      <c r="L17" s="143"/>
      <c r="M17" s="145"/>
      <c r="N17" s="30"/>
      <c r="O17" s="27"/>
      <c r="P17" s="28"/>
    </row>
    <row r="18" spans="1:16" ht="20.100000000000001" customHeight="1" x14ac:dyDescent="0.2">
      <c r="A18" s="46" t="s">
        <v>67</v>
      </c>
      <c r="B18" s="47">
        <v>100000000</v>
      </c>
      <c r="C18" s="47">
        <v>1120000</v>
      </c>
      <c r="D18" s="47">
        <f t="shared" si="2"/>
        <v>11200000</v>
      </c>
      <c r="E18" s="127"/>
      <c r="F18" s="127"/>
      <c r="G18" s="51">
        <f t="shared" si="3"/>
        <v>0.112</v>
      </c>
      <c r="H18" s="130"/>
      <c r="I18" s="130"/>
      <c r="J18" s="130"/>
      <c r="K18" s="52">
        <f>LOG(D18)</f>
        <v>7.0492180226701819</v>
      </c>
      <c r="L18" s="143"/>
      <c r="M18" s="145"/>
      <c r="N18" s="30"/>
      <c r="O18" s="27"/>
      <c r="P18" s="28"/>
    </row>
    <row r="19" spans="1:16" ht="20.100000000000001" customHeight="1" x14ac:dyDescent="0.2">
      <c r="A19" s="46" t="s">
        <v>68</v>
      </c>
      <c r="B19" s="47">
        <v>100000000</v>
      </c>
      <c r="C19" s="47">
        <v>1880000</v>
      </c>
      <c r="D19" s="47">
        <f t="shared" si="2"/>
        <v>18800000</v>
      </c>
      <c r="E19" s="127"/>
      <c r="F19" s="127"/>
      <c r="G19" s="51">
        <f t="shared" si="3"/>
        <v>0.188</v>
      </c>
      <c r="H19" s="130"/>
      <c r="I19" s="130"/>
      <c r="J19" s="130"/>
      <c r="K19" s="52">
        <f>LOG(D19)</f>
        <v>7.2741578492636796</v>
      </c>
      <c r="L19" s="143"/>
      <c r="M19" s="145"/>
      <c r="N19" s="30"/>
      <c r="O19" s="27"/>
      <c r="P19" s="28"/>
    </row>
    <row r="20" spans="1:16" ht="20.100000000000001" customHeight="1" x14ac:dyDescent="0.2">
      <c r="A20" s="46" t="s">
        <v>69</v>
      </c>
      <c r="B20" s="47">
        <v>100000000</v>
      </c>
      <c r="C20" s="47">
        <v>1200000</v>
      </c>
      <c r="D20" s="47">
        <f t="shared" si="2"/>
        <v>12000000</v>
      </c>
      <c r="E20" s="128"/>
      <c r="F20" s="128"/>
      <c r="G20" s="51">
        <f t="shared" si="3"/>
        <v>0.12</v>
      </c>
      <c r="H20" s="131"/>
      <c r="I20" s="131"/>
      <c r="J20" s="131"/>
      <c r="K20" s="52">
        <f>LOG(D20)</f>
        <v>7.0791812460476251</v>
      </c>
      <c r="L20" s="143"/>
      <c r="M20" s="145"/>
      <c r="N20" s="30"/>
      <c r="O20" s="27"/>
      <c r="P20" s="28"/>
    </row>
    <row r="21" spans="1:16" ht="20.100000000000001" customHeight="1" thickBot="1" x14ac:dyDescent="0.25">
      <c r="A21" s="48" t="s">
        <v>70</v>
      </c>
      <c r="B21" s="74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 x14ac:dyDescent="0.2">
      <c r="A22" s="14" t="s">
        <v>71</v>
      </c>
      <c r="B22" s="8">
        <v>100000000</v>
      </c>
      <c r="C22" s="8">
        <v>0</v>
      </c>
      <c r="D22" s="8">
        <v>1</v>
      </c>
      <c r="E22" s="134">
        <f>AVERAGE(D22:D26)</f>
        <v>14.14</v>
      </c>
      <c r="F22" s="134">
        <f>STDEV(D22:D26)</f>
        <v>29.381933224347236</v>
      </c>
      <c r="G22" s="41">
        <f t="shared" si="3"/>
        <v>1E-8</v>
      </c>
      <c r="H22" s="203">
        <f>AVERAGE(G22:G26)</f>
        <v>1.4140000000000001E-7</v>
      </c>
      <c r="I22" s="203">
        <f>STDEV(G22:G26)</f>
        <v>2.938193322434724E-7</v>
      </c>
      <c r="J22" s="137">
        <f>I22/H22</f>
        <v>2.0779302138859435</v>
      </c>
      <c r="K22" s="67">
        <f>LOG(D22)</f>
        <v>0</v>
      </c>
      <c r="L22" s="140">
        <f>AVERAGE(K22:K26)</f>
        <v>0.36482516678330978</v>
      </c>
      <c r="M22" s="140">
        <f>STDEV(K22:K26)^2</f>
        <v>0.66548701159234902</v>
      </c>
      <c r="N22" s="147">
        <f>L16-L22</f>
        <v>6.7523288334718385</v>
      </c>
      <c r="O22" s="140">
        <f>SQRT((M16/5)+(M22/5))</f>
        <v>0.36873292715783862</v>
      </c>
      <c r="P22" s="132">
        <f>1.96*O22</f>
        <v>0.72271653722936369</v>
      </c>
    </row>
    <row r="23" spans="1:16" ht="20.100000000000001" customHeight="1" x14ac:dyDescent="0.2">
      <c r="A23" s="16" t="s">
        <v>72</v>
      </c>
      <c r="B23" s="10">
        <v>100000000</v>
      </c>
      <c r="C23" s="10">
        <v>6.67</v>
      </c>
      <c r="D23" s="10">
        <f t="shared" si="2"/>
        <v>66.7</v>
      </c>
      <c r="E23" s="135"/>
      <c r="F23" s="135"/>
      <c r="G23" s="108">
        <f t="shared" si="3"/>
        <v>6.6700000000000003E-7</v>
      </c>
      <c r="H23" s="204"/>
      <c r="I23" s="204"/>
      <c r="J23" s="138"/>
      <c r="K23" s="68">
        <f>LOG(D23)</f>
        <v>1.8241258339165489</v>
      </c>
      <c r="L23" s="141"/>
      <c r="M23" s="141"/>
      <c r="N23" s="148"/>
      <c r="O23" s="141"/>
      <c r="P23" s="133"/>
    </row>
    <row r="24" spans="1:16" ht="20.100000000000001" customHeight="1" x14ac:dyDescent="0.2">
      <c r="A24" s="16" t="s">
        <v>73</v>
      </c>
      <c r="B24" s="10">
        <v>100000000</v>
      </c>
      <c r="C24" s="10">
        <v>0</v>
      </c>
      <c r="D24" s="10">
        <v>1</v>
      </c>
      <c r="E24" s="135"/>
      <c r="F24" s="135"/>
      <c r="G24" s="11">
        <f t="shared" si="3"/>
        <v>1E-8</v>
      </c>
      <c r="H24" s="204"/>
      <c r="I24" s="204"/>
      <c r="J24" s="138"/>
      <c r="K24" s="68">
        <f>LOG(D24)</f>
        <v>0</v>
      </c>
      <c r="L24" s="141"/>
      <c r="M24" s="141"/>
      <c r="N24" s="148"/>
      <c r="O24" s="141"/>
      <c r="P24" s="133"/>
    </row>
    <row r="25" spans="1:16" ht="20.100000000000001" customHeight="1" x14ac:dyDescent="0.2">
      <c r="A25" s="16" t="s">
        <v>74</v>
      </c>
      <c r="B25" s="10">
        <v>100000000</v>
      </c>
      <c r="C25" s="10">
        <v>0</v>
      </c>
      <c r="D25" s="10">
        <v>1</v>
      </c>
      <c r="E25" s="135"/>
      <c r="F25" s="135"/>
      <c r="G25" s="11">
        <f t="shared" si="3"/>
        <v>1E-8</v>
      </c>
      <c r="H25" s="204"/>
      <c r="I25" s="204"/>
      <c r="J25" s="138"/>
      <c r="K25" s="68">
        <f>LOG(D25)</f>
        <v>0</v>
      </c>
      <c r="L25" s="141"/>
      <c r="M25" s="141"/>
      <c r="N25" s="148"/>
      <c r="O25" s="141"/>
      <c r="P25" s="133"/>
    </row>
    <row r="26" spans="1:16" ht="20.100000000000001" customHeight="1" x14ac:dyDescent="0.2">
      <c r="A26" s="16" t="s">
        <v>75</v>
      </c>
      <c r="B26" s="10">
        <v>100000000</v>
      </c>
      <c r="C26" s="10">
        <v>0</v>
      </c>
      <c r="D26" s="10">
        <v>1</v>
      </c>
      <c r="E26" s="136"/>
      <c r="F26" s="136"/>
      <c r="G26" s="11">
        <f t="shared" si="3"/>
        <v>1E-8</v>
      </c>
      <c r="H26" s="205"/>
      <c r="I26" s="205"/>
      <c r="J26" s="139"/>
      <c r="K26" s="68">
        <f>LOG(D26)</f>
        <v>0</v>
      </c>
      <c r="L26" s="146"/>
      <c r="M26" s="146"/>
      <c r="N26" s="149"/>
      <c r="O26" s="141"/>
      <c r="P26" s="133"/>
    </row>
    <row r="27" spans="1:16" ht="20.100000000000001" customHeight="1" thickBot="1" x14ac:dyDescent="0.25">
      <c r="A27" s="37" t="s">
        <v>76</v>
      </c>
      <c r="B27" s="36">
        <v>0</v>
      </c>
      <c r="C27" s="103">
        <v>0</v>
      </c>
      <c r="D27" s="103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 x14ac:dyDescent="0.25"/>
    <row r="29" spans="1:16" ht="57.95" customHeight="1" thickTop="1" thickBot="1" x14ac:dyDescent="0.25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 x14ac:dyDescent="0.2">
      <c r="A30" s="75" t="s">
        <v>54</v>
      </c>
      <c r="B30" s="76">
        <v>100000000</v>
      </c>
      <c r="C30" s="76">
        <v>7500000</v>
      </c>
      <c r="D30" s="76">
        <f t="shared" ref="D30:D41" si="4">C30*10</f>
        <v>75000000</v>
      </c>
      <c r="E30" s="175">
        <f>AVERAGE(D30:D34)</f>
        <v>90080000</v>
      </c>
      <c r="F30" s="175">
        <f>STDEV(D30:D34)</f>
        <v>28418075.233907029</v>
      </c>
      <c r="G30" s="81">
        <f t="shared" ref="G30:G40" si="5">D30/B30</f>
        <v>0.75</v>
      </c>
      <c r="H30" s="178">
        <f>AVERAGE(G30:G34)</f>
        <v>0.90079999999999993</v>
      </c>
      <c r="I30" s="178">
        <f>STDEV(G30:G34)</f>
        <v>0.28418075233907042</v>
      </c>
      <c r="J30" s="178">
        <f>I30/H30</f>
        <v>0.31547596840482955</v>
      </c>
      <c r="K30" s="82">
        <f>LOG(D30)</f>
        <v>7.8750612633917001</v>
      </c>
      <c r="L30" s="168">
        <f>AVERAGE(K30:K34)</f>
        <v>7.939902612074393</v>
      </c>
      <c r="M30" s="196">
        <f>STDEV(K30:K34)^2</f>
        <v>1.4744118461734495E-2</v>
      </c>
      <c r="N30" s="29"/>
      <c r="O30" s="25"/>
      <c r="P30" s="26"/>
    </row>
    <row r="31" spans="1:16" ht="20.100000000000001" customHeight="1" x14ac:dyDescent="0.2">
      <c r="A31" s="77" t="s">
        <v>55</v>
      </c>
      <c r="B31" s="78">
        <v>100000000</v>
      </c>
      <c r="C31" s="78">
        <v>13900000</v>
      </c>
      <c r="D31" s="78">
        <f t="shared" si="4"/>
        <v>139000000</v>
      </c>
      <c r="E31" s="176"/>
      <c r="F31" s="176"/>
      <c r="G31" s="84">
        <f t="shared" si="5"/>
        <v>1.39</v>
      </c>
      <c r="H31" s="179"/>
      <c r="I31" s="179"/>
      <c r="J31" s="179"/>
      <c r="K31" s="85">
        <f>LOG(D31)</f>
        <v>8.143014800254095</v>
      </c>
      <c r="L31" s="169"/>
      <c r="M31" s="197"/>
      <c r="N31" s="30"/>
      <c r="O31" s="27"/>
      <c r="P31" s="28"/>
    </row>
    <row r="32" spans="1:16" ht="20.100000000000001" customHeight="1" x14ac:dyDescent="0.2">
      <c r="A32" s="77" t="s">
        <v>56</v>
      </c>
      <c r="B32" s="78">
        <v>100000000</v>
      </c>
      <c r="C32" s="78">
        <v>6770000</v>
      </c>
      <c r="D32" s="78">
        <f t="shared" si="4"/>
        <v>67700000</v>
      </c>
      <c r="E32" s="176"/>
      <c r="F32" s="176"/>
      <c r="G32" s="84">
        <f t="shared" si="5"/>
        <v>0.67700000000000005</v>
      </c>
      <c r="H32" s="179"/>
      <c r="I32" s="179"/>
      <c r="J32" s="179"/>
      <c r="K32" s="85">
        <f>LOG(D32)</f>
        <v>7.8305886686851442</v>
      </c>
      <c r="L32" s="169"/>
      <c r="M32" s="197"/>
      <c r="N32" s="30"/>
      <c r="O32" s="27"/>
      <c r="P32" s="28"/>
    </row>
    <row r="33" spans="1:16" ht="20.100000000000001" customHeight="1" x14ac:dyDescent="0.2">
      <c r="A33" s="77" t="s">
        <v>57</v>
      </c>
      <c r="B33" s="78">
        <v>100000000</v>
      </c>
      <c r="C33" s="78">
        <v>8900000</v>
      </c>
      <c r="D33" s="78">
        <f t="shared" si="4"/>
        <v>89000000</v>
      </c>
      <c r="E33" s="176"/>
      <c r="F33" s="176"/>
      <c r="G33" s="84">
        <f t="shared" si="5"/>
        <v>0.89</v>
      </c>
      <c r="H33" s="179"/>
      <c r="I33" s="179"/>
      <c r="J33" s="179"/>
      <c r="K33" s="85">
        <f>LOG(D33)</f>
        <v>7.9493900066449124</v>
      </c>
      <c r="L33" s="169"/>
      <c r="M33" s="197"/>
      <c r="N33" s="30"/>
      <c r="O33" s="27"/>
      <c r="P33" s="28"/>
    </row>
    <row r="34" spans="1:16" ht="20.100000000000001" customHeight="1" x14ac:dyDescent="0.2">
      <c r="A34" s="77" t="s">
        <v>58</v>
      </c>
      <c r="B34" s="78">
        <v>100000000</v>
      </c>
      <c r="C34" s="78">
        <v>7970000</v>
      </c>
      <c r="D34" s="78">
        <f t="shared" si="4"/>
        <v>79700000</v>
      </c>
      <c r="E34" s="177"/>
      <c r="F34" s="177"/>
      <c r="G34" s="84">
        <f t="shared" si="5"/>
        <v>0.79700000000000004</v>
      </c>
      <c r="H34" s="180"/>
      <c r="I34" s="180"/>
      <c r="J34" s="180"/>
      <c r="K34" s="85">
        <f>LOG(D34)</f>
        <v>7.9014583213961123</v>
      </c>
      <c r="L34" s="169"/>
      <c r="M34" s="197"/>
      <c r="N34" s="30"/>
      <c r="O34" s="27"/>
      <c r="P34" s="28"/>
    </row>
    <row r="35" spans="1:16" ht="20.100000000000001" customHeight="1" thickBot="1" x14ac:dyDescent="0.25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 x14ac:dyDescent="0.2">
      <c r="A36" s="14" t="s">
        <v>60</v>
      </c>
      <c r="B36" s="8">
        <v>100000000</v>
      </c>
      <c r="C36" s="8">
        <v>60</v>
      </c>
      <c r="D36" s="8">
        <f t="shared" si="4"/>
        <v>600</v>
      </c>
      <c r="E36" s="134">
        <f>AVERAGE(D36:D40)</f>
        <v>3560.2</v>
      </c>
      <c r="F36" s="134">
        <f>STDEV(D36:D40)</f>
        <v>5272.2073365906235</v>
      </c>
      <c r="G36" s="125">
        <f t="shared" si="5"/>
        <v>6.0000000000000002E-6</v>
      </c>
      <c r="H36" s="161">
        <f>AVERAGE(G36:G40)</f>
        <v>3.5601999999999996E-5</v>
      </c>
      <c r="I36" s="161">
        <f>STDEV(G36:G40)</f>
        <v>5.2722073365906233E-5</v>
      </c>
      <c r="J36" s="137">
        <f>I36/H36</f>
        <v>1.480873921855689</v>
      </c>
      <c r="K36" s="67">
        <f>LOG(D36)</f>
        <v>2.7781512503836434</v>
      </c>
      <c r="L36" s="140">
        <f>AVERAGE(K36:K40)</f>
        <v>2.6893265738135161</v>
      </c>
      <c r="M36" s="140">
        <f>STDEV(K36:K40)^2</f>
        <v>2.5181032086884301</v>
      </c>
      <c r="N36" s="147">
        <f>L30-L36</f>
        <v>5.2505760382608768</v>
      </c>
      <c r="O36" s="191">
        <f>SQRT((M30/5)+(M36/5))</f>
        <v>0.71173693555275952</v>
      </c>
      <c r="P36" s="132">
        <f>1.96*O36</f>
        <v>1.3950043936834087</v>
      </c>
    </row>
    <row r="37" spans="1:16" ht="20.100000000000001" customHeight="1" x14ac:dyDescent="0.2">
      <c r="A37" s="16" t="s">
        <v>61</v>
      </c>
      <c r="B37" s="10">
        <v>100000000</v>
      </c>
      <c r="C37" s="10">
        <v>1270</v>
      </c>
      <c r="D37" s="10">
        <f t="shared" si="4"/>
        <v>12700</v>
      </c>
      <c r="E37" s="135"/>
      <c r="F37" s="135"/>
      <c r="G37" s="107">
        <f t="shared" si="5"/>
        <v>1.27E-4</v>
      </c>
      <c r="H37" s="162"/>
      <c r="I37" s="162"/>
      <c r="J37" s="138"/>
      <c r="K37" s="68">
        <f>LOG(D37)</f>
        <v>4.1038037209559572</v>
      </c>
      <c r="L37" s="141"/>
      <c r="M37" s="141"/>
      <c r="N37" s="148"/>
      <c r="O37" s="192"/>
      <c r="P37" s="133"/>
    </row>
    <row r="38" spans="1:16" ht="20.100000000000001" customHeight="1" x14ac:dyDescent="0.2">
      <c r="A38" s="16" t="s">
        <v>62</v>
      </c>
      <c r="B38" s="10">
        <v>100000000</v>
      </c>
      <c r="C38" s="10">
        <v>107</v>
      </c>
      <c r="D38" s="10">
        <f t="shared" si="4"/>
        <v>1070</v>
      </c>
      <c r="E38" s="135"/>
      <c r="F38" s="135"/>
      <c r="G38" s="105">
        <f t="shared" si="5"/>
        <v>1.0699999999999999E-5</v>
      </c>
      <c r="H38" s="162"/>
      <c r="I38" s="162"/>
      <c r="J38" s="138"/>
      <c r="K38" s="68">
        <f>LOG(D38)</f>
        <v>3.0293837776852097</v>
      </c>
      <c r="L38" s="141"/>
      <c r="M38" s="141"/>
      <c r="N38" s="148"/>
      <c r="O38" s="192"/>
      <c r="P38" s="133"/>
    </row>
    <row r="39" spans="1:16" ht="20.100000000000001" customHeight="1" x14ac:dyDescent="0.2">
      <c r="A39" s="16" t="s">
        <v>63</v>
      </c>
      <c r="B39" s="10">
        <v>100000000</v>
      </c>
      <c r="C39" s="10">
        <v>343</v>
      </c>
      <c r="D39" s="10">
        <f t="shared" si="4"/>
        <v>3430</v>
      </c>
      <c r="E39" s="135"/>
      <c r="F39" s="135"/>
      <c r="G39" s="105">
        <f t="shared" si="5"/>
        <v>3.43E-5</v>
      </c>
      <c r="H39" s="162"/>
      <c r="I39" s="162"/>
      <c r="J39" s="138"/>
      <c r="K39" s="68">
        <f>LOG(D39)</f>
        <v>3.5352941200427703</v>
      </c>
      <c r="L39" s="141"/>
      <c r="M39" s="141"/>
      <c r="N39" s="148"/>
      <c r="O39" s="192"/>
      <c r="P39" s="133"/>
    </row>
    <row r="40" spans="1:16" ht="20.100000000000001" customHeight="1" x14ac:dyDescent="0.2">
      <c r="A40" s="16" t="s">
        <v>64</v>
      </c>
      <c r="B40" s="10">
        <v>100000000</v>
      </c>
      <c r="C40" s="10">
        <v>0</v>
      </c>
      <c r="D40" s="10">
        <v>1</v>
      </c>
      <c r="E40" s="136"/>
      <c r="F40" s="136"/>
      <c r="G40" s="11">
        <f t="shared" si="5"/>
        <v>1E-8</v>
      </c>
      <c r="H40" s="163"/>
      <c r="I40" s="163"/>
      <c r="J40" s="139"/>
      <c r="K40" s="68">
        <f>LOG(D40)</f>
        <v>0</v>
      </c>
      <c r="L40" s="146"/>
      <c r="M40" s="146"/>
      <c r="N40" s="149"/>
      <c r="O40" s="192"/>
      <c r="P40" s="133"/>
    </row>
    <row r="41" spans="1:16" ht="20.100000000000001" customHeight="1" thickBot="1" x14ac:dyDescent="0.25">
      <c r="A41" s="37" t="s">
        <v>80</v>
      </c>
      <c r="B41" s="36">
        <v>0</v>
      </c>
      <c r="C41" s="17">
        <v>0</v>
      </c>
      <c r="D41" s="103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 x14ac:dyDescent="0.25"/>
    <row r="43" spans="1:16" ht="57.95" customHeight="1" thickTop="1" thickBot="1" x14ac:dyDescent="0.25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 x14ac:dyDescent="0.2">
      <c r="A44" s="86" t="s">
        <v>39</v>
      </c>
      <c r="B44" s="87">
        <v>100000000</v>
      </c>
      <c r="C44" s="87">
        <v>1310000</v>
      </c>
      <c r="D44" s="87">
        <f t="shared" ref="D44:D55" si="6">C44*10</f>
        <v>13100000</v>
      </c>
      <c r="E44" s="181">
        <f>AVERAGE(D44:D48)</f>
        <v>11134000</v>
      </c>
      <c r="F44" s="181">
        <f>STDEV(D44:D48)</f>
        <v>3190490.5578923128</v>
      </c>
      <c r="G44" s="91">
        <f t="shared" ref="G44:G48" si="7">D44/B44</f>
        <v>0.13100000000000001</v>
      </c>
      <c r="H44" s="184">
        <f>AVERAGE(G44:G48)</f>
        <v>0.11133999999999999</v>
      </c>
      <c r="I44" s="184">
        <f>STDEV(G44:G48)</f>
        <v>3.1904905578923212E-2</v>
      </c>
      <c r="J44" s="184">
        <f>I44/H44</f>
        <v>0.28655384928079047</v>
      </c>
      <c r="K44" s="92">
        <f>LOG(D44)</f>
        <v>7.1172712956557644</v>
      </c>
      <c r="L44" s="187">
        <f>AVERAGE(K44:K48)</f>
        <v>7.0329138621876481</v>
      </c>
      <c r="M44" s="194">
        <f>STDEV(K44:K48)^2</f>
        <v>1.4636970803155737E-2</v>
      </c>
      <c r="N44" s="29"/>
      <c r="O44" s="25"/>
      <c r="P44" s="26"/>
    </row>
    <row r="45" spans="1:16" ht="20.100000000000001" customHeight="1" x14ac:dyDescent="0.2">
      <c r="A45" s="88" t="s">
        <v>40</v>
      </c>
      <c r="B45" s="89">
        <v>100000000</v>
      </c>
      <c r="C45" s="89">
        <v>1570000</v>
      </c>
      <c r="D45" s="89">
        <f t="shared" si="6"/>
        <v>15700000</v>
      </c>
      <c r="E45" s="182"/>
      <c r="F45" s="182"/>
      <c r="G45" s="93">
        <f t="shared" si="7"/>
        <v>0.157</v>
      </c>
      <c r="H45" s="185"/>
      <c r="I45" s="185"/>
      <c r="J45" s="185"/>
      <c r="K45" s="94">
        <f>LOG(D45)</f>
        <v>7.195899652409234</v>
      </c>
      <c r="L45" s="188"/>
      <c r="M45" s="195"/>
      <c r="N45" s="30"/>
      <c r="O45" s="27"/>
      <c r="P45" s="28"/>
    </row>
    <row r="46" spans="1:16" ht="20.100000000000001" customHeight="1" x14ac:dyDescent="0.2">
      <c r="A46" s="88" t="s">
        <v>41</v>
      </c>
      <c r="B46" s="89">
        <v>100000000</v>
      </c>
      <c r="C46" s="89">
        <v>787000</v>
      </c>
      <c r="D46" s="89">
        <f t="shared" si="6"/>
        <v>7870000</v>
      </c>
      <c r="E46" s="182"/>
      <c r="F46" s="182"/>
      <c r="G46" s="93">
        <f t="shared" si="7"/>
        <v>7.8700000000000006E-2</v>
      </c>
      <c r="H46" s="185"/>
      <c r="I46" s="185"/>
      <c r="J46" s="185"/>
      <c r="K46" s="94">
        <f>LOG(D46)</f>
        <v>6.8959747323590648</v>
      </c>
      <c r="L46" s="188"/>
      <c r="M46" s="195"/>
      <c r="N46" s="30"/>
      <c r="O46" s="27"/>
      <c r="P46" s="28"/>
    </row>
    <row r="47" spans="1:16" ht="20.100000000000001" customHeight="1" x14ac:dyDescent="0.2">
      <c r="A47" s="88" t="s">
        <v>42</v>
      </c>
      <c r="B47" s="89">
        <v>100000000</v>
      </c>
      <c r="C47" s="89">
        <v>943000</v>
      </c>
      <c r="D47" s="89">
        <f t="shared" si="6"/>
        <v>9430000</v>
      </c>
      <c r="E47" s="182"/>
      <c r="F47" s="182"/>
      <c r="G47" s="93">
        <f t="shared" si="7"/>
        <v>9.4299999999999995E-2</v>
      </c>
      <c r="H47" s="185"/>
      <c r="I47" s="185"/>
      <c r="J47" s="185"/>
      <c r="K47" s="94">
        <f>LOG(D47)</f>
        <v>6.9745116927373285</v>
      </c>
      <c r="L47" s="188"/>
      <c r="M47" s="195"/>
      <c r="N47" s="30"/>
      <c r="O47" s="27"/>
      <c r="P47" s="28"/>
    </row>
    <row r="48" spans="1:16" ht="20.100000000000001" customHeight="1" x14ac:dyDescent="0.2">
      <c r="A48" s="88" t="s">
        <v>43</v>
      </c>
      <c r="B48" s="89">
        <v>100000000</v>
      </c>
      <c r="C48" s="89">
        <v>957000</v>
      </c>
      <c r="D48" s="89">
        <f t="shared" si="6"/>
        <v>9570000</v>
      </c>
      <c r="E48" s="183"/>
      <c r="F48" s="183"/>
      <c r="G48" s="93">
        <f t="shared" si="7"/>
        <v>9.5699999999999993E-2</v>
      </c>
      <c r="H48" s="186"/>
      <c r="I48" s="186"/>
      <c r="J48" s="186"/>
      <c r="K48" s="94">
        <f>LOG(D48)</f>
        <v>6.9809119377768436</v>
      </c>
      <c r="L48" s="188"/>
      <c r="M48" s="195"/>
      <c r="N48" s="30"/>
      <c r="O48" s="27"/>
      <c r="P48" s="28"/>
    </row>
    <row r="49" spans="1:16" ht="20.100000000000001" customHeight="1" thickBot="1" x14ac:dyDescent="0.25">
      <c r="A49" s="90" t="s">
        <v>44</v>
      </c>
      <c r="B49" s="115">
        <v>0</v>
      </c>
      <c r="C49" s="115">
        <v>0</v>
      </c>
      <c r="D49" s="115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 x14ac:dyDescent="0.2">
      <c r="A50" s="14" t="s">
        <v>45</v>
      </c>
      <c r="B50" s="8">
        <v>100000000</v>
      </c>
      <c r="C50" s="8">
        <v>920</v>
      </c>
      <c r="D50" s="8">
        <f t="shared" si="6"/>
        <v>9200</v>
      </c>
      <c r="E50" s="134">
        <f>AVERAGE(D50:D54)</f>
        <v>11774</v>
      </c>
      <c r="F50" s="134">
        <f>STDEV(D50:D54)</f>
        <v>17371.107621565185</v>
      </c>
      <c r="G50" s="106">
        <f t="shared" ref="G50:G54" si="8">D50/B50</f>
        <v>9.2E-5</v>
      </c>
      <c r="H50" s="172">
        <f>AVERAGE(G50:G54)</f>
        <v>1.1773999999999999E-4</v>
      </c>
      <c r="I50" s="172">
        <f>STDEV(G50:G54)</f>
        <v>1.7371107621565185E-4</v>
      </c>
      <c r="J50" s="137">
        <f>I50/H50</f>
        <v>1.4753785987400361</v>
      </c>
      <c r="K50" s="67">
        <f>LOG(D50)</f>
        <v>3.9637878273455551</v>
      </c>
      <c r="L50" s="140">
        <f>AVERAGE(K50:K54)</f>
        <v>3.6874315292369517</v>
      </c>
      <c r="M50" s="191">
        <f>STDEV(K50:K54)^2</f>
        <v>0.43651609251378076</v>
      </c>
      <c r="N50" s="147">
        <f>L44-L50</f>
        <v>3.3454823329506964</v>
      </c>
      <c r="O50" s="140">
        <f>SQRT((M44/5)+(M50/5))</f>
        <v>0.30038410854002795</v>
      </c>
      <c r="P50" s="132">
        <f>1.96*O50</f>
        <v>0.58875285273845479</v>
      </c>
    </row>
    <row r="51" spans="1:16" ht="20.100000000000001" customHeight="1" x14ac:dyDescent="0.2">
      <c r="A51" s="16" t="s">
        <v>46</v>
      </c>
      <c r="B51" s="10">
        <v>100000000</v>
      </c>
      <c r="C51" s="10">
        <v>470</v>
      </c>
      <c r="D51" s="10">
        <f t="shared" si="6"/>
        <v>4700</v>
      </c>
      <c r="E51" s="135"/>
      <c r="F51" s="135"/>
      <c r="G51" s="105">
        <f t="shared" si="8"/>
        <v>4.6999999999999997E-5</v>
      </c>
      <c r="H51" s="173"/>
      <c r="I51" s="173"/>
      <c r="J51" s="138"/>
      <c r="K51" s="68">
        <f>LOG(D51)</f>
        <v>3.6720978579357175</v>
      </c>
      <c r="L51" s="141"/>
      <c r="M51" s="192"/>
      <c r="N51" s="148"/>
      <c r="O51" s="141"/>
      <c r="P51" s="133"/>
    </row>
    <row r="52" spans="1:16" ht="20.100000000000001" customHeight="1" x14ac:dyDescent="0.2">
      <c r="A52" s="16" t="s">
        <v>47</v>
      </c>
      <c r="B52" s="10">
        <v>100000000</v>
      </c>
      <c r="C52" s="10">
        <v>187</v>
      </c>
      <c r="D52" s="10">
        <f t="shared" si="6"/>
        <v>1870</v>
      </c>
      <c r="E52" s="135"/>
      <c r="F52" s="135"/>
      <c r="G52" s="105">
        <f t="shared" si="8"/>
        <v>1.8700000000000001E-5</v>
      </c>
      <c r="H52" s="173"/>
      <c r="I52" s="173"/>
      <c r="J52" s="138"/>
      <c r="K52" s="68">
        <f>LOG(D52)</f>
        <v>3.271841606536499</v>
      </c>
      <c r="L52" s="141"/>
      <c r="M52" s="192"/>
      <c r="N52" s="148"/>
      <c r="O52" s="141"/>
      <c r="P52" s="133"/>
    </row>
    <row r="53" spans="1:16" ht="20.100000000000001" customHeight="1" x14ac:dyDescent="0.2">
      <c r="A53" s="16" t="s">
        <v>48</v>
      </c>
      <c r="B53" s="10">
        <v>100000000</v>
      </c>
      <c r="C53" s="10">
        <v>4230</v>
      </c>
      <c r="D53" s="10">
        <f t="shared" si="6"/>
        <v>42300</v>
      </c>
      <c r="E53" s="135"/>
      <c r="F53" s="135"/>
      <c r="G53" s="107">
        <f t="shared" si="8"/>
        <v>4.2299999999999998E-4</v>
      </c>
      <c r="H53" s="173"/>
      <c r="I53" s="173"/>
      <c r="J53" s="138"/>
      <c r="K53" s="68">
        <f>LOG(D53)</f>
        <v>4.6263403673750423</v>
      </c>
      <c r="L53" s="141"/>
      <c r="M53" s="192"/>
      <c r="N53" s="148"/>
      <c r="O53" s="141"/>
      <c r="P53" s="133"/>
    </row>
    <row r="54" spans="1:16" ht="20.100000000000001" customHeight="1" x14ac:dyDescent="0.2">
      <c r="A54" s="16" t="s">
        <v>49</v>
      </c>
      <c r="B54" s="10">
        <v>100000000</v>
      </c>
      <c r="C54" s="10">
        <v>80</v>
      </c>
      <c r="D54" s="10">
        <f t="shared" si="6"/>
        <v>800</v>
      </c>
      <c r="E54" s="136"/>
      <c r="F54" s="136"/>
      <c r="G54" s="121">
        <f t="shared" si="8"/>
        <v>7.9999999999999996E-6</v>
      </c>
      <c r="H54" s="174"/>
      <c r="I54" s="174"/>
      <c r="J54" s="139"/>
      <c r="K54" s="68">
        <f>LOG(D54)</f>
        <v>2.9030899869919438</v>
      </c>
      <c r="L54" s="146"/>
      <c r="M54" s="193"/>
      <c r="N54" s="149"/>
      <c r="O54" s="141"/>
      <c r="P54" s="133"/>
    </row>
    <row r="55" spans="1:16" ht="20.100000000000001" customHeight="1" thickBot="1" x14ac:dyDescent="0.25">
      <c r="A55" s="37" t="s">
        <v>50</v>
      </c>
      <c r="B55" s="36">
        <v>0</v>
      </c>
      <c r="C55" s="17">
        <v>0</v>
      </c>
      <c r="D55" s="103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 x14ac:dyDescent="0.2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#11 (212 mg/L - 22°C - 45%RH - 60hr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D3:S30"/>
  <sheetViews>
    <sheetView zoomScaleNormal="100" workbookViewId="0">
      <selection activeCell="P20" sqref="P20"/>
    </sheetView>
  </sheetViews>
  <sheetFormatPr defaultRowHeight="12.75" x14ac:dyDescent="0.2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 x14ac:dyDescent="0.25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 x14ac:dyDescent="0.2">
      <c r="M4" s="54" t="s">
        <v>15</v>
      </c>
      <c r="N4" s="119">
        <v>23.91</v>
      </c>
      <c r="O4" s="119">
        <v>20.84</v>
      </c>
      <c r="P4" s="120">
        <v>23.26</v>
      </c>
      <c r="Q4" s="119">
        <v>52.61</v>
      </c>
      <c r="R4" s="119">
        <v>47.08</v>
      </c>
      <c r="S4" s="120">
        <v>48.84</v>
      </c>
    </row>
    <row r="5" spans="13:19" x14ac:dyDescent="0.2">
      <c r="M5" s="54" t="s">
        <v>38</v>
      </c>
      <c r="N5" s="119">
        <v>22.9</v>
      </c>
      <c r="O5" s="119">
        <v>21</v>
      </c>
      <c r="P5" s="120">
        <v>21.99</v>
      </c>
      <c r="Q5" s="119">
        <v>50.2</v>
      </c>
      <c r="R5" s="119">
        <v>43.9</v>
      </c>
      <c r="S5" s="120">
        <v>46.07</v>
      </c>
    </row>
    <row r="9" spans="13:19" ht="13.5" thickBot="1" x14ac:dyDescent="0.25">
      <c r="N9" s="104" t="s">
        <v>23</v>
      </c>
      <c r="O9" s="104" t="s">
        <v>24</v>
      </c>
      <c r="P9" s="104" t="s">
        <v>25</v>
      </c>
    </row>
    <row r="10" spans="13:19" ht="13.5" thickTop="1" x14ac:dyDescent="0.2">
      <c r="M10" s="69" t="s">
        <v>22</v>
      </c>
      <c r="N10" s="70">
        <v>216</v>
      </c>
      <c r="O10" s="70">
        <v>205</v>
      </c>
      <c r="P10" s="71">
        <v>210.84</v>
      </c>
    </row>
    <row r="13" spans="13:19" x14ac:dyDescent="0.2">
      <c r="Q13" s="110"/>
    </row>
    <row r="14" spans="13:19" x14ac:dyDescent="0.2">
      <c r="N14" s="100"/>
      <c r="O14" s="100"/>
      <c r="P14" s="100"/>
      <c r="Q14" s="100"/>
      <c r="R14" s="100"/>
    </row>
    <row r="15" spans="13:19" x14ac:dyDescent="0.2">
      <c r="N15" s="98"/>
      <c r="O15" s="99"/>
      <c r="P15" s="99"/>
      <c r="Q15" s="98"/>
      <c r="R15" s="99"/>
    </row>
    <row r="16" spans="13:19" x14ac:dyDescent="0.2">
      <c r="N16" s="98"/>
      <c r="O16" s="206" t="s">
        <v>52</v>
      </c>
      <c r="P16" s="206"/>
      <c r="Q16" s="98"/>
      <c r="R16" s="101"/>
    </row>
    <row r="17" spans="4:18" x14ac:dyDescent="0.2">
      <c r="N17" s="100"/>
      <c r="O17" s="116" t="s">
        <v>81</v>
      </c>
      <c r="P17" s="117" t="s">
        <v>82</v>
      </c>
      <c r="Q17" s="118" t="s">
        <v>83</v>
      </c>
      <c r="R17" s="100"/>
    </row>
    <row r="18" spans="4:18" x14ac:dyDescent="0.2">
      <c r="N18" s="98" t="s">
        <v>51</v>
      </c>
      <c r="O18" s="122">
        <v>3.9</v>
      </c>
      <c r="P18" s="122">
        <v>0.87</v>
      </c>
      <c r="Q18" s="123">
        <v>5.01</v>
      </c>
      <c r="R18" s="99"/>
    </row>
    <row r="19" spans="4:18" x14ac:dyDescent="0.2">
      <c r="N19" s="98" t="s">
        <v>78</v>
      </c>
      <c r="O19" s="124">
        <v>7.16</v>
      </c>
      <c r="P19" s="122">
        <v>5.33</v>
      </c>
      <c r="Q19" s="123">
        <v>6.75</v>
      </c>
      <c r="R19" s="101"/>
    </row>
    <row r="20" spans="4:18" x14ac:dyDescent="0.2">
      <c r="N20" s="98" t="s">
        <v>77</v>
      </c>
      <c r="O20" s="122">
        <v>3.41</v>
      </c>
      <c r="P20" s="122">
        <v>1.3</v>
      </c>
      <c r="Q20" s="123">
        <v>5.25</v>
      </c>
      <c r="R20" s="99"/>
    </row>
    <row r="21" spans="4:18" x14ac:dyDescent="0.2">
      <c r="N21" s="102" t="s">
        <v>79</v>
      </c>
      <c r="O21" s="122">
        <v>3.03</v>
      </c>
      <c r="P21" s="122">
        <v>3.48</v>
      </c>
      <c r="Q21" s="122">
        <v>3.35</v>
      </c>
      <c r="R21" s="99"/>
    </row>
    <row r="24" spans="4:18" x14ac:dyDescent="0.2">
      <c r="N24" s="100"/>
      <c r="O24" s="100"/>
      <c r="P24" s="100"/>
      <c r="Q24" s="100"/>
      <c r="R24" s="100"/>
    </row>
    <row r="25" spans="4:18" x14ac:dyDescent="0.2">
      <c r="N25" s="98"/>
      <c r="O25" s="99"/>
      <c r="P25" s="99"/>
      <c r="Q25" s="98"/>
      <c r="R25" s="99"/>
    </row>
    <row r="26" spans="4:18" x14ac:dyDescent="0.2">
      <c r="N26" s="98"/>
      <c r="O26" s="101"/>
      <c r="P26" s="99"/>
      <c r="Q26" s="98"/>
      <c r="R26" s="101"/>
    </row>
    <row r="27" spans="4:18" x14ac:dyDescent="0.2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 x14ac:dyDescent="0.2">
      <c r="D28" s="53"/>
      <c r="N28" s="98"/>
      <c r="O28" s="99"/>
      <c r="P28" s="99"/>
      <c r="Q28" s="98"/>
      <c r="R28" s="99"/>
    </row>
    <row r="29" spans="4:18" x14ac:dyDescent="0.2">
      <c r="N29" s="98"/>
      <c r="O29" s="99"/>
      <c r="P29" s="99"/>
      <c r="Q29" s="98"/>
      <c r="R29" s="99"/>
    </row>
    <row r="30" spans="4:18" x14ac:dyDescent="0.2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#11 (212 mg/L - 22°C - 45%RH - 60hr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2013-09-06T17:37:42Z</cp:lastPrinted>
  <dcterms:created xsi:type="dcterms:W3CDTF">2003-06-12T11:20:39Z</dcterms:created>
  <dcterms:modified xsi:type="dcterms:W3CDTF">2013-12-18T12:25:34Z</dcterms:modified>
</cp:coreProperties>
</file>