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510" yWindow="90" windowWidth="12105" windowHeight="9615" tabRatio="782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Ames'!$A$1:$P$41,'B. anthracis Ames'!$A$43:$P$56</definedName>
    <definedName name="_xlnm.Print_Area" localSheetId="1">'B. anthracis NNR1Delta1'!$A$1:$P$41,'B. anthracis NNR1Delta1'!$A$43:$P$56</definedName>
    <definedName name="_xlnm.Print_Area" localSheetId="2">'B. anthracis Sterne'!$A$1:$P$41,'B. anthracis Sterne'!$A$43:$P$56</definedName>
  </definedNames>
  <calcPr calcId="125725"/>
</workbook>
</file>

<file path=xl/calcChain.xml><?xml version="1.0" encoding="utf-8"?>
<calcChain xmlns="http://schemas.openxmlformats.org/spreadsheetml/2006/main">
  <c r="D40" i="14"/>
  <c r="D39"/>
  <c r="D11" i="17"/>
  <c r="D10"/>
  <c r="D9"/>
  <c r="D8"/>
  <c r="D55" l="1"/>
  <c r="K54"/>
  <c r="G54"/>
  <c r="G53"/>
  <c r="K53"/>
  <c r="K52"/>
  <c r="K51"/>
  <c r="G51"/>
  <c r="D51"/>
  <c r="D50"/>
  <c r="F50" s="1"/>
  <c r="D49"/>
  <c r="D48"/>
  <c r="K48" s="1"/>
  <c r="G47"/>
  <c r="D47"/>
  <c r="K47" s="1"/>
  <c r="K46"/>
  <c r="D46"/>
  <c r="G46" s="1"/>
  <c r="G45"/>
  <c r="D45"/>
  <c r="K45" s="1"/>
  <c r="D44"/>
  <c r="G44" s="1"/>
  <c r="D41"/>
  <c r="K40"/>
  <c r="G40"/>
  <c r="K39"/>
  <c r="G39"/>
  <c r="K38"/>
  <c r="G38"/>
  <c r="K37"/>
  <c r="G37"/>
  <c r="M36"/>
  <c r="K36"/>
  <c r="L36" s="1"/>
  <c r="I36"/>
  <c r="G36"/>
  <c r="H36" s="1"/>
  <c r="F36"/>
  <c r="E36"/>
  <c r="D35"/>
  <c r="D34"/>
  <c r="K34" s="1"/>
  <c r="D33"/>
  <c r="G33" s="1"/>
  <c r="K32"/>
  <c r="D32"/>
  <c r="G32" s="1"/>
  <c r="D31"/>
  <c r="K31" s="1"/>
  <c r="K30"/>
  <c r="G30"/>
  <c r="D30"/>
  <c r="D27"/>
  <c r="G26"/>
  <c r="K26"/>
  <c r="K25"/>
  <c r="G25"/>
  <c r="K24"/>
  <c r="K23"/>
  <c r="K22"/>
  <c r="D21"/>
  <c r="G20"/>
  <c r="D20"/>
  <c r="K20" s="1"/>
  <c r="D19"/>
  <c r="K19" s="1"/>
  <c r="D18"/>
  <c r="G18" s="1"/>
  <c r="K17"/>
  <c r="D17"/>
  <c r="G17" s="1"/>
  <c r="D16"/>
  <c r="D13"/>
  <c r="D12"/>
  <c r="K12" s="1"/>
  <c r="G11"/>
  <c r="K11"/>
  <c r="L8" s="1"/>
  <c r="K10"/>
  <c r="G10"/>
  <c r="K9"/>
  <c r="G9"/>
  <c r="K8"/>
  <c r="G8"/>
  <c r="D7"/>
  <c r="D6"/>
  <c r="G6" s="1"/>
  <c r="K5"/>
  <c r="D5"/>
  <c r="G5" s="1"/>
  <c r="D4"/>
  <c r="K4" s="1"/>
  <c r="D3"/>
  <c r="K3" s="1"/>
  <c r="D2"/>
  <c r="D55" i="14"/>
  <c r="D54"/>
  <c r="G54" s="1"/>
  <c r="G53"/>
  <c r="K52"/>
  <c r="K51"/>
  <c r="F50"/>
  <c r="D49"/>
  <c r="D48"/>
  <c r="G48" s="1"/>
  <c r="D47"/>
  <c r="G47" s="1"/>
  <c r="G46"/>
  <c r="D46"/>
  <c r="K46" s="1"/>
  <c r="D45"/>
  <c r="G45" s="1"/>
  <c r="D44"/>
  <c r="D55" i="13"/>
  <c r="G54"/>
  <c r="K53"/>
  <c r="G52"/>
  <c r="G51"/>
  <c r="D49"/>
  <c r="D48"/>
  <c r="G48" s="1"/>
  <c r="D47"/>
  <c r="G47" s="1"/>
  <c r="D46"/>
  <c r="K46" s="1"/>
  <c r="D45"/>
  <c r="K45" s="1"/>
  <c r="D44"/>
  <c r="G44" s="1"/>
  <c r="K11" i="14"/>
  <c r="D41" i="13"/>
  <c r="G40"/>
  <c r="G39"/>
  <c r="K38"/>
  <c r="G37"/>
  <c r="D27"/>
  <c r="G26"/>
  <c r="G25"/>
  <c r="G24"/>
  <c r="G22"/>
  <c r="D41" i="14"/>
  <c r="K40"/>
  <c r="G38"/>
  <c r="K37"/>
  <c r="G36"/>
  <c r="D27"/>
  <c r="G26"/>
  <c r="K24"/>
  <c r="G23"/>
  <c r="D13"/>
  <c r="K12"/>
  <c r="K10"/>
  <c r="K9"/>
  <c r="G23" i="13"/>
  <c r="K25" i="14"/>
  <c r="K36" i="13"/>
  <c r="K39" i="14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D35" i="13"/>
  <c r="D34"/>
  <c r="K34" s="1"/>
  <c r="D33"/>
  <c r="G33" s="1"/>
  <c r="D32"/>
  <c r="K32" s="1"/>
  <c r="D31"/>
  <c r="G31" s="1"/>
  <c r="D30"/>
  <c r="K30" s="1"/>
  <c r="E50" i="14" l="1"/>
  <c r="G51"/>
  <c r="G24" i="17"/>
  <c r="E22"/>
  <c r="M8"/>
  <c r="F44" i="14"/>
  <c r="K47"/>
  <c r="E44"/>
  <c r="K44"/>
  <c r="K44" i="17"/>
  <c r="M44" s="1"/>
  <c r="K33"/>
  <c r="M30"/>
  <c r="O36" s="1"/>
  <c r="P36" s="1"/>
  <c r="G31"/>
  <c r="K18"/>
  <c r="F16"/>
  <c r="K6"/>
  <c r="G4"/>
  <c r="F2"/>
  <c r="E2"/>
  <c r="M22"/>
  <c r="L22"/>
  <c r="J36"/>
  <c r="G2"/>
  <c r="K2"/>
  <c r="G3"/>
  <c r="E8"/>
  <c r="G12"/>
  <c r="H8" s="1"/>
  <c r="E16"/>
  <c r="G19"/>
  <c r="F22"/>
  <c r="G23"/>
  <c r="L30"/>
  <c r="N36" s="1"/>
  <c r="G34"/>
  <c r="H30" s="1"/>
  <c r="L44"/>
  <c r="G48"/>
  <c r="I44" s="1"/>
  <c r="E50"/>
  <c r="G52"/>
  <c r="G16"/>
  <c r="K16"/>
  <c r="F30"/>
  <c r="F44"/>
  <c r="G50"/>
  <c r="K50"/>
  <c r="F8"/>
  <c r="G22"/>
  <c r="E30"/>
  <c r="E44"/>
  <c r="G44" i="14"/>
  <c r="K50"/>
  <c r="K48"/>
  <c r="G50"/>
  <c r="K45"/>
  <c r="G52"/>
  <c r="K53"/>
  <c r="K54"/>
  <c r="K51" i="13"/>
  <c r="G45"/>
  <c r="G46"/>
  <c r="G53"/>
  <c r="K44"/>
  <c r="K47"/>
  <c r="K54"/>
  <c r="E50"/>
  <c r="F44"/>
  <c r="G50"/>
  <c r="K50"/>
  <c r="E44"/>
  <c r="K48"/>
  <c r="F50"/>
  <c r="K52"/>
  <c r="F8" i="14"/>
  <c r="E16"/>
  <c r="K39" i="13"/>
  <c r="G38"/>
  <c r="F22" i="14"/>
  <c r="G36" i="13"/>
  <c r="F36"/>
  <c r="K37"/>
  <c r="G40" i="14"/>
  <c r="G39"/>
  <c r="G37"/>
  <c r="K26"/>
  <c r="G25"/>
  <c r="K23"/>
  <c r="G12"/>
  <c r="E8"/>
  <c r="K8"/>
  <c r="M8" s="1"/>
  <c r="G33"/>
  <c r="K32"/>
  <c r="G31"/>
  <c r="G30"/>
  <c r="K19"/>
  <c r="K18"/>
  <c r="G17"/>
  <c r="G16"/>
  <c r="K16"/>
  <c r="G4"/>
  <c r="G32" i="13"/>
  <c r="F30" i="14"/>
  <c r="K36"/>
  <c r="E30"/>
  <c r="K34"/>
  <c r="F36"/>
  <c r="K38"/>
  <c r="E36"/>
  <c r="F16"/>
  <c r="G22"/>
  <c r="K22"/>
  <c r="G20"/>
  <c r="E22"/>
  <c r="G24"/>
  <c r="F2"/>
  <c r="G6"/>
  <c r="G8"/>
  <c r="G10"/>
  <c r="G34" i="13"/>
  <c r="E2" i="14"/>
  <c r="G2"/>
  <c r="K2"/>
  <c r="G3"/>
  <c r="G5"/>
  <c r="G9"/>
  <c r="G11"/>
  <c r="F30" i="13"/>
  <c r="K31"/>
  <c r="K33"/>
  <c r="K40"/>
  <c r="E30"/>
  <c r="G30"/>
  <c r="E36"/>
  <c r="L50" i="14" l="1"/>
  <c r="H50"/>
  <c r="L44"/>
  <c r="M44"/>
  <c r="N50"/>
  <c r="M44" i="13"/>
  <c r="I44"/>
  <c r="H44" i="17"/>
  <c r="J44" s="1"/>
  <c r="I30"/>
  <c r="J30" s="1"/>
  <c r="I8"/>
  <c r="J8" s="1"/>
  <c r="H44" i="13"/>
  <c r="M50" i="17"/>
  <c r="O50" s="1"/>
  <c r="P50" s="1"/>
  <c r="L50"/>
  <c r="N50" s="1"/>
  <c r="L16"/>
  <c r="N22" s="1"/>
  <c r="M16"/>
  <c r="O22" s="1"/>
  <c r="P22" s="1"/>
  <c r="H22"/>
  <c r="I22"/>
  <c r="I2"/>
  <c r="H2"/>
  <c r="H50"/>
  <c r="I50"/>
  <c r="H16"/>
  <c r="I16"/>
  <c r="L2"/>
  <c r="N8" s="1"/>
  <c r="M2"/>
  <c r="O8" s="1"/>
  <c r="P8" s="1"/>
  <c r="H44" i="14"/>
  <c r="I44"/>
  <c r="I50"/>
  <c r="M50"/>
  <c r="L44" i="13"/>
  <c r="I50"/>
  <c r="H50"/>
  <c r="M50"/>
  <c r="O50" s="1"/>
  <c r="P50" s="1"/>
  <c r="L50"/>
  <c r="N50" s="1"/>
  <c r="I36"/>
  <c r="L36"/>
  <c r="H36"/>
  <c r="H36" i="14"/>
  <c r="L30"/>
  <c r="I36"/>
  <c r="I30"/>
  <c r="M36" i="13"/>
  <c r="I16" i="14"/>
  <c r="L8"/>
  <c r="L16"/>
  <c r="H8"/>
  <c r="M30"/>
  <c r="H30"/>
  <c r="M16"/>
  <c r="L30" i="13"/>
  <c r="M30"/>
  <c r="H16" i="14"/>
  <c r="I8"/>
  <c r="L36"/>
  <c r="M36"/>
  <c r="I22"/>
  <c r="H22"/>
  <c r="M22"/>
  <c r="L22"/>
  <c r="H2"/>
  <c r="I2"/>
  <c r="L2"/>
  <c r="M2"/>
  <c r="O8" s="1"/>
  <c r="P8" s="1"/>
  <c r="I30" i="13"/>
  <c r="H30"/>
  <c r="J50" i="14" l="1"/>
  <c r="J50" i="13"/>
  <c r="O50" i="14"/>
  <c r="P50" s="1"/>
  <c r="J44" i="13"/>
  <c r="J2" i="17"/>
  <c r="J44" i="14"/>
  <c r="J16" i="17"/>
  <c r="J50"/>
  <c r="J22"/>
  <c r="J36" i="13"/>
  <c r="N36"/>
  <c r="J30" i="14"/>
  <c r="J36"/>
  <c r="N36"/>
  <c r="O36"/>
  <c r="P36" s="1"/>
  <c r="J16"/>
  <c r="N22"/>
  <c r="O36" i="13"/>
  <c r="P36" s="1"/>
  <c r="N8" i="14"/>
  <c r="J8"/>
  <c r="O22"/>
  <c r="P22" s="1"/>
  <c r="J30" i="13"/>
  <c r="J22" i="14"/>
  <c r="J2"/>
  <c r="K25" i="13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<sst xmlns="http://schemas.openxmlformats.org/spreadsheetml/2006/main" count="356" uniqueCount="84">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</sst>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>
  <numFmts count="8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  <numFmt numFmtId="171" formatCode="0.0000000%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4.9989318521683403E-2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2" fontId="0" fillId="10" borderId="0" xfId="0" applyNumberFormat="1" applyFill="1" applyAlignment="1">
      <alignment horizontal="center" vertical="center"/>
    </xf>
    <xf numFmtId="2" fontId="5" fillId="1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/>
    <xf numFmtId="0" fontId="11" fillId="0" borderId="0" xfId="0" applyFont="1" applyAlignment="1">
      <alignment horizont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2" fontId="2" fillId="6" borderId="33" xfId="0" applyNumberFormat="1" applyFont="1" applyFill="1" applyBorder="1" applyAlignment="1">
      <alignment horizontal="center" vertical="center"/>
    </xf>
    <xf numFmtId="2" fontId="2" fillId="6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171" fontId="2" fillId="0" borderId="2" xfId="0" applyNumberFormat="1" applyFont="1" applyBorder="1" applyAlignment="1">
      <alignment horizontal="center" vertical="center"/>
    </xf>
    <xf numFmtId="171" fontId="2" fillId="0" borderId="7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#9</a:t>
            </a:r>
          </a:p>
        </c:rich>
      </c:tx>
      <c:layout>
        <c:manualLayout>
          <c:xMode val="edge"/>
          <c:yMode val="edge"/>
          <c:x val="0.41811131996745438"/>
          <c:y val="2.3391805684699979E-2"/>
        </c:manualLayout>
      </c:layout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218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7.74</c:v>
                </c:pt>
                <c:pt idx="1">
                  <c:v>7.07</c:v>
                </c:pt>
                <c:pt idx="2">
                  <c:v>8.0399999999999991</c:v>
                </c:pt>
                <c:pt idx="3">
                  <c:v>6.92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2.79</c:v>
                </c:pt>
                <c:pt idx="1">
                  <c:v>6.48</c:v>
                </c:pt>
                <c:pt idx="2">
                  <c:v>7.91</c:v>
                </c:pt>
                <c:pt idx="3">
                  <c:v>5.26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7.53</c:v>
                </c:pt>
                <c:pt idx="1">
                  <c:v>7.06</c:v>
                </c:pt>
                <c:pt idx="2">
                  <c:v>7.11</c:v>
                </c:pt>
                <c:pt idx="3" formatCode="0.00">
                  <c:v>6.5</c:v>
                </c:pt>
              </c:numCache>
            </c:numRef>
          </c:val>
        </c:ser>
        <c:axId val="92696960"/>
        <c:axId val="92699648"/>
      </c:barChart>
      <c:catAx>
        <c:axId val="92696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</c:title>
        <c:majorTickMark val="none"/>
        <c:tickLblPos val="nextTo"/>
        <c:crossAx val="92699648"/>
        <c:crosses val="autoZero"/>
        <c:auto val="1"/>
        <c:lblAlgn val="ctr"/>
        <c:lblOffset val="100"/>
      </c:catAx>
      <c:valAx>
        <c:axId val="926996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</c:title>
        <c:numFmt formatCode="0.00" sourceLinked="1"/>
        <c:tickLblPos val="nextTo"/>
        <c:crossAx val="92696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205"/>
          <c:y val="0.48901420655751382"/>
          <c:w val="0.15119007296530859"/>
          <c:h val="0.2114959980672601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19050</xdr:rowOff>
    </xdr:from>
    <xdr:to>
      <xdr:col>12</xdr:col>
      <xdr:colOff>16071</xdr:colOff>
      <xdr:row>28</xdr:row>
      <xdr:rowOff>28575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9050"/>
          <a:ext cx="7188396" cy="474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56"/>
  <sheetViews>
    <sheetView tabSelected="1" topLeftCell="C43" zoomScale="60" zoomScaleNormal="60" workbookViewId="0">
      <selection activeCell="K51" sqref="K51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97" t="s">
        <v>0</v>
      </c>
      <c r="B1" s="98" t="s">
        <v>53</v>
      </c>
      <c r="C1" s="98" t="s">
        <v>1</v>
      </c>
      <c r="D1" s="98" t="s">
        <v>9</v>
      </c>
      <c r="E1" s="98" t="s">
        <v>2</v>
      </c>
      <c r="F1" s="98" t="s">
        <v>3</v>
      </c>
      <c r="G1" s="98" t="s">
        <v>4</v>
      </c>
      <c r="H1" s="98" t="s">
        <v>5</v>
      </c>
      <c r="I1" s="98" t="s">
        <v>6</v>
      </c>
      <c r="J1" s="3" t="s">
        <v>7</v>
      </c>
      <c r="K1" s="99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145000000</v>
      </c>
      <c r="C2" s="58">
        <v>4470000</v>
      </c>
      <c r="D2" s="58">
        <f t="shared" ref="D2:D13" si="0">C2*10</f>
        <v>44700000</v>
      </c>
      <c r="E2" s="151">
        <f>AVERAGE(D2:D6)</f>
        <v>56540000</v>
      </c>
      <c r="F2" s="151">
        <f>STDEV(D2:D6)</f>
        <v>15793922.881918855</v>
      </c>
      <c r="G2" s="63">
        <f t="shared" ref="G2:G12" si="1">D2/B2</f>
        <v>0.30827586206896551</v>
      </c>
      <c r="H2" s="154">
        <f>AVERAGE(G2:G6)</f>
        <v>0.38993103448275857</v>
      </c>
      <c r="I2" s="154">
        <f>STDEV(G2:G6)</f>
        <v>0.10892360608219931</v>
      </c>
      <c r="J2" s="157">
        <f>I2/H2</f>
        <v>0.27934069476333395</v>
      </c>
      <c r="K2" s="64">
        <f>LOG(D2)</f>
        <v>7.6503075231319366</v>
      </c>
      <c r="L2" s="160">
        <f>AVERAGE(K2:K6)</f>
        <v>7.7405027779339814</v>
      </c>
      <c r="M2" s="162">
        <f>STDEV(K2:K6)^2</f>
        <v>1.2030462406798394E-2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145000000</v>
      </c>
      <c r="C3" s="60">
        <v>5730000</v>
      </c>
      <c r="D3" s="60">
        <f t="shared" si="0"/>
        <v>57300000</v>
      </c>
      <c r="E3" s="152"/>
      <c r="F3" s="152"/>
      <c r="G3" s="65">
        <f t="shared" si="1"/>
        <v>0.39517241379310347</v>
      </c>
      <c r="H3" s="155"/>
      <c r="I3" s="155"/>
      <c r="J3" s="158"/>
      <c r="K3" s="66">
        <f>LOG(D3)</f>
        <v>7.7581546219673898</v>
      </c>
      <c r="L3" s="161"/>
      <c r="M3" s="163"/>
      <c r="N3" s="30"/>
      <c r="O3" s="27"/>
      <c r="P3" s="28"/>
    </row>
    <row r="4" spans="1:16" s="9" customFormat="1" ht="20.100000000000001" customHeight="1">
      <c r="A4" s="59" t="s">
        <v>28</v>
      </c>
      <c r="B4" s="60">
        <v>145000000</v>
      </c>
      <c r="C4" s="60">
        <v>4570000</v>
      </c>
      <c r="D4" s="60">
        <f t="shared" si="0"/>
        <v>45700000</v>
      </c>
      <c r="E4" s="152"/>
      <c r="F4" s="152"/>
      <c r="G4" s="65">
        <f t="shared" si="1"/>
        <v>0.31517241379310346</v>
      </c>
      <c r="H4" s="155"/>
      <c r="I4" s="155"/>
      <c r="J4" s="158"/>
      <c r="K4" s="66">
        <f>LOG(D4)</f>
        <v>7.6599162000698504</v>
      </c>
      <c r="L4" s="161"/>
      <c r="M4" s="163"/>
      <c r="N4" s="30"/>
      <c r="O4" s="27"/>
      <c r="P4" s="28"/>
    </row>
    <row r="5" spans="1:16" s="9" customFormat="1" ht="20.100000000000001" customHeight="1">
      <c r="A5" s="59" t="s">
        <v>29</v>
      </c>
      <c r="B5" s="60">
        <v>145000000</v>
      </c>
      <c r="C5" s="60">
        <v>5170000</v>
      </c>
      <c r="D5" s="60">
        <f t="shared" si="0"/>
        <v>51700000</v>
      </c>
      <c r="E5" s="152"/>
      <c r="F5" s="152"/>
      <c r="G5" s="65">
        <f t="shared" si="1"/>
        <v>0.35655172413793101</v>
      </c>
      <c r="H5" s="155"/>
      <c r="I5" s="155"/>
      <c r="J5" s="158"/>
      <c r="K5" s="66">
        <f>LOG(D5)</f>
        <v>7.7134905430939424</v>
      </c>
      <c r="L5" s="161"/>
      <c r="M5" s="163"/>
      <c r="N5" s="30"/>
      <c r="O5" s="27"/>
      <c r="P5" s="28"/>
    </row>
    <row r="6" spans="1:16" s="9" customFormat="1" ht="20.100000000000001" customHeight="1">
      <c r="A6" s="59" t="s">
        <v>30</v>
      </c>
      <c r="B6" s="60">
        <v>145000000</v>
      </c>
      <c r="C6" s="60">
        <v>8330000</v>
      </c>
      <c r="D6" s="60">
        <f t="shared" si="0"/>
        <v>83300000</v>
      </c>
      <c r="E6" s="153"/>
      <c r="F6" s="153"/>
      <c r="G6" s="65">
        <f t="shared" si="1"/>
        <v>0.57448275862068965</v>
      </c>
      <c r="H6" s="156"/>
      <c r="I6" s="156"/>
      <c r="J6" s="159"/>
      <c r="K6" s="66">
        <f>LOG(D6)</f>
        <v>7.920645001406788</v>
      </c>
      <c r="L6" s="161"/>
      <c r="M6" s="163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145000000</v>
      </c>
      <c r="C8" s="8">
        <v>0</v>
      </c>
      <c r="D8" s="8">
        <v>1</v>
      </c>
      <c r="E8" s="133">
        <f>AVERAGE(D8:D12)</f>
        <v>1</v>
      </c>
      <c r="F8" s="133">
        <f>STDEV(D8:D12)</f>
        <v>0</v>
      </c>
      <c r="G8" s="41">
        <f t="shared" si="1"/>
        <v>6.8965517241379308E-9</v>
      </c>
      <c r="H8" s="136">
        <f>AVERAGE(G8:G12)</f>
        <v>6.89655172413793E-9</v>
      </c>
      <c r="I8" s="136">
        <f>STDEV(G8:G12)</f>
        <v>9.2481603966924292E-25</v>
      </c>
      <c r="J8" s="136">
        <f>I8/H8</f>
        <v>1.3409832575204024E-16</v>
      </c>
      <c r="K8" s="69">
        <f>LOG(D8)</f>
        <v>0</v>
      </c>
      <c r="L8" s="139">
        <f>AVERAGE(K8:K12)</f>
        <v>0</v>
      </c>
      <c r="M8" s="139">
        <f>STDEV(K8:K12)^2</f>
        <v>0</v>
      </c>
      <c r="N8" s="146">
        <f>L2-L8</f>
        <v>7.7405027779339814</v>
      </c>
      <c r="O8" s="139">
        <f>SQRT((M2/5)+(M8/5))</f>
        <v>4.9051936570941611E-2</v>
      </c>
      <c r="P8" s="149">
        <f>1.96*O8</f>
        <v>9.6141795679045558E-2</v>
      </c>
    </row>
    <row r="9" spans="1:16" ht="20.100000000000001" customHeight="1">
      <c r="A9" s="16" t="s">
        <v>33</v>
      </c>
      <c r="B9" s="10">
        <v>145000000</v>
      </c>
      <c r="C9" s="10">
        <v>0</v>
      </c>
      <c r="D9" s="10">
        <v>1</v>
      </c>
      <c r="E9" s="134"/>
      <c r="F9" s="134"/>
      <c r="G9" s="11">
        <f t="shared" si="1"/>
        <v>6.8965517241379308E-9</v>
      </c>
      <c r="H9" s="137"/>
      <c r="I9" s="137"/>
      <c r="J9" s="137"/>
      <c r="K9" s="70">
        <f>LOG(D9)</f>
        <v>0</v>
      </c>
      <c r="L9" s="140"/>
      <c r="M9" s="140"/>
      <c r="N9" s="147"/>
      <c r="O9" s="140"/>
      <c r="P9" s="150"/>
    </row>
    <row r="10" spans="1:16" ht="20.100000000000001" customHeight="1">
      <c r="A10" s="16" t="s">
        <v>34</v>
      </c>
      <c r="B10" s="10">
        <v>145000000</v>
      </c>
      <c r="C10" s="10">
        <v>0</v>
      </c>
      <c r="D10" s="10">
        <v>1</v>
      </c>
      <c r="E10" s="134"/>
      <c r="F10" s="134"/>
      <c r="G10" s="11">
        <f t="shared" si="1"/>
        <v>6.8965517241379308E-9</v>
      </c>
      <c r="H10" s="137"/>
      <c r="I10" s="137"/>
      <c r="J10" s="137"/>
      <c r="K10" s="70">
        <f>LOG(D10)</f>
        <v>0</v>
      </c>
      <c r="L10" s="140"/>
      <c r="M10" s="140"/>
      <c r="N10" s="147"/>
      <c r="O10" s="140"/>
      <c r="P10" s="150"/>
    </row>
    <row r="11" spans="1:16" ht="20.100000000000001" customHeight="1">
      <c r="A11" s="16" t="s">
        <v>35</v>
      </c>
      <c r="B11" s="10">
        <v>145000000</v>
      </c>
      <c r="C11" s="10">
        <v>0</v>
      </c>
      <c r="D11" s="10">
        <v>1</v>
      </c>
      <c r="E11" s="134"/>
      <c r="F11" s="134"/>
      <c r="G11" s="11">
        <f t="shared" si="1"/>
        <v>6.8965517241379308E-9</v>
      </c>
      <c r="H11" s="137"/>
      <c r="I11" s="137"/>
      <c r="J11" s="137"/>
      <c r="K11" s="70">
        <f>LOG(D11)</f>
        <v>0</v>
      </c>
      <c r="L11" s="140"/>
      <c r="M11" s="140"/>
      <c r="N11" s="147"/>
      <c r="O11" s="140"/>
      <c r="P11" s="150"/>
    </row>
    <row r="12" spans="1:16" ht="20.100000000000001" customHeight="1">
      <c r="A12" s="16" t="s">
        <v>36</v>
      </c>
      <c r="B12" s="10">
        <v>145000000</v>
      </c>
      <c r="C12" s="10">
        <v>0</v>
      </c>
      <c r="D12" s="10">
        <v>1</v>
      </c>
      <c r="E12" s="135"/>
      <c r="F12" s="135"/>
      <c r="G12" s="11">
        <f t="shared" si="1"/>
        <v>6.8965517241379308E-9</v>
      </c>
      <c r="H12" s="138"/>
      <c r="I12" s="138"/>
      <c r="J12" s="138"/>
      <c r="K12" s="70">
        <f>LOG(D12)</f>
        <v>0</v>
      </c>
      <c r="L12" s="145"/>
      <c r="M12" s="145"/>
      <c r="N12" s="148"/>
      <c r="O12" s="140"/>
      <c r="P12" s="150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98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145000000</v>
      </c>
      <c r="C16" s="45">
        <v>1450000</v>
      </c>
      <c r="D16" s="45">
        <f t="shared" ref="D16:D27" si="2">C16*10</f>
        <v>14500000</v>
      </c>
      <c r="E16" s="125">
        <f>AVERAGE(D16:D20)</f>
        <v>11966000</v>
      </c>
      <c r="F16" s="125">
        <f>STDEV(D16:D20)</f>
        <v>2592060.9560733712</v>
      </c>
      <c r="G16" s="49">
        <f t="shared" ref="G16:G26" si="3">D16/B16</f>
        <v>0.1</v>
      </c>
      <c r="H16" s="128">
        <f>AVERAGE(G16:G20)</f>
        <v>8.2524137931034483E-2</v>
      </c>
      <c r="I16" s="128">
        <f>STDEV(G16:G20)</f>
        <v>1.7876282455678402E-2</v>
      </c>
      <c r="J16" s="128">
        <f>I16/H16</f>
        <v>0.21661883303304097</v>
      </c>
      <c r="K16" s="50">
        <f>LOG(D16)</f>
        <v>7.1613680022349753</v>
      </c>
      <c r="L16" s="141">
        <f>AVERAGE(K16:K20)</f>
        <v>7.0697087386125101</v>
      </c>
      <c r="M16" s="143">
        <f>STDEV(K16:K20)^2</f>
        <v>8.9881386322758772E-3</v>
      </c>
      <c r="N16" s="29"/>
      <c r="O16" s="25"/>
      <c r="P16" s="26"/>
    </row>
    <row r="17" spans="1:16" ht="20.100000000000001" customHeight="1">
      <c r="A17" s="46" t="s">
        <v>66</v>
      </c>
      <c r="B17" s="47">
        <v>145000000</v>
      </c>
      <c r="C17" s="47">
        <v>903000</v>
      </c>
      <c r="D17" s="47">
        <f t="shared" si="2"/>
        <v>9030000</v>
      </c>
      <c r="E17" s="126"/>
      <c r="F17" s="126"/>
      <c r="G17" s="51">
        <f t="shared" si="3"/>
        <v>6.2275862068965515E-2</v>
      </c>
      <c r="H17" s="129"/>
      <c r="I17" s="129"/>
      <c r="J17" s="129"/>
      <c r="K17" s="52">
        <f>LOG(D17)</f>
        <v>6.9556877503135057</v>
      </c>
      <c r="L17" s="142"/>
      <c r="M17" s="144"/>
      <c r="N17" s="30"/>
      <c r="O17" s="27"/>
      <c r="P17" s="28"/>
    </row>
    <row r="18" spans="1:16" ht="20.100000000000001" customHeight="1">
      <c r="A18" s="46" t="s">
        <v>67</v>
      </c>
      <c r="B18" s="47">
        <v>145000000</v>
      </c>
      <c r="C18" s="47">
        <v>1140000</v>
      </c>
      <c r="D18" s="47">
        <f t="shared" si="2"/>
        <v>11400000</v>
      </c>
      <c r="E18" s="126"/>
      <c r="F18" s="126"/>
      <c r="G18" s="51">
        <f t="shared" si="3"/>
        <v>7.862068965517241E-2</v>
      </c>
      <c r="H18" s="129"/>
      <c r="I18" s="129"/>
      <c r="J18" s="129"/>
      <c r="K18" s="52">
        <f>LOG(D18)</f>
        <v>7.0569048513364727</v>
      </c>
      <c r="L18" s="142"/>
      <c r="M18" s="144"/>
      <c r="N18" s="30"/>
      <c r="O18" s="27"/>
      <c r="P18" s="28"/>
    </row>
    <row r="19" spans="1:16" ht="20.100000000000001" customHeight="1">
      <c r="A19" s="46" t="s">
        <v>68</v>
      </c>
      <c r="B19" s="47">
        <v>145000000</v>
      </c>
      <c r="C19" s="47">
        <v>1010000</v>
      </c>
      <c r="D19" s="47">
        <f t="shared" si="2"/>
        <v>10100000</v>
      </c>
      <c r="E19" s="126"/>
      <c r="F19" s="126"/>
      <c r="G19" s="51">
        <f t="shared" si="3"/>
        <v>6.9655172413793098E-2</v>
      </c>
      <c r="H19" s="129"/>
      <c r="I19" s="129"/>
      <c r="J19" s="129"/>
      <c r="K19" s="52">
        <f>LOG(D19)</f>
        <v>7.0043213737826422</v>
      </c>
      <c r="L19" s="142"/>
      <c r="M19" s="144"/>
      <c r="N19" s="30"/>
      <c r="O19" s="27"/>
      <c r="P19" s="28"/>
    </row>
    <row r="20" spans="1:16" ht="20.100000000000001" customHeight="1">
      <c r="A20" s="46" t="s">
        <v>69</v>
      </c>
      <c r="B20" s="47">
        <v>145000000</v>
      </c>
      <c r="C20" s="47">
        <v>1480000</v>
      </c>
      <c r="D20" s="47">
        <f t="shared" si="2"/>
        <v>14800000</v>
      </c>
      <c r="E20" s="127"/>
      <c r="F20" s="127"/>
      <c r="G20" s="51">
        <f t="shared" si="3"/>
        <v>0.10206896551724139</v>
      </c>
      <c r="H20" s="130"/>
      <c r="I20" s="130"/>
      <c r="J20" s="130"/>
      <c r="K20" s="52">
        <f>LOG(D20)</f>
        <v>7.1702617153949575</v>
      </c>
      <c r="L20" s="142"/>
      <c r="M20" s="144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145000000</v>
      </c>
      <c r="C22" s="8">
        <v>0</v>
      </c>
      <c r="D22" s="8">
        <v>1</v>
      </c>
      <c r="E22" s="133">
        <f>AVERAGE(D22:D26)</f>
        <v>1</v>
      </c>
      <c r="F22" s="133">
        <f>STDEV(D22:D26)</f>
        <v>0</v>
      </c>
      <c r="G22" s="41">
        <f t="shared" si="3"/>
        <v>6.8965517241379308E-9</v>
      </c>
      <c r="H22" s="136">
        <f>AVERAGE(G22:G26)</f>
        <v>6.89655172413793E-9</v>
      </c>
      <c r="I22" s="136">
        <f>STDEV(G22:G26)</f>
        <v>9.2481603966924292E-25</v>
      </c>
      <c r="J22" s="136">
        <f>I22/H22</f>
        <v>1.3409832575204024E-16</v>
      </c>
      <c r="K22" s="69">
        <f>LOG(D22)</f>
        <v>0</v>
      </c>
      <c r="L22" s="139">
        <f>AVERAGE(K22:K26)</f>
        <v>0</v>
      </c>
      <c r="M22" s="139">
        <f>STDEV(K22:K26)^2</f>
        <v>0</v>
      </c>
      <c r="N22" s="146">
        <f>L16-L22</f>
        <v>7.0697087386125101</v>
      </c>
      <c r="O22" s="139">
        <f>SQRT((M16/5)+(M22/5))</f>
        <v>4.2398440141769078E-2</v>
      </c>
      <c r="P22" s="131">
        <f>1.96*O22</f>
        <v>8.3100942677867398E-2</v>
      </c>
    </row>
    <row r="23" spans="1:16" ht="20.100000000000001" customHeight="1">
      <c r="A23" s="16" t="s">
        <v>72</v>
      </c>
      <c r="B23" s="10">
        <v>145000000</v>
      </c>
      <c r="C23" s="10">
        <v>0</v>
      </c>
      <c r="D23" s="10">
        <v>1</v>
      </c>
      <c r="E23" s="134"/>
      <c r="F23" s="134"/>
      <c r="G23" s="11">
        <f t="shared" si="3"/>
        <v>6.8965517241379308E-9</v>
      </c>
      <c r="H23" s="137"/>
      <c r="I23" s="137"/>
      <c r="J23" s="137"/>
      <c r="K23" s="70">
        <f>LOG(D23)</f>
        <v>0</v>
      </c>
      <c r="L23" s="140"/>
      <c r="M23" s="140"/>
      <c r="N23" s="147"/>
      <c r="O23" s="140"/>
      <c r="P23" s="132"/>
    </row>
    <row r="24" spans="1:16" ht="20.100000000000001" customHeight="1">
      <c r="A24" s="16" t="s">
        <v>73</v>
      </c>
      <c r="B24" s="10">
        <v>145000000</v>
      </c>
      <c r="C24" s="10">
        <v>0</v>
      </c>
      <c r="D24" s="10">
        <v>1</v>
      </c>
      <c r="E24" s="134"/>
      <c r="F24" s="134"/>
      <c r="G24" s="11">
        <f t="shared" si="3"/>
        <v>6.8965517241379308E-9</v>
      </c>
      <c r="H24" s="137"/>
      <c r="I24" s="137"/>
      <c r="J24" s="137"/>
      <c r="K24" s="70">
        <f>LOG(D24)</f>
        <v>0</v>
      </c>
      <c r="L24" s="140"/>
      <c r="M24" s="140"/>
      <c r="N24" s="147"/>
      <c r="O24" s="140"/>
      <c r="P24" s="132"/>
    </row>
    <row r="25" spans="1:16" ht="20.100000000000001" customHeight="1">
      <c r="A25" s="16" t="s">
        <v>74</v>
      </c>
      <c r="B25" s="10">
        <v>145000000</v>
      </c>
      <c r="C25" s="10">
        <v>0</v>
      </c>
      <c r="D25" s="10">
        <v>1</v>
      </c>
      <c r="E25" s="134"/>
      <c r="F25" s="134"/>
      <c r="G25" s="11">
        <f t="shared" si="3"/>
        <v>6.8965517241379308E-9</v>
      </c>
      <c r="H25" s="137"/>
      <c r="I25" s="137"/>
      <c r="J25" s="137"/>
      <c r="K25" s="70">
        <f>LOG(D25)</f>
        <v>0</v>
      </c>
      <c r="L25" s="140"/>
      <c r="M25" s="140"/>
      <c r="N25" s="147"/>
      <c r="O25" s="140"/>
      <c r="P25" s="132"/>
    </row>
    <row r="26" spans="1:16" ht="20.100000000000001" customHeight="1">
      <c r="A26" s="16" t="s">
        <v>75</v>
      </c>
      <c r="B26" s="10">
        <v>145000000</v>
      </c>
      <c r="C26" s="10">
        <v>0</v>
      </c>
      <c r="D26" s="10">
        <v>1</v>
      </c>
      <c r="E26" s="135"/>
      <c r="F26" s="135"/>
      <c r="G26" s="11">
        <f t="shared" si="3"/>
        <v>6.8965517241379308E-9</v>
      </c>
      <c r="H26" s="138"/>
      <c r="I26" s="138"/>
      <c r="J26" s="138"/>
      <c r="K26" s="70">
        <f>LOG(D26)</f>
        <v>0</v>
      </c>
      <c r="L26" s="145"/>
      <c r="M26" s="145"/>
      <c r="N26" s="148"/>
      <c r="O26" s="140"/>
      <c r="P26" s="132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0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98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145000000</v>
      </c>
      <c r="C30" s="78">
        <v>11700000</v>
      </c>
      <c r="D30" s="78">
        <f t="shared" ref="D30:D41" si="4">C30*10</f>
        <v>117000000</v>
      </c>
      <c r="E30" s="168">
        <f>AVERAGE(D30:D34)</f>
        <v>110800000</v>
      </c>
      <c r="F30" s="168">
        <f>STDEV(D30:D34)</f>
        <v>8700574.6936624832</v>
      </c>
      <c r="G30" s="83">
        <f t="shared" ref="G30:G40" si="5">D30/B30</f>
        <v>0.80689655172413788</v>
      </c>
      <c r="H30" s="171">
        <f>AVERAGE(G30:G34)</f>
        <v>0.7641379310344828</v>
      </c>
      <c r="I30" s="171">
        <f>STDEV(G30:G34)</f>
        <v>6.0003963404568574E-2</v>
      </c>
      <c r="J30" s="171">
        <f>I30/H30</f>
        <v>7.8525042361574399E-2</v>
      </c>
      <c r="K30" s="84">
        <f>LOG(D30)</f>
        <v>8.0681858617461621</v>
      </c>
      <c r="L30" s="164">
        <f>AVERAGE(K30:K34)</f>
        <v>8.0434751548092471</v>
      </c>
      <c r="M30" s="166">
        <f>STDEV(K30:K34)^2</f>
        <v>1.1522495862180666E-3</v>
      </c>
      <c r="N30" s="29"/>
      <c r="O30" s="25"/>
      <c r="P30" s="26"/>
    </row>
    <row r="31" spans="1:16" ht="20.100000000000001" customHeight="1">
      <c r="A31" s="79" t="s">
        <v>55</v>
      </c>
      <c r="B31" s="80">
        <v>145000000</v>
      </c>
      <c r="C31" s="80">
        <v>12200000</v>
      </c>
      <c r="D31" s="80">
        <f t="shared" si="4"/>
        <v>122000000</v>
      </c>
      <c r="E31" s="169"/>
      <c r="F31" s="169"/>
      <c r="G31" s="86">
        <f t="shared" si="5"/>
        <v>0.8413793103448276</v>
      </c>
      <c r="H31" s="172"/>
      <c r="I31" s="172"/>
      <c r="J31" s="172"/>
      <c r="K31" s="87">
        <f>LOG(D31)</f>
        <v>8.0863598306747484</v>
      </c>
      <c r="L31" s="165"/>
      <c r="M31" s="167"/>
      <c r="N31" s="30"/>
      <c r="O31" s="27"/>
      <c r="P31" s="28"/>
    </row>
    <row r="32" spans="1:16" ht="20.100000000000001" customHeight="1">
      <c r="A32" s="79" t="s">
        <v>56</v>
      </c>
      <c r="B32" s="80">
        <v>145000000</v>
      </c>
      <c r="C32" s="80">
        <v>10300000</v>
      </c>
      <c r="D32" s="80">
        <f t="shared" si="4"/>
        <v>103000000</v>
      </c>
      <c r="E32" s="169"/>
      <c r="F32" s="169"/>
      <c r="G32" s="86">
        <f t="shared" si="5"/>
        <v>0.71034482758620687</v>
      </c>
      <c r="H32" s="172"/>
      <c r="I32" s="172"/>
      <c r="J32" s="172"/>
      <c r="K32" s="87">
        <f>LOG(D32)</f>
        <v>8.0128372247051729</v>
      </c>
      <c r="L32" s="165"/>
      <c r="M32" s="167"/>
      <c r="N32" s="30"/>
      <c r="O32" s="27"/>
      <c r="P32" s="28"/>
    </row>
    <row r="33" spans="1:16" ht="20.100000000000001" customHeight="1">
      <c r="A33" s="79" t="s">
        <v>57</v>
      </c>
      <c r="B33" s="80">
        <v>145000000</v>
      </c>
      <c r="C33" s="80">
        <v>10200000</v>
      </c>
      <c r="D33" s="80">
        <f t="shared" si="4"/>
        <v>102000000</v>
      </c>
      <c r="E33" s="169"/>
      <c r="F33" s="169"/>
      <c r="G33" s="86">
        <f t="shared" si="5"/>
        <v>0.70344827586206893</v>
      </c>
      <c r="H33" s="172"/>
      <c r="I33" s="172"/>
      <c r="J33" s="172"/>
      <c r="K33" s="87">
        <f>LOG(D33)</f>
        <v>8.008600171761918</v>
      </c>
      <c r="L33" s="165"/>
      <c r="M33" s="167"/>
      <c r="N33" s="30"/>
      <c r="O33" s="27"/>
      <c r="P33" s="28"/>
    </row>
    <row r="34" spans="1:16" ht="20.100000000000001" customHeight="1">
      <c r="A34" s="79" t="s">
        <v>58</v>
      </c>
      <c r="B34" s="80">
        <v>145000000</v>
      </c>
      <c r="C34" s="80">
        <v>11000000</v>
      </c>
      <c r="D34" s="80">
        <f t="shared" si="4"/>
        <v>110000000</v>
      </c>
      <c r="E34" s="170"/>
      <c r="F34" s="170"/>
      <c r="G34" s="86">
        <f t="shared" si="5"/>
        <v>0.75862068965517238</v>
      </c>
      <c r="H34" s="173"/>
      <c r="I34" s="173"/>
      <c r="J34" s="173"/>
      <c r="K34" s="87">
        <f>LOG(D34)</f>
        <v>8.0413926851582254</v>
      </c>
      <c r="L34" s="165"/>
      <c r="M34" s="167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145000000</v>
      </c>
      <c r="C36" s="8">
        <v>0</v>
      </c>
      <c r="D36" s="8">
        <v>1</v>
      </c>
      <c r="E36" s="133">
        <f>AVERAGE(D36:D40)</f>
        <v>1</v>
      </c>
      <c r="F36" s="133">
        <f>STDEV(D36:D40)</f>
        <v>0</v>
      </c>
      <c r="G36" s="41">
        <f t="shared" si="5"/>
        <v>6.8965517241379308E-9</v>
      </c>
      <c r="H36" s="136">
        <f>AVERAGE(G36:G40)</f>
        <v>6.89655172413793E-9</v>
      </c>
      <c r="I36" s="136">
        <f>STDEV(G36:G40)</f>
        <v>9.2481603966924292E-25</v>
      </c>
      <c r="J36" s="136">
        <f>I36/H36</f>
        <v>1.3409832575204024E-16</v>
      </c>
      <c r="K36" s="69">
        <f>LOG(D36)</f>
        <v>0</v>
      </c>
      <c r="L36" s="139">
        <f>AVERAGE(K36:K40)</f>
        <v>0</v>
      </c>
      <c r="M36" s="139">
        <f>STDEV(K36:K40)^2</f>
        <v>0</v>
      </c>
      <c r="N36" s="146">
        <f>L30-L36</f>
        <v>8.0434751548092471</v>
      </c>
      <c r="O36" s="139">
        <f>SQRT((M30/5)+(M36/5))</f>
        <v>1.5180576973343712E-2</v>
      </c>
      <c r="P36" s="131">
        <f>1.96*O36</f>
        <v>2.9753930867753676E-2</v>
      </c>
    </row>
    <row r="37" spans="1:16" ht="20.100000000000001" customHeight="1">
      <c r="A37" s="16" t="s">
        <v>61</v>
      </c>
      <c r="B37" s="10">
        <v>145000000</v>
      </c>
      <c r="C37" s="10">
        <v>0</v>
      </c>
      <c r="D37" s="10">
        <v>1</v>
      </c>
      <c r="E37" s="134"/>
      <c r="F37" s="134"/>
      <c r="G37" s="11">
        <f t="shared" si="5"/>
        <v>6.8965517241379308E-9</v>
      </c>
      <c r="H37" s="137"/>
      <c r="I37" s="137"/>
      <c r="J37" s="137"/>
      <c r="K37" s="70">
        <f>LOG(D37)</f>
        <v>0</v>
      </c>
      <c r="L37" s="140"/>
      <c r="M37" s="140"/>
      <c r="N37" s="147"/>
      <c r="O37" s="140"/>
      <c r="P37" s="132"/>
    </row>
    <row r="38" spans="1:16" ht="20.100000000000001" customHeight="1">
      <c r="A38" s="16" t="s">
        <v>62</v>
      </c>
      <c r="B38" s="10">
        <v>145000000</v>
      </c>
      <c r="C38" s="10">
        <v>0</v>
      </c>
      <c r="D38" s="10">
        <v>1</v>
      </c>
      <c r="E38" s="134"/>
      <c r="F38" s="134"/>
      <c r="G38" s="11">
        <f t="shared" si="5"/>
        <v>6.8965517241379308E-9</v>
      </c>
      <c r="H38" s="137"/>
      <c r="I38" s="137"/>
      <c r="J38" s="137"/>
      <c r="K38" s="70">
        <f>LOG(D38)</f>
        <v>0</v>
      </c>
      <c r="L38" s="140"/>
      <c r="M38" s="140"/>
      <c r="N38" s="147"/>
      <c r="O38" s="140"/>
      <c r="P38" s="132"/>
    </row>
    <row r="39" spans="1:16" ht="20.100000000000001" customHeight="1">
      <c r="A39" s="16" t="s">
        <v>63</v>
      </c>
      <c r="B39" s="10">
        <v>145000000</v>
      </c>
      <c r="C39" s="10">
        <v>0</v>
      </c>
      <c r="D39" s="10">
        <v>1</v>
      </c>
      <c r="E39" s="134"/>
      <c r="F39" s="134"/>
      <c r="G39" s="11">
        <f t="shared" si="5"/>
        <v>6.8965517241379308E-9</v>
      </c>
      <c r="H39" s="137"/>
      <c r="I39" s="137"/>
      <c r="J39" s="137"/>
      <c r="K39" s="70">
        <f>LOG(D39)</f>
        <v>0</v>
      </c>
      <c r="L39" s="140"/>
      <c r="M39" s="140"/>
      <c r="N39" s="147"/>
      <c r="O39" s="140"/>
      <c r="P39" s="132"/>
    </row>
    <row r="40" spans="1:16" ht="20.100000000000001" customHeight="1">
      <c r="A40" s="16" t="s">
        <v>64</v>
      </c>
      <c r="B40" s="10">
        <v>145000000</v>
      </c>
      <c r="C40" s="10">
        <v>0</v>
      </c>
      <c r="D40" s="10">
        <v>1</v>
      </c>
      <c r="E40" s="135"/>
      <c r="F40" s="135"/>
      <c r="G40" s="11">
        <f t="shared" si="5"/>
        <v>6.8965517241379308E-9</v>
      </c>
      <c r="H40" s="138"/>
      <c r="I40" s="138"/>
      <c r="J40" s="138"/>
      <c r="K40" s="70">
        <f>LOG(D40)</f>
        <v>0</v>
      </c>
      <c r="L40" s="145"/>
      <c r="M40" s="145"/>
      <c r="N40" s="148"/>
      <c r="O40" s="140"/>
      <c r="P40" s="132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98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39</v>
      </c>
      <c r="B44" s="89">
        <v>145000000</v>
      </c>
      <c r="C44" s="89">
        <v>780000</v>
      </c>
      <c r="D44" s="89">
        <f t="shared" ref="D44:D55" si="6">C44*10</f>
        <v>7800000</v>
      </c>
      <c r="E44" s="174">
        <f>AVERAGE(D44:D48)</f>
        <v>8526000</v>
      </c>
      <c r="F44" s="174">
        <f>STDEV(D44:D48)</f>
        <v>1691856.967949714</v>
      </c>
      <c r="G44" s="93">
        <f t="shared" ref="G44:G48" si="7">D44/B44</f>
        <v>5.3793103448275863E-2</v>
      </c>
      <c r="H44" s="177">
        <f>AVERAGE(G44:G48)</f>
        <v>5.8799999999999998E-2</v>
      </c>
      <c r="I44" s="177">
        <f>STDEV(G44:G48)</f>
        <v>1.1667979089308389E-2</v>
      </c>
      <c r="J44" s="177">
        <f>I44/H44</f>
        <v>0.19843501852565287</v>
      </c>
      <c r="K44" s="94">
        <f>LOG(D44)</f>
        <v>6.8920946026904808</v>
      </c>
      <c r="L44" s="180">
        <f>AVERAGE(K44:K48)</f>
        <v>6.9236979996162216</v>
      </c>
      <c r="M44" s="182">
        <f>STDEV(K44:K48)^2</f>
        <v>7.7831792500973052E-3</v>
      </c>
      <c r="N44" s="29"/>
      <c r="O44" s="25"/>
      <c r="P44" s="26"/>
    </row>
    <row r="45" spans="1:16" ht="20.100000000000001" customHeight="1">
      <c r="A45" s="90" t="s">
        <v>40</v>
      </c>
      <c r="B45" s="91">
        <v>145000000</v>
      </c>
      <c r="C45" s="91">
        <v>1070000</v>
      </c>
      <c r="D45" s="91">
        <f t="shared" si="6"/>
        <v>10700000</v>
      </c>
      <c r="E45" s="175"/>
      <c r="F45" s="175"/>
      <c r="G45" s="95">
        <f t="shared" si="7"/>
        <v>7.379310344827586E-2</v>
      </c>
      <c r="H45" s="178"/>
      <c r="I45" s="178"/>
      <c r="J45" s="178"/>
      <c r="K45" s="96">
        <f>LOG(D45)</f>
        <v>7.0293837776852097</v>
      </c>
      <c r="L45" s="181"/>
      <c r="M45" s="183"/>
      <c r="N45" s="30"/>
      <c r="O45" s="27"/>
      <c r="P45" s="28"/>
    </row>
    <row r="46" spans="1:16" ht="20.100000000000001" customHeight="1">
      <c r="A46" s="90" t="s">
        <v>41</v>
      </c>
      <c r="B46" s="91">
        <v>145000000</v>
      </c>
      <c r="C46" s="91">
        <v>823000</v>
      </c>
      <c r="D46" s="91">
        <f t="shared" si="6"/>
        <v>8230000</v>
      </c>
      <c r="E46" s="175"/>
      <c r="F46" s="175"/>
      <c r="G46" s="95">
        <f t="shared" si="7"/>
        <v>5.6758620689655169E-2</v>
      </c>
      <c r="H46" s="178"/>
      <c r="I46" s="178"/>
      <c r="J46" s="178"/>
      <c r="K46" s="96">
        <f>LOG(D46)</f>
        <v>6.9153998352122699</v>
      </c>
      <c r="L46" s="181"/>
      <c r="M46" s="183"/>
      <c r="N46" s="30"/>
      <c r="O46" s="27"/>
      <c r="P46" s="28"/>
    </row>
    <row r="47" spans="1:16" ht="20.100000000000001" customHeight="1">
      <c r="A47" s="90" t="s">
        <v>42</v>
      </c>
      <c r="B47" s="91">
        <v>145000000</v>
      </c>
      <c r="C47" s="91">
        <v>630000</v>
      </c>
      <c r="D47" s="91">
        <f t="shared" si="6"/>
        <v>6300000</v>
      </c>
      <c r="E47" s="175"/>
      <c r="F47" s="175"/>
      <c r="G47" s="95">
        <f t="shared" si="7"/>
        <v>4.3448275862068966E-2</v>
      </c>
      <c r="H47" s="178"/>
      <c r="I47" s="178"/>
      <c r="J47" s="178"/>
      <c r="K47" s="96">
        <f>LOG(D47)</f>
        <v>6.7993405494535821</v>
      </c>
      <c r="L47" s="181"/>
      <c r="M47" s="183"/>
      <c r="N47" s="30"/>
      <c r="O47" s="27"/>
      <c r="P47" s="28"/>
    </row>
    <row r="48" spans="1:16" ht="20.100000000000001" customHeight="1">
      <c r="A48" s="90" t="s">
        <v>43</v>
      </c>
      <c r="B48" s="91">
        <v>145000000</v>
      </c>
      <c r="C48" s="91">
        <v>960000</v>
      </c>
      <c r="D48" s="91">
        <f t="shared" si="6"/>
        <v>9600000</v>
      </c>
      <c r="E48" s="176"/>
      <c r="F48" s="176"/>
      <c r="G48" s="95">
        <f t="shared" si="7"/>
        <v>6.620689655172414E-2</v>
      </c>
      <c r="H48" s="179"/>
      <c r="I48" s="179"/>
      <c r="J48" s="179"/>
      <c r="K48" s="96">
        <f>LOG(D48)</f>
        <v>6.982271233039568</v>
      </c>
      <c r="L48" s="181"/>
      <c r="M48" s="183"/>
      <c r="N48" s="30"/>
      <c r="O48" s="27"/>
      <c r="P48" s="28"/>
    </row>
    <row r="49" spans="1:16" ht="20.100000000000001" customHeight="1" thickBot="1">
      <c r="A49" s="92" t="s">
        <v>44</v>
      </c>
      <c r="B49" s="119">
        <v>0</v>
      </c>
      <c r="C49" s="119">
        <v>0</v>
      </c>
      <c r="D49" s="119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145000000</v>
      </c>
      <c r="C50" s="8">
        <v>0</v>
      </c>
      <c r="D50" s="8">
        <v>1</v>
      </c>
      <c r="E50" s="133">
        <f>AVERAGE(D50:D54)</f>
        <v>1</v>
      </c>
      <c r="F50" s="133">
        <f>STDEV(D50:D54)</f>
        <v>0</v>
      </c>
      <c r="G50" s="41">
        <f t="shared" ref="G50:G54" si="8">D50/B50</f>
        <v>6.8965517241379308E-9</v>
      </c>
      <c r="H50" s="136">
        <f>AVERAGE(G50:G54)</f>
        <v>6.89655172413793E-9</v>
      </c>
      <c r="I50" s="136">
        <f>STDEV(G50:G54)</f>
        <v>9.2481603966924292E-25</v>
      </c>
      <c r="J50" s="136">
        <f>I50/H50</f>
        <v>1.3409832575204024E-16</v>
      </c>
      <c r="K50" s="69">
        <f>LOG(D50)</f>
        <v>0</v>
      </c>
      <c r="L50" s="139">
        <f>AVERAGE(K50:K54)</f>
        <v>0</v>
      </c>
      <c r="M50" s="184">
        <f>STDEV(K50:K54)^2</f>
        <v>0</v>
      </c>
      <c r="N50" s="146">
        <f>L44-L50</f>
        <v>6.9236979996162216</v>
      </c>
      <c r="O50" s="139">
        <f>SQRT((M44/5)+(M50/5))</f>
        <v>3.9454224742344911E-2</v>
      </c>
      <c r="P50" s="131">
        <f>1.96*O50</f>
        <v>7.7330280494996018E-2</v>
      </c>
    </row>
    <row r="51" spans="1:16" ht="20.100000000000001" customHeight="1">
      <c r="A51" s="16" t="s">
        <v>46</v>
      </c>
      <c r="B51" s="10">
        <v>145000000</v>
      </c>
      <c r="C51" s="10">
        <v>0</v>
      </c>
      <c r="D51" s="10">
        <v>1</v>
      </c>
      <c r="E51" s="134"/>
      <c r="F51" s="134"/>
      <c r="G51" s="11">
        <f t="shared" si="8"/>
        <v>6.8965517241379308E-9</v>
      </c>
      <c r="H51" s="137"/>
      <c r="I51" s="137"/>
      <c r="J51" s="137"/>
      <c r="K51" s="70">
        <f>LOG(D51)</f>
        <v>0</v>
      </c>
      <c r="L51" s="140"/>
      <c r="M51" s="185"/>
      <c r="N51" s="147"/>
      <c r="O51" s="140"/>
      <c r="P51" s="132"/>
    </row>
    <row r="52" spans="1:16" ht="20.100000000000001" customHeight="1">
      <c r="A52" s="16" t="s">
        <v>47</v>
      </c>
      <c r="B52" s="10">
        <v>145000000</v>
      </c>
      <c r="C52" s="10">
        <v>0</v>
      </c>
      <c r="D52" s="10">
        <v>1</v>
      </c>
      <c r="E52" s="134"/>
      <c r="F52" s="134"/>
      <c r="G52" s="11">
        <f t="shared" si="8"/>
        <v>6.8965517241379308E-9</v>
      </c>
      <c r="H52" s="137"/>
      <c r="I52" s="137"/>
      <c r="J52" s="137"/>
      <c r="K52" s="70">
        <f>LOG(D52)</f>
        <v>0</v>
      </c>
      <c r="L52" s="140"/>
      <c r="M52" s="185"/>
      <c r="N52" s="147"/>
      <c r="O52" s="140"/>
      <c r="P52" s="132"/>
    </row>
    <row r="53" spans="1:16" ht="20.100000000000001" customHeight="1">
      <c r="A53" s="16" t="s">
        <v>48</v>
      </c>
      <c r="B53" s="10">
        <v>145000000</v>
      </c>
      <c r="C53" s="10">
        <v>0</v>
      </c>
      <c r="D53" s="10">
        <v>1</v>
      </c>
      <c r="E53" s="134"/>
      <c r="F53" s="134"/>
      <c r="G53" s="11">
        <f t="shared" si="8"/>
        <v>6.8965517241379308E-9</v>
      </c>
      <c r="H53" s="137"/>
      <c r="I53" s="137"/>
      <c r="J53" s="137"/>
      <c r="K53" s="70">
        <f>LOG(D53)</f>
        <v>0</v>
      </c>
      <c r="L53" s="140"/>
      <c r="M53" s="185"/>
      <c r="N53" s="147"/>
      <c r="O53" s="140"/>
      <c r="P53" s="132"/>
    </row>
    <row r="54" spans="1:16" ht="20.100000000000001" customHeight="1">
      <c r="A54" s="16" t="s">
        <v>49</v>
      </c>
      <c r="B54" s="10">
        <v>145000000</v>
      </c>
      <c r="C54" s="10">
        <v>0</v>
      </c>
      <c r="D54" s="10">
        <v>1</v>
      </c>
      <c r="E54" s="135"/>
      <c r="F54" s="135"/>
      <c r="G54" s="11">
        <f t="shared" si="8"/>
        <v>6.8965517241379308E-9</v>
      </c>
      <c r="H54" s="138"/>
      <c r="I54" s="138"/>
      <c r="J54" s="138"/>
      <c r="K54" s="70">
        <f>LOG(D54)</f>
        <v>0</v>
      </c>
      <c r="L54" s="145"/>
      <c r="M54" s="186"/>
      <c r="N54" s="148"/>
      <c r="O54" s="140"/>
      <c r="P54" s="132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10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#9 (212 mg/L - 27°C - 75%RH - 36hr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zoomScale="60" zoomScaleNormal="60" zoomScaleSheetLayoutView="65" workbookViewId="0">
      <selection activeCell="M16" sqref="M16:M20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81300000</v>
      </c>
      <c r="C2" s="116">
        <v>3400000</v>
      </c>
      <c r="D2" s="58">
        <f t="shared" ref="D2:D13" si="0">C2*10</f>
        <v>34000000</v>
      </c>
      <c r="E2" s="151">
        <f>AVERAGE(D2:D6)</f>
        <v>60000000</v>
      </c>
      <c r="F2" s="151">
        <f>STDEV(D2:D6)</f>
        <v>28512190.375346471</v>
      </c>
      <c r="G2" s="63">
        <f t="shared" ref="G2:G12" si="1">D2/B2</f>
        <v>0.41820418204182042</v>
      </c>
      <c r="H2" s="154">
        <f>AVERAGE(G2:G6)</f>
        <v>0.73800738007380073</v>
      </c>
      <c r="I2" s="154">
        <f>STDEV(G2:G6)</f>
        <v>0.3507034486512482</v>
      </c>
      <c r="J2" s="157">
        <f>I2/H2</f>
        <v>0.4752031729224413</v>
      </c>
      <c r="K2" s="64">
        <f>LOG(D2)</f>
        <v>7.5314789170422554</v>
      </c>
      <c r="L2" s="160">
        <f>AVERAGE(K2:K6)</f>
        <v>7.7359139342760113</v>
      </c>
      <c r="M2" s="199">
        <f>STDEV(K2:K6)^2</f>
        <v>4.7244168216764131E-2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81300000</v>
      </c>
      <c r="C3" s="60">
        <v>3200000</v>
      </c>
      <c r="D3" s="60">
        <f t="shared" si="0"/>
        <v>32000000</v>
      </c>
      <c r="E3" s="152"/>
      <c r="F3" s="152"/>
      <c r="G3" s="65">
        <f t="shared" si="1"/>
        <v>0.39360393603936039</v>
      </c>
      <c r="H3" s="155"/>
      <c r="I3" s="155"/>
      <c r="J3" s="158"/>
      <c r="K3" s="66">
        <f>LOG(D3)</f>
        <v>7.5051499783199063</v>
      </c>
      <c r="L3" s="161"/>
      <c r="M3" s="200"/>
      <c r="N3" s="30"/>
      <c r="O3" s="27"/>
      <c r="P3" s="28"/>
    </row>
    <row r="4" spans="1:16" s="9" customFormat="1" ht="20.100000000000001" customHeight="1">
      <c r="A4" s="59" t="s">
        <v>28</v>
      </c>
      <c r="B4" s="60">
        <v>81300000</v>
      </c>
      <c r="C4" s="60">
        <v>8800000</v>
      </c>
      <c r="D4" s="60">
        <f t="shared" si="0"/>
        <v>88000000</v>
      </c>
      <c r="E4" s="152"/>
      <c r="F4" s="152"/>
      <c r="G4" s="65">
        <f t="shared" si="1"/>
        <v>1.0824108241082411</v>
      </c>
      <c r="H4" s="155"/>
      <c r="I4" s="155"/>
      <c r="J4" s="158"/>
      <c r="K4" s="66">
        <f>LOG(D4)</f>
        <v>7.9444826721501682</v>
      </c>
      <c r="L4" s="161"/>
      <c r="M4" s="200"/>
      <c r="N4" s="30"/>
      <c r="O4" s="27"/>
      <c r="P4" s="28"/>
    </row>
    <row r="5" spans="1:16" s="9" customFormat="1" ht="20.100000000000001" customHeight="1">
      <c r="A5" s="59" t="s">
        <v>29</v>
      </c>
      <c r="B5" s="60">
        <v>81300000</v>
      </c>
      <c r="C5" s="60">
        <v>9130000</v>
      </c>
      <c r="D5" s="60">
        <f t="shared" si="0"/>
        <v>91300000</v>
      </c>
      <c r="E5" s="152"/>
      <c r="F5" s="152"/>
      <c r="G5" s="65">
        <f t="shared" si="1"/>
        <v>1.1230012300123002</v>
      </c>
      <c r="H5" s="155"/>
      <c r="I5" s="155"/>
      <c r="J5" s="158"/>
      <c r="K5" s="66">
        <f>LOG(D5)</f>
        <v>7.9604707775342991</v>
      </c>
      <c r="L5" s="161"/>
      <c r="M5" s="200"/>
      <c r="N5" s="30"/>
      <c r="O5" s="27"/>
      <c r="P5" s="28"/>
    </row>
    <row r="6" spans="1:16" s="9" customFormat="1" ht="20.100000000000001" customHeight="1">
      <c r="A6" s="59" t="s">
        <v>30</v>
      </c>
      <c r="B6" s="60">
        <v>81300000</v>
      </c>
      <c r="C6" s="60">
        <v>5470000</v>
      </c>
      <c r="D6" s="60">
        <f t="shared" si="0"/>
        <v>54700000</v>
      </c>
      <c r="E6" s="153"/>
      <c r="F6" s="153"/>
      <c r="G6" s="65">
        <f t="shared" si="1"/>
        <v>0.67281672816728166</v>
      </c>
      <c r="H6" s="156"/>
      <c r="I6" s="156"/>
      <c r="J6" s="159"/>
      <c r="K6" s="66">
        <f>LOG(D6)</f>
        <v>7.7379873263334309</v>
      </c>
      <c r="L6" s="161"/>
      <c r="M6" s="200"/>
      <c r="N6" s="30"/>
      <c r="O6" s="27"/>
      <c r="P6" s="28"/>
    </row>
    <row r="7" spans="1:16" s="9" customFormat="1" ht="20.100000000000001" customHeight="1" thickBot="1">
      <c r="A7" s="61" t="s">
        <v>31</v>
      </c>
      <c r="B7" s="117">
        <v>0</v>
      </c>
      <c r="C7" s="117">
        <v>0</v>
      </c>
      <c r="D7" s="117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81300000</v>
      </c>
      <c r="C8" s="8">
        <v>71300</v>
      </c>
      <c r="D8" s="8">
        <f t="shared" si="0"/>
        <v>713000</v>
      </c>
      <c r="E8" s="133">
        <f>AVERAGE(D8:D12)</f>
        <v>219606</v>
      </c>
      <c r="F8" s="133">
        <f>STDEV(D8:D12)</f>
        <v>286524.21569563716</v>
      </c>
      <c r="G8" s="41">
        <f t="shared" si="1"/>
        <v>8.7699876998769983E-3</v>
      </c>
      <c r="H8" s="136">
        <f>AVERAGE(G8:G12)</f>
        <v>2.7011808118081182E-3</v>
      </c>
      <c r="I8" s="136">
        <f>STDEV(G8:G12)</f>
        <v>3.5242830958872951E-3</v>
      </c>
      <c r="J8" s="136">
        <f>I8/H8</f>
        <v>1.3047194325092988</v>
      </c>
      <c r="K8" s="69">
        <f>LOG(D8)</f>
        <v>5.8530895298518653</v>
      </c>
      <c r="L8" s="139">
        <f>AVERAGE(K8:K12)</f>
        <v>4.9499160637860546</v>
      </c>
      <c r="M8" s="139">
        <f>STDEV(K8:K12)^2</f>
        <v>0.56187222801425207</v>
      </c>
      <c r="N8" s="146">
        <f>L2-L8</f>
        <v>2.7859978704899566</v>
      </c>
      <c r="O8" s="139">
        <f>SQRT((M2/5)+(M8/5))</f>
        <v>0.34903191723136617</v>
      </c>
      <c r="P8" s="149">
        <f>1.96*O8</f>
        <v>0.68410255777347773</v>
      </c>
    </row>
    <row r="9" spans="1:16" ht="20.100000000000001" customHeight="1">
      <c r="A9" s="16" t="s">
        <v>33</v>
      </c>
      <c r="B9" s="10">
        <v>81300000</v>
      </c>
      <c r="C9" s="10">
        <v>14800</v>
      </c>
      <c r="D9" s="10">
        <f t="shared" si="0"/>
        <v>148000</v>
      </c>
      <c r="E9" s="134"/>
      <c r="F9" s="134"/>
      <c r="G9" s="11">
        <f t="shared" si="1"/>
        <v>1.8204182041820418E-3</v>
      </c>
      <c r="H9" s="137"/>
      <c r="I9" s="137"/>
      <c r="J9" s="137"/>
      <c r="K9" s="70">
        <f>LOG(D9)</f>
        <v>5.1702617153949575</v>
      </c>
      <c r="L9" s="140"/>
      <c r="M9" s="140"/>
      <c r="N9" s="147"/>
      <c r="O9" s="140"/>
      <c r="P9" s="150"/>
    </row>
    <row r="10" spans="1:16" ht="20.100000000000001" customHeight="1">
      <c r="A10" s="16" t="s">
        <v>34</v>
      </c>
      <c r="B10" s="10">
        <v>81300000</v>
      </c>
      <c r="C10" s="10">
        <v>19500</v>
      </c>
      <c r="D10" s="10">
        <f t="shared" si="0"/>
        <v>195000</v>
      </c>
      <c r="E10" s="134"/>
      <c r="F10" s="134"/>
      <c r="G10" s="11">
        <f t="shared" si="1"/>
        <v>2.3985239852398524E-3</v>
      </c>
      <c r="H10" s="137"/>
      <c r="I10" s="137"/>
      <c r="J10" s="137"/>
      <c r="K10" s="70">
        <f>LOG(D10)</f>
        <v>5.2900346113625183</v>
      </c>
      <c r="L10" s="140"/>
      <c r="M10" s="140"/>
      <c r="N10" s="147"/>
      <c r="O10" s="140"/>
      <c r="P10" s="150"/>
    </row>
    <row r="11" spans="1:16" ht="20.100000000000001" customHeight="1">
      <c r="A11" s="16" t="s">
        <v>35</v>
      </c>
      <c r="B11" s="10">
        <v>81300000</v>
      </c>
      <c r="C11" s="10">
        <v>3400</v>
      </c>
      <c r="D11" s="10">
        <f t="shared" si="0"/>
        <v>34000</v>
      </c>
      <c r="E11" s="134"/>
      <c r="F11" s="134"/>
      <c r="G11" s="110">
        <f t="shared" si="1"/>
        <v>4.182041820418204E-4</v>
      </c>
      <c r="H11" s="137"/>
      <c r="I11" s="137"/>
      <c r="J11" s="137"/>
      <c r="K11" s="70">
        <f>LOG(D11)</f>
        <v>4.5314789170422554</v>
      </c>
      <c r="L11" s="140"/>
      <c r="M11" s="140"/>
      <c r="N11" s="147"/>
      <c r="O11" s="140"/>
      <c r="P11" s="150"/>
    </row>
    <row r="12" spans="1:16" ht="20.100000000000001" customHeight="1">
      <c r="A12" s="16" t="s">
        <v>36</v>
      </c>
      <c r="B12" s="10">
        <v>81300000</v>
      </c>
      <c r="C12" s="10">
        <v>803</v>
      </c>
      <c r="D12" s="10">
        <f t="shared" si="0"/>
        <v>8030</v>
      </c>
      <c r="E12" s="135"/>
      <c r="F12" s="135"/>
      <c r="G12" s="110">
        <f t="shared" si="1"/>
        <v>9.8769987699876994E-5</v>
      </c>
      <c r="H12" s="138"/>
      <c r="I12" s="138"/>
      <c r="J12" s="138"/>
      <c r="K12" s="70">
        <f>LOG(D12)</f>
        <v>3.9047155452786808</v>
      </c>
      <c r="L12" s="145"/>
      <c r="M12" s="145"/>
      <c r="N12" s="148"/>
      <c r="O12" s="140"/>
      <c r="P12" s="150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81300000</v>
      </c>
      <c r="C16" s="45">
        <v>890000</v>
      </c>
      <c r="D16" s="45">
        <f t="shared" ref="D16:D27" si="2">C16*10</f>
        <v>8900000</v>
      </c>
      <c r="E16" s="125">
        <f>AVERAGE(D16:D20)</f>
        <v>3888000</v>
      </c>
      <c r="F16" s="125">
        <f>STDEV(D16:D20)</f>
        <v>3068968.8822143506</v>
      </c>
      <c r="G16" s="49">
        <f t="shared" ref="G16:G26" si="3">D16/B16</f>
        <v>0.10947109471094711</v>
      </c>
      <c r="H16" s="128">
        <f>AVERAGE(G16:G20)</f>
        <v>4.7822878228782284E-2</v>
      </c>
      <c r="I16" s="128">
        <f>STDEV(G16:G20)</f>
        <v>3.7748694738183902E-2</v>
      </c>
      <c r="J16" s="128">
        <f>I16/H16</f>
        <v>0.78934384830616033</v>
      </c>
      <c r="K16" s="50">
        <f>LOG(D16)</f>
        <v>6.9493900066449124</v>
      </c>
      <c r="L16" s="141">
        <f>AVERAGE(K16:K20)</f>
        <v>6.4823775761578757</v>
      </c>
      <c r="M16" s="197">
        <f>STDEV(K16:K20)^2</f>
        <v>0.11877415708847394</v>
      </c>
      <c r="N16" s="29"/>
      <c r="O16" s="25"/>
      <c r="P16" s="26"/>
    </row>
    <row r="17" spans="1:16" ht="20.100000000000001" customHeight="1">
      <c r="A17" s="46" t="s">
        <v>66</v>
      </c>
      <c r="B17" s="47">
        <v>81300000</v>
      </c>
      <c r="C17" s="47">
        <v>116000</v>
      </c>
      <c r="D17" s="47">
        <f t="shared" si="2"/>
        <v>1160000</v>
      </c>
      <c r="E17" s="126"/>
      <c r="F17" s="126"/>
      <c r="G17" s="51">
        <f t="shared" si="3"/>
        <v>1.4268142681426814E-2</v>
      </c>
      <c r="H17" s="129"/>
      <c r="I17" s="129"/>
      <c r="J17" s="129"/>
      <c r="K17" s="52">
        <f>LOG(D17)</f>
        <v>6.0644579892269181</v>
      </c>
      <c r="L17" s="142"/>
      <c r="M17" s="198"/>
      <c r="N17" s="30"/>
      <c r="O17" s="27"/>
      <c r="P17" s="28"/>
    </row>
    <row r="18" spans="1:16" ht="20.100000000000001" customHeight="1">
      <c r="A18" s="46" t="s">
        <v>67</v>
      </c>
      <c r="B18" s="47">
        <v>81300000</v>
      </c>
      <c r="C18" s="47">
        <v>433000</v>
      </c>
      <c r="D18" s="47">
        <f t="shared" si="2"/>
        <v>4330000</v>
      </c>
      <c r="E18" s="126"/>
      <c r="F18" s="126"/>
      <c r="G18" s="51">
        <f t="shared" si="3"/>
        <v>5.3259532595325954E-2</v>
      </c>
      <c r="H18" s="129"/>
      <c r="I18" s="129"/>
      <c r="J18" s="129"/>
      <c r="K18" s="52">
        <f>LOG(D18)</f>
        <v>6.6364878963533656</v>
      </c>
      <c r="L18" s="142"/>
      <c r="M18" s="198"/>
      <c r="N18" s="30"/>
      <c r="O18" s="27"/>
      <c r="P18" s="28"/>
    </row>
    <row r="19" spans="1:16" ht="20.100000000000001" customHeight="1">
      <c r="A19" s="46" t="s">
        <v>68</v>
      </c>
      <c r="B19" s="47">
        <v>81300000</v>
      </c>
      <c r="C19" s="47">
        <v>175000</v>
      </c>
      <c r="D19" s="47">
        <f t="shared" si="2"/>
        <v>1750000</v>
      </c>
      <c r="E19" s="126"/>
      <c r="F19" s="126"/>
      <c r="G19" s="51">
        <f t="shared" si="3"/>
        <v>2.1525215252152521E-2</v>
      </c>
      <c r="H19" s="129"/>
      <c r="I19" s="129"/>
      <c r="J19" s="129"/>
      <c r="K19" s="52">
        <f>LOG(D19)</f>
        <v>6.2430380486862944</v>
      </c>
      <c r="L19" s="142"/>
      <c r="M19" s="198"/>
      <c r="N19" s="30"/>
      <c r="O19" s="27"/>
      <c r="P19" s="28"/>
    </row>
    <row r="20" spans="1:16" ht="20.100000000000001" customHeight="1">
      <c r="A20" s="46" t="s">
        <v>69</v>
      </c>
      <c r="B20" s="47">
        <v>81300000</v>
      </c>
      <c r="C20" s="47">
        <v>330000</v>
      </c>
      <c r="D20" s="47">
        <f t="shared" si="2"/>
        <v>3300000</v>
      </c>
      <c r="E20" s="127"/>
      <c r="F20" s="127"/>
      <c r="G20" s="51">
        <f t="shared" si="3"/>
        <v>4.0590405904059039E-2</v>
      </c>
      <c r="H20" s="130"/>
      <c r="I20" s="130"/>
      <c r="J20" s="130"/>
      <c r="K20" s="52">
        <f>LOG(D20)</f>
        <v>6.5185139398778871</v>
      </c>
      <c r="L20" s="142"/>
      <c r="M20" s="198"/>
      <c r="N20" s="30"/>
      <c r="O20" s="27"/>
      <c r="P20" s="28"/>
    </row>
    <row r="21" spans="1:16" ht="20.100000000000001" customHeight="1" thickBot="1">
      <c r="A21" s="48" t="s">
        <v>70</v>
      </c>
      <c r="B21" s="115">
        <v>0</v>
      </c>
      <c r="C21" s="115">
        <v>0</v>
      </c>
      <c r="D21" s="115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81300000</v>
      </c>
      <c r="C22" s="8">
        <v>0</v>
      </c>
      <c r="D22" s="8">
        <v>1</v>
      </c>
      <c r="E22" s="133">
        <f>AVERAGE(D22:D26)</f>
        <v>1</v>
      </c>
      <c r="F22" s="133">
        <f>STDEV(D22:D26)</f>
        <v>0</v>
      </c>
      <c r="G22" s="41">
        <f t="shared" si="3"/>
        <v>1.2300123001230013E-8</v>
      </c>
      <c r="H22" s="136">
        <f>AVERAGE(G22:G26)</f>
        <v>1.2300123001230013E-8</v>
      </c>
      <c r="I22" s="136">
        <f>STDEV(G22:G26)</f>
        <v>0</v>
      </c>
      <c r="J22" s="136">
        <f>I22/H22</f>
        <v>0</v>
      </c>
      <c r="K22" s="69">
        <f>LOG(D22)</f>
        <v>0</v>
      </c>
      <c r="L22" s="139">
        <f>AVERAGE(K22:K26)</f>
        <v>0</v>
      </c>
      <c r="M22" s="139">
        <f>STDEV(K22:K26)^2</f>
        <v>0</v>
      </c>
      <c r="N22" s="146">
        <f>L16-L22</f>
        <v>6.4823775761578757</v>
      </c>
      <c r="O22" s="139">
        <f>SQRT((M16/5)+(M22/5))</f>
        <v>0.15412602446600246</v>
      </c>
      <c r="P22" s="131">
        <f>1.96*O22</f>
        <v>0.30208700795336479</v>
      </c>
    </row>
    <row r="23" spans="1:16" ht="20.100000000000001" customHeight="1">
      <c r="A23" s="16" t="s">
        <v>72</v>
      </c>
      <c r="B23" s="10">
        <v>81300000</v>
      </c>
      <c r="C23" s="10">
        <v>0</v>
      </c>
      <c r="D23" s="10">
        <v>1</v>
      </c>
      <c r="E23" s="134"/>
      <c r="F23" s="134"/>
      <c r="G23" s="11">
        <f t="shared" si="3"/>
        <v>1.2300123001230013E-8</v>
      </c>
      <c r="H23" s="137"/>
      <c r="I23" s="137"/>
      <c r="J23" s="137"/>
      <c r="K23" s="70">
        <f>LOG(D23)</f>
        <v>0</v>
      </c>
      <c r="L23" s="140"/>
      <c r="M23" s="140"/>
      <c r="N23" s="147"/>
      <c r="O23" s="140"/>
      <c r="P23" s="132"/>
    </row>
    <row r="24" spans="1:16" ht="20.100000000000001" customHeight="1">
      <c r="A24" s="16" t="s">
        <v>73</v>
      </c>
      <c r="B24" s="10">
        <v>81300000</v>
      </c>
      <c r="C24" s="10">
        <v>0</v>
      </c>
      <c r="D24" s="10">
        <v>1</v>
      </c>
      <c r="E24" s="134"/>
      <c r="F24" s="134"/>
      <c r="G24" s="11">
        <f t="shared" si="3"/>
        <v>1.2300123001230013E-8</v>
      </c>
      <c r="H24" s="137"/>
      <c r="I24" s="137"/>
      <c r="J24" s="137"/>
      <c r="K24" s="70">
        <f>LOG(D24)</f>
        <v>0</v>
      </c>
      <c r="L24" s="140"/>
      <c r="M24" s="140"/>
      <c r="N24" s="147"/>
      <c r="O24" s="140"/>
      <c r="P24" s="132"/>
    </row>
    <row r="25" spans="1:16" ht="20.100000000000001" customHeight="1">
      <c r="A25" s="16" t="s">
        <v>74</v>
      </c>
      <c r="B25" s="10">
        <v>81300000</v>
      </c>
      <c r="C25" s="10">
        <v>0</v>
      </c>
      <c r="D25" s="10">
        <v>1</v>
      </c>
      <c r="E25" s="134"/>
      <c r="F25" s="134"/>
      <c r="G25" s="11">
        <f t="shared" si="3"/>
        <v>1.2300123001230013E-8</v>
      </c>
      <c r="H25" s="137"/>
      <c r="I25" s="137"/>
      <c r="J25" s="137"/>
      <c r="K25" s="70">
        <f>LOG(D25)</f>
        <v>0</v>
      </c>
      <c r="L25" s="140"/>
      <c r="M25" s="140"/>
      <c r="N25" s="147"/>
      <c r="O25" s="140"/>
      <c r="P25" s="132"/>
    </row>
    <row r="26" spans="1:16" ht="20.100000000000001" customHeight="1">
      <c r="A26" s="16" t="s">
        <v>75</v>
      </c>
      <c r="B26" s="10">
        <v>81300000</v>
      </c>
      <c r="C26" s="10">
        <v>0</v>
      </c>
      <c r="D26" s="10">
        <v>1</v>
      </c>
      <c r="E26" s="135"/>
      <c r="F26" s="135"/>
      <c r="G26" s="11">
        <f t="shared" si="3"/>
        <v>1.2300123001230013E-8</v>
      </c>
      <c r="H26" s="138"/>
      <c r="I26" s="138"/>
      <c r="J26" s="138"/>
      <c r="K26" s="70">
        <f>LOG(D26)</f>
        <v>0</v>
      </c>
      <c r="L26" s="145"/>
      <c r="M26" s="145"/>
      <c r="N26" s="148"/>
      <c r="O26" s="140"/>
      <c r="P26" s="132"/>
    </row>
    <row r="27" spans="1:16" ht="20.100000000000001" customHeight="1" thickBot="1">
      <c r="A27" s="37" t="s">
        <v>76</v>
      </c>
      <c r="B27" s="36">
        <v>0</v>
      </c>
      <c r="C27" s="106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81300000</v>
      </c>
      <c r="C30" s="78">
        <v>6770000</v>
      </c>
      <c r="D30" s="78">
        <f t="shared" ref="D30:D41" si="4">C30*10</f>
        <v>67700000</v>
      </c>
      <c r="E30" s="168">
        <f>AVERAGE(D30:D34)</f>
        <v>82860000</v>
      </c>
      <c r="F30" s="168">
        <f>STDEV(D30:D34)</f>
        <v>18146432.156211864</v>
      </c>
      <c r="G30" s="83">
        <f t="shared" ref="G30:G40" si="5">D30/B30</f>
        <v>0.83271832718327188</v>
      </c>
      <c r="H30" s="171">
        <f>AVERAGE(G30:G34)</f>
        <v>1.0191881918819188</v>
      </c>
      <c r="I30" s="171">
        <f>STDEV(G30:G34)</f>
        <v>0.22320334755488122</v>
      </c>
      <c r="J30" s="171">
        <f>I30/H30</f>
        <v>0.2190011121917915</v>
      </c>
      <c r="K30" s="84">
        <f>LOG(D30)</f>
        <v>7.8305886686851442</v>
      </c>
      <c r="L30" s="164">
        <f>AVERAGE(K30:K34)</f>
        <v>7.9103149166838307</v>
      </c>
      <c r="M30" s="195">
        <f>STDEV(K30:K34)^2</f>
        <v>8.5369813631643848E-3</v>
      </c>
      <c r="N30" s="29"/>
      <c r="O30" s="25"/>
      <c r="P30" s="26"/>
    </row>
    <row r="31" spans="1:16" ht="20.100000000000001" customHeight="1">
      <c r="A31" s="79" t="s">
        <v>55</v>
      </c>
      <c r="B31" s="80">
        <v>81300000</v>
      </c>
      <c r="C31" s="80">
        <v>10600000</v>
      </c>
      <c r="D31" s="80">
        <f t="shared" si="4"/>
        <v>106000000</v>
      </c>
      <c r="E31" s="169"/>
      <c r="F31" s="169"/>
      <c r="G31" s="86">
        <f t="shared" si="5"/>
        <v>1.3038130381303814</v>
      </c>
      <c r="H31" s="172"/>
      <c r="I31" s="172"/>
      <c r="J31" s="172"/>
      <c r="K31" s="87">
        <f>LOG(D31)</f>
        <v>8.0253058652647695</v>
      </c>
      <c r="L31" s="165"/>
      <c r="M31" s="196"/>
      <c r="N31" s="30"/>
      <c r="O31" s="27"/>
      <c r="P31" s="28"/>
    </row>
    <row r="32" spans="1:16" ht="20.100000000000001" customHeight="1">
      <c r="A32" s="79" t="s">
        <v>56</v>
      </c>
      <c r="B32" s="80">
        <v>81300000</v>
      </c>
      <c r="C32" s="80">
        <v>7030000</v>
      </c>
      <c r="D32" s="80">
        <f t="shared" si="4"/>
        <v>70300000</v>
      </c>
      <c r="E32" s="169"/>
      <c r="F32" s="169"/>
      <c r="G32" s="86">
        <f t="shared" si="5"/>
        <v>0.86469864698646981</v>
      </c>
      <c r="H32" s="172"/>
      <c r="I32" s="172"/>
      <c r="J32" s="172"/>
      <c r="K32" s="87">
        <f>LOG(D32)</f>
        <v>7.8469553250198238</v>
      </c>
      <c r="L32" s="165"/>
      <c r="M32" s="196"/>
      <c r="N32" s="30"/>
      <c r="O32" s="27"/>
      <c r="P32" s="28"/>
    </row>
    <row r="33" spans="1:16" ht="20.100000000000001" customHeight="1">
      <c r="A33" s="79" t="s">
        <v>57</v>
      </c>
      <c r="B33" s="80">
        <v>81300000</v>
      </c>
      <c r="C33" s="80">
        <v>9900000</v>
      </c>
      <c r="D33" s="80">
        <f t="shared" si="4"/>
        <v>99000000</v>
      </c>
      <c r="E33" s="169"/>
      <c r="F33" s="169"/>
      <c r="G33" s="86">
        <f t="shared" si="5"/>
        <v>1.2177121771217712</v>
      </c>
      <c r="H33" s="172"/>
      <c r="I33" s="172"/>
      <c r="J33" s="172"/>
      <c r="K33" s="87">
        <f>LOG(D33)</f>
        <v>7.9956351945975497</v>
      </c>
      <c r="L33" s="165"/>
      <c r="M33" s="196"/>
      <c r="N33" s="30"/>
      <c r="O33" s="27"/>
      <c r="P33" s="28"/>
    </row>
    <row r="34" spans="1:16" ht="20.100000000000001" customHeight="1">
      <c r="A34" s="79" t="s">
        <v>58</v>
      </c>
      <c r="B34" s="80">
        <v>81300000</v>
      </c>
      <c r="C34" s="80">
        <v>7130000</v>
      </c>
      <c r="D34" s="80">
        <f t="shared" si="4"/>
        <v>71300000</v>
      </c>
      <c r="E34" s="170"/>
      <c r="F34" s="170"/>
      <c r="G34" s="86">
        <f t="shared" si="5"/>
        <v>0.87699876998769988</v>
      </c>
      <c r="H34" s="173"/>
      <c r="I34" s="173"/>
      <c r="J34" s="173"/>
      <c r="K34" s="87">
        <f>LOG(D34)</f>
        <v>7.8530895298518653</v>
      </c>
      <c r="L34" s="165"/>
      <c r="M34" s="196"/>
      <c r="N34" s="30"/>
      <c r="O34" s="27"/>
      <c r="P34" s="28"/>
    </row>
    <row r="35" spans="1:16" ht="20.100000000000001" customHeight="1" thickBot="1">
      <c r="A35" s="81" t="s">
        <v>59</v>
      </c>
      <c r="B35" s="118">
        <v>0</v>
      </c>
      <c r="C35" s="118">
        <v>0</v>
      </c>
      <c r="D35" s="118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81300000</v>
      </c>
      <c r="C36" s="8">
        <v>0</v>
      </c>
      <c r="D36" s="8">
        <v>1</v>
      </c>
      <c r="E36" s="133">
        <f>AVERAGE(D36:D40)</f>
        <v>1</v>
      </c>
      <c r="F36" s="133">
        <f>STDEV(D36:D40)</f>
        <v>0</v>
      </c>
      <c r="G36" s="41">
        <f t="shared" si="5"/>
        <v>1.2300123001230013E-8</v>
      </c>
      <c r="H36" s="136">
        <f>AVERAGE(G36:G40)</f>
        <v>1.2300123001230013E-8</v>
      </c>
      <c r="I36" s="136">
        <f>STDEV(G36:G40)</f>
        <v>0</v>
      </c>
      <c r="J36" s="136">
        <f>I36/H36</f>
        <v>0</v>
      </c>
      <c r="K36" s="69">
        <f>LOG(D36)</f>
        <v>0</v>
      </c>
      <c r="L36" s="139">
        <f>AVERAGE(K36:K40)</f>
        <v>0</v>
      </c>
      <c r="M36" s="139">
        <f>STDEV(K36:K40)^2</f>
        <v>0</v>
      </c>
      <c r="N36" s="146">
        <f>L30-L36</f>
        <v>7.9103149166838307</v>
      </c>
      <c r="O36" s="184">
        <f>SQRT((M30/5)+(M36/5))</f>
        <v>4.1320651890221639E-2</v>
      </c>
      <c r="P36" s="131">
        <f>1.96*O36</f>
        <v>8.0988477704834416E-2</v>
      </c>
    </row>
    <row r="37" spans="1:16" ht="20.100000000000001" customHeight="1">
      <c r="A37" s="16" t="s">
        <v>61</v>
      </c>
      <c r="B37" s="10">
        <v>81300000</v>
      </c>
      <c r="C37" s="10">
        <v>0</v>
      </c>
      <c r="D37" s="10">
        <v>1</v>
      </c>
      <c r="E37" s="134"/>
      <c r="F37" s="134"/>
      <c r="G37" s="11">
        <f t="shared" si="5"/>
        <v>1.2300123001230013E-8</v>
      </c>
      <c r="H37" s="137"/>
      <c r="I37" s="137"/>
      <c r="J37" s="137"/>
      <c r="K37" s="70">
        <f>LOG(D37)</f>
        <v>0</v>
      </c>
      <c r="L37" s="140"/>
      <c r="M37" s="140"/>
      <c r="N37" s="147"/>
      <c r="O37" s="185"/>
      <c r="P37" s="132"/>
    </row>
    <row r="38" spans="1:16" ht="20.100000000000001" customHeight="1">
      <c r="A38" s="16" t="s">
        <v>62</v>
      </c>
      <c r="B38" s="10">
        <v>81300000</v>
      </c>
      <c r="C38" s="10">
        <v>0</v>
      </c>
      <c r="D38" s="10">
        <v>1</v>
      </c>
      <c r="E38" s="134"/>
      <c r="F38" s="134"/>
      <c r="G38" s="11">
        <f t="shared" si="5"/>
        <v>1.2300123001230013E-8</v>
      </c>
      <c r="H38" s="137"/>
      <c r="I38" s="137"/>
      <c r="J38" s="137"/>
      <c r="K38" s="70">
        <f>LOG(D38)</f>
        <v>0</v>
      </c>
      <c r="L38" s="140"/>
      <c r="M38" s="140"/>
      <c r="N38" s="147"/>
      <c r="O38" s="185"/>
      <c r="P38" s="132"/>
    </row>
    <row r="39" spans="1:16" ht="20.100000000000001" customHeight="1">
      <c r="A39" s="16" t="s">
        <v>63</v>
      </c>
      <c r="B39" s="10">
        <v>81300000</v>
      </c>
      <c r="C39" s="10">
        <v>0</v>
      </c>
      <c r="D39" s="10">
        <v>1</v>
      </c>
      <c r="E39" s="134"/>
      <c r="F39" s="134"/>
      <c r="G39" s="11">
        <f t="shared" si="5"/>
        <v>1.2300123001230013E-8</v>
      </c>
      <c r="H39" s="137"/>
      <c r="I39" s="137"/>
      <c r="J39" s="137"/>
      <c r="K39" s="70">
        <f>LOG(D39)</f>
        <v>0</v>
      </c>
      <c r="L39" s="140"/>
      <c r="M39" s="140"/>
      <c r="N39" s="147"/>
      <c r="O39" s="185"/>
      <c r="P39" s="132"/>
    </row>
    <row r="40" spans="1:16" ht="20.100000000000001" customHeight="1">
      <c r="A40" s="16" t="s">
        <v>64</v>
      </c>
      <c r="B40" s="10">
        <v>81300000</v>
      </c>
      <c r="C40" s="10">
        <v>0</v>
      </c>
      <c r="D40" s="10">
        <v>1</v>
      </c>
      <c r="E40" s="135"/>
      <c r="F40" s="135"/>
      <c r="G40" s="11">
        <f t="shared" si="5"/>
        <v>1.2300123001230013E-8</v>
      </c>
      <c r="H40" s="138"/>
      <c r="I40" s="138"/>
      <c r="J40" s="138"/>
      <c r="K40" s="70">
        <f>LOG(D40)</f>
        <v>0</v>
      </c>
      <c r="L40" s="145"/>
      <c r="M40" s="145"/>
      <c r="N40" s="148"/>
      <c r="O40" s="185"/>
      <c r="P40" s="132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39</v>
      </c>
      <c r="B44" s="89">
        <v>81300000</v>
      </c>
      <c r="C44" s="89">
        <v>141000</v>
      </c>
      <c r="D44" s="89">
        <f t="shared" ref="D44:D55" si="6">C44*10</f>
        <v>1410000</v>
      </c>
      <c r="E44" s="174">
        <f>AVERAGE(D44:D48)</f>
        <v>3828000</v>
      </c>
      <c r="F44" s="174">
        <f>STDEV(D44:D48)</f>
        <v>2632436.1340780901</v>
      </c>
      <c r="G44" s="93">
        <f t="shared" ref="G44:G48" si="7">D44/B44</f>
        <v>1.7343173431734318E-2</v>
      </c>
      <c r="H44" s="177">
        <f>AVERAGE(G44:G48)</f>
        <v>4.7084870848708486E-2</v>
      </c>
      <c r="I44" s="177">
        <f>STDEV(G44:G48)</f>
        <v>3.2379288242042926E-2</v>
      </c>
      <c r="J44" s="177">
        <f>I44/H44</f>
        <v>0.68767924087724397</v>
      </c>
      <c r="K44" s="94">
        <f>LOG(D44)</f>
        <v>6.1492191126553797</v>
      </c>
      <c r="L44" s="180">
        <f>AVERAGE(K44:K48)</f>
        <v>6.4928715948766484</v>
      </c>
      <c r="M44" s="193">
        <f>STDEV(K44:K48)^2</f>
        <v>0.10173476992824959</v>
      </c>
      <c r="N44" s="29"/>
      <c r="O44" s="25"/>
      <c r="P44" s="26"/>
    </row>
    <row r="45" spans="1:16" ht="20.100000000000001" customHeight="1">
      <c r="A45" s="90" t="s">
        <v>40</v>
      </c>
      <c r="B45" s="91">
        <v>81300000</v>
      </c>
      <c r="C45" s="91">
        <v>747000</v>
      </c>
      <c r="D45" s="91">
        <f t="shared" si="6"/>
        <v>7470000</v>
      </c>
      <c r="E45" s="175"/>
      <c r="F45" s="175"/>
      <c r="G45" s="95">
        <f t="shared" si="7"/>
        <v>9.1881918819188196E-2</v>
      </c>
      <c r="H45" s="178"/>
      <c r="I45" s="178"/>
      <c r="J45" s="178"/>
      <c r="K45" s="96">
        <f>LOG(D45)</f>
        <v>6.8733206018153989</v>
      </c>
      <c r="L45" s="181"/>
      <c r="M45" s="194"/>
      <c r="N45" s="30"/>
      <c r="O45" s="27"/>
      <c r="P45" s="28"/>
    </row>
    <row r="46" spans="1:16" ht="20.100000000000001" customHeight="1">
      <c r="A46" s="90" t="s">
        <v>41</v>
      </c>
      <c r="B46" s="91">
        <v>81300000</v>
      </c>
      <c r="C46" s="91">
        <v>560000</v>
      </c>
      <c r="D46" s="91">
        <f t="shared" si="6"/>
        <v>5600000</v>
      </c>
      <c r="E46" s="175"/>
      <c r="F46" s="175"/>
      <c r="G46" s="95">
        <f t="shared" si="7"/>
        <v>6.8880688806888066E-2</v>
      </c>
      <c r="H46" s="178"/>
      <c r="I46" s="178"/>
      <c r="J46" s="178"/>
      <c r="K46" s="96">
        <f>LOG(D46)</f>
        <v>6.7481880270062007</v>
      </c>
      <c r="L46" s="181"/>
      <c r="M46" s="194"/>
      <c r="N46" s="30"/>
      <c r="O46" s="27"/>
      <c r="P46" s="28"/>
    </row>
    <row r="47" spans="1:16" ht="20.100000000000001" customHeight="1">
      <c r="A47" s="90" t="s">
        <v>42</v>
      </c>
      <c r="B47" s="91">
        <v>81300000</v>
      </c>
      <c r="C47" s="91">
        <v>163000</v>
      </c>
      <c r="D47" s="91">
        <f t="shared" si="6"/>
        <v>1630000</v>
      </c>
      <c r="E47" s="175"/>
      <c r="F47" s="175"/>
      <c r="G47" s="95">
        <f t="shared" si="7"/>
        <v>2.0049200492004919E-2</v>
      </c>
      <c r="H47" s="178"/>
      <c r="I47" s="178"/>
      <c r="J47" s="178"/>
      <c r="K47" s="96">
        <f>LOG(D47)</f>
        <v>6.2121876044039581</v>
      </c>
      <c r="L47" s="181"/>
      <c r="M47" s="194"/>
      <c r="N47" s="30"/>
      <c r="O47" s="27"/>
      <c r="P47" s="28"/>
    </row>
    <row r="48" spans="1:16" ht="20.100000000000001" customHeight="1">
      <c r="A48" s="90" t="s">
        <v>43</v>
      </c>
      <c r="B48" s="91">
        <v>81300000</v>
      </c>
      <c r="C48" s="91">
        <v>303000</v>
      </c>
      <c r="D48" s="91">
        <f t="shared" si="6"/>
        <v>3030000</v>
      </c>
      <c r="E48" s="176"/>
      <c r="F48" s="176"/>
      <c r="G48" s="95">
        <f t="shared" si="7"/>
        <v>3.7269372693726939E-2</v>
      </c>
      <c r="H48" s="179"/>
      <c r="I48" s="179"/>
      <c r="J48" s="179"/>
      <c r="K48" s="96">
        <f>LOG(D48)</f>
        <v>6.4814426285023048</v>
      </c>
      <c r="L48" s="181"/>
      <c r="M48" s="194"/>
      <c r="N48" s="30"/>
      <c r="O48" s="27"/>
      <c r="P48" s="28"/>
    </row>
    <row r="49" spans="1:16" ht="20.100000000000001" customHeight="1" thickBot="1">
      <c r="A49" s="92" t="s">
        <v>44</v>
      </c>
      <c r="B49" s="119">
        <v>0</v>
      </c>
      <c r="C49" s="119">
        <v>0</v>
      </c>
      <c r="D49" s="119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81300000</v>
      </c>
      <c r="C50" s="8">
        <v>173</v>
      </c>
      <c r="D50" s="8">
        <f t="shared" si="6"/>
        <v>1730</v>
      </c>
      <c r="E50" s="133">
        <f>AVERAGE(D50:D54)</f>
        <v>520</v>
      </c>
      <c r="F50" s="133">
        <f>STDEV(D50:D54)</f>
        <v>773.40028445818405</v>
      </c>
      <c r="G50" s="109">
        <f t="shared" ref="G50:G54" si="8">D50/B50</f>
        <v>2.127921279212792E-5</v>
      </c>
      <c r="H50" s="187">
        <f>AVERAGE(G50:G54)</f>
        <v>6.3960639606396075E-6</v>
      </c>
      <c r="I50" s="190">
        <f>STDEV(G50:G54)</f>
        <v>9.5129186280219426E-6</v>
      </c>
      <c r="J50" s="136">
        <f>I50/H50</f>
        <v>1.4873082393426611</v>
      </c>
      <c r="K50" s="69">
        <f>LOG(D50)</f>
        <v>3.2380461031287955</v>
      </c>
      <c r="L50" s="139">
        <f>AVERAGE(K50:K54)</f>
        <v>1.2352130401210011</v>
      </c>
      <c r="M50" s="184">
        <f>STDEV(K50:K54)^2</f>
        <v>2.872035627674419</v>
      </c>
      <c r="N50" s="146">
        <f>L44-L50</f>
        <v>5.2576585547556469</v>
      </c>
      <c r="O50" s="139">
        <f>SQRT((M44/5)+(M50/5))</f>
        <v>0.77120300798203179</v>
      </c>
      <c r="P50" s="131">
        <f>1.96*O50</f>
        <v>1.5115578956447824</v>
      </c>
    </row>
    <row r="51" spans="1:16" ht="20.100000000000001" customHeight="1">
      <c r="A51" s="16" t="s">
        <v>46</v>
      </c>
      <c r="B51" s="10">
        <v>81300000</v>
      </c>
      <c r="C51" s="10">
        <v>86.7</v>
      </c>
      <c r="D51" s="10">
        <f t="shared" si="6"/>
        <v>867</v>
      </c>
      <c r="E51" s="134"/>
      <c r="F51" s="134"/>
      <c r="G51" s="108">
        <f t="shared" si="8"/>
        <v>1.0664206642066421E-5</v>
      </c>
      <c r="H51" s="188"/>
      <c r="I51" s="191"/>
      <c r="J51" s="137"/>
      <c r="K51" s="70">
        <f>LOG(D51)</f>
        <v>2.9380190974762104</v>
      </c>
      <c r="L51" s="140"/>
      <c r="M51" s="185"/>
      <c r="N51" s="147"/>
      <c r="O51" s="140"/>
      <c r="P51" s="132"/>
    </row>
    <row r="52" spans="1:16" ht="20.100000000000001" customHeight="1">
      <c r="A52" s="16" t="s">
        <v>47</v>
      </c>
      <c r="B52" s="10">
        <v>81300000</v>
      </c>
      <c r="C52" s="10">
        <v>0</v>
      </c>
      <c r="D52" s="10">
        <v>1</v>
      </c>
      <c r="E52" s="134"/>
      <c r="F52" s="134"/>
      <c r="G52" s="11">
        <f t="shared" si="8"/>
        <v>1.2300123001230013E-8</v>
      </c>
      <c r="H52" s="188"/>
      <c r="I52" s="191"/>
      <c r="J52" s="137"/>
      <c r="K52" s="70">
        <f>LOG(D52)</f>
        <v>0</v>
      </c>
      <c r="L52" s="140"/>
      <c r="M52" s="185"/>
      <c r="N52" s="147"/>
      <c r="O52" s="140"/>
      <c r="P52" s="132"/>
    </row>
    <row r="53" spans="1:16" ht="20.100000000000001" customHeight="1">
      <c r="A53" s="16" t="s">
        <v>48</v>
      </c>
      <c r="B53" s="10">
        <v>81300000</v>
      </c>
      <c r="C53" s="10">
        <v>0</v>
      </c>
      <c r="D53" s="10">
        <v>1</v>
      </c>
      <c r="E53" s="134"/>
      <c r="F53" s="134"/>
      <c r="G53" s="11">
        <f t="shared" si="8"/>
        <v>1.2300123001230013E-8</v>
      </c>
      <c r="H53" s="188"/>
      <c r="I53" s="191"/>
      <c r="J53" s="137"/>
      <c r="K53" s="70">
        <f>LOG(D53)</f>
        <v>0</v>
      </c>
      <c r="L53" s="140"/>
      <c r="M53" s="185"/>
      <c r="N53" s="147"/>
      <c r="O53" s="140"/>
      <c r="P53" s="132"/>
    </row>
    <row r="54" spans="1:16" ht="20.100000000000001" customHeight="1">
      <c r="A54" s="16" t="s">
        <v>49</v>
      </c>
      <c r="B54" s="10">
        <v>81300000</v>
      </c>
      <c r="C54" s="10">
        <v>0</v>
      </c>
      <c r="D54" s="10">
        <v>1</v>
      </c>
      <c r="E54" s="135"/>
      <c r="F54" s="135"/>
      <c r="G54" s="11">
        <f t="shared" si="8"/>
        <v>1.2300123001230013E-8</v>
      </c>
      <c r="H54" s="189"/>
      <c r="I54" s="192"/>
      <c r="J54" s="138"/>
      <c r="K54" s="70">
        <f>LOG(D54)</f>
        <v>0</v>
      </c>
      <c r="L54" s="145"/>
      <c r="M54" s="186"/>
      <c r="N54" s="148"/>
      <c r="O54" s="140"/>
      <c r="P54" s="132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#9 (212 mg/L - 27°C - 7
5%RH - 36hr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56"/>
  <sheetViews>
    <sheetView zoomScale="60" zoomScaleNormal="60" zoomScaleSheetLayoutView="65" workbookViewId="0">
      <selection activeCell="D5" sqref="D5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96300000</v>
      </c>
      <c r="C2" s="112">
        <v>2930000</v>
      </c>
      <c r="D2" s="58">
        <f t="shared" ref="D2:D13" si="0">C2*10</f>
        <v>29300000</v>
      </c>
      <c r="E2" s="151">
        <f>AVERAGE(D2:D6)</f>
        <v>38560000</v>
      </c>
      <c r="F2" s="151">
        <f>STDEV(D2:D6)</f>
        <v>20540886.056837957</v>
      </c>
      <c r="G2" s="63">
        <f t="shared" ref="G2:G12" si="1">D2/B2</f>
        <v>0.30425752855659399</v>
      </c>
      <c r="H2" s="154">
        <f>AVERAGE(G2:G6)</f>
        <v>0.4004153686396677</v>
      </c>
      <c r="I2" s="154">
        <f>STDEV(G2:G6)</f>
        <v>0.2133009974749529</v>
      </c>
      <c r="J2" s="157">
        <f>I2/H2</f>
        <v>0.53269932720015467</v>
      </c>
      <c r="K2" s="64">
        <f>LOG(D2)</f>
        <v>7.4668676203541091</v>
      </c>
      <c r="L2" s="160">
        <f>AVERAGE(K2:K6)</f>
        <v>7.5279621587846695</v>
      </c>
      <c r="M2" s="199">
        <f>STDEV(K2:K6)^2</f>
        <v>7.1012836567106788E-2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96300000</v>
      </c>
      <c r="C3" s="60">
        <v>6900000</v>
      </c>
      <c r="D3" s="60">
        <f t="shared" si="0"/>
        <v>69000000</v>
      </c>
      <c r="E3" s="152"/>
      <c r="F3" s="152"/>
      <c r="G3" s="65">
        <f t="shared" si="1"/>
        <v>0.71651090342679125</v>
      </c>
      <c r="H3" s="155"/>
      <c r="I3" s="155"/>
      <c r="J3" s="158"/>
      <c r="K3" s="66">
        <f>LOG(D3)</f>
        <v>7.8388490907372557</v>
      </c>
      <c r="L3" s="161"/>
      <c r="M3" s="200"/>
      <c r="N3" s="30"/>
      <c r="O3" s="27"/>
      <c r="P3" s="28"/>
    </row>
    <row r="4" spans="1:16" s="9" customFormat="1" ht="20.100000000000001" customHeight="1">
      <c r="A4" s="59" t="s">
        <v>28</v>
      </c>
      <c r="B4" s="60">
        <v>96300000</v>
      </c>
      <c r="C4" s="60">
        <v>4370000</v>
      </c>
      <c r="D4" s="60">
        <f t="shared" si="0"/>
        <v>43700000</v>
      </c>
      <c r="E4" s="152"/>
      <c r="F4" s="152"/>
      <c r="G4" s="65">
        <f t="shared" si="1"/>
        <v>0.45379023883696779</v>
      </c>
      <c r="H4" s="155"/>
      <c r="I4" s="155"/>
      <c r="J4" s="158"/>
      <c r="K4" s="66">
        <f>LOG(D4)</f>
        <v>7.6404814369704219</v>
      </c>
      <c r="L4" s="161"/>
      <c r="M4" s="200"/>
      <c r="N4" s="30"/>
      <c r="O4" s="27"/>
      <c r="P4" s="28"/>
    </row>
    <row r="5" spans="1:16" s="9" customFormat="1" ht="20.100000000000001" customHeight="1">
      <c r="A5" s="59" t="s">
        <v>29</v>
      </c>
      <c r="B5" s="60">
        <v>96300000</v>
      </c>
      <c r="C5" s="60">
        <v>1310000</v>
      </c>
      <c r="D5" s="60">
        <f t="shared" si="0"/>
        <v>13100000</v>
      </c>
      <c r="E5" s="152"/>
      <c r="F5" s="152"/>
      <c r="G5" s="65">
        <f t="shared" si="1"/>
        <v>0.13603322949117341</v>
      </c>
      <c r="H5" s="155"/>
      <c r="I5" s="155"/>
      <c r="J5" s="158"/>
      <c r="K5" s="66">
        <f>LOG(D5)</f>
        <v>7.1172712956557644</v>
      </c>
      <c r="L5" s="161"/>
      <c r="M5" s="200"/>
      <c r="N5" s="30"/>
      <c r="O5" s="27"/>
      <c r="P5" s="28"/>
    </row>
    <row r="6" spans="1:16" s="9" customFormat="1" ht="20.100000000000001" customHeight="1">
      <c r="A6" s="59" t="s">
        <v>30</v>
      </c>
      <c r="B6" s="60">
        <v>96300000</v>
      </c>
      <c r="C6" s="60">
        <v>3770000</v>
      </c>
      <c r="D6" s="60">
        <f t="shared" si="0"/>
        <v>37700000</v>
      </c>
      <c r="E6" s="153"/>
      <c r="F6" s="153"/>
      <c r="G6" s="65">
        <f t="shared" si="1"/>
        <v>0.39148494288681207</v>
      </c>
      <c r="H6" s="156"/>
      <c r="I6" s="156"/>
      <c r="J6" s="159"/>
      <c r="K6" s="66">
        <f>LOG(D6)</f>
        <v>7.5763413502057926</v>
      </c>
      <c r="L6" s="161"/>
      <c r="M6" s="200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96300000</v>
      </c>
      <c r="C8" s="8">
        <v>0</v>
      </c>
      <c r="D8" s="8">
        <v>1</v>
      </c>
      <c r="E8" s="133">
        <f>AVERAGE(D8:D12)</f>
        <v>1</v>
      </c>
      <c r="F8" s="133">
        <f>STDEV(D8:D12)</f>
        <v>0</v>
      </c>
      <c r="G8" s="41">
        <f t="shared" si="1"/>
        <v>1.0384215991692627E-8</v>
      </c>
      <c r="H8" s="136">
        <f>AVERAGE(G8:G12)</f>
        <v>1.0384215991692627E-8</v>
      </c>
      <c r="I8" s="136">
        <f>STDEV(G8:G12)</f>
        <v>0</v>
      </c>
      <c r="J8" s="136">
        <f>I8/H8</f>
        <v>0</v>
      </c>
      <c r="K8" s="69">
        <f>LOG(D8)</f>
        <v>0</v>
      </c>
      <c r="L8" s="139">
        <f>AVERAGE(K8:K12)</f>
        <v>0</v>
      </c>
      <c r="M8" s="139">
        <f>STDEV(K8:K12)^2</f>
        <v>0</v>
      </c>
      <c r="N8" s="146">
        <f>L2-L8</f>
        <v>7.5279621587846695</v>
      </c>
      <c r="O8" s="139">
        <f>SQRT((M2/5)+(M8/5))</f>
        <v>0.11917452459909944</v>
      </c>
      <c r="P8" s="149">
        <f>1.96*O8</f>
        <v>0.23358206821423491</v>
      </c>
    </row>
    <row r="9" spans="1:16" ht="20.100000000000001" customHeight="1">
      <c r="A9" s="16" t="s">
        <v>33</v>
      </c>
      <c r="B9" s="10">
        <v>96300000</v>
      </c>
      <c r="C9" s="10">
        <v>0</v>
      </c>
      <c r="D9" s="10">
        <v>1</v>
      </c>
      <c r="E9" s="134"/>
      <c r="F9" s="134"/>
      <c r="G9" s="11">
        <f t="shared" si="1"/>
        <v>1.0384215991692627E-8</v>
      </c>
      <c r="H9" s="137"/>
      <c r="I9" s="137"/>
      <c r="J9" s="137"/>
      <c r="K9" s="70">
        <f>LOG(D9)</f>
        <v>0</v>
      </c>
      <c r="L9" s="140"/>
      <c r="M9" s="140"/>
      <c r="N9" s="147"/>
      <c r="O9" s="140"/>
      <c r="P9" s="150"/>
    </row>
    <row r="10" spans="1:16" ht="20.100000000000001" customHeight="1">
      <c r="A10" s="16" t="s">
        <v>34</v>
      </c>
      <c r="B10" s="10">
        <v>96300000</v>
      </c>
      <c r="C10" s="10">
        <v>0</v>
      </c>
      <c r="D10" s="10">
        <v>1</v>
      </c>
      <c r="E10" s="134"/>
      <c r="F10" s="134"/>
      <c r="G10" s="11">
        <f t="shared" si="1"/>
        <v>1.0384215991692627E-8</v>
      </c>
      <c r="H10" s="137"/>
      <c r="I10" s="137"/>
      <c r="J10" s="137"/>
      <c r="K10" s="70">
        <f>LOG(D10)</f>
        <v>0</v>
      </c>
      <c r="L10" s="140"/>
      <c r="M10" s="140"/>
      <c r="N10" s="147"/>
      <c r="O10" s="140"/>
      <c r="P10" s="150"/>
    </row>
    <row r="11" spans="1:16" ht="20.100000000000001" customHeight="1">
      <c r="A11" s="16" t="s">
        <v>35</v>
      </c>
      <c r="B11" s="10">
        <v>96300000</v>
      </c>
      <c r="C11" s="10">
        <v>0</v>
      </c>
      <c r="D11" s="10">
        <v>1</v>
      </c>
      <c r="E11" s="134"/>
      <c r="F11" s="134"/>
      <c r="G11" s="11">
        <f t="shared" si="1"/>
        <v>1.0384215991692627E-8</v>
      </c>
      <c r="H11" s="137"/>
      <c r="I11" s="137"/>
      <c r="J11" s="137"/>
      <c r="K11" s="70">
        <f>LOG(D11)</f>
        <v>0</v>
      </c>
      <c r="L11" s="140"/>
      <c r="M11" s="140"/>
      <c r="N11" s="147"/>
      <c r="O11" s="140"/>
      <c r="P11" s="150"/>
    </row>
    <row r="12" spans="1:16" ht="20.100000000000001" customHeight="1">
      <c r="A12" s="16" t="s">
        <v>36</v>
      </c>
      <c r="B12" s="10">
        <v>96300000</v>
      </c>
      <c r="C12" s="10">
        <v>0</v>
      </c>
      <c r="D12" s="10">
        <v>1</v>
      </c>
      <c r="E12" s="135"/>
      <c r="F12" s="135"/>
      <c r="G12" s="11">
        <f t="shared" si="1"/>
        <v>1.0384215991692627E-8</v>
      </c>
      <c r="H12" s="138"/>
      <c r="I12" s="138"/>
      <c r="J12" s="138"/>
      <c r="K12" s="70">
        <f>LOG(D12)</f>
        <v>0</v>
      </c>
      <c r="L12" s="145"/>
      <c r="M12" s="145"/>
      <c r="N12" s="148"/>
      <c r="O12" s="140"/>
      <c r="P12" s="150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96300000</v>
      </c>
      <c r="C16" s="45">
        <v>1290000</v>
      </c>
      <c r="D16" s="45">
        <f t="shared" ref="D16:D27" si="2">C16*10</f>
        <v>12900000</v>
      </c>
      <c r="E16" s="125">
        <f>AVERAGE(D16:D20)</f>
        <v>11514000</v>
      </c>
      <c r="F16" s="125">
        <f>STDEV(D16:D20)</f>
        <v>1549670.9328112211</v>
      </c>
      <c r="G16" s="49">
        <f t="shared" ref="G16:G26" si="3">D16/B16</f>
        <v>0.13395638629283488</v>
      </c>
      <c r="H16" s="128">
        <f>AVERAGE(G16:G20)</f>
        <v>0.1195638629283489</v>
      </c>
      <c r="I16" s="128">
        <f>STDEV(G16:G20)</f>
        <v>1.6092117682359582E-2</v>
      </c>
      <c r="J16" s="128">
        <f>I16/H16</f>
        <v>0.13459014528497723</v>
      </c>
      <c r="K16" s="50">
        <f>LOG(D16)</f>
        <v>7.1105897102992488</v>
      </c>
      <c r="L16" s="141">
        <f>AVERAGE(K16:K20)</f>
        <v>7.057708411998159</v>
      </c>
      <c r="M16" s="143">
        <f>STDEV(K16:K20)^2</f>
        <v>4.0380991926992904E-3</v>
      </c>
      <c r="N16" s="29"/>
      <c r="O16" s="25"/>
      <c r="P16" s="26"/>
    </row>
    <row r="17" spans="1:16" ht="20.100000000000001" customHeight="1">
      <c r="A17" s="46" t="s">
        <v>66</v>
      </c>
      <c r="B17" s="47">
        <v>96300000</v>
      </c>
      <c r="C17" s="47">
        <v>1210000</v>
      </c>
      <c r="D17" s="47">
        <f t="shared" si="2"/>
        <v>12100000</v>
      </c>
      <c r="E17" s="126"/>
      <c r="F17" s="126"/>
      <c r="G17" s="51">
        <f t="shared" si="3"/>
        <v>0.12564901349948079</v>
      </c>
      <c r="H17" s="129"/>
      <c r="I17" s="129"/>
      <c r="J17" s="129"/>
      <c r="K17" s="52">
        <f>LOG(D17)</f>
        <v>7.0827853703164498</v>
      </c>
      <c r="L17" s="142"/>
      <c r="M17" s="144"/>
      <c r="N17" s="30"/>
      <c r="O17" s="27"/>
      <c r="P17" s="28"/>
    </row>
    <row r="18" spans="1:16" ht="20.100000000000001" customHeight="1">
      <c r="A18" s="46" t="s">
        <v>67</v>
      </c>
      <c r="B18" s="47">
        <v>96300000</v>
      </c>
      <c r="C18" s="47">
        <v>1210000</v>
      </c>
      <c r="D18" s="47">
        <f t="shared" si="2"/>
        <v>12100000</v>
      </c>
      <c r="E18" s="126"/>
      <c r="F18" s="126"/>
      <c r="G18" s="51">
        <f t="shared" si="3"/>
        <v>0.12564901349948079</v>
      </c>
      <c r="H18" s="129"/>
      <c r="I18" s="129"/>
      <c r="J18" s="129"/>
      <c r="K18" s="52">
        <f>LOG(D18)</f>
        <v>7.0827853703164498</v>
      </c>
      <c r="L18" s="142"/>
      <c r="M18" s="144"/>
      <c r="N18" s="30"/>
      <c r="O18" s="27"/>
      <c r="P18" s="28"/>
    </row>
    <row r="19" spans="1:16" ht="20.100000000000001" customHeight="1">
      <c r="A19" s="46" t="s">
        <v>68</v>
      </c>
      <c r="B19" s="47">
        <v>96300000</v>
      </c>
      <c r="C19" s="47">
        <v>887000</v>
      </c>
      <c r="D19" s="47">
        <f t="shared" si="2"/>
        <v>8870000</v>
      </c>
      <c r="E19" s="126"/>
      <c r="F19" s="126"/>
      <c r="G19" s="51">
        <f t="shared" si="3"/>
        <v>9.2107995846313601E-2</v>
      </c>
      <c r="H19" s="129"/>
      <c r="I19" s="129"/>
      <c r="J19" s="129"/>
      <c r="K19" s="52">
        <f>LOG(D19)</f>
        <v>6.9479236198317267</v>
      </c>
      <c r="L19" s="142"/>
      <c r="M19" s="144"/>
      <c r="N19" s="30"/>
      <c r="O19" s="27"/>
      <c r="P19" s="28"/>
    </row>
    <row r="20" spans="1:16" ht="20.100000000000001" customHeight="1">
      <c r="A20" s="46" t="s">
        <v>69</v>
      </c>
      <c r="B20" s="47">
        <v>96300000</v>
      </c>
      <c r="C20" s="47">
        <v>1160000</v>
      </c>
      <c r="D20" s="47">
        <f t="shared" si="2"/>
        <v>11600000</v>
      </c>
      <c r="E20" s="127"/>
      <c r="F20" s="127"/>
      <c r="G20" s="51">
        <f t="shared" si="3"/>
        <v>0.12045690550363447</v>
      </c>
      <c r="H20" s="130"/>
      <c r="I20" s="130"/>
      <c r="J20" s="130"/>
      <c r="K20" s="52">
        <f>LOG(D20)</f>
        <v>7.0644579892269181</v>
      </c>
      <c r="L20" s="142"/>
      <c r="M20" s="144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96300000</v>
      </c>
      <c r="C22" s="8">
        <v>0</v>
      </c>
      <c r="D22" s="8">
        <v>1</v>
      </c>
      <c r="E22" s="133">
        <f>AVERAGE(D22:D26)</f>
        <v>1</v>
      </c>
      <c r="F22" s="133">
        <f>STDEV(D22:D26)</f>
        <v>0</v>
      </c>
      <c r="G22" s="41">
        <f t="shared" si="3"/>
        <v>1.0384215991692627E-8</v>
      </c>
      <c r="H22" s="136">
        <f>AVERAGE(G22:G26)</f>
        <v>1.0384215991692627E-8</v>
      </c>
      <c r="I22" s="136">
        <f>STDEV(G22:G26)</f>
        <v>0</v>
      </c>
      <c r="J22" s="136">
        <f>I22/H22</f>
        <v>0</v>
      </c>
      <c r="K22" s="69">
        <f>LOG(D22)</f>
        <v>0</v>
      </c>
      <c r="L22" s="139">
        <f>AVERAGE(K22:K26)</f>
        <v>0</v>
      </c>
      <c r="M22" s="139">
        <f>STDEV(K22:K26)^2</f>
        <v>0</v>
      </c>
      <c r="N22" s="146">
        <f>L16-L22</f>
        <v>7.057708411998159</v>
      </c>
      <c r="O22" s="139">
        <f>SQRT((M16/5)+(M22/5))</f>
        <v>2.8418653003614687E-2</v>
      </c>
      <c r="P22" s="131">
        <f>1.96*O22</f>
        <v>5.5700559887084784E-2</v>
      </c>
    </row>
    <row r="23" spans="1:16" ht="20.100000000000001" customHeight="1">
      <c r="A23" s="16" t="s">
        <v>72</v>
      </c>
      <c r="B23" s="10">
        <v>96300000</v>
      </c>
      <c r="C23" s="10">
        <v>0</v>
      </c>
      <c r="D23" s="10">
        <v>1</v>
      </c>
      <c r="E23" s="134"/>
      <c r="F23" s="134"/>
      <c r="G23" s="11">
        <f t="shared" si="3"/>
        <v>1.0384215991692627E-8</v>
      </c>
      <c r="H23" s="137"/>
      <c r="I23" s="137"/>
      <c r="J23" s="137"/>
      <c r="K23" s="70">
        <f>LOG(D23)</f>
        <v>0</v>
      </c>
      <c r="L23" s="140"/>
      <c r="M23" s="140"/>
      <c r="N23" s="147"/>
      <c r="O23" s="140"/>
      <c r="P23" s="132"/>
    </row>
    <row r="24" spans="1:16" ht="20.100000000000001" customHeight="1">
      <c r="A24" s="16" t="s">
        <v>73</v>
      </c>
      <c r="B24" s="10">
        <v>96300000</v>
      </c>
      <c r="C24" s="10">
        <v>0</v>
      </c>
      <c r="D24" s="10">
        <v>1</v>
      </c>
      <c r="E24" s="134"/>
      <c r="F24" s="134"/>
      <c r="G24" s="11">
        <f t="shared" si="3"/>
        <v>1.0384215991692627E-8</v>
      </c>
      <c r="H24" s="137"/>
      <c r="I24" s="137"/>
      <c r="J24" s="137"/>
      <c r="K24" s="70">
        <f>LOG(D24)</f>
        <v>0</v>
      </c>
      <c r="L24" s="140"/>
      <c r="M24" s="140"/>
      <c r="N24" s="147"/>
      <c r="O24" s="140"/>
      <c r="P24" s="132"/>
    </row>
    <row r="25" spans="1:16" ht="20.100000000000001" customHeight="1">
      <c r="A25" s="16" t="s">
        <v>74</v>
      </c>
      <c r="B25" s="10">
        <v>96300000</v>
      </c>
      <c r="C25" s="10">
        <v>0</v>
      </c>
      <c r="D25" s="10">
        <v>1</v>
      </c>
      <c r="E25" s="134"/>
      <c r="F25" s="134"/>
      <c r="G25" s="11">
        <f t="shared" si="3"/>
        <v>1.0384215991692627E-8</v>
      </c>
      <c r="H25" s="137"/>
      <c r="I25" s="137"/>
      <c r="J25" s="137"/>
      <c r="K25" s="70">
        <f>LOG(D25)</f>
        <v>0</v>
      </c>
      <c r="L25" s="140"/>
      <c r="M25" s="140"/>
      <c r="N25" s="147"/>
      <c r="O25" s="140"/>
      <c r="P25" s="132"/>
    </row>
    <row r="26" spans="1:16" ht="20.100000000000001" customHeight="1">
      <c r="A26" s="16" t="s">
        <v>75</v>
      </c>
      <c r="B26" s="10">
        <v>96300000</v>
      </c>
      <c r="C26" s="10">
        <v>0</v>
      </c>
      <c r="D26" s="10">
        <v>1</v>
      </c>
      <c r="E26" s="135"/>
      <c r="F26" s="135"/>
      <c r="G26" s="11">
        <f t="shared" si="3"/>
        <v>1.0384215991692627E-8</v>
      </c>
      <c r="H26" s="138"/>
      <c r="I26" s="138"/>
      <c r="J26" s="138"/>
      <c r="K26" s="70">
        <f>LOG(D26)</f>
        <v>0</v>
      </c>
      <c r="L26" s="145"/>
      <c r="M26" s="145"/>
      <c r="N26" s="148"/>
      <c r="O26" s="140"/>
      <c r="P26" s="132"/>
    </row>
    <row r="27" spans="1:16" ht="20.100000000000001" customHeight="1" thickBot="1">
      <c r="A27" s="37" t="s">
        <v>76</v>
      </c>
      <c r="B27" s="36">
        <v>0</v>
      </c>
      <c r="C27" s="106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96300000</v>
      </c>
      <c r="C30" s="78">
        <v>5700000</v>
      </c>
      <c r="D30" s="78">
        <f t="shared" ref="D30:D41" si="4">C30*10</f>
        <v>57000000</v>
      </c>
      <c r="E30" s="168">
        <f>AVERAGE(D30:D34)</f>
        <v>60660000</v>
      </c>
      <c r="F30" s="168">
        <f>STDEV(D30:D34)</f>
        <v>6973019.4320681486</v>
      </c>
      <c r="G30" s="83">
        <f t="shared" ref="G30:G40" si="5">D30/B30</f>
        <v>0.59190031152647971</v>
      </c>
      <c r="H30" s="171">
        <f>AVERAGE(G30:G34)</f>
        <v>0.62990654205607477</v>
      </c>
      <c r="I30" s="171">
        <f>STDEV(G30:G34)</f>
        <v>7.2409339896865252E-2</v>
      </c>
      <c r="J30" s="171">
        <f>I30/H30</f>
        <v>0.11495251289264959</v>
      </c>
      <c r="K30" s="84">
        <f>LOG(D30)</f>
        <v>7.7558748556724915</v>
      </c>
      <c r="L30" s="164">
        <f>AVERAGE(K30:K34)</f>
        <v>7.7804845505006641</v>
      </c>
      <c r="M30" s="195">
        <f>STDEV(K30:K34)^2</f>
        <v>2.6942371809207644E-3</v>
      </c>
      <c r="N30" s="29"/>
      <c r="O30" s="25"/>
      <c r="P30" s="26"/>
    </row>
    <row r="31" spans="1:16" ht="20.100000000000001" customHeight="1">
      <c r="A31" s="79" t="s">
        <v>55</v>
      </c>
      <c r="B31" s="80">
        <v>96300000</v>
      </c>
      <c r="C31" s="80">
        <v>5030000</v>
      </c>
      <c r="D31" s="80">
        <f t="shared" si="4"/>
        <v>50300000</v>
      </c>
      <c r="E31" s="169"/>
      <c r="F31" s="169"/>
      <c r="G31" s="86">
        <f t="shared" si="5"/>
        <v>0.52232606438213913</v>
      </c>
      <c r="H31" s="172"/>
      <c r="I31" s="172"/>
      <c r="J31" s="172"/>
      <c r="K31" s="87">
        <f>LOG(D31)</f>
        <v>7.7015679850559273</v>
      </c>
      <c r="L31" s="165"/>
      <c r="M31" s="196"/>
      <c r="N31" s="30"/>
      <c r="O31" s="27"/>
      <c r="P31" s="28"/>
    </row>
    <row r="32" spans="1:16" ht="20.100000000000001" customHeight="1">
      <c r="A32" s="79" t="s">
        <v>56</v>
      </c>
      <c r="B32" s="80">
        <v>96300000</v>
      </c>
      <c r="C32" s="80">
        <v>6630000</v>
      </c>
      <c r="D32" s="80">
        <f t="shared" si="4"/>
        <v>66300000</v>
      </c>
      <c r="E32" s="169"/>
      <c r="F32" s="169"/>
      <c r="G32" s="86">
        <f t="shared" si="5"/>
        <v>0.68847352024922115</v>
      </c>
      <c r="H32" s="172"/>
      <c r="I32" s="172"/>
      <c r="J32" s="172"/>
      <c r="K32" s="87">
        <f>LOG(D32)</f>
        <v>7.8215135284047728</v>
      </c>
      <c r="L32" s="165"/>
      <c r="M32" s="196"/>
      <c r="N32" s="30"/>
      <c r="O32" s="27"/>
      <c r="P32" s="28"/>
    </row>
    <row r="33" spans="1:16" ht="20.100000000000001" customHeight="1">
      <c r="A33" s="79" t="s">
        <v>57</v>
      </c>
      <c r="B33" s="80">
        <v>96300000</v>
      </c>
      <c r="C33" s="80">
        <v>6670000</v>
      </c>
      <c r="D33" s="80">
        <f t="shared" si="4"/>
        <v>66700000</v>
      </c>
      <c r="E33" s="169"/>
      <c r="F33" s="169"/>
      <c r="G33" s="86">
        <f t="shared" si="5"/>
        <v>0.69262720664589827</v>
      </c>
      <c r="H33" s="172"/>
      <c r="I33" s="172"/>
      <c r="J33" s="172"/>
      <c r="K33" s="87">
        <f>LOG(D33)</f>
        <v>7.8241258339165487</v>
      </c>
      <c r="L33" s="165"/>
      <c r="M33" s="196"/>
      <c r="N33" s="30"/>
      <c r="O33" s="27"/>
      <c r="P33" s="28"/>
    </row>
    <row r="34" spans="1:16" ht="20.100000000000001" customHeight="1">
      <c r="A34" s="79" t="s">
        <v>58</v>
      </c>
      <c r="B34" s="80">
        <v>96300000</v>
      </c>
      <c r="C34" s="80">
        <v>6300000</v>
      </c>
      <c r="D34" s="80">
        <f t="shared" si="4"/>
        <v>63000000</v>
      </c>
      <c r="E34" s="170"/>
      <c r="F34" s="170"/>
      <c r="G34" s="86">
        <f t="shared" si="5"/>
        <v>0.65420560747663548</v>
      </c>
      <c r="H34" s="173"/>
      <c r="I34" s="173"/>
      <c r="J34" s="173"/>
      <c r="K34" s="87">
        <f>LOG(D34)</f>
        <v>7.7993405494535821</v>
      </c>
      <c r="L34" s="165"/>
      <c r="M34" s="196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96300000</v>
      </c>
      <c r="C36" s="8">
        <v>0</v>
      </c>
      <c r="D36" s="8">
        <v>1</v>
      </c>
      <c r="E36" s="133">
        <f>AVERAGE(D36:D40)</f>
        <v>20.6</v>
      </c>
      <c r="F36" s="133">
        <f>STDEV(D36:D40)</f>
        <v>29.321408560981517</v>
      </c>
      <c r="G36" s="41">
        <f t="shared" si="5"/>
        <v>1.0384215991692627E-8</v>
      </c>
      <c r="H36" s="201">
        <f>AVERAGE(G36:G40)</f>
        <v>2.1391484942886811E-7</v>
      </c>
      <c r="I36" s="201">
        <f>STDEV(G36:G40)</f>
        <v>3.0447983967789734E-7</v>
      </c>
      <c r="J36" s="136">
        <f>I36/H36</f>
        <v>1.4233693476204619</v>
      </c>
      <c r="K36" s="69">
        <f>LOG(D36)</f>
        <v>0</v>
      </c>
      <c r="L36" s="139">
        <f>AVERAGE(K36:K40)</f>
        <v>0.66931401348457376</v>
      </c>
      <c r="M36" s="139">
        <f>STDEV(K36:K40)^2</f>
        <v>0.85134131471606234</v>
      </c>
      <c r="N36" s="146">
        <f>L30-L36</f>
        <v>7.1111705370160907</v>
      </c>
      <c r="O36" s="184">
        <f>SQRT((M30/5)+(M36/5))</f>
        <v>0.41328816869031781</v>
      </c>
      <c r="P36" s="131">
        <f>1.96*O36</f>
        <v>0.81004481063302292</v>
      </c>
    </row>
    <row r="37" spans="1:16" ht="20.100000000000001" customHeight="1">
      <c r="A37" s="16" t="s">
        <v>61</v>
      </c>
      <c r="B37" s="10">
        <v>96300000</v>
      </c>
      <c r="C37" s="10">
        <v>0</v>
      </c>
      <c r="D37" s="10">
        <v>1</v>
      </c>
      <c r="E37" s="134"/>
      <c r="F37" s="134"/>
      <c r="G37" s="11">
        <f t="shared" si="5"/>
        <v>1.0384215991692627E-8</v>
      </c>
      <c r="H37" s="202"/>
      <c r="I37" s="202"/>
      <c r="J37" s="137"/>
      <c r="K37" s="70">
        <f>LOG(D37)</f>
        <v>0</v>
      </c>
      <c r="L37" s="140"/>
      <c r="M37" s="140"/>
      <c r="N37" s="147"/>
      <c r="O37" s="185"/>
      <c r="P37" s="132"/>
    </row>
    <row r="38" spans="1:16" ht="20.100000000000001" customHeight="1">
      <c r="A38" s="16" t="s">
        <v>62</v>
      </c>
      <c r="B38" s="10">
        <v>96300000</v>
      </c>
      <c r="C38" s="10">
        <v>0</v>
      </c>
      <c r="D38" s="10">
        <v>1</v>
      </c>
      <c r="E38" s="134"/>
      <c r="F38" s="134"/>
      <c r="G38" s="11">
        <f t="shared" si="5"/>
        <v>1.0384215991692627E-8</v>
      </c>
      <c r="H38" s="202"/>
      <c r="I38" s="202"/>
      <c r="J38" s="137"/>
      <c r="K38" s="70">
        <f>LOG(D38)</f>
        <v>0</v>
      </c>
      <c r="L38" s="140"/>
      <c r="M38" s="140"/>
      <c r="N38" s="147"/>
      <c r="O38" s="185"/>
      <c r="P38" s="132"/>
    </row>
    <row r="39" spans="1:16" ht="20.100000000000001" customHeight="1">
      <c r="A39" s="16" t="s">
        <v>63</v>
      </c>
      <c r="B39" s="10">
        <v>96300000</v>
      </c>
      <c r="C39" s="10">
        <v>3.33</v>
      </c>
      <c r="D39" s="10">
        <f t="shared" si="4"/>
        <v>33.299999999999997</v>
      </c>
      <c r="E39" s="134"/>
      <c r="F39" s="134"/>
      <c r="G39" s="111">
        <f t="shared" si="5"/>
        <v>3.4579439252336448E-7</v>
      </c>
      <c r="H39" s="202"/>
      <c r="I39" s="202"/>
      <c r="J39" s="137"/>
      <c r="K39" s="70">
        <f>LOG(D39)</f>
        <v>1.5224442335063197</v>
      </c>
      <c r="L39" s="140"/>
      <c r="M39" s="140"/>
      <c r="N39" s="147"/>
      <c r="O39" s="185"/>
      <c r="P39" s="132"/>
    </row>
    <row r="40" spans="1:16" ht="20.100000000000001" customHeight="1">
      <c r="A40" s="16" t="s">
        <v>64</v>
      </c>
      <c r="B40" s="10">
        <v>96300000</v>
      </c>
      <c r="C40" s="10">
        <v>6.67</v>
      </c>
      <c r="D40" s="10">
        <f t="shared" si="4"/>
        <v>66.7</v>
      </c>
      <c r="E40" s="135"/>
      <c r="F40" s="135"/>
      <c r="G40" s="111">
        <f t="shared" si="5"/>
        <v>6.9262720664589826E-7</v>
      </c>
      <c r="H40" s="203"/>
      <c r="I40" s="203"/>
      <c r="J40" s="138"/>
      <c r="K40" s="70">
        <f>LOG(D40)</f>
        <v>1.8241258339165489</v>
      </c>
      <c r="L40" s="145"/>
      <c r="M40" s="145"/>
      <c r="N40" s="148"/>
      <c r="O40" s="185"/>
      <c r="P40" s="132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39</v>
      </c>
      <c r="B44" s="89">
        <v>96300000</v>
      </c>
      <c r="C44" s="89">
        <v>640000</v>
      </c>
      <c r="D44" s="89">
        <f t="shared" ref="D44:D55" si="6">C44*10</f>
        <v>6400000</v>
      </c>
      <c r="E44" s="174">
        <f>AVERAGE(D44:D48)</f>
        <v>6446000</v>
      </c>
      <c r="F44" s="174">
        <f>STDEV(D44:D48)</f>
        <v>595843.93929954513</v>
      </c>
      <c r="G44" s="93">
        <f t="shared" ref="G44:G48" si="7">D44/B44</f>
        <v>6.6458982346832812E-2</v>
      </c>
      <c r="H44" s="177">
        <f>AVERAGE(G44:G48)</f>
        <v>6.6936656282450685E-2</v>
      </c>
      <c r="I44" s="177">
        <f>STDEV(G44:G48)</f>
        <v>6.1873721630274674E-3</v>
      </c>
      <c r="J44" s="177">
        <f>I44/H44</f>
        <v>9.2436230111626591E-2</v>
      </c>
      <c r="K44" s="94">
        <f>LOG(D44)</f>
        <v>6.8061799739838875</v>
      </c>
      <c r="L44" s="180">
        <f>AVERAGE(K44:K48)</f>
        <v>6.8078132076998656</v>
      </c>
      <c r="M44" s="193">
        <f>STDEV(K44:K48)^2</f>
        <v>1.5999423495951016E-3</v>
      </c>
      <c r="N44" s="29"/>
      <c r="O44" s="25"/>
      <c r="P44" s="26"/>
    </row>
    <row r="45" spans="1:16" ht="20.100000000000001" customHeight="1">
      <c r="A45" s="90" t="s">
        <v>40</v>
      </c>
      <c r="B45" s="91">
        <v>96300000</v>
      </c>
      <c r="C45" s="91">
        <v>723000</v>
      </c>
      <c r="D45" s="91">
        <f t="shared" si="6"/>
        <v>7230000</v>
      </c>
      <c r="E45" s="175"/>
      <c r="F45" s="175"/>
      <c r="G45" s="95">
        <f t="shared" si="7"/>
        <v>7.5077881619937697E-2</v>
      </c>
      <c r="H45" s="178"/>
      <c r="I45" s="178"/>
      <c r="J45" s="178"/>
      <c r="K45" s="96">
        <f>LOG(D45)</f>
        <v>6.859138297294531</v>
      </c>
      <c r="L45" s="181"/>
      <c r="M45" s="194"/>
      <c r="N45" s="30"/>
      <c r="O45" s="27"/>
      <c r="P45" s="28"/>
    </row>
    <row r="46" spans="1:16" ht="20.100000000000001" customHeight="1">
      <c r="A46" s="90" t="s">
        <v>41</v>
      </c>
      <c r="B46" s="91">
        <v>96300000</v>
      </c>
      <c r="C46" s="91">
        <v>577000</v>
      </c>
      <c r="D46" s="91">
        <f t="shared" si="6"/>
        <v>5770000</v>
      </c>
      <c r="E46" s="175"/>
      <c r="F46" s="175"/>
      <c r="G46" s="95">
        <f t="shared" si="7"/>
        <v>5.9916926272066462E-2</v>
      </c>
      <c r="H46" s="178"/>
      <c r="I46" s="178"/>
      <c r="J46" s="178"/>
      <c r="K46" s="96">
        <f>LOG(D46)</f>
        <v>6.7611758131557318</v>
      </c>
      <c r="L46" s="181"/>
      <c r="M46" s="194"/>
      <c r="N46" s="30"/>
      <c r="O46" s="27"/>
      <c r="P46" s="28"/>
    </row>
    <row r="47" spans="1:16" ht="20.100000000000001" customHeight="1">
      <c r="A47" s="90" t="s">
        <v>42</v>
      </c>
      <c r="B47" s="91">
        <v>96300000</v>
      </c>
      <c r="C47" s="91">
        <v>683000</v>
      </c>
      <c r="D47" s="91">
        <f t="shared" si="6"/>
        <v>6830000</v>
      </c>
      <c r="E47" s="175"/>
      <c r="F47" s="175"/>
      <c r="G47" s="95">
        <f t="shared" si="7"/>
        <v>7.0924195223260642E-2</v>
      </c>
      <c r="H47" s="178"/>
      <c r="I47" s="178"/>
      <c r="J47" s="178"/>
      <c r="K47" s="96">
        <f>LOG(D47)</f>
        <v>6.8344207036815323</v>
      </c>
      <c r="L47" s="181"/>
      <c r="M47" s="194"/>
      <c r="N47" s="30"/>
      <c r="O47" s="27"/>
      <c r="P47" s="28"/>
    </row>
    <row r="48" spans="1:16" ht="20.100000000000001" customHeight="1">
      <c r="A48" s="90" t="s">
        <v>43</v>
      </c>
      <c r="B48" s="91">
        <v>96300000</v>
      </c>
      <c r="C48" s="91">
        <v>600000</v>
      </c>
      <c r="D48" s="91">
        <f t="shared" si="6"/>
        <v>6000000</v>
      </c>
      <c r="E48" s="176"/>
      <c r="F48" s="176"/>
      <c r="G48" s="95">
        <f t="shared" si="7"/>
        <v>6.2305295950155763E-2</v>
      </c>
      <c r="H48" s="179"/>
      <c r="I48" s="179"/>
      <c r="J48" s="179"/>
      <c r="K48" s="96">
        <f>LOG(D48)</f>
        <v>6.7781512503836439</v>
      </c>
      <c r="L48" s="181"/>
      <c r="M48" s="194"/>
      <c r="N48" s="30"/>
      <c r="O48" s="27"/>
      <c r="P48" s="28"/>
    </row>
    <row r="49" spans="1:16" ht="20.100000000000001" customHeight="1" thickBot="1">
      <c r="A49" s="92" t="s">
        <v>44</v>
      </c>
      <c r="B49" s="119">
        <v>0</v>
      </c>
      <c r="C49" s="119">
        <v>0</v>
      </c>
      <c r="D49" s="119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96300000</v>
      </c>
      <c r="C50" s="8">
        <v>0</v>
      </c>
      <c r="D50" s="8">
        <v>1</v>
      </c>
      <c r="E50" s="133">
        <f>AVERAGE(D50:D54)</f>
        <v>7.4599999999999991</v>
      </c>
      <c r="F50" s="133">
        <f>STDEV(D50:D54)</f>
        <v>14.444999134648642</v>
      </c>
      <c r="G50" s="41">
        <f t="shared" ref="G50:G54" si="8">D50/B50</f>
        <v>1.0384215991692627E-8</v>
      </c>
      <c r="H50" s="204">
        <f>AVERAGE(G50:G54)</f>
        <v>7.7466251298027005E-8</v>
      </c>
      <c r="I50" s="201">
        <f>STDEV(G50:G54)</f>
        <v>1.4999999101400459E-7</v>
      </c>
      <c r="J50" s="136">
        <f>I50/H50</f>
        <v>1.9363269617491476</v>
      </c>
      <c r="K50" s="69">
        <f>LOG(D50)</f>
        <v>0</v>
      </c>
      <c r="L50" s="139">
        <f>AVERAGE(K50:K54)</f>
        <v>0.30448884670126397</v>
      </c>
      <c r="M50" s="184">
        <f>STDEV(K50:K54)^2</f>
        <v>0.46356728882732906</v>
      </c>
      <c r="N50" s="146">
        <f>L44-L50</f>
        <v>6.5033243609986018</v>
      </c>
      <c r="O50" s="139">
        <f>SQRT((M44/5)+(M50/5))</f>
        <v>0.30501384597323583</v>
      </c>
      <c r="P50" s="131">
        <f>1.96*O50</f>
        <v>0.59782713810754218</v>
      </c>
    </row>
    <row r="51" spans="1:16" ht="20.100000000000001" customHeight="1">
      <c r="A51" s="16" t="s">
        <v>46</v>
      </c>
      <c r="B51" s="10">
        <v>96300000</v>
      </c>
      <c r="C51" s="10">
        <v>0</v>
      </c>
      <c r="D51" s="10">
        <v>1</v>
      </c>
      <c r="E51" s="134"/>
      <c r="F51" s="134"/>
      <c r="G51" s="11">
        <f t="shared" si="8"/>
        <v>1.0384215991692627E-8</v>
      </c>
      <c r="H51" s="205"/>
      <c r="I51" s="202"/>
      <c r="J51" s="137"/>
      <c r="K51" s="70">
        <f>LOG(D51)</f>
        <v>0</v>
      </c>
      <c r="L51" s="140"/>
      <c r="M51" s="185"/>
      <c r="N51" s="147"/>
      <c r="O51" s="140"/>
      <c r="P51" s="132"/>
    </row>
    <row r="52" spans="1:16" ht="20.100000000000001" customHeight="1">
      <c r="A52" s="16" t="s">
        <v>47</v>
      </c>
      <c r="B52" s="10">
        <v>96300000</v>
      </c>
      <c r="C52" s="10">
        <v>0</v>
      </c>
      <c r="D52" s="10">
        <v>1</v>
      </c>
      <c r="E52" s="134"/>
      <c r="F52" s="134"/>
      <c r="G52" s="11">
        <f t="shared" si="8"/>
        <v>1.0384215991692627E-8</v>
      </c>
      <c r="H52" s="205"/>
      <c r="I52" s="202"/>
      <c r="J52" s="137"/>
      <c r="K52" s="70">
        <f>LOG(D52)</f>
        <v>0</v>
      </c>
      <c r="L52" s="140"/>
      <c r="M52" s="185"/>
      <c r="N52" s="147"/>
      <c r="O52" s="140"/>
      <c r="P52" s="132"/>
    </row>
    <row r="53" spans="1:16" ht="20.100000000000001" customHeight="1">
      <c r="A53" s="16" t="s">
        <v>48</v>
      </c>
      <c r="B53" s="10">
        <v>96300000</v>
      </c>
      <c r="C53" s="10">
        <v>0</v>
      </c>
      <c r="D53" s="10">
        <v>1</v>
      </c>
      <c r="E53" s="134"/>
      <c r="F53" s="134"/>
      <c r="G53" s="11">
        <f t="shared" si="8"/>
        <v>1.0384215991692627E-8</v>
      </c>
      <c r="H53" s="205"/>
      <c r="I53" s="202"/>
      <c r="J53" s="137"/>
      <c r="K53" s="70">
        <f>LOG(D53)</f>
        <v>0</v>
      </c>
      <c r="L53" s="140"/>
      <c r="M53" s="185"/>
      <c r="N53" s="147"/>
      <c r="O53" s="140"/>
      <c r="P53" s="132"/>
    </row>
    <row r="54" spans="1:16" ht="20.100000000000001" customHeight="1">
      <c r="A54" s="16" t="s">
        <v>49</v>
      </c>
      <c r="B54" s="10">
        <v>96300000</v>
      </c>
      <c r="C54" s="10">
        <v>3.33</v>
      </c>
      <c r="D54" s="10">
        <f t="shared" si="6"/>
        <v>33.299999999999997</v>
      </c>
      <c r="E54" s="135"/>
      <c r="F54" s="135"/>
      <c r="G54" s="111">
        <f t="shared" si="8"/>
        <v>3.4579439252336448E-7</v>
      </c>
      <c r="H54" s="206"/>
      <c r="I54" s="203"/>
      <c r="J54" s="138"/>
      <c r="K54" s="70">
        <f>LOG(D54)</f>
        <v>1.5224442335063197</v>
      </c>
      <c r="L54" s="145"/>
      <c r="M54" s="186"/>
      <c r="N54" s="148"/>
      <c r="O54" s="140"/>
      <c r="P54" s="132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#9 (212 mg/L - 27°C - 75%RH - 36hr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0"/>
  <sheetViews>
    <sheetView topLeftCell="D1" zoomScaleNormal="100" workbookViewId="0">
      <selection activeCell="Q19" sqref="Q19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120"/>
      <c r="O4" s="120"/>
      <c r="P4" s="121"/>
      <c r="Q4" s="120"/>
      <c r="R4" s="120"/>
      <c r="S4" s="121"/>
    </row>
    <row r="5" spans="13:19">
      <c r="M5" s="54" t="s">
        <v>38</v>
      </c>
      <c r="N5" s="67">
        <v>28.5</v>
      </c>
      <c r="O5" s="67">
        <v>27</v>
      </c>
      <c r="P5" s="68">
        <v>27.25</v>
      </c>
      <c r="Q5" s="67">
        <v>79.900000000000006</v>
      </c>
      <c r="R5" s="67">
        <v>72.8</v>
      </c>
      <c r="S5" s="68">
        <v>75.72</v>
      </c>
    </row>
    <row r="9" spans="13:19" ht="13.5" thickBot="1">
      <c r="N9" s="107" t="s">
        <v>23</v>
      </c>
      <c r="O9" s="107" t="s">
        <v>24</v>
      </c>
      <c r="P9" s="107" t="s">
        <v>25</v>
      </c>
    </row>
    <row r="10" spans="13:19" ht="13.5" thickTop="1">
      <c r="M10" s="71" t="s">
        <v>22</v>
      </c>
      <c r="N10" s="72">
        <v>218</v>
      </c>
      <c r="O10" s="72">
        <v>207</v>
      </c>
      <c r="P10" s="73">
        <v>211.97</v>
      </c>
    </row>
    <row r="13" spans="13:19">
      <c r="Q13" s="114"/>
    </row>
    <row r="14" spans="13:19">
      <c r="N14" s="102"/>
      <c r="O14" s="102"/>
      <c r="P14" s="102"/>
      <c r="Q14" s="102"/>
      <c r="R14" s="102"/>
    </row>
    <row r="15" spans="13:19">
      <c r="N15" s="100"/>
      <c r="O15" s="101"/>
      <c r="P15" s="101"/>
      <c r="Q15" s="100"/>
      <c r="R15" s="101"/>
    </row>
    <row r="16" spans="13:19">
      <c r="N16" s="100"/>
      <c r="O16" s="207" t="s">
        <v>52</v>
      </c>
      <c r="P16" s="207"/>
      <c r="Q16" s="100"/>
      <c r="R16" s="103"/>
    </row>
    <row r="17" spans="4:18">
      <c r="N17" s="102"/>
      <c r="O17" s="122" t="s">
        <v>81</v>
      </c>
      <c r="P17" s="123" t="s">
        <v>82</v>
      </c>
      <c r="Q17" s="124" t="s">
        <v>83</v>
      </c>
      <c r="R17" s="102"/>
    </row>
    <row r="18" spans="4:18">
      <c r="N18" s="100" t="s">
        <v>51</v>
      </c>
      <c r="O18" s="113">
        <v>7.74</v>
      </c>
      <c r="P18" s="105">
        <v>2.79</v>
      </c>
      <c r="Q18" s="103">
        <v>7.53</v>
      </c>
      <c r="R18" s="101"/>
    </row>
    <row r="19" spans="4:18">
      <c r="N19" s="100" t="s">
        <v>78</v>
      </c>
      <c r="O19" s="113">
        <v>7.07</v>
      </c>
      <c r="P19" s="113">
        <v>6.48</v>
      </c>
      <c r="Q19" s="103">
        <v>7.06</v>
      </c>
      <c r="R19" s="103"/>
    </row>
    <row r="20" spans="4:18">
      <c r="N20" s="100" t="s">
        <v>77</v>
      </c>
      <c r="O20" s="113">
        <v>8.0399999999999991</v>
      </c>
      <c r="P20" s="113">
        <v>7.91</v>
      </c>
      <c r="Q20" s="100">
        <v>7.11</v>
      </c>
      <c r="R20" s="101"/>
    </row>
    <row r="21" spans="4:18">
      <c r="N21" s="104" t="s">
        <v>79</v>
      </c>
      <c r="O21" s="113">
        <v>6.92</v>
      </c>
      <c r="P21" s="105">
        <v>5.26</v>
      </c>
      <c r="Q21" s="105">
        <v>6.5</v>
      </c>
      <c r="R21" s="101"/>
    </row>
    <row r="24" spans="4:18">
      <c r="N24" s="102"/>
      <c r="O24" s="102"/>
      <c r="P24" s="102"/>
      <c r="Q24" s="102"/>
      <c r="R24" s="102"/>
    </row>
    <row r="25" spans="4:18">
      <c r="N25" s="100"/>
      <c r="O25" s="101"/>
      <c r="P25" s="101"/>
      <c r="Q25" s="100"/>
      <c r="R25" s="101"/>
    </row>
    <row r="26" spans="4:18">
      <c r="N26" s="100"/>
      <c r="O26" s="103"/>
      <c r="P26" s="101"/>
      <c r="Q26" s="100"/>
      <c r="R26" s="103"/>
    </row>
    <row r="27" spans="4:18">
      <c r="E27" s="53"/>
      <c r="F27" s="53"/>
      <c r="G27" s="53"/>
      <c r="H27" s="53"/>
      <c r="I27" s="53"/>
      <c r="J27" s="53"/>
      <c r="N27" s="100"/>
      <c r="O27" s="101"/>
      <c r="P27" s="101"/>
      <c r="Q27" s="100"/>
      <c r="R27" s="101"/>
    </row>
    <row r="28" spans="4:18">
      <c r="D28" s="53"/>
      <c r="N28" s="100"/>
      <c r="O28" s="101"/>
      <c r="P28" s="101"/>
      <c r="Q28" s="100"/>
      <c r="R28" s="101"/>
    </row>
    <row r="29" spans="4:18">
      <c r="N29" s="100"/>
      <c r="O29" s="101"/>
      <c r="P29" s="101"/>
      <c r="Q29" s="100"/>
      <c r="R29" s="101"/>
    </row>
    <row r="30" spans="4:18">
      <c r="N30" s="100"/>
      <c r="O30" s="101"/>
      <c r="P30" s="101"/>
      <c r="Q30" s="100"/>
      <c r="R30" s="101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#8 (212 mg/L - 27°C - 45%RH - 48hr CT)
&amp;"Arial,Italic"B. anthracis &amp;"Arial,Regular"Ames, &amp;"Arial,Italic"B. anthracis &amp;"Arial,Regular"NNR1Delta1,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2013-11-18T13:05:58Z</cp:lastPrinted>
  <dcterms:created xsi:type="dcterms:W3CDTF">2003-06-12T11:20:39Z</dcterms:created>
  <dcterms:modified xsi:type="dcterms:W3CDTF">2014-01-15T15:48:12Z</dcterms:modified>
</cp:coreProperties>
</file>