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HAPS research/BTEX/BTEX paper/Science Hub record/"/>
    </mc:Choice>
  </mc:AlternateContent>
  <xr:revisionPtr revIDLastSave="23" documentId="8_{19D7A0D8-5BED-4164-B8E4-F39DCF8B5E6E}" xr6:coauthVersionLast="47" xr6:coauthVersionMax="47" xr10:uidLastSave="{28F7BE8F-ABAE-4174-AC6C-38ED846ACD14}"/>
  <bookViews>
    <workbookView xWindow="-108" yWindow="-108" windowWidth="23256" windowHeight="13896" activeTab="3" xr2:uid="{0B1B4259-300C-4B45-BC22-3ECBC779F74E}"/>
  </bookViews>
  <sheets>
    <sheet name="BALF cells" sheetId="1" r:id="rId1"/>
    <sheet name="BALF bchm and Blood" sheetId="12" r:id="rId2"/>
    <sheet name="Blood summary" sheetId="16" r:id="rId3"/>
    <sheet name="BALF summary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F56" i="12" l="1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V4" i="12"/>
  <c r="V43" i="12"/>
  <c r="V42" i="12"/>
  <c r="V41" i="12"/>
  <c r="V40" i="12"/>
  <c r="V39" i="12"/>
  <c r="V38" i="12"/>
  <c r="V37" i="12"/>
  <c r="V36" i="12"/>
  <c r="V35" i="12"/>
  <c r="V34" i="12"/>
  <c r="V33" i="12"/>
  <c r="V32" i="12"/>
  <c r="V31" i="12"/>
  <c r="V30" i="12"/>
  <c r="V29" i="12"/>
  <c r="V28" i="12"/>
  <c r="V49" i="12" s="1"/>
  <c r="V27" i="12"/>
  <c r="V26" i="12"/>
  <c r="V25" i="12"/>
  <c r="V24" i="12"/>
  <c r="V23" i="12"/>
  <c r="V22" i="12"/>
  <c r="V21" i="12"/>
  <c r="V20" i="12"/>
  <c r="V54" i="12" s="1"/>
  <c r="V19" i="12"/>
  <c r="V18" i="12"/>
  <c r="V17" i="12"/>
  <c r="V16" i="12"/>
  <c r="V15" i="12"/>
  <c r="V14" i="12"/>
  <c r="V13" i="12"/>
  <c r="V12" i="12"/>
  <c r="V11" i="12"/>
  <c r="V10" i="12"/>
  <c r="V9" i="12"/>
  <c r="V8" i="12"/>
  <c r="V7" i="12"/>
  <c r="V6" i="12"/>
  <c r="V5" i="12"/>
  <c r="V46" i="12" s="1"/>
  <c r="V50" i="12" l="1"/>
  <c r="V52" i="12"/>
  <c r="V53" i="12"/>
  <c r="V48" i="12"/>
  <c r="V47" i="12"/>
  <c r="V56" i="12"/>
  <c r="V55" i="12"/>
  <c r="AG56" i="12" l="1"/>
  <c r="AF56" i="12"/>
  <c r="AE56" i="12"/>
  <c r="AD56" i="12"/>
  <c r="AC56" i="12"/>
  <c r="AB56" i="12"/>
  <c r="AA56" i="12"/>
  <c r="Z56" i="12"/>
  <c r="Y56" i="12"/>
  <c r="X56" i="12"/>
  <c r="W56" i="12"/>
  <c r="U56" i="12"/>
  <c r="T56" i="12"/>
  <c r="S56" i="12"/>
  <c r="R56" i="12"/>
  <c r="Q56" i="12"/>
  <c r="P56" i="12"/>
  <c r="O56" i="12"/>
  <c r="N56" i="12"/>
  <c r="M56" i="12"/>
  <c r="L56" i="12"/>
  <c r="AG55" i="12"/>
  <c r="AF55" i="12"/>
  <c r="AE55" i="12"/>
  <c r="AD55" i="12"/>
  <c r="AC55" i="12"/>
  <c r="AB55" i="12"/>
  <c r="AA55" i="12"/>
  <c r="Z55" i="12"/>
  <c r="Y55" i="12"/>
  <c r="X55" i="12"/>
  <c r="W55" i="12"/>
  <c r="U55" i="12"/>
  <c r="T55" i="12"/>
  <c r="S55" i="12"/>
  <c r="R55" i="12"/>
  <c r="Q55" i="12"/>
  <c r="P55" i="12"/>
  <c r="O55" i="12"/>
  <c r="N55" i="12"/>
  <c r="M55" i="12"/>
  <c r="L55" i="12"/>
  <c r="AG54" i="12"/>
  <c r="AF54" i="12"/>
  <c r="AE54" i="12"/>
  <c r="AD54" i="12"/>
  <c r="AC54" i="12"/>
  <c r="AB54" i="12"/>
  <c r="AA54" i="12"/>
  <c r="Z54" i="12"/>
  <c r="Y54" i="12"/>
  <c r="X54" i="12"/>
  <c r="W54" i="12"/>
  <c r="U54" i="12"/>
  <c r="T54" i="12"/>
  <c r="S54" i="12"/>
  <c r="R54" i="12"/>
  <c r="Q54" i="12"/>
  <c r="P54" i="12"/>
  <c r="O54" i="12"/>
  <c r="N54" i="12"/>
  <c r="M54" i="12"/>
  <c r="L54" i="12"/>
  <c r="AG53" i="12"/>
  <c r="AF53" i="12"/>
  <c r="AE53" i="12"/>
  <c r="AD53" i="12"/>
  <c r="AC53" i="12"/>
  <c r="AB53" i="12"/>
  <c r="AA53" i="12"/>
  <c r="Z53" i="12"/>
  <c r="Y53" i="12"/>
  <c r="X53" i="12"/>
  <c r="W53" i="12"/>
  <c r="U53" i="12"/>
  <c r="T53" i="12"/>
  <c r="S53" i="12"/>
  <c r="R53" i="12"/>
  <c r="Q53" i="12"/>
  <c r="P53" i="12"/>
  <c r="O53" i="12"/>
  <c r="N53" i="12"/>
  <c r="M53" i="12"/>
  <c r="L53" i="12"/>
  <c r="AG52" i="12"/>
  <c r="AF52" i="12"/>
  <c r="AE52" i="12"/>
  <c r="AD52" i="12"/>
  <c r="AC52" i="12"/>
  <c r="AB52" i="12"/>
  <c r="AA52" i="12"/>
  <c r="Z52" i="12"/>
  <c r="Y52" i="12"/>
  <c r="X52" i="12"/>
  <c r="W52" i="12"/>
  <c r="U52" i="12"/>
  <c r="T52" i="12"/>
  <c r="S52" i="12"/>
  <c r="R52" i="12"/>
  <c r="Q52" i="12"/>
  <c r="P52" i="12"/>
  <c r="O52" i="12"/>
  <c r="N52" i="12"/>
  <c r="M52" i="12"/>
  <c r="L52" i="12"/>
  <c r="AG50" i="12"/>
  <c r="AF50" i="12"/>
  <c r="AE50" i="12"/>
  <c r="AD50" i="12"/>
  <c r="AC50" i="12"/>
  <c r="AB50" i="12"/>
  <c r="AA50" i="12"/>
  <c r="Z50" i="12"/>
  <c r="Y50" i="12"/>
  <c r="X50" i="12"/>
  <c r="W50" i="12"/>
  <c r="U50" i="12"/>
  <c r="T50" i="12"/>
  <c r="S50" i="12"/>
  <c r="R50" i="12"/>
  <c r="Q50" i="12"/>
  <c r="P50" i="12"/>
  <c r="O50" i="12"/>
  <c r="N50" i="12"/>
  <c r="M50" i="12"/>
  <c r="L50" i="12"/>
  <c r="AG49" i="12"/>
  <c r="AF49" i="12"/>
  <c r="AE49" i="12"/>
  <c r="AD49" i="12"/>
  <c r="AC49" i="12"/>
  <c r="AB49" i="12"/>
  <c r="AA49" i="12"/>
  <c r="Z49" i="12"/>
  <c r="Y49" i="12"/>
  <c r="X49" i="12"/>
  <c r="W49" i="12"/>
  <c r="U49" i="12"/>
  <c r="T49" i="12"/>
  <c r="S49" i="12"/>
  <c r="R49" i="12"/>
  <c r="Q49" i="12"/>
  <c r="P49" i="12"/>
  <c r="O49" i="12"/>
  <c r="N49" i="12"/>
  <c r="M49" i="12"/>
  <c r="L49" i="12"/>
  <c r="AG48" i="12"/>
  <c r="AF48" i="12"/>
  <c r="AE48" i="12"/>
  <c r="AD48" i="12"/>
  <c r="AC48" i="12"/>
  <c r="AB48" i="12"/>
  <c r="AA48" i="12"/>
  <c r="Z48" i="12"/>
  <c r="Y48" i="12"/>
  <c r="X48" i="12"/>
  <c r="W48" i="12"/>
  <c r="U48" i="12"/>
  <c r="T48" i="12"/>
  <c r="S48" i="12"/>
  <c r="R48" i="12"/>
  <c r="Q48" i="12"/>
  <c r="P48" i="12"/>
  <c r="O48" i="12"/>
  <c r="N48" i="12"/>
  <c r="M48" i="12"/>
  <c r="L48" i="12"/>
  <c r="AG47" i="12"/>
  <c r="AF47" i="12"/>
  <c r="AE47" i="12"/>
  <c r="AD47" i="12"/>
  <c r="AC47" i="12"/>
  <c r="AB47" i="12"/>
  <c r="AA47" i="12"/>
  <c r="Z47" i="12"/>
  <c r="Y47" i="12"/>
  <c r="X47" i="12"/>
  <c r="W47" i="12"/>
  <c r="U47" i="12"/>
  <c r="T47" i="12"/>
  <c r="S47" i="12"/>
  <c r="R47" i="12"/>
  <c r="Q47" i="12"/>
  <c r="P47" i="12"/>
  <c r="O47" i="12"/>
  <c r="N47" i="12"/>
  <c r="M47" i="12"/>
  <c r="L47" i="12"/>
  <c r="AG46" i="12"/>
  <c r="AF46" i="12"/>
  <c r="AE46" i="12"/>
  <c r="AD46" i="12"/>
  <c r="AC46" i="12"/>
  <c r="AB46" i="12"/>
  <c r="AA46" i="12"/>
  <c r="Z46" i="12"/>
  <c r="Y46" i="12"/>
  <c r="X46" i="12"/>
  <c r="W46" i="12"/>
  <c r="U46" i="12"/>
  <c r="T46" i="12"/>
  <c r="S46" i="12"/>
  <c r="R46" i="12"/>
  <c r="Q46" i="12"/>
  <c r="P46" i="12"/>
  <c r="O46" i="12"/>
  <c r="N46" i="12"/>
  <c r="M46" i="12"/>
  <c r="L46" i="12"/>
  <c r="J48" i="12"/>
  <c r="G50" i="12"/>
  <c r="G46" i="12"/>
  <c r="O18" i="1" l="1"/>
  <c r="O24" i="1"/>
  <c r="O35" i="1"/>
  <c r="O42" i="1"/>
  <c r="N18" i="1"/>
  <c r="N35" i="1"/>
  <c r="M10" i="1"/>
  <c r="M25" i="1"/>
  <c r="H46" i="12"/>
  <c r="I46" i="12"/>
  <c r="J46" i="12"/>
  <c r="K46" i="12"/>
  <c r="G47" i="12"/>
  <c r="H47" i="12"/>
  <c r="I47" i="12"/>
  <c r="J47" i="12"/>
  <c r="K47" i="12"/>
  <c r="G48" i="12"/>
  <c r="H48" i="12"/>
  <c r="I48" i="12"/>
  <c r="K48" i="12"/>
  <c r="G49" i="12"/>
  <c r="H49" i="12"/>
  <c r="I49" i="12"/>
  <c r="J49" i="12"/>
  <c r="K49" i="12"/>
  <c r="H50" i="12"/>
  <c r="I50" i="12"/>
  <c r="J50" i="12"/>
  <c r="K50" i="12"/>
  <c r="G52" i="12"/>
  <c r="H52" i="12"/>
  <c r="I52" i="12"/>
  <c r="J52" i="12"/>
  <c r="K52" i="12"/>
  <c r="G53" i="12"/>
  <c r="H53" i="12"/>
  <c r="I53" i="12"/>
  <c r="J53" i="12"/>
  <c r="K53" i="12"/>
  <c r="G54" i="12"/>
  <c r="H54" i="12"/>
  <c r="I54" i="12"/>
  <c r="J54" i="12"/>
  <c r="K54" i="12"/>
  <c r="G55" i="12"/>
  <c r="H55" i="12"/>
  <c r="I55" i="12"/>
  <c r="J55" i="12"/>
  <c r="K55" i="12"/>
  <c r="G56" i="12"/>
  <c r="H56" i="12"/>
  <c r="I56" i="12"/>
  <c r="J56" i="12"/>
  <c r="K56" i="12"/>
  <c r="C56" i="1"/>
  <c r="C55" i="1"/>
  <c r="C54" i="1"/>
  <c r="C53" i="1"/>
  <c r="C52" i="1"/>
  <c r="C50" i="1"/>
  <c r="C49" i="1"/>
  <c r="C48" i="1"/>
  <c r="C47" i="1"/>
  <c r="C46" i="1"/>
  <c r="G43" i="1"/>
  <c r="G42" i="1"/>
  <c r="G41" i="1"/>
  <c r="G40" i="1"/>
  <c r="G39" i="1"/>
  <c r="G38" i="1"/>
  <c r="G37" i="1"/>
  <c r="G36" i="1"/>
  <c r="G11" i="1"/>
  <c r="G10" i="1"/>
  <c r="G35" i="1"/>
  <c r="G34" i="1"/>
  <c r="G33" i="1"/>
  <c r="G32" i="1"/>
  <c r="G31" i="1"/>
  <c r="G30" i="1"/>
  <c r="G29" i="1"/>
  <c r="G28" i="1"/>
  <c r="G9" i="1"/>
  <c r="G8" i="1"/>
  <c r="G6" i="1"/>
  <c r="G7" i="1"/>
  <c r="G27" i="1"/>
  <c r="G26" i="1"/>
  <c r="G25" i="1"/>
  <c r="G24" i="1"/>
  <c r="G23" i="1"/>
  <c r="G22" i="1"/>
  <c r="G21" i="1"/>
  <c r="G20" i="1"/>
  <c r="G13" i="1"/>
  <c r="G14" i="1"/>
  <c r="G15" i="1"/>
  <c r="G16" i="1"/>
  <c r="G17" i="1"/>
  <c r="G18" i="1"/>
  <c r="G19" i="1"/>
  <c r="G5" i="1"/>
  <c r="G12" i="1"/>
  <c r="G4" i="1"/>
  <c r="L36" i="1"/>
  <c r="O36" i="1" s="1"/>
  <c r="L37" i="1"/>
  <c r="N37" i="1" s="1"/>
  <c r="L38" i="1"/>
  <c r="N38" i="1" s="1"/>
  <c r="L39" i="1"/>
  <c r="M39" i="1" s="1"/>
  <c r="L40" i="1"/>
  <c r="P40" i="1" s="1"/>
  <c r="L41" i="1"/>
  <c r="P41" i="1" s="1"/>
  <c r="L42" i="1"/>
  <c r="P42" i="1" s="1"/>
  <c r="L43" i="1"/>
  <c r="P43" i="1" s="1"/>
  <c r="P8" i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U37" i="1" s="1"/>
  <c r="T36" i="1"/>
  <c r="U36" i="1" s="1"/>
  <c r="T4" i="1"/>
  <c r="U4" i="1" s="1"/>
  <c r="L35" i="1"/>
  <c r="M35" i="1" s="1"/>
  <c r="L34" i="1"/>
  <c r="M34" i="1" s="1"/>
  <c r="L33" i="1"/>
  <c r="P33" i="1" s="1"/>
  <c r="L32" i="1"/>
  <c r="M32" i="1" s="1"/>
  <c r="L31" i="1"/>
  <c r="L30" i="1"/>
  <c r="M30" i="1" s="1"/>
  <c r="L29" i="1"/>
  <c r="N29" i="1" s="1"/>
  <c r="L28" i="1"/>
  <c r="P28" i="1" s="1"/>
  <c r="L27" i="1"/>
  <c r="N27" i="1" s="1"/>
  <c r="L26" i="1"/>
  <c r="N26" i="1" s="1"/>
  <c r="L25" i="1"/>
  <c r="O25" i="1" s="1"/>
  <c r="L24" i="1"/>
  <c r="P24" i="1" s="1"/>
  <c r="L23" i="1"/>
  <c r="P23" i="1" s="1"/>
  <c r="L22" i="1"/>
  <c r="N22" i="1" s="1"/>
  <c r="L21" i="1"/>
  <c r="N21" i="1" s="1"/>
  <c r="L20" i="1"/>
  <c r="P20" i="1" s="1"/>
  <c r="L19" i="1"/>
  <c r="N19" i="1" s="1"/>
  <c r="L18" i="1"/>
  <c r="M18" i="1" s="1"/>
  <c r="L17" i="1"/>
  <c r="P17" i="1" s="1"/>
  <c r="L16" i="1"/>
  <c r="P16" i="1" s="1"/>
  <c r="L15" i="1"/>
  <c r="P15" i="1" s="1"/>
  <c r="L14" i="1"/>
  <c r="P14" i="1" s="1"/>
  <c r="L13" i="1"/>
  <c r="P13" i="1" s="1"/>
  <c r="L12" i="1"/>
  <c r="O12" i="1" s="1"/>
  <c r="L11" i="1"/>
  <c r="O11" i="1" s="1"/>
  <c r="L10" i="1"/>
  <c r="N10" i="1" s="1"/>
  <c r="L9" i="1"/>
  <c r="P9" i="1" s="1"/>
  <c r="L7" i="1"/>
  <c r="M7" i="1" s="1"/>
  <c r="L6" i="1"/>
  <c r="O6" i="1" s="1"/>
  <c r="L5" i="1"/>
  <c r="O5" i="1" s="1"/>
  <c r="L4" i="1"/>
  <c r="M4" i="1" s="1"/>
  <c r="O33" i="1" l="1"/>
  <c r="O19" i="1"/>
  <c r="P35" i="1"/>
  <c r="M40" i="1"/>
  <c r="V40" i="1" s="1"/>
  <c r="N7" i="1"/>
  <c r="P6" i="1"/>
  <c r="M33" i="1"/>
  <c r="N6" i="1"/>
  <c r="N25" i="1"/>
  <c r="O7" i="1"/>
  <c r="N24" i="1"/>
  <c r="M20" i="1"/>
  <c r="N34" i="1"/>
  <c r="N33" i="1"/>
  <c r="N20" i="1"/>
  <c r="O31" i="1"/>
  <c r="P31" i="1"/>
  <c r="N42" i="1"/>
  <c r="M42" i="1"/>
  <c r="O41" i="1"/>
  <c r="N41" i="1"/>
  <c r="M41" i="1"/>
  <c r="V41" i="1" s="1"/>
  <c r="Y41" i="1"/>
  <c r="O40" i="1"/>
  <c r="X40" i="1" s="1"/>
  <c r="N39" i="1"/>
  <c r="W39" i="1" s="1"/>
  <c r="M36" i="1"/>
  <c r="M27" i="1"/>
  <c r="M24" i="1"/>
  <c r="O23" i="1"/>
  <c r="N23" i="1"/>
  <c r="M23" i="1"/>
  <c r="P19" i="1"/>
  <c r="M15" i="1"/>
  <c r="O15" i="1"/>
  <c r="N12" i="1"/>
  <c r="P5" i="1"/>
  <c r="P4" i="1"/>
  <c r="N43" i="1"/>
  <c r="W43" i="1" s="1"/>
  <c r="O43" i="1"/>
  <c r="M43" i="1"/>
  <c r="V43" i="1" s="1"/>
  <c r="O39" i="1"/>
  <c r="X39" i="1" s="1"/>
  <c r="P39" i="1"/>
  <c r="Y39" i="1" s="1"/>
  <c r="P37" i="1"/>
  <c r="Y37" i="1" s="1"/>
  <c r="M37" i="1"/>
  <c r="V37" i="1" s="1"/>
  <c r="O34" i="1"/>
  <c r="P34" i="1"/>
  <c r="M31" i="1"/>
  <c r="N31" i="1"/>
  <c r="P25" i="1"/>
  <c r="P54" i="1" s="1"/>
  <c r="O22" i="1"/>
  <c r="O20" i="1"/>
  <c r="M19" i="1"/>
  <c r="P18" i="1"/>
  <c r="O14" i="1"/>
  <c r="M14" i="1"/>
  <c r="M9" i="1"/>
  <c r="M52" i="1" s="1"/>
  <c r="Y43" i="1"/>
  <c r="Y42" i="1"/>
  <c r="N40" i="1"/>
  <c r="W40" i="1" s="1"/>
  <c r="Y40" i="1"/>
  <c r="P38" i="1"/>
  <c r="Y38" i="1" s="1"/>
  <c r="M38" i="1"/>
  <c r="V38" i="1" s="1"/>
  <c r="O38" i="1"/>
  <c r="X38" i="1" s="1"/>
  <c r="O37" i="1"/>
  <c r="X37" i="1" s="1"/>
  <c r="P36" i="1"/>
  <c r="N36" i="1"/>
  <c r="P32" i="1"/>
  <c r="O32" i="1"/>
  <c r="N32" i="1"/>
  <c r="O30" i="1"/>
  <c r="P30" i="1"/>
  <c r="P49" i="1" s="1"/>
  <c r="N30" i="1"/>
  <c r="O29" i="1"/>
  <c r="P29" i="1"/>
  <c r="P55" i="1" s="1"/>
  <c r="M29" i="1"/>
  <c r="M28" i="1"/>
  <c r="O28" i="1"/>
  <c r="N28" i="1"/>
  <c r="O27" i="1"/>
  <c r="P27" i="1"/>
  <c r="P26" i="1"/>
  <c r="M26" i="1"/>
  <c r="O26" i="1"/>
  <c r="M22" i="1"/>
  <c r="P22" i="1"/>
  <c r="O21" i="1"/>
  <c r="M21" i="1"/>
  <c r="P21" i="1"/>
  <c r="M17" i="1"/>
  <c r="O17" i="1"/>
  <c r="N17" i="1"/>
  <c r="O16" i="1"/>
  <c r="M16" i="1"/>
  <c r="N16" i="1"/>
  <c r="N15" i="1"/>
  <c r="N14" i="1"/>
  <c r="O13" i="1"/>
  <c r="O47" i="1" s="1"/>
  <c r="M13" i="1"/>
  <c r="N13" i="1"/>
  <c r="P12" i="1"/>
  <c r="M12" i="1"/>
  <c r="N11" i="1"/>
  <c r="M11" i="1"/>
  <c r="P11" i="1"/>
  <c r="O10" i="1"/>
  <c r="P10" i="1"/>
  <c r="N9" i="1"/>
  <c r="O9" i="1"/>
  <c r="N8" i="1"/>
  <c r="O8" i="1"/>
  <c r="M8" i="1"/>
  <c r="P7" i="1"/>
  <c r="N5" i="1"/>
  <c r="O4" i="1"/>
  <c r="U56" i="1"/>
  <c r="U50" i="1"/>
  <c r="G46" i="1"/>
  <c r="G56" i="1"/>
  <c r="G47" i="1"/>
  <c r="G53" i="1"/>
  <c r="G48" i="1"/>
  <c r="G49" i="1"/>
  <c r="G50" i="1"/>
  <c r="G52" i="1"/>
  <c r="G54" i="1"/>
  <c r="G55" i="1"/>
  <c r="V36" i="1"/>
  <c r="M6" i="1"/>
  <c r="M5" i="1"/>
  <c r="V42" i="1"/>
  <c r="X36" i="1"/>
  <c r="W42" i="1"/>
  <c r="V39" i="1"/>
  <c r="X41" i="1"/>
  <c r="W41" i="1"/>
  <c r="W37" i="1"/>
  <c r="X43" i="1"/>
  <c r="W38" i="1"/>
  <c r="X42" i="1"/>
  <c r="N4" i="1"/>
  <c r="P52" i="1" l="1"/>
  <c r="P46" i="1"/>
  <c r="N47" i="1"/>
  <c r="N53" i="1"/>
  <c r="M48" i="1"/>
  <c r="M54" i="1"/>
  <c r="O56" i="1"/>
  <c r="P48" i="1"/>
  <c r="O50" i="1"/>
  <c r="M46" i="1"/>
  <c r="O46" i="1"/>
  <c r="O52" i="1"/>
  <c r="N55" i="1"/>
  <c r="N49" i="1"/>
  <c r="W36" i="1"/>
  <c r="N56" i="1"/>
  <c r="N50" i="1"/>
  <c r="N52" i="1"/>
  <c r="N46" i="1"/>
  <c r="M53" i="1"/>
  <c r="M47" i="1"/>
  <c r="O55" i="1"/>
  <c r="O49" i="1"/>
  <c r="Y36" i="1"/>
  <c r="P50" i="1"/>
  <c r="P56" i="1"/>
  <c r="M50" i="1"/>
  <c r="M56" i="1"/>
  <c r="N48" i="1"/>
  <c r="N54" i="1"/>
  <c r="P47" i="1"/>
  <c r="P53" i="1"/>
  <c r="M55" i="1"/>
  <c r="M49" i="1"/>
  <c r="O53" i="1"/>
  <c r="O54" i="1"/>
  <c r="O48" i="1"/>
  <c r="Y50" i="1"/>
  <c r="Y56" i="1"/>
  <c r="W56" i="1"/>
  <c r="W50" i="1"/>
  <c r="V56" i="1"/>
  <c r="V50" i="1"/>
  <c r="X50" i="1"/>
  <c r="X56" i="1"/>
  <c r="Y4" i="1"/>
  <c r="X4" i="1"/>
  <c r="V4" i="1"/>
  <c r="W4" i="1"/>
  <c r="T5" i="1"/>
  <c r="T6" i="1"/>
  <c r="U6" i="1" s="1"/>
  <c r="Y6" i="1" s="1"/>
  <c r="T7" i="1"/>
  <c r="U7" i="1" s="1"/>
  <c r="Y7" i="1" s="1"/>
  <c r="T8" i="1"/>
  <c r="U8" i="1" s="1"/>
  <c r="Y8" i="1" s="1"/>
  <c r="T9" i="1"/>
  <c r="U9" i="1" s="1"/>
  <c r="Y9" i="1" s="1"/>
  <c r="T10" i="1"/>
  <c r="U10" i="1" s="1"/>
  <c r="Y10" i="1" s="1"/>
  <c r="T11" i="1"/>
  <c r="U11" i="1" s="1"/>
  <c r="Y11" i="1" s="1"/>
  <c r="T12" i="1"/>
  <c r="U12" i="1" s="1"/>
  <c r="T13" i="1"/>
  <c r="U13" i="1" s="1"/>
  <c r="Y13" i="1" s="1"/>
  <c r="T14" i="1"/>
  <c r="U14" i="1" s="1"/>
  <c r="Y14" i="1" s="1"/>
  <c r="T15" i="1"/>
  <c r="U15" i="1" s="1"/>
  <c r="Y15" i="1" s="1"/>
  <c r="T16" i="1"/>
  <c r="U16" i="1" s="1"/>
  <c r="Y16" i="1" s="1"/>
  <c r="T17" i="1"/>
  <c r="U17" i="1" s="1"/>
  <c r="Y17" i="1" s="1"/>
  <c r="T18" i="1"/>
  <c r="U18" i="1" s="1"/>
  <c r="Y18" i="1" s="1"/>
  <c r="T19" i="1"/>
  <c r="U19" i="1" s="1"/>
  <c r="Y19" i="1" s="1"/>
  <c r="T20" i="1"/>
  <c r="T21" i="1"/>
  <c r="U21" i="1" s="1"/>
  <c r="Y21" i="1" s="1"/>
  <c r="T22" i="1"/>
  <c r="U22" i="1" s="1"/>
  <c r="Y22" i="1" s="1"/>
  <c r="T23" i="1"/>
  <c r="U23" i="1" s="1"/>
  <c r="Y23" i="1" s="1"/>
  <c r="T24" i="1"/>
  <c r="U24" i="1" s="1"/>
  <c r="Y24" i="1" s="1"/>
  <c r="T25" i="1"/>
  <c r="U25" i="1" s="1"/>
  <c r="Y25" i="1" s="1"/>
  <c r="T26" i="1"/>
  <c r="U26" i="1" s="1"/>
  <c r="Y26" i="1" s="1"/>
  <c r="T27" i="1"/>
  <c r="U27" i="1" s="1"/>
  <c r="Y27" i="1" s="1"/>
  <c r="T28" i="1"/>
  <c r="T29" i="1"/>
  <c r="U29" i="1" s="1"/>
  <c r="Y29" i="1" s="1"/>
  <c r="T30" i="1"/>
  <c r="U30" i="1" s="1"/>
  <c r="Y30" i="1" s="1"/>
  <c r="T31" i="1"/>
  <c r="U31" i="1" s="1"/>
  <c r="Y31" i="1" s="1"/>
  <c r="T32" i="1"/>
  <c r="U32" i="1" s="1"/>
  <c r="Y32" i="1" s="1"/>
  <c r="T33" i="1"/>
  <c r="U33" i="1" s="1"/>
  <c r="Y33" i="1" s="1"/>
  <c r="T34" i="1"/>
  <c r="U34" i="1" s="1"/>
  <c r="Y34" i="1" s="1"/>
  <c r="T35" i="1"/>
  <c r="U35" i="1" s="1"/>
  <c r="Y35" i="1" s="1"/>
  <c r="X31" i="1" l="1"/>
  <c r="V31" i="1"/>
  <c r="W31" i="1"/>
  <c r="X35" i="1"/>
  <c r="W35" i="1"/>
  <c r="V35" i="1"/>
  <c r="V8" i="1"/>
  <c r="W8" i="1"/>
  <c r="X8" i="1"/>
  <c r="V34" i="1"/>
  <c r="W34" i="1"/>
  <c r="X34" i="1"/>
  <c r="U20" i="1"/>
  <c r="U48" i="1" s="1"/>
  <c r="V27" i="1"/>
  <c r="X27" i="1"/>
  <c r="W27" i="1"/>
  <c r="X26" i="1"/>
  <c r="W26" i="1"/>
  <c r="V26" i="1"/>
  <c r="X18" i="1"/>
  <c r="V18" i="1"/>
  <c r="W18" i="1"/>
  <c r="X10" i="1"/>
  <c r="W10" i="1"/>
  <c r="V10" i="1"/>
  <c r="V11" i="1"/>
  <c r="X11" i="1"/>
  <c r="W11" i="1"/>
  <c r="V33" i="1"/>
  <c r="X33" i="1"/>
  <c r="W33" i="1"/>
  <c r="V25" i="1"/>
  <c r="X25" i="1"/>
  <c r="W25" i="1"/>
  <c r="V17" i="1"/>
  <c r="X17" i="1"/>
  <c r="W17" i="1"/>
  <c r="V9" i="1"/>
  <c r="X9" i="1"/>
  <c r="W9" i="1"/>
  <c r="V19" i="1"/>
  <c r="X19" i="1"/>
  <c r="W19" i="1"/>
  <c r="X32" i="1"/>
  <c r="W32" i="1"/>
  <c r="V32" i="1"/>
  <c r="X16" i="1"/>
  <c r="W16" i="1"/>
  <c r="V16" i="1"/>
  <c r="V23" i="1"/>
  <c r="X23" i="1"/>
  <c r="W23" i="1"/>
  <c r="V15" i="1"/>
  <c r="X15" i="1"/>
  <c r="W15" i="1"/>
  <c r="V7" i="1"/>
  <c r="X7" i="1"/>
  <c r="W7" i="1"/>
  <c r="X22" i="1"/>
  <c r="V22" i="1"/>
  <c r="W22" i="1"/>
  <c r="W6" i="1"/>
  <c r="X6" i="1"/>
  <c r="V6" i="1"/>
  <c r="U28" i="1"/>
  <c r="U49" i="1" s="1"/>
  <c r="X24" i="1"/>
  <c r="W24" i="1"/>
  <c r="V24" i="1"/>
  <c r="X30" i="1"/>
  <c r="W30" i="1"/>
  <c r="V30" i="1"/>
  <c r="X14" i="1"/>
  <c r="W14" i="1"/>
  <c r="V14" i="1"/>
  <c r="V29" i="1"/>
  <c r="X29" i="1"/>
  <c r="W29" i="1"/>
  <c r="V21" i="1"/>
  <c r="X21" i="1"/>
  <c r="W21" i="1"/>
  <c r="V13" i="1"/>
  <c r="X13" i="1"/>
  <c r="W13" i="1"/>
  <c r="U5" i="1"/>
  <c r="U55" i="1" l="1"/>
  <c r="Y28" i="1"/>
  <c r="U54" i="1"/>
  <c r="Y20" i="1"/>
  <c r="U53" i="1"/>
  <c r="U47" i="1"/>
  <c r="Y12" i="1"/>
  <c r="Y5" i="1"/>
  <c r="U46" i="1"/>
  <c r="U52" i="1"/>
  <c r="X28" i="1"/>
  <c r="W28" i="1"/>
  <c r="V28" i="1"/>
  <c r="X12" i="1"/>
  <c r="W12" i="1"/>
  <c r="V12" i="1"/>
  <c r="X5" i="1"/>
  <c r="V5" i="1"/>
  <c r="W5" i="1"/>
  <c r="X20" i="1"/>
  <c r="V20" i="1"/>
  <c r="W20" i="1"/>
  <c r="V55" i="1" l="1"/>
  <c r="V49" i="1"/>
  <c r="W49" i="1"/>
  <c r="W55" i="1"/>
  <c r="X49" i="1"/>
  <c r="X55" i="1"/>
  <c r="Y55" i="1"/>
  <c r="Y49" i="1"/>
  <c r="V48" i="1"/>
  <c r="V54" i="1"/>
  <c r="X54" i="1"/>
  <c r="X48" i="1"/>
  <c r="Y48" i="1"/>
  <c r="Y54" i="1"/>
  <c r="W54" i="1"/>
  <c r="W48" i="1"/>
  <c r="X47" i="1"/>
  <c r="X53" i="1"/>
  <c r="V53" i="1"/>
  <c r="V47" i="1"/>
  <c r="W47" i="1"/>
  <c r="W53" i="1"/>
  <c r="Y47" i="1"/>
  <c r="Y53" i="1"/>
  <c r="X46" i="1"/>
  <c r="X52" i="1"/>
  <c r="W46" i="1"/>
  <c r="W52" i="1"/>
  <c r="V52" i="1"/>
  <c r="V46" i="1"/>
  <c r="Y46" i="1"/>
  <c r="Y52" i="1"/>
</calcChain>
</file>

<file path=xl/sharedStrings.xml><?xml version="1.0" encoding="utf-8"?>
<sst xmlns="http://schemas.openxmlformats.org/spreadsheetml/2006/main" count="534" uniqueCount="273">
  <si>
    <t>Treatment</t>
  </si>
  <si>
    <t>Animal #</t>
  </si>
  <si>
    <t>Macs</t>
  </si>
  <si>
    <t>Neuts</t>
  </si>
  <si>
    <t>Lymphs</t>
  </si>
  <si>
    <t>Eos</t>
  </si>
  <si>
    <t>Total</t>
  </si>
  <si>
    <t>1</t>
  </si>
  <si>
    <t>2</t>
  </si>
  <si>
    <t>3</t>
  </si>
  <si>
    <t>Average</t>
  </si>
  <si>
    <t>Air</t>
  </si>
  <si>
    <t>BAL Differential Cell Counts</t>
  </si>
  <si>
    <t>BAL %  of Total Cells</t>
  </si>
  <si>
    <t>BAL Coulter Counts</t>
  </si>
  <si>
    <t>BAL # Cells x 10e4</t>
  </si>
  <si>
    <t>GGT (U/l)</t>
  </si>
  <si>
    <t>MIA (mg/l)</t>
  </si>
  <si>
    <t>NAG (U/l)</t>
  </si>
  <si>
    <t>SEM</t>
  </si>
  <si>
    <t>LDH (U/l)</t>
  </si>
  <si>
    <t>Protein (mg/l)</t>
  </si>
  <si>
    <t>Means</t>
  </si>
  <si>
    <t>Lavage vol. (mL)</t>
  </si>
  <si>
    <t>#1</t>
  </si>
  <si>
    <t>#2</t>
  </si>
  <si>
    <t>#3</t>
  </si>
  <si>
    <t>total</t>
  </si>
  <si>
    <t>Weight (g)</t>
  </si>
  <si>
    <t>15.8 ppm</t>
  </si>
  <si>
    <t>50 ppm</t>
  </si>
  <si>
    <t>158 ppm</t>
  </si>
  <si>
    <t>500 ppm</t>
  </si>
  <si>
    <t>BD conc</t>
  </si>
  <si>
    <t>10.0 ppm BTEX</t>
  </si>
  <si>
    <t>31.6 ppm BTEX</t>
  </si>
  <si>
    <t>100.0 ppm BTEX</t>
  </si>
  <si>
    <t>316.0 ppm BTEX</t>
  </si>
  <si>
    <t>BAL (Gallery Plus) updated from Wanda 6/13/2024 file</t>
  </si>
  <si>
    <t>WBC K/µL</t>
  </si>
  <si>
    <t>RBC M/µL</t>
  </si>
  <si>
    <t>HB g/dL</t>
  </si>
  <si>
    <t>HCT %</t>
  </si>
  <si>
    <t>MCV fL</t>
  </si>
  <si>
    <t>MCH pg</t>
  </si>
  <si>
    <t>MCHC g/dL</t>
  </si>
  <si>
    <t>RDW %</t>
  </si>
  <si>
    <t>PLT K/µL</t>
  </si>
  <si>
    <t>PCT %</t>
  </si>
  <si>
    <t>MPV fL</t>
  </si>
  <si>
    <t>NE # K/µL</t>
  </si>
  <si>
    <t>NE %</t>
  </si>
  <si>
    <t>LY # K/µL</t>
  </si>
  <si>
    <t>Ly %</t>
  </si>
  <si>
    <t>MO # K/µL</t>
  </si>
  <si>
    <t>MO %</t>
  </si>
  <si>
    <t>EO # K/µL</t>
  </si>
  <si>
    <t>EO %</t>
  </si>
  <si>
    <t>BA # K/µL</t>
  </si>
  <si>
    <t>BA %</t>
  </si>
  <si>
    <t>Hemavet CBC Counts: from MS file 6/7/2024</t>
  </si>
  <si>
    <t>NOTES:</t>
  </si>
  <si>
    <t>Full draw; Tiny clot</t>
  </si>
  <si>
    <t>Full draw</t>
  </si>
  <si>
    <t>Full draw; Small clot - RED Plasma</t>
  </si>
  <si>
    <t>Full draw - Slightly overfilled</t>
  </si>
  <si>
    <t>Full draw - Slightly overfilled; Tiny to Small clot</t>
  </si>
  <si>
    <t>~250uL draw; Small to Medium clot</t>
  </si>
  <si>
    <t>~300uL draw; Small clots</t>
  </si>
  <si>
    <t>~450uL draw; Small to Medium clot</t>
  </si>
  <si>
    <t>Full draw - Slightly overfilled; Tiny clot</t>
  </si>
  <si>
    <t>~350uL draw; Tiny clots</t>
  </si>
  <si>
    <t>Full draw - Slightly overfilled; RED Plasma</t>
  </si>
  <si>
    <t>Full draw; Tiny to Small clot</t>
  </si>
  <si>
    <t>Full draw; Tiny clots</t>
  </si>
  <si>
    <t>~450uL draw; possibly a tiny clot</t>
  </si>
  <si>
    <t>IL-6 (pg/mL)</t>
  </si>
  <si>
    <t>MIP-2 (pg/mL)</t>
  </si>
  <si>
    <t>TNF-a (pg/mL)</t>
  </si>
  <si>
    <t>Luminex from Rachel 8/13/24</t>
  </si>
  <si>
    <r>
      <t>TNF-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(pg/mL)</t>
    </r>
  </si>
  <si>
    <r>
      <t># Total Cells (10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)</t>
    </r>
  </si>
  <si>
    <r>
      <t>#Eos (10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</si>
  <si>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t>% Eos</t>
  </si>
  <si>
    <t>% Lym</t>
  </si>
  <si>
    <r>
      <t>#Lym (10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</si>
  <si>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t>% Mac</t>
  </si>
  <si>
    <t>% Neut</t>
  </si>
  <si>
    <r>
      <t>#Mac (10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</si>
  <si>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#Neut (10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</si>
  <si>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t>10.0 ppm</t>
  </si>
  <si>
    <t>31.6 ppm</t>
  </si>
  <si>
    <t>100.0 ppm</t>
  </si>
  <si>
    <t>316.0 ppm</t>
  </si>
  <si>
    <t>9.867 ± 1.186</t>
  </si>
  <si>
    <t>6.379 ± 1.371</t>
  </si>
  <si>
    <t>7.703 ± 0.556</t>
  </si>
  <si>
    <t>11.439 ± 1.391</t>
  </si>
  <si>
    <t>99.2 ± 0.3</t>
  </si>
  <si>
    <t>99.3 ± 0.2</t>
  </si>
  <si>
    <t>99.7 ± 0.1</t>
  </si>
  <si>
    <t>0.1 ± 0.1</t>
  </si>
  <si>
    <t>0.2 ± 0.1</t>
  </si>
  <si>
    <t>0.3 ± 0.1</t>
  </si>
  <si>
    <t>0.8 ± 0.2</t>
  </si>
  <si>
    <t>0.5 ± 0.2</t>
  </si>
  <si>
    <t>0.5 ± 0.1</t>
  </si>
  <si>
    <t>0.6 ± 0.1</t>
  </si>
  <si>
    <t>9.769 ± 1.17</t>
  </si>
  <si>
    <t>6.328 ± 1.364</t>
  </si>
  <si>
    <t>7.648 ± 0.556</t>
  </si>
  <si>
    <t>10.849 ± 1.47</t>
  </si>
  <si>
    <t>8.331 ± 0.811</t>
  </si>
  <si>
    <t>0.014 ± 0.007</t>
  </si>
  <si>
    <t>0.016 ± 0.007</t>
  </si>
  <si>
    <t>0.009 ± 0.007</t>
  </si>
  <si>
    <t>0.012 ± 0.009</t>
  </si>
  <si>
    <t>0.088 ± 0.027</t>
  </si>
  <si>
    <t>0.038 ± 0.019</t>
  </si>
  <si>
    <t>0.039 ± 0.011</t>
  </si>
  <si>
    <t>0.023 ± 0.009</t>
  </si>
  <si>
    <t>0.051 ± 0.014</t>
  </si>
  <si>
    <t>2.15 ± 0.07</t>
  </si>
  <si>
    <t>2.05 ± 0.03</t>
  </si>
  <si>
    <t>2.23 ± 0.11</t>
  </si>
  <si>
    <t>2.14 ± 0.08</t>
  </si>
  <si>
    <t>2.07 ± 0.02</t>
  </si>
  <si>
    <t>23.99 ± 0.98</t>
  </si>
  <si>
    <t>28.45 ± 1.59</t>
  </si>
  <si>
    <t>26.91 ± 1.26</t>
  </si>
  <si>
    <t>26.38 ± 1.35</t>
  </si>
  <si>
    <t>29.98 ± 1.66</t>
  </si>
  <si>
    <t>27.77 ± 0.86</t>
  </si>
  <si>
    <t>25.87 ± 1.43</t>
  </si>
  <si>
    <t>26.89 ± 0.94</t>
  </si>
  <si>
    <t>2.9 ± 0.52</t>
  </si>
  <si>
    <t>3.11 ± 0.61</t>
  </si>
  <si>
    <t>4.46 ± 0.67</t>
  </si>
  <si>
    <t>3.99 ± 0.51</t>
  </si>
  <si>
    <t>84.24 ± 3.11</t>
  </si>
  <si>
    <t>72.64 ± 4.05</t>
  </si>
  <si>
    <t>74.87 ± 4.27</t>
  </si>
  <si>
    <t>77.72 ± 2.65</t>
  </si>
  <si>
    <t>92.99 ± 4.62</t>
  </si>
  <si>
    <t>1.41 ± 0.12</t>
  </si>
  <si>
    <t>113.39 ± 28.19</t>
  </si>
  <si>
    <t>138.42 ± 25.01</t>
  </si>
  <si>
    <t>93.15 ± 12.69</t>
  </si>
  <si>
    <t>160.36 ± 22.48</t>
  </si>
  <si>
    <t>26.7 ± 4.11</t>
  </si>
  <si>
    <t>123.94 ± 20.86</t>
  </si>
  <si>
    <t>196.69 ± 20.14</t>
  </si>
  <si>
    <t>1.35 ± 0.16</t>
  </si>
  <si>
    <t>1.47 ± 0.09</t>
  </si>
  <si>
    <t>1.34 ± 0.13</t>
  </si>
  <si>
    <t>99.0 ± 0.1</t>
  </si>
  <si>
    <t>0.0 ± 0.0</t>
  </si>
  <si>
    <t>0.010 ± 0.006</t>
  </si>
  <si>
    <t>3.93 ± 0.40</t>
  </si>
  <si>
    <t>1.6 ± 0.0</t>
  </si>
  <si>
    <t>27.58 ± 0.80</t>
  </si>
  <si>
    <t>139.77 ± 12.10</t>
  </si>
  <si>
    <t>30.00 ± 1.99</t>
  </si>
  <si>
    <t>0.90 ± 0.22</t>
  </si>
  <si>
    <t>181.80 ± 31.20</t>
  </si>
  <si>
    <t>8.394 ± 0.820</t>
  </si>
  <si>
    <r>
      <rPr>
        <sz val="11"/>
        <rFont val="Symbol"/>
        <family val="1"/>
        <charset val="2"/>
      </rPr>
      <t>g</t>
    </r>
    <r>
      <rPr>
        <sz val="11"/>
        <rFont val="Calibri"/>
        <family val="2"/>
        <scheme val="minor"/>
      </rPr>
      <t>GT (U/l)</t>
    </r>
  </si>
  <si>
    <t>Albumin (mg/L)</t>
  </si>
  <si>
    <t>1.63 ± 0.27</t>
  </si>
  <si>
    <t>1.29 ± 0.19</t>
  </si>
  <si>
    <t>1.48 ± 0.11</t>
  </si>
  <si>
    <t>55.6 ± 3.3</t>
  </si>
  <si>
    <t>56.8 ± 4.4</t>
  </si>
  <si>
    <t>62.4 ± 3.6</t>
  </si>
  <si>
    <t>57 ± 4.4</t>
  </si>
  <si>
    <t>59.8 ± 4.9</t>
  </si>
  <si>
    <t>33.6 ± 1.4</t>
  </si>
  <si>
    <t>33.8 ± 2.5</t>
  </si>
  <si>
    <t>31.4 ± 2.3</t>
  </si>
  <si>
    <t>30.5 ± 3.1</t>
  </si>
  <si>
    <t>6.5 ± 1.5</t>
  </si>
  <si>
    <t>4.6 ± 0.9</t>
  </si>
  <si>
    <t>3.2 ± 1.2</t>
  </si>
  <si>
    <t>5.4 ± 1.3</t>
  </si>
  <si>
    <t>2.3 ± 0.6</t>
  </si>
  <si>
    <t>2.9 ± 0.7</t>
  </si>
  <si>
    <t>1.2 ± 0.3</t>
  </si>
  <si>
    <t>0.7 ± 0.2</t>
  </si>
  <si>
    <t>0.8 ± 0.3</t>
  </si>
  <si>
    <t>1.3 ± 0.4</t>
  </si>
  <si>
    <t>0.92 ± 0.08</t>
  </si>
  <si>
    <t>0.86 ± 0.11</t>
  </si>
  <si>
    <t>0.82 ± 0.13</t>
  </si>
  <si>
    <t>0.74 ± 0.13</t>
  </si>
  <si>
    <t>0.59 ± 0.08</t>
  </si>
  <si>
    <t>0.58 ± 0.13</t>
  </si>
  <si>
    <t>0.46 ± 0.09</t>
  </si>
  <si>
    <t>0.45 ± 0.06</t>
  </si>
  <si>
    <t>0.12 ± 0.03</t>
  </si>
  <si>
    <t>0.09 ± 0.03</t>
  </si>
  <si>
    <t>0.03 ± 0.01</t>
  </si>
  <si>
    <t>0.05 ± 0.02</t>
  </si>
  <si>
    <t>0.08 ± 0.01</t>
  </si>
  <si>
    <t>0.06 ± 0.03</t>
  </si>
  <si>
    <t>0.07 ± 0.03</t>
  </si>
  <si>
    <t>0.04 ± 0.01</t>
  </si>
  <si>
    <t>0.02 ± 0.01</t>
  </si>
  <si>
    <t>0.01 ± 0.01</t>
  </si>
  <si>
    <t>8.17 ± 0.12</t>
  </si>
  <si>
    <t>7.91 ± 0.24</t>
  </si>
  <si>
    <t>8.08 ± 0.13</t>
  </si>
  <si>
    <t>8.19 ± 0.13</t>
  </si>
  <si>
    <t>8.17 ± 0.13</t>
  </si>
  <si>
    <t>11.5 ± 0.3</t>
  </si>
  <si>
    <t>11.7 ± 0.4</t>
  </si>
  <si>
    <t>11.6 ± 0.1</t>
  </si>
  <si>
    <t>11.6 ± 0.2</t>
  </si>
  <si>
    <t>11.5 ± 0.2</t>
  </si>
  <si>
    <t>43.4 ± 0.8</t>
  </si>
  <si>
    <t>43.8 ± 1.3</t>
  </si>
  <si>
    <t>44.5 ± 0.8</t>
  </si>
  <si>
    <t>44.9 ± 0.6</t>
  </si>
  <si>
    <t>14.1 ± 0.4</t>
  </si>
  <si>
    <t>14.8 ± 0.2</t>
  </si>
  <si>
    <t>14.3 ± 0.1</t>
  </si>
  <si>
    <t>14.2 ± 0.1</t>
  </si>
  <si>
    <t>14.1 ± 0.2</t>
  </si>
  <si>
    <t>26.6 ± 0.7</t>
  </si>
  <si>
    <t>26.8 ± 0.4</t>
  </si>
  <si>
    <t>25.8 ± 0.2</t>
  </si>
  <si>
    <t>25.6 ± 0.3</t>
  </si>
  <si>
    <t>53.1 ± 0.7</t>
  </si>
  <si>
    <t>55.4 ± 0.3</t>
  </si>
  <si>
    <t>54.8 ± 0.4</t>
  </si>
  <si>
    <t>55.1 ± 0.3</t>
  </si>
  <si>
    <t>17.1 ± 0.2</t>
  </si>
  <si>
    <t>15.8 ± 0.2</t>
  </si>
  <si>
    <t>16.1 ± 0.1</t>
  </si>
  <si>
    <t>758 ± 46</t>
  </si>
  <si>
    <t>701 ± 56</t>
  </si>
  <si>
    <t>785 ± 19</t>
  </si>
  <si>
    <t>800 ± 20</t>
  </si>
  <si>
    <t>731 ± 72</t>
  </si>
  <si>
    <t>0.347 ± 0.021</t>
  </si>
  <si>
    <t>0.327 ± 0.026</t>
  </si>
  <si>
    <t>0.36 ± 0.009</t>
  </si>
  <si>
    <t>0.371 ± 0.009</t>
  </si>
  <si>
    <t>0.342 ± 0.032</t>
  </si>
  <si>
    <t>4.58 ± 0.06</t>
  </si>
  <si>
    <t>4.66 ± 0.04</t>
  </si>
  <si>
    <t>4.59 ± 0.03</t>
  </si>
  <si>
    <t>4.64 ± 0.03</t>
  </si>
  <si>
    <t>4.69 ± 0.05</t>
  </si>
  <si>
    <t>1.30 ± 0.23</t>
  </si>
  <si>
    <t>1.71 ± 0.20</t>
  </si>
  <si>
    <t>35.2 ± 3.0</t>
  </si>
  <si>
    <t>4.0 ± 0.9</t>
  </si>
  <si>
    <t>3.3 ± 1.0</t>
  </si>
  <si>
    <t>3.6 ± 1.0</t>
  </si>
  <si>
    <t>3.0 ± 0.8</t>
  </si>
  <si>
    <t>1.0 ± 0.4</t>
  </si>
  <si>
    <t>0.90 ± 0.11</t>
  </si>
  <si>
    <t>0.40 ± 0.06</t>
  </si>
  <si>
    <t>0.01 ± 0.0</t>
  </si>
  <si>
    <t>0.02 ± 0.0</t>
  </si>
  <si>
    <t>45.0 ± 0.9</t>
  </si>
  <si>
    <t>26.0 ± 0.3</t>
  </si>
  <si>
    <t>55.0 ± 0.3</t>
  </si>
  <si>
    <t>16.0 ± 0.1</t>
  </si>
  <si>
    <t>Blood summary from individual mouse data group averages. Data shown in "SI T2 Blood" tab of BTEX paper SI tables submissionV1.xslx</t>
  </si>
  <si>
    <t>BALF summary from individual mouse data group averages. Data shown in "SI T3 BALF" tab of BTEX paper SI tables submissionV1.xslx</t>
  </si>
  <si>
    <t>BALF cell data from individual mice in BTEX study. Group averages begin row 46.</t>
  </si>
  <si>
    <t>BALF cytokine and chemistry data and Blood CBC data from individual mice in BTEX study. Group averages begin row 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</si>
</sst>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Symbol"/>
      <family val="1"/>
      <charset val="2"/>
    </font>
    <font>
      <sz val="11"/>
      <name val="Calibri"/>
      <family val="1"/>
      <charset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tted">
        <color auto="1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quotePrefix="1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4" fillId="5" borderId="0" xfId="3" applyAlignment="1">
      <alignment horizontal="center" vertical="center"/>
    </xf>
    <xf numFmtId="0" fontId="4" fillId="4" borderId="0" xfId="2" applyAlignment="1">
      <alignment horizontal="center" vertical="center"/>
    </xf>
    <xf numFmtId="0" fontId="4" fillId="6" borderId="0" xfId="4" applyAlignment="1">
      <alignment horizontal="center" vertical="center"/>
    </xf>
    <xf numFmtId="0" fontId="4" fillId="3" borderId="0" xfId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0" fontId="0" fillId="7" borderId="0" xfId="0" applyFill="1" applyAlignment="1">
      <alignment horizontal="center" vertical="center"/>
    </xf>
    <xf numFmtId="0" fontId="6" fillId="0" borderId="0" xfId="0" applyFont="1"/>
    <xf numFmtId="2" fontId="1" fillId="0" borderId="0" xfId="0" applyNumberFormat="1" applyFont="1" applyAlignment="1">
      <alignment horizontal="center" vertical="center"/>
    </xf>
    <xf numFmtId="2" fontId="4" fillId="0" borderId="0" xfId="1" applyNumberFormat="1" applyFill="1" applyAlignment="1">
      <alignment horizontal="center" vertical="center"/>
    </xf>
    <xf numFmtId="2" fontId="4" fillId="0" borderId="0" xfId="4" applyNumberFormat="1" applyFill="1" applyAlignment="1">
      <alignment horizontal="center" vertical="center"/>
    </xf>
    <xf numFmtId="2" fontId="4" fillId="0" borderId="0" xfId="3" applyNumberFormat="1" applyFill="1" applyAlignment="1">
      <alignment horizontal="center" vertical="center"/>
    </xf>
    <xf numFmtId="2" fontId="4" fillId="0" borderId="0" xfId="2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2" fontId="7" fillId="0" borderId="0" xfId="1" applyNumberFormat="1" applyFont="1" applyFill="1" applyAlignment="1">
      <alignment horizontal="center" vertical="center"/>
    </xf>
    <xf numFmtId="0" fontId="7" fillId="0" borderId="0" xfId="0" applyFont="1"/>
    <xf numFmtId="1" fontId="7" fillId="0" borderId="0" xfId="0" applyNumberFormat="1" applyFont="1"/>
    <xf numFmtId="165" fontId="7" fillId="0" borderId="0" xfId="0" applyNumberFormat="1" applyFont="1"/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7" fillId="0" borderId="0" xfId="4" applyNumberFormat="1" applyFont="1" applyFill="1" applyAlignment="1">
      <alignment horizontal="center" vertical="center"/>
    </xf>
    <xf numFmtId="2" fontId="7" fillId="0" borderId="0" xfId="3" applyNumberFormat="1" applyFont="1" applyFill="1" applyAlignment="1">
      <alignment horizontal="center" vertical="center"/>
    </xf>
    <xf numFmtId="2" fontId="7" fillId="0" borderId="0" xfId="2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7" fillId="7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7" fillId="11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165" fontId="8" fillId="12" borderId="0" xfId="0" applyNumberFormat="1" applyFont="1" applyFill="1"/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164" fontId="7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1" fillId="0" borderId="0" xfId="0" applyFont="1"/>
    <xf numFmtId="165" fontId="0" fillId="8" borderId="1" xfId="0" applyNumberFormat="1" applyFill="1" applyBorder="1" applyAlignment="1">
      <alignment horizontal="center"/>
    </xf>
    <xf numFmtId="165" fontId="0" fillId="9" borderId="0" xfId="0" applyNumberFormat="1" applyFill="1" applyAlignment="1">
      <alignment horizontal="center"/>
    </xf>
    <xf numFmtId="165" fontId="7" fillId="7" borderId="0" xfId="0" applyNumberFormat="1" applyFont="1" applyFill="1" applyAlignment="1">
      <alignment horizontal="center"/>
    </xf>
    <xf numFmtId="165" fontId="0" fillId="10" borderId="0" xfId="0" applyNumberFormat="1" applyFill="1" applyAlignment="1">
      <alignment horizontal="center"/>
    </xf>
    <xf numFmtId="165" fontId="7" fillId="11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Font="1"/>
  </cellXfs>
  <cellStyles count="5">
    <cellStyle name="20% - Accent1" xfId="1" builtinId="30"/>
    <cellStyle name="40% - Accent2" xfId="2" builtinId="35"/>
    <cellStyle name="40% - Accent4" xfId="3" builtinId="43"/>
    <cellStyle name="40% - Accent6" xfId="4" builtinId="51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FCFE-514C-4435-844D-0AEBE702C2FB}">
  <dimension ref="A1:Z66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/>
  <cols>
    <col min="1" max="1" width="8.6640625" style="6" bestFit="1" customWidth="1"/>
    <col min="2" max="2" width="14.5546875" style="6" customWidth="1"/>
    <col min="3" max="3" width="10.33203125" style="20" customWidth="1"/>
    <col min="4" max="7" width="5.77734375" style="36" customWidth="1"/>
    <col min="8" max="11" width="7.77734375" style="31" customWidth="1"/>
    <col min="13" max="16" width="8.88671875" style="58"/>
    <col min="17" max="19" width="10.5546875" bestFit="1" customWidth="1"/>
    <col min="20" max="20" width="10.5546875" style="11" bestFit="1" customWidth="1"/>
    <col min="21" max="21" width="8.88671875" style="12"/>
  </cols>
  <sheetData>
    <row r="1" spans="1:25">
      <c r="A1" s="77" t="s">
        <v>271</v>
      </c>
    </row>
    <row r="2" spans="1:25" s="1" customFormat="1">
      <c r="A2" s="51"/>
      <c r="B2" s="6"/>
      <c r="C2" s="20"/>
      <c r="D2" s="73" t="s">
        <v>23</v>
      </c>
      <c r="E2" s="73"/>
      <c r="F2" s="73"/>
      <c r="G2" s="73"/>
      <c r="H2" s="69" t="s">
        <v>12</v>
      </c>
      <c r="I2" s="69"/>
      <c r="J2" s="69"/>
      <c r="K2" s="69"/>
      <c r="L2" s="3"/>
      <c r="M2" s="70" t="s">
        <v>13</v>
      </c>
      <c r="N2" s="70"/>
      <c r="O2" s="70"/>
      <c r="P2" s="70"/>
      <c r="Q2" s="71" t="s">
        <v>14</v>
      </c>
      <c r="R2" s="71"/>
      <c r="S2" s="71"/>
      <c r="T2" s="71"/>
      <c r="U2" s="72" t="s">
        <v>15</v>
      </c>
      <c r="V2" s="72"/>
      <c r="W2" s="72"/>
      <c r="X2" s="72"/>
    </row>
    <row r="3" spans="1:25" s="1" customFormat="1">
      <c r="A3" s="3" t="s">
        <v>1</v>
      </c>
      <c r="B3" s="3" t="s">
        <v>33</v>
      </c>
      <c r="C3" s="15" t="s">
        <v>28</v>
      </c>
      <c r="D3" s="32" t="s">
        <v>24</v>
      </c>
      <c r="E3" s="32" t="s">
        <v>25</v>
      </c>
      <c r="F3" s="32" t="s">
        <v>26</v>
      </c>
      <c r="G3" s="32" t="s">
        <v>27</v>
      </c>
      <c r="H3" s="52" t="s">
        <v>2</v>
      </c>
      <c r="I3" s="52" t="s">
        <v>3</v>
      </c>
      <c r="J3" s="52" t="s">
        <v>4</v>
      </c>
      <c r="K3" s="52" t="s">
        <v>5</v>
      </c>
      <c r="L3" s="2" t="s">
        <v>6</v>
      </c>
      <c r="M3" s="46" t="s">
        <v>2</v>
      </c>
      <c r="N3" s="46" t="s">
        <v>3</v>
      </c>
      <c r="O3" s="46" t="s">
        <v>4</v>
      </c>
      <c r="P3" s="46" t="s">
        <v>5</v>
      </c>
      <c r="Q3" s="4" t="s">
        <v>7</v>
      </c>
      <c r="R3" s="4" t="s">
        <v>8</v>
      </c>
      <c r="S3" s="4" t="s">
        <v>9</v>
      </c>
      <c r="T3" s="21" t="s">
        <v>10</v>
      </c>
      <c r="U3" s="29" t="s">
        <v>6</v>
      </c>
      <c r="V3" s="5" t="s">
        <v>2</v>
      </c>
      <c r="W3" s="5" t="s">
        <v>3</v>
      </c>
      <c r="X3" s="5" t="s">
        <v>4</v>
      </c>
      <c r="Y3" s="5" t="s">
        <v>5</v>
      </c>
    </row>
    <row r="4" spans="1:25" s="26" customFormat="1">
      <c r="A4" s="24">
        <v>1</v>
      </c>
      <c r="B4" s="40" t="s">
        <v>11</v>
      </c>
      <c r="C4" s="25">
        <v>20.2</v>
      </c>
      <c r="D4" s="25">
        <v>0.25</v>
      </c>
      <c r="E4" s="25">
        <v>0.3</v>
      </c>
      <c r="F4" s="25">
        <v>0.4</v>
      </c>
      <c r="G4" s="25">
        <f>SUM(D4:F4)</f>
        <v>0.95000000000000007</v>
      </c>
      <c r="H4" s="31">
        <v>297</v>
      </c>
      <c r="I4" s="31">
        <v>0</v>
      </c>
      <c r="J4" s="31">
        <v>3</v>
      </c>
      <c r="K4" s="31">
        <v>0</v>
      </c>
      <c r="L4" s="26">
        <f>SUM(H4:K4)</f>
        <v>300</v>
      </c>
      <c r="M4" s="56">
        <f>H4/L4*100</f>
        <v>99</v>
      </c>
      <c r="N4" s="56">
        <f>I4/L4*100</f>
        <v>0</v>
      </c>
      <c r="O4" s="56">
        <f>J4/L4*100</f>
        <v>1</v>
      </c>
      <c r="P4" s="56">
        <f>K4/L4*100</f>
        <v>0</v>
      </c>
      <c r="Q4" s="26">
        <v>1448</v>
      </c>
      <c r="R4" s="26">
        <v>1501</v>
      </c>
      <c r="S4" s="26">
        <v>1318</v>
      </c>
      <c r="T4" s="27">
        <f t="shared" ref="T4:T43" si="0">AVERAGE(Q4:S4)</f>
        <v>1422.3333333333333</v>
      </c>
      <c r="U4" s="50">
        <f>$T4*42.8*2/10000</f>
        <v>12.175173333333332</v>
      </c>
      <c r="V4" s="28">
        <f>$U4*M4/100</f>
        <v>12.0534216</v>
      </c>
      <c r="W4" s="28">
        <f t="shared" ref="W4:Y19" si="1">$U4*N4/100</f>
        <v>0</v>
      </c>
      <c r="X4" s="28">
        <f t="shared" si="1"/>
        <v>0.12175173333333332</v>
      </c>
      <c r="Y4" s="28">
        <f t="shared" si="1"/>
        <v>0</v>
      </c>
    </row>
    <row r="5" spans="1:25">
      <c r="A5" s="6">
        <v>2</v>
      </c>
      <c r="B5" s="40" t="s">
        <v>11</v>
      </c>
      <c r="C5" s="16">
        <v>19.12</v>
      </c>
      <c r="D5" s="25">
        <v>0.4</v>
      </c>
      <c r="E5" s="25">
        <v>0.5</v>
      </c>
      <c r="F5" s="25">
        <v>0.4</v>
      </c>
      <c r="G5" s="25">
        <f t="shared" ref="G5:G11" si="2">SUM(D5:F5)</f>
        <v>1.3</v>
      </c>
      <c r="H5" s="31">
        <v>297</v>
      </c>
      <c r="I5" s="31">
        <v>0</v>
      </c>
      <c r="J5" s="31">
        <v>3</v>
      </c>
      <c r="K5" s="31">
        <v>0</v>
      </c>
      <c r="L5" s="26">
        <f t="shared" ref="L5:L35" si="3">SUM(H5:K5)</f>
        <v>300</v>
      </c>
      <c r="M5" s="56">
        <f t="shared" ref="M5:M43" si="4">H5/L5*100</f>
        <v>99</v>
      </c>
      <c r="N5" s="56">
        <f t="shared" ref="N5:N43" si="5">I5/L5*100</f>
        <v>0</v>
      </c>
      <c r="O5" s="56">
        <f t="shared" ref="O5:O43" si="6">J5/L5*100</f>
        <v>1</v>
      </c>
      <c r="P5" s="56">
        <f t="shared" ref="P5:P43" si="7">K5/L5*100</f>
        <v>0</v>
      </c>
      <c r="Q5" s="26">
        <v>1348</v>
      </c>
      <c r="R5" s="26">
        <v>1344</v>
      </c>
      <c r="S5" s="26">
        <v>1274</v>
      </c>
      <c r="T5" s="11">
        <f t="shared" si="0"/>
        <v>1322</v>
      </c>
      <c r="U5" s="28">
        <f t="shared" ref="U5:U43" si="8">$T5*42.8/10000</f>
        <v>5.6581599999999996</v>
      </c>
      <c r="V5" s="28">
        <f t="shared" ref="V5:Y33" si="9">$U5*M5/100</f>
        <v>5.6015783999999993</v>
      </c>
      <c r="W5" s="28">
        <f t="shared" si="1"/>
        <v>0</v>
      </c>
      <c r="X5" s="28">
        <f t="shared" si="1"/>
        <v>5.6581599999999996E-2</v>
      </c>
      <c r="Y5" s="28">
        <f t="shared" si="1"/>
        <v>0</v>
      </c>
    </row>
    <row r="6" spans="1:25">
      <c r="A6" s="24">
        <v>3</v>
      </c>
      <c r="B6" s="40" t="s">
        <v>11</v>
      </c>
      <c r="C6" s="16">
        <v>18.71</v>
      </c>
      <c r="D6" s="36">
        <v>0.35</v>
      </c>
      <c r="E6" s="36">
        <v>0.45</v>
      </c>
      <c r="F6" s="36">
        <v>0.4</v>
      </c>
      <c r="G6" s="25">
        <f t="shared" si="2"/>
        <v>1.2000000000000002</v>
      </c>
      <c r="H6" s="31">
        <v>299</v>
      </c>
      <c r="I6" s="31">
        <v>0</v>
      </c>
      <c r="J6" s="31">
        <v>1</v>
      </c>
      <c r="K6" s="31">
        <v>0</v>
      </c>
      <c r="L6" s="26">
        <f t="shared" si="3"/>
        <v>300</v>
      </c>
      <c r="M6" s="56">
        <f t="shared" si="4"/>
        <v>99.666666666666671</v>
      </c>
      <c r="N6" s="56">
        <f t="shared" si="5"/>
        <v>0</v>
      </c>
      <c r="O6" s="56">
        <f t="shared" si="6"/>
        <v>0.33333333333333337</v>
      </c>
      <c r="P6" s="56">
        <f t="shared" si="7"/>
        <v>0</v>
      </c>
      <c r="Q6" s="26">
        <v>2825</v>
      </c>
      <c r="R6" s="26">
        <v>2873</v>
      </c>
      <c r="S6" s="26">
        <v>2715</v>
      </c>
      <c r="T6" s="11">
        <f t="shared" si="0"/>
        <v>2804.3333333333335</v>
      </c>
      <c r="U6" s="28">
        <f t="shared" si="8"/>
        <v>12.002546666666666</v>
      </c>
      <c r="V6" s="28">
        <f t="shared" si="9"/>
        <v>11.962538177777779</v>
      </c>
      <c r="W6" s="28">
        <f t="shared" si="1"/>
        <v>0</v>
      </c>
      <c r="X6" s="28">
        <f t="shared" si="1"/>
        <v>4.0008488888888888E-2</v>
      </c>
      <c r="Y6" s="28">
        <f t="shared" si="1"/>
        <v>0</v>
      </c>
    </row>
    <row r="7" spans="1:25">
      <c r="A7" s="6">
        <v>4</v>
      </c>
      <c r="B7" s="40" t="s">
        <v>11</v>
      </c>
      <c r="C7" s="16">
        <v>17.25</v>
      </c>
      <c r="D7" s="36">
        <v>0.3</v>
      </c>
      <c r="E7" s="36">
        <v>0.35</v>
      </c>
      <c r="F7" s="36">
        <v>0.4</v>
      </c>
      <c r="G7" s="25">
        <f t="shared" si="2"/>
        <v>1.0499999999999998</v>
      </c>
      <c r="H7" s="31">
        <v>297</v>
      </c>
      <c r="I7" s="31">
        <v>0</v>
      </c>
      <c r="J7" s="31">
        <v>3</v>
      </c>
      <c r="K7" s="31">
        <v>0</v>
      </c>
      <c r="L7" s="26">
        <f t="shared" si="3"/>
        <v>300</v>
      </c>
      <c r="M7" s="56">
        <f t="shared" si="4"/>
        <v>99</v>
      </c>
      <c r="N7" s="56">
        <f t="shared" si="5"/>
        <v>0</v>
      </c>
      <c r="O7" s="56">
        <f t="shared" si="6"/>
        <v>1</v>
      </c>
      <c r="P7" s="56">
        <f t="shared" si="7"/>
        <v>0</v>
      </c>
      <c r="Q7" s="26">
        <v>1651</v>
      </c>
      <c r="R7" s="26">
        <v>1669</v>
      </c>
      <c r="S7" s="26">
        <v>1598</v>
      </c>
      <c r="T7" s="11">
        <f t="shared" si="0"/>
        <v>1639.3333333333333</v>
      </c>
      <c r="U7" s="28">
        <f t="shared" si="8"/>
        <v>7.0163466666666663</v>
      </c>
      <c r="V7" s="28">
        <f t="shared" si="9"/>
        <v>6.9461831999999992</v>
      </c>
      <c r="W7" s="28">
        <f t="shared" si="1"/>
        <v>0</v>
      </c>
      <c r="X7" s="28">
        <f t="shared" si="1"/>
        <v>7.016346666666666E-2</v>
      </c>
      <c r="Y7" s="28">
        <f t="shared" si="1"/>
        <v>0</v>
      </c>
    </row>
    <row r="8" spans="1:25">
      <c r="A8" s="24">
        <v>5</v>
      </c>
      <c r="B8" s="40" t="s">
        <v>11</v>
      </c>
      <c r="C8" s="16">
        <v>21.8</v>
      </c>
      <c r="D8" s="36">
        <v>0.3</v>
      </c>
      <c r="E8" s="36">
        <v>0.4</v>
      </c>
      <c r="F8" s="36">
        <v>0.45</v>
      </c>
      <c r="G8" s="36">
        <f t="shared" si="2"/>
        <v>1.1499999999999999</v>
      </c>
      <c r="H8" s="31">
        <v>295</v>
      </c>
      <c r="I8" s="31">
        <v>0</v>
      </c>
      <c r="J8" s="31">
        <v>5</v>
      </c>
      <c r="K8" s="31">
        <v>0</v>
      </c>
      <c r="L8" s="26">
        <f t="shared" si="3"/>
        <v>300</v>
      </c>
      <c r="M8" s="56">
        <f t="shared" si="4"/>
        <v>98.333333333333329</v>
      </c>
      <c r="N8" s="56">
        <f t="shared" si="5"/>
        <v>0</v>
      </c>
      <c r="O8" s="56">
        <f t="shared" si="6"/>
        <v>1.6666666666666667</v>
      </c>
      <c r="P8" s="56">
        <f t="shared" si="7"/>
        <v>0</v>
      </c>
      <c r="Q8" s="26">
        <v>3444</v>
      </c>
      <c r="R8" s="26">
        <v>3419</v>
      </c>
      <c r="S8" s="26">
        <v>3355</v>
      </c>
      <c r="T8" s="11">
        <f t="shared" si="0"/>
        <v>3406</v>
      </c>
      <c r="U8" s="28">
        <f t="shared" si="8"/>
        <v>14.577679999999999</v>
      </c>
      <c r="V8" s="28">
        <f t="shared" ref="V8" si="10">$U8*M8/100</f>
        <v>14.334718666666665</v>
      </c>
      <c r="W8" s="28">
        <f t="shared" ref="W8" si="11">$U8*N8/100</f>
        <v>0</v>
      </c>
      <c r="X8" s="28">
        <f t="shared" ref="X8" si="12">$U8*O8/100</f>
        <v>0.24296133333333333</v>
      </c>
      <c r="Y8" s="28">
        <f t="shared" si="1"/>
        <v>0</v>
      </c>
    </row>
    <row r="9" spans="1:25">
      <c r="A9" s="6">
        <v>6</v>
      </c>
      <c r="B9" s="40" t="s">
        <v>11</v>
      </c>
      <c r="C9" s="16">
        <v>20.58</v>
      </c>
      <c r="D9" s="36">
        <v>0.35</v>
      </c>
      <c r="E9" s="36">
        <v>0.45</v>
      </c>
      <c r="F9" s="36">
        <v>0.5</v>
      </c>
      <c r="G9" s="36">
        <f t="shared" si="2"/>
        <v>1.3</v>
      </c>
      <c r="H9" s="31">
        <v>298</v>
      </c>
      <c r="I9" s="31">
        <v>1</v>
      </c>
      <c r="J9" s="31">
        <v>1</v>
      </c>
      <c r="K9" s="31">
        <v>0</v>
      </c>
      <c r="L9" s="26">
        <f t="shared" si="3"/>
        <v>300</v>
      </c>
      <c r="M9" s="56">
        <f t="shared" si="4"/>
        <v>99.333333333333329</v>
      </c>
      <c r="N9" s="56">
        <f t="shared" si="5"/>
        <v>0.33333333333333337</v>
      </c>
      <c r="O9" s="56">
        <f t="shared" si="6"/>
        <v>0.33333333333333337</v>
      </c>
      <c r="P9" s="56">
        <f t="shared" si="7"/>
        <v>0</v>
      </c>
      <c r="Q9" s="26">
        <v>2789</v>
      </c>
      <c r="R9" s="26">
        <v>2844</v>
      </c>
      <c r="S9" s="26">
        <v>2681</v>
      </c>
      <c r="T9" s="11">
        <f t="shared" si="0"/>
        <v>2771.3333333333335</v>
      </c>
      <c r="U9" s="28">
        <f t="shared" si="8"/>
        <v>11.861306666666666</v>
      </c>
      <c r="V9" s="28">
        <f t="shared" si="9"/>
        <v>11.782231288888887</v>
      </c>
      <c r="W9" s="28">
        <f t="shared" si="1"/>
        <v>3.9537688888888887E-2</v>
      </c>
      <c r="X9" s="28">
        <f t="shared" si="1"/>
        <v>3.9537688888888887E-2</v>
      </c>
      <c r="Y9" s="28">
        <f t="shared" si="1"/>
        <v>0</v>
      </c>
    </row>
    <row r="10" spans="1:25">
      <c r="A10" s="24">
        <v>7</v>
      </c>
      <c r="B10" s="40" t="s">
        <v>11</v>
      </c>
      <c r="C10" s="16">
        <v>20.95</v>
      </c>
      <c r="D10" s="36">
        <v>0.4</v>
      </c>
      <c r="E10" s="36">
        <v>0.45</v>
      </c>
      <c r="F10" s="36">
        <v>0.5</v>
      </c>
      <c r="G10" s="36">
        <f t="shared" si="2"/>
        <v>1.35</v>
      </c>
      <c r="H10" s="31">
        <v>296</v>
      </c>
      <c r="I10" s="31">
        <v>0</v>
      </c>
      <c r="J10" s="31">
        <v>4</v>
      </c>
      <c r="K10" s="31">
        <v>0</v>
      </c>
      <c r="L10" s="26">
        <f t="shared" si="3"/>
        <v>300</v>
      </c>
      <c r="M10" s="56">
        <f t="shared" si="4"/>
        <v>98.666666666666671</v>
      </c>
      <c r="N10" s="56">
        <f t="shared" si="5"/>
        <v>0</v>
      </c>
      <c r="O10" s="56">
        <f t="shared" si="6"/>
        <v>1.3333333333333335</v>
      </c>
      <c r="P10" s="56">
        <f t="shared" si="7"/>
        <v>0</v>
      </c>
      <c r="Q10" s="26">
        <v>2390</v>
      </c>
      <c r="R10" s="26">
        <v>2340</v>
      </c>
      <c r="S10" s="26">
        <v>2196</v>
      </c>
      <c r="T10" s="11">
        <f t="shared" si="0"/>
        <v>2308.6666666666665</v>
      </c>
      <c r="U10" s="28">
        <f t="shared" si="8"/>
        <v>9.8810933333333324</v>
      </c>
      <c r="V10" s="28">
        <f t="shared" si="9"/>
        <v>9.7493454222222216</v>
      </c>
      <c r="W10" s="28">
        <f t="shared" si="1"/>
        <v>0</v>
      </c>
      <c r="X10" s="28">
        <f t="shared" si="1"/>
        <v>0.13174791111111112</v>
      </c>
      <c r="Y10" s="28">
        <f t="shared" si="1"/>
        <v>0</v>
      </c>
    </row>
    <row r="11" spans="1:25">
      <c r="A11" s="6">
        <v>8</v>
      </c>
      <c r="B11" s="40" t="s">
        <v>11</v>
      </c>
      <c r="C11" s="16">
        <v>21.09</v>
      </c>
      <c r="D11" s="36">
        <v>0.35</v>
      </c>
      <c r="E11" s="36">
        <v>0.5</v>
      </c>
      <c r="F11" s="36">
        <v>0.5</v>
      </c>
      <c r="G11" s="36">
        <f t="shared" si="2"/>
        <v>1.35</v>
      </c>
      <c r="H11" s="31">
        <v>298</v>
      </c>
      <c r="I11" s="31">
        <v>2</v>
      </c>
      <c r="J11" s="31">
        <v>0</v>
      </c>
      <c r="K11" s="31">
        <v>0</v>
      </c>
      <c r="L11" s="26">
        <f t="shared" si="3"/>
        <v>300</v>
      </c>
      <c r="M11" s="56">
        <f t="shared" si="4"/>
        <v>99.333333333333329</v>
      </c>
      <c r="N11" s="56">
        <f t="shared" si="5"/>
        <v>0.66666666666666674</v>
      </c>
      <c r="O11" s="56">
        <f t="shared" si="6"/>
        <v>0</v>
      </c>
      <c r="P11" s="56">
        <f t="shared" si="7"/>
        <v>0</v>
      </c>
      <c r="Q11" s="26">
        <v>1342</v>
      </c>
      <c r="R11" s="26">
        <v>1374</v>
      </c>
      <c r="S11" s="26">
        <v>1324</v>
      </c>
      <c r="T11" s="11">
        <f t="shared" si="0"/>
        <v>1346.6666666666667</v>
      </c>
      <c r="U11" s="28">
        <f t="shared" si="8"/>
        <v>5.7637333333333336</v>
      </c>
      <c r="V11" s="28">
        <f t="shared" si="9"/>
        <v>5.7253084444444449</v>
      </c>
      <c r="W11" s="28">
        <f t="shared" si="1"/>
        <v>3.8424888888888897E-2</v>
      </c>
      <c r="X11" s="28">
        <f t="shared" si="1"/>
        <v>0</v>
      </c>
      <c r="Y11" s="28">
        <f t="shared" si="1"/>
        <v>0</v>
      </c>
    </row>
    <row r="12" spans="1:25">
      <c r="A12" s="24">
        <v>9</v>
      </c>
      <c r="B12" s="41" t="s">
        <v>34</v>
      </c>
      <c r="C12" s="17">
        <v>17.72</v>
      </c>
      <c r="D12" s="25">
        <v>0.3</v>
      </c>
      <c r="E12" s="25">
        <v>0.45</v>
      </c>
      <c r="F12" s="25">
        <v>0.4</v>
      </c>
      <c r="G12" s="25">
        <f>SUM(D12:F12)</f>
        <v>1.1499999999999999</v>
      </c>
      <c r="H12" s="31">
        <v>298</v>
      </c>
      <c r="I12" s="31">
        <v>0</v>
      </c>
      <c r="J12" s="31">
        <v>2</v>
      </c>
      <c r="K12" s="31">
        <v>0</v>
      </c>
      <c r="L12" s="26">
        <f t="shared" si="3"/>
        <v>300</v>
      </c>
      <c r="M12" s="56">
        <f t="shared" si="4"/>
        <v>99.333333333333329</v>
      </c>
      <c r="N12" s="56">
        <f t="shared" si="5"/>
        <v>0</v>
      </c>
      <c r="O12" s="56">
        <f t="shared" si="6"/>
        <v>0.66666666666666674</v>
      </c>
      <c r="P12" s="56">
        <f t="shared" si="7"/>
        <v>0</v>
      </c>
      <c r="Q12" s="26">
        <v>545</v>
      </c>
      <c r="R12" s="26">
        <v>530</v>
      </c>
      <c r="S12" s="26">
        <v>505</v>
      </c>
      <c r="T12" s="11">
        <f t="shared" si="0"/>
        <v>526.66666666666663</v>
      </c>
      <c r="U12" s="50">
        <f>$T12*42.8*2/10000</f>
        <v>4.5082666666666658</v>
      </c>
      <c r="V12" s="28">
        <f t="shared" si="9"/>
        <v>4.4782115555555544</v>
      </c>
      <c r="W12" s="28">
        <f t="shared" si="1"/>
        <v>0</v>
      </c>
      <c r="X12" s="28">
        <f t="shared" si="1"/>
        <v>3.0055111111111109E-2</v>
      </c>
      <c r="Y12" s="28">
        <f t="shared" si="1"/>
        <v>0</v>
      </c>
    </row>
    <row r="13" spans="1:25">
      <c r="A13" s="6">
        <v>10</v>
      </c>
      <c r="B13" s="41" t="s">
        <v>34</v>
      </c>
      <c r="C13" s="17">
        <v>18.72</v>
      </c>
      <c r="D13" s="25">
        <v>0.4</v>
      </c>
      <c r="E13" s="25">
        <v>0.4</v>
      </c>
      <c r="F13" s="25">
        <v>0.5</v>
      </c>
      <c r="G13" s="25">
        <f t="shared" ref="G13:G43" si="13">SUM(D13:F13)</f>
        <v>1.3</v>
      </c>
      <c r="H13" s="31">
        <v>297</v>
      </c>
      <c r="I13" s="31">
        <v>1</v>
      </c>
      <c r="J13" s="31">
        <v>2</v>
      </c>
      <c r="K13" s="31">
        <v>0</v>
      </c>
      <c r="L13" s="26">
        <f t="shared" si="3"/>
        <v>300</v>
      </c>
      <c r="M13" s="56">
        <f t="shared" si="4"/>
        <v>99</v>
      </c>
      <c r="N13" s="56">
        <f t="shared" si="5"/>
        <v>0.33333333333333337</v>
      </c>
      <c r="O13" s="56">
        <f t="shared" si="6"/>
        <v>0.66666666666666674</v>
      </c>
      <c r="P13" s="56">
        <f t="shared" si="7"/>
        <v>0</v>
      </c>
      <c r="Q13" s="26">
        <v>2313</v>
      </c>
      <c r="R13" s="26">
        <v>2173</v>
      </c>
      <c r="S13" s="26">
        <v>2486</v>
      </c>
      <c r="T13" s="11">
        <f t="shared" si="0"/>
        <v>2324</v>
      </c>
      <c r="U13" s="28">
        <f t="shared" si="8"/>
        <v>9.9467199999999991</v>
      </c>
      <c r="V13" s="28">
        <f t="shared" si="9"/>
        <v>9.8472527999999997</v>
      </c>
      <c r="W13" s="28">
        <f t="shared" si="1"/>
        <v>3.3155733333333333E-2</v>
      </c>
      <c r="X13" s="28">
        <f t="shared" si="1"/>
        <v>6.6311466666666666E-2</v>
      </c>
      <c r="Y13" s="28">
        <f t="shared" si="1"/>
        <v>0</v>
      </c>
    </row>
    <row r="14" spans="1:25">
      <c r="A14" s="24">
        <v>11</v>
      </c>
      <c r="B14" s="41" t="s">
        <v>34</v>
      </c>
      <c r="C14" s="17">
        <v>19.63</v>
      </c>
      <c r="D14" s="25">
        <v>0.4</v>
      </c>
      <c r="E14" s="25">
        <v>0.5</v>
      </c>
      <c r="F14" s="25">
        <v>0.45</v>
      </c>
      <c r="G14" s="25">
        <f t="shared" si="13"/>
        <v>1.35</v>
      </c>
      <c r="H14" s="31">
        <v>292</v>
      </c>
      <c r="I14" s="31">
        <v>2</v>
      </c>
      <c r="J14" s="31">
        <v>6</v>
      </c>
      <c r="K14" s="31">
        <v>0</v>
      </c>
      <c r="L14" s="26">
        <f t="shared" si="3"/>
        <v>300</v>
      </c>
      <c r="M14" s="56">
        <f t="shared" si="4"/>
        <v>97.333333333333343</v>
      </c>
      <c r="N14" s="56">
        <f t="shared" si="5"/>
        <v>0.66666666666666674</v>
      </c>
      <c r="O14" s="56">
        <f t="shared" si="6"/>
        <v>2</v>
      </c>
      <c r="P14" s="56">
        <f t="shared" si="7"/>
        <v>0</v>
      </c>
      <c r="Q14" s="26">
        <v>1767</v>
      </c>
      <c r="R14" s="26">
        <v>1889</v>
      </c>
      <c r="S14" s="26">
        <v>1887</v>
      </c>
      <c r="T14" s="11">
        <f t="shared" si="0"/>
        <v>1847.6666666666667</v>
      </c>
      <c r="U14" s="28">
        <f t="shared" si="8"/>
        <v>7.9080133333333329</v>
      </c>
      <c r="V14" s="28">
        <f t="shared" si="9"/>
        <v>7.6971329777777786</v>
      </c>
      <c r="W14" s="28">
        <f t="shared" si="1"/>
        <v>5.2720088888888891E-2</v>
      </c>
      <c r="X14" s="28">
        <f t="shared" si="1"/>
        <v>0.15816026666666666</v>
      </c>
      <c r="Y14" s="28">
        <f t="shared" si="1"/>
        <v>0</v>
      </c>
    </row>
    <row r="15" spans="1:25">
      <c r="A15" s="6">
        <v>12</v>
      </c>
      <c r="B15" s="41" t="s">
        <v>34</v>
      </c>
      <c r="C15" s="17">
        <v>18.7</v>
      </c>
      <c r="D15" s="25">
        <v>0.35</v>
      </c>
      <c r="E15" s="25">
        <v>0.3</v>
      </c>
      <c r="F15" s="25">
        <v>0.4</v>
      </c>
      <c r="G15" s="25">
        <f t="shared" si="13"/>
        <v>1.0499999999999998</v>
      </c>
      <c r="H15" s="31">
        <v>300</v>
      </c>
      <c r="I15" s="31">
        <v>0</v>
      </c>
      <c r="J15" s="31">
        <v>0</v>
      </c>
      <c r="K15" s="31">
        <v>0</v>
      </c>
      <c r="L15" s="26">
        <f t="shared" si="3"/>
        <v>300</v>
      </c>
      <c r="M15" s="56">
        <f t="shared" si="4"/>
        <v>100</v>
      </c>
      <c r="N15" s="56">
        <f t="shared" si="5"/>
        <v>0</v>
      </c>
      <c r="O15" s="56">
        <f t="shared" si="6"/>
        <v>0</v>
      </c>
      <c r="P15" s="56">
        <f t="shared" si="7"/>
        <v>0</v>
      </c>
      <c r="Q15" s="26">
        <v>3026</v>
      </c>
      <c r="R15" s="26">
        <v>2959</v>
      </c>
      <c r="S15" s="26">
        <v>2982</v>
      </c>
      <c r="T15" s="11">
        <f t="shared" si="0"/>
        <v>2989</v>
      </c>
      <c r="U15" s="28">
        <f t="shared" si="8"/>
        <v>12.792920000000001</v>
      </c>
      <c r="V15" s="28">
        <f t="shared" si="9"/>
        <v>12.792920000000002</v>
      </c>
      <c r="W15" s="28">
        <f t="shared" si="1"/>
        <v>0</v>
      </c>
      <c r="X15" s="28">
        <f t="shared" si="1"/>
        <v>0</v>
      </c>
      <c r="Y15" s="28">
        <f t="shared" si="1"/>
        <v>0</v>
      </c>
    </row>
    <row r="16" spans="1:25">
      <c r="A16" s="24">
        <v>13</v>
      </c>
      <c r="B16" s="41" t="s">
        <v>34</v>
      </c>
      <c r="C16" s="17">
        <v>19.899999999999999</v>
      </c>
      <c r="D16" s="25">
        <v>0.35</v>
      </c>
      <c r="E16" s="25">
        <v>0.45</v>
      </c>
      <c r="F16" s="25">
        <v>0.5</v>
      </c>
      <c r="G16" s="25">
        <f t="shared" si="13"/>
        <v>1.3</v>
      </c>
      <c r="H16" s="53">
        <v>1</v>
      </c>
      <c r="I16" s="53">
        <v>0</v>
      </c>
      <c r="J16" s="53">
        <v>0</v>
      </c>
      <c r="K16" s="53">
        <v>0</v>
      </c>
      <c r="L16" s="26">
        <f t="shared" si="3"/>
        <v>1</v>
      </c>
      <c r="M16" s="56">
        <f t="shared" si="4"/>
        <v>100</v>
      </c>
      <c r="N16" s="56">
        <f t="shared" si="5"/>
        <v>0</v>
      </c>
      <c r="O16" s="56">
        <f t="shared" si="6"/>
        <v>0</v>
      </c>
      <c r="P16" s="56">
        <f t="shared" si="7"/>
        <v>0</v>
      </c>
      <c r="Q16" s="26">
        <v>450</v>
      </c>
      <c r="R16" s="26">
        <v>482</v>
      </c>
      <c r="S16" s="26">
        <v>417</v>
      </c>
      <c r="T16" s="11">
        <f t="shared" si="0"/>
        <v>449.66666666666669</v>
      </c>
      <c r="U16" s="28">
        <f t="shared" si="8"/>
        <v>1.9245733333333332</v>
      </c>
      <c r="V16" s="28">
        <f t="shared" si="9"/>
        <v>1.9245733333333335</v>
      </c>
      <c r="W16" s="28">
        <f t="shared" si="1"/>
        <v>0</v>
      </c>
      <c r="X16" s="28">
        <f t="shared" si="1"/>
        <v>0</v>
      </c>
      <c r="Y16" s="28">
        <f t="shared" si="1"/>
        <v>0</v>
      </c>
    </row>
    <row r="17" spans="1:25">
      <c r="A17" s="6">
        <v>14</v>
      </c>
      <c r="B17" s="41" t="s">
        <v>34</v>
      </c>
      <c r="C17" s="17">
        <v>22.16</v>
      </c>
      <c r="D17" s="25">
        <v>0.3</v>
      </c>
      <c r="E17" s="25">
        <v>0.3</v>
      </c>
      <c r="F17" s="25">
        <v>0.4</v>
      </c>
      <c r="G17" s="25">
        <f t="shared" si="13"/>
        <v>1</v>
      </c>
      <c r="H17" s="31">
        <v>299</v>
      </c>
      <c r="I17" s="31">
        <v>0</v>
      </c>
      <c r="J17" s="31">
        <v>1</v>
      </c>
      <c r="K17" s="31">
        <v>0</v>
      </c>
      <c r="L17" s="26">
        <f t="shared" si="3"/>
        <v>300</v>
      </c>
      <c r="M17" s="56">
        <f t="shared" si="4"/>
        <v>99.666666666666671</v>
      </c>
      <c r="N17" s="56">
        <f t="shared" si="5"/>
        <v>0</v>
      </c>
      <c r="O17" s="56">
        <f t="shared" si="6"/>
        <v>0.33333333333333337</v>
      </c>
      <c r="P17" s="56">
        <f t="shared" si="7"/>
        <v>0</v>
      </c>
      <c r="Q17" s="26">
        <v>1614</v>
      </c>
      <c r="R17" s="26">
        <v>1604</v>
      </c>
      <c r="S17" s="26">
        <v>1699</v>
      </c>
      <c r="T17" s="11">
        <f t="shared" si="0"/>
        <v>1639</v>
      </c>
      <c r="U17" s="28">
        <f t="shared" si="8"/>
        <v>7.01492</v>
      </c>
      <c r="V17" s="28">
        <f t="shared" si="9"/>
        <v>6.9915369333333341</v>
      </c>
      <c r="W17" s="28">
        <f t="shared" si="1"/>
        <v>0</v>
      </c>
      <c r="X17" s="28">
        <f t="shared" si="1"/>
        <v>2.3383066666666671E-2</v>
      </c>
      <c r="Y17" s="28">
        <f t="shared" si="1"/>
        <v>0</v>
      </c>
    </row>
    <row r="18" spans="1:25">
      <c r="A18" s="24">
        <v>15</v>
      </c>
      <c r="B18" s="41" t="s">
        <v>34</v>
      </c>
      <c r="C18" s="17">
        <v>19.8</v>
      </c>
      <c r="D18" s="33">
        <v>0.25</v>
      </c>
      <c r="E18" s="33">
        <v>0.4</v>
      </c>
      <c r="F18" s="33">
        <v>0.45</v>
      </c>
      <c r="G18" s="25">
        <f t="shared" si="13"/>
        <v>1.1000000000000001</v>
      </c>
      <c r="H18" s="31">
        <v>264</v>
      </c>
      <c r="I18" s="31">
        <v>1</v>
      </c>
      <c r="J18" s="31">
        <v>1</v>
      </c>
      <c r="K18" s="31">
        <v>0</v>
      </c>
      <c r="L18" s="26">
        <f t="shared" si="3"/>
        <v>266</v>
      </c>
      <c r="M18" s="56">
        <f t="shared" si="4"/>
        <v>99.248120300751879</v>
      </c>
      <c r="N18" s="56">
        <f t="shared" si="5"/>
        <v>0.37593984962406013</v>
      </c>
      <c r="O18" s="56">
        <f t="shared" si="6"/>
        <v>0.37593984962406013</v>
      </c>
      <c r="P18" s="56">
        <f t="shared" si="7"/>
        <v>0</v>
      </c>
      <c r="Q18" s="26">
        <v>333</v>
      </c>
      <c r="R18" s="26">
        <v>308</v>
      </c>
      <c r="S18" s="26">
        <v>354</v>
      </c>
      <c r="T18" s="11">
        <f t="shared" si="0"/>
        <v>331.66666666666669</v>
      </c>
      <c r="U18" s="28">
        <f t="shared" si="8"/>
        <v>1.4195333333333333</v>
      </c>
      <c r="V18" s="28">
        <f t="shared" si="9"/>
        <v>1.4088601503759397</v>
      </c>
      <c r="W18" s="28">
        <f t="shared" si="1"/>
        <v>5.3365914786967419E-3</v>
      </c>
      <c r="X18" s="28">
        <f t="shared" si="1"/>
        <v>5.3365914786967419E-3</v>
      </c>
      <c r="Y18" s="28">
        <f t="shared" si="1"/>
        <v>0</v>
      </c>
    </row>
    <row r="19" spans="1:25">
      <c r="A19" s="6">
        <v>16</v>
      </c>
      <c r="B19" s="41" t="s">
        <v>34</v>
      </c>
      <c r="C19" s="17">
        <v>20.399999999999999</v>
      </c>
      <c r="D19" s="33">
        <v>0.3</v>
      </c>
      <c r="E19" s="33">
        <v>0.5</v>
      </c>
      <c r="F19" s="33">
        <v>0.5</v>
      </c>
      <c r="G19" s="25">
        <f t="shared" si="13"/>
        <v>1.3</v>
      </c>
      <c r="H19" s="31">
        <v>298</v>
      </c>
      <c r="I19" s="31">
        <v>1</v>
      </c>
      <c r="J19" s="31">
        <v>1</v>
      </c>
      <c r="K19" s="31">
        <v>0</v>
      </c>
      <c r="L19" s="26">
        <f t="shared" si="3"/>
        <v>300</v>
      </c>
      <c r="M19" s="56">
        <f t="shared" si="4"/>
        <v>99.333333333333329</v>
      </c>
      <c r="N19" s="56">
        <f t="shared" si="5"/>
        <v>0.33333333333333337</v>
      </c>
      <c r="O19" s="56">
        <f t="shared" si="6"/>
        <v>0.33333333333333337</v>
      </c>
      <c r="P19" s="56">
        <f t="shared" si="7"/>
        <v>0</v>
      </c>
      <c r="Q19" s="26">
        <v>1342</v>
      </c>
      <c r="R19" s="26">
        <v>1262</v>
      </c>
      <c r="S19" s="26">
        <v>1265</v>
      </c>
      <c r="T19" s="11">
        <f t="shared" si="0"/>
        <v>1289.6666666666667</v>
      </c>
      <c r="U19" s="28">
        <f t="shared" si="8"/>
        <v>5.5197733333333332</v>
      </c>
      <c r="V19" s="28">
        <f t="shared" si="9"/>
        <v>5.4829748444444446</v>
      </c>
      <c r="W19" s="28">
        <f t="shared" si="1"/>
        <v>1.8399244444444449E-2</v>
      </c>
      <c r="X19" s="28">
        <f t="shared" si="1"/>
        <v>1.8399244444444449E-2</v>
      </c>
      <c r="Y19" s="28">
        <f t="shared" si="1"/>
        <v>0</v>
      </c>
    </row>
    <row r="20" spans="1:25">
      <c r="A20" s="24">
        <v>17</v>
      </c>
      <c r="B20" s="42" t="s">
        <v>35</v>
      </c>
      <c r="C20" s="18">
        <v>19.88</v>
      </c>
      <c r="D20" s="34">
        <v>0.25</v>
      </c>
      <c r="E20" s="34">
        <v>0.35</v>
      </c>
      <c r="F20" s="34">
        <v>0.45</v>
      </c>
      <c r="G20" s="34">
        <f t="shared" si="13"/>
        <v>1.05</v>
      </c>
      <c r="H20" s="31">
        <v>297</v>
      </c>
      <c r="I20" s="31">
        <v>1</v>
      </c>
      <c r="J20" s="31">
        <v>2</v>
      </c>
      <c r="K20" s="31">
        <v>0</v>
      </c>
      <c r="L20" s="26">
        <f t="shared" si="3"/>
        <v>300</v>
      </c>
      <c r="M20" s="56">
        <f t="shared" si="4"/>
        <v>99</v>
      </c>
      <c r="N20" s="56">
        <f t="shared" si="5"/>
        <v>0.33333333333333337</v>
      </c>
      <c r="O20" s="56">
        <f t="shared" si="6"/>
        <v>0.66666666666666674</v>
      </c>
      <c r="P20" s="56">
        <f t="shared" si="7"/>
        <v>0</v>
      </c>
      <c r="Q20" s="26">
        <v>1816</v>
      </c>
      <c r="R20" s="26">
        <v>1774</v>
      </c>
      <c r="S20" s="26">
        <v>1743</v>
      </c>
      <c r="T20" s="11">
        <f t="shared" si="0"/>
        <v>1777.6666666666667</v>
      </c>
      <c r="U20" s="28">
        <f t="shared" si="8"/>
        <v>7.608413333333333</v>
      </c>
      <c r="V20" s="28">
        <f t="shared" si="9"/>
        <v>7.5323291999999995</v>
      </c>
      <c r="W20" s="28">
        <f t="shared" si="9"/>
        <v>2.5361377777777777E-2</v>
      </c>
      <c r="X20" s="28">
        <f t="shared" si="9"/>
        <v>5.0722755555555554E-2</v>
      </c>
      <c r="Y20" s="28">
        <f t="shared" si="9"/>
        <v>0</v>
      </c>
    </row>
    <row r="21" spans="1:25">
      <c r="A21" s="6">
        <v>18</v>
      </c>
      <c r="B21" s="42" t="s">
        <v>35</v>
      </c>
      <c r="C21" s="18">
        <v>19.71</v>
      </c>
      <c r="D21" s="34">
        <v>0.35</v>
      </c>
      <c r="E21" s="34">
        <v>0.45</v>
      </c>
      <c r="F21" s="34">
        <v>0.5</v>
      </c>
      <c r="G21" s="34">
        <f t="shared" si="13"/>
        <v>1.3</v>
      </c>
      <c r="H21" s="31">
        <v>294</v>
      </c>
      <c r="I21" s="31">
        <v>3</v>
      </c>
      <c r="J21" s="31">
        <v>3</v>
      </c>
      <c r="K21" s="31">
        <v>0</v>
      </c>
      <c r="L21" s="26">
        <f t="shared" si="3"/>
        <v>300</v>
      </c>
      <c r="M21" s="56">
        <f t="shared" si="4"/>
        <v>98</v>
      </c>
      <c r="N21" s="56">
        <f t="shared" si="5"/>
        <v>1</v>
      </c>
      <c r="O21" s="56">
        <f t="shared" si="6"/>
        <v>1</v>
      </c>
      <c r="P21" s="56">
        <f t="shared" si="7"/>
        <v>0</v>
      </c>
      <c r="Q21" s="26">
        <v>1381</v>
      </c>
      <c r="R21" s="26">
        <v>1362</v>
      </c>
      <c r="S21" s="26">
        <v>1338</v>
      </c>
      <c r="T21" s="11">
        <f t="shared" si="0"/>
        <v>1360.3333333333333</v>
      </c>
      <c r="U21" s="28">
        <f t="shared" si="8"/>
        <v>5.8222266666666664</v>
      </c>
      <c r="V21" s="28">
        <f t="shared" si="9"/>
        <v>5.705782133333333</v>
      </c>
      <c r="W21" s="28">
        <f t="shared" si="9"/>
        <v>5.8222266666666661E-2</v>
      </c>
      <c r="X21" s="28">
        <f t="shared" si="9"/>
        <v>5.8222266666666661E-2</v>
      </c>
      <c r="Y21" s="28">
        <f t="shared" si="9"/>
        <v>0</v>
      </c>
    </row>
    <row r="22" spans="1:25">
      <c r="A22" s="24">
        <v>19</v>
      </c>
      <c r="B22" s="42" t="s">
        <v>35</v>
      </c>
      <c r="C22" s="18">
        <v>19.12</v>
      </c>
      <c r="D22" s="34">
        <v>0.3</v>
      </c>
      <c r="E22" s="34">
        <v>0.3</v>
      </c>
      <c r="F22" s="34">
        <v>0.4</v>
      </c>
      <c r="G22" s="34">
        <f t="shared" si="13"/>
        <v>1</v>
      </c>
      <c r="H22" s="31">
        <v>297</v>
      </c>
      <c r="I22" s="31">
        <v>0</v>
      </c>
      <c r="J22" s="31">
        <v>3</v>
      </c>
      <c r="K22" s="31">
        <v>0</v>
      </c>
      <c r="L22" s="26">
        <f t="shared" si="3"/>
        <v>300</v>
      </c>
      <c r="M22" s="56">
        <f t="shared" si="4"/>
        <v>99</v>
      </c>
      <c r="N22" s="56">
        <f t="shared" si="5"/>
        <v>0</v>
      </c>
      <c r="O22" s="56">
        <f t="shared" si="6"/>
        <v>1</v>
      </c>
      <c r="P22" s="56">
        <f t="shared" si="7"/>
        <v>0</v>
      </c>
      <c r="Q22" s="26">
        <v>2383</v>
      </c>
      <c r="R22" s="26">
        <v>2332</v>
      </c>
      <c r="S22" s="26">
        <v>2220</v>
      </c>
      <c r="T22" s="11">
        <f t="shared" si="0"/>
        <v>2311.6666666666665</v>
      </c>
      <c r="U22" s="28">
        <f t="shared" si="8"/>
        <v>9.8939333333333312</v>
      </c>
      <c r="V22" s="28">
        <f t="shared" si="9"/>
        <v>9.7949939999999973</v>
      </c>
      <c r="W22" s="28">
        <f t="shared" si="9"/>
        <v>0</v>
      </c>
      <c r="X22" s="28">
        <f t="shared" si="9"/>
        <v>9.893933333333331E-2</v>
      </c>
      <c r="Y22" s="28">
        <f t="shared" si="9"/>
        <v>0</v>
      </c>
    </row>
    <row r="23" spans="1:25">
      <c r="A23" s="6">
        <v>20</v>
      </c>
      <c r="B23" s="42" t="s">
        <v>35</v>
      </c>
      <c r="C23" s="18">
        <v>18.32</v>
      </c>
      <c r="D23" s="34">
        <v>0.4</v>
      </c>
      <c r="E23" s="34">
        <v>0.45</v>
      </c>
      <c r="F23" s="34">
        <v>0.5</v>
      </c>
      <c r="G23" s="34">
        <f t="shared" si="13"/>
        <v>1.35</v>
      </c>
      <c r="H23" s="31">
        <v>299</v>
      </c>
      <c r="I23" s="31">
        <v>0</v>
      </c>
      <c r="J23" s="31">
        <v>1</v>
      </c>
      <c r="K23" s="31">
        <v>0</v>
      </c>
      <c r="L23" s="26">
        <f t="shared" si="3"/>
        <v>300</v>
      </c>
      <c r="M23" s="56">
        <f t="shared" si="4"/>
        <v>99.666666666666671</v>
      </c>
      <c r="N23" s="56">
        <f t="shared" si="5"/>
        <v>0</v>
      </c>
      <c r="O23" s="56">
        <f t="shared" si="6"/>
        <v>0.33333333333333337</v>
      </c>
      <c r="P23" s="56">
        <f t="shared" si="7"/>
        <v>0</v>
      </c>
      <c r="Q23" s="26">
        <v>2245</v>
      </c>
      <c r="R23" s="26">
        <v>2227</v>
      </c>
      <c r="S23" s="26">
        <v>2292</v>
      </c>
      <c r="T23" s="11">
        <f t="shared" si="0"/>
        <v>2254.6666666666665</v>
      </c>
      <c r="U23" s="28">
        <f t="shared" si="8"/>
        <v>9.6499733333333317</v>
      </c>
      <c r="V23" s="28">
        <f t="shared" si="9"/>
        <v>9.6178067555555558</v>
      </c>
      <c r="W23" s="28">
        <f t="shared" si="9"/>
        <v>0</v>
      </c>
      <c r="X23" s="28">
        <f t="shared" si="9"/>
        <v>3.2166577777777774E-2</v>
      </c>
      <c r="Y23" s="28">
        <f t="shared" si="9"/>
        <v>0</v>
      </c>
    </row>
    <row r="24" spans="1:25">
      <c r="A24" s="24">
        <v>21</v>
      </c>
      <c r="B24" s="42" t="s">
        <v>35</v>
      </c>
      <c r="C24" s="18">
        <v>20.46</v>
      </c>
      <c r="D24" s="34">
        <v>0.4</v>
      </c>
      <c r="E24" s="34">
        <v>0.45</v>
      </c>
      <c r="F24" s="34">
        <v>0.45</v>
      </c>
      <c r="G24" s="34">
        <f t="shared" si="13"/>
        <v>1.3</v>
      </c>
      <c r="H24" s="31">
        <v>298</v>
      </c>
      <c r="I24" s="31">
        <v>1</v>
      </c>
      <c r="J24" s="31">
        <v>1</v>
      </c>
      <c r="K24" s="31">
        <v>0</v>
      </c>
      <c r="L24" s="26">
        <f t="shared" si="3"/>
        <v>300</v>
      </c>
      <c r="M24" s="56">
        <f t="shared" si="4"/>
        <v>99.333333333333329</v>
      </c>
      <c r="N24" s="56">
        <f t="shared" si="5"/>
        <v>0.33333333333333337</v>
      </c>
      <c r="O24" s="56">
        <f t="shared" si="6"/>
        <v>0.33333333333333337</v>
      </c>
      <c r="P24" s="56">
        <f t="shared" si="7"/>
        <v>0</v>
      </c>
      <c r="Q24" s="26">
        <v>1422</v>
      </c>
      <c r="R24" s="26">
        <v>1483</v>
      </c>
      <c r="S24" s="26">
        <v>1506</v>
      </c>
      <c r="T24" s="11">
        <f t="shared" si="0"/>
        <v>1470.3333333333333</v>
      </c>
      <c r="U24" s="28">
        <f t="shared" si="8"/>
        <v>6.2930266666666661</v>
      </c>
      <c r="V24" s="28">
        <f t="shared" si="9"/>
        <v>6.251073155555555</v>
      </c>
      <c r="W24" s="28">
        <f t="shared" si="9"/>
        <v>2.0976755555555556E-2</v>
      </c>
      <c r="X24" s="28">
        <f t="shared" si="9"/>
        <v>2.0976755555555556E-2</v>
      </c>
      <c r="Y24" s="28">
        <f t="shared" si="9"/>
        <v>0</v>
      </c>
    </row>
    <row r="25" spans="1:25">
      <c r="A25" s="6">
        <v>22</v>
      </c>
      <c r="B25" s="42" t="s">
        <v>35</v>
      </c>
      <c r="C25" s="18">
        <v>21.43</v>
      </c>
      <c r="D25" s="34">
        <v>0.4</v>
      </c>
      <c r="E25" s="34">
        <v>0.45</v>
      </c>
      <c r="F25" s="34">
        <v>0.5</v>
      </c>
      <c r="G25" s="34">
        <f t="shared" si="13"/>
        <v>1.35</v>
      </c>
      <c r="H25" s="31">
        <v>299</v>
      </c>
      <c r="I25" s="31">
        <v>1</v>
      </c>
      <c r="J25" s="31">
        <v>0</v>
      </c>
      <c r="K25" s="31">
        <v>0</v>
      </c>
      <c r="L25" s="26">
        <f t="shared" si="3"/>
        <v>300</v>
      </c>
      <c r="M25" s="56">
        <f t="shared" si="4"/>
        <v>99.666666666666671</v>
      </c>
      <c r="N25" s="56">
        <f t="shared" si="5"/>
        <v>0.33333333333333337</v>
      </c>
      <c r="O25" s="56">
        <f t="shared" si="6"/>
        <v>0</v>
      </c>
      <c r="P25" s="56">
        <f t="shared" si="7"/>
        <v>0</v>
      </c>
      <c r="Q25" s="26">
        <v>1402</v>
      </c>
      <c r="R25" s="26">
        <v>1458</v>
      </c>
      <c r="S25" s="26">
        <v>1476</v>
      </c>
      <c r="T25" s="11">
        <f t="shared" si="0"/>
        <v>1445.3333333333333</v>
      </c>
      <c r="U25" s="28">
        <f t="shared" si="8"/>
        <v>6.1860266666666659</v>
      </c>
      <c r="V25" s="28">
        <f t="shared" si="9"/>
        <v>6.1654065777777767</v>
      </c>
      <c r="W25" s="28">
        <f t="shared" si="9"/>
        <v>2.0620088888888888E-2</v>
      </c>
      <c r="X25" s="28">
        <f t="shared" si="9"/>
        <v>0</v>
      </c>
      <c r="Y25" s="28">
        <f t="shared" si="9"/>
        <v>0</v>
      </c>
    </row>
    <row r="26" spans="1:25">
      <c r="A26" s="24">
        <v>23</v>
      </c>
      <c r="B26" s="42" t="s">
        <v>35</v>
      </c>
      <c r="C26" s="18">
        <v>20.97</v>
      </c>
      <c r="D26" s="34">
        <v>0.2</v>
      </c>
      <c r="E26" s="34">
        <v>0.3</v>
      </c>
      <c r="F26" s="34">
        <v>0.4</v>
      </c>
      <c r="G26" s="34">
        <f t="shared" si="13"/>
        <v>0.9</v>
      </c>
      <c r="H26" s="31">
        <v>299</v>
      </c>
      <c r="I26" s="31">
        <v>0</v>
      </c>
      <c r="J26" s="31">
        <v>1</v>
      </c>
      <c r="K26" s="31">
        <v>0</v>
      </c>
      <c r="L26" s="26">
        <f t="shared" si="3"/>
        <v>300</v>
      </c>
      <c r="M26" s="56">
        <f t="shared" si="4"/>
        <v>99.666666666666671</v>
      </c>
      <c r="N26" s="56">
        <f t="shared" si="5"/>
        <v>0</v>
      </c>
      <c r="O26" s="56">
        <f t="shared" si="6"/>
        <v>0.33333333333333337</v>
      </c>
      <c r="P26" s="56">
        <f t="shared" si="7"/>
        <v>0</v>
      </c>
      <c r="Q26" s="26">
        <v>1716</v>
      </c>
      <c r="R26" s="26">
        <v>1833</v>
      </c>
      <c r="S26" s="26">
        <v>1739</v>
      </c>
      <c r="T26" s="11">
        <f t="shared" si="0"/>
        <v>1762.6666666666667</v>
      </c>
      <c r="U26" s="28">
        <f t="shared" si="8"/>
        <v>7.5442133333333334</v>
      </c>
      <c r="V26" s="28">
        <f t="shared" si="9"/>
        <v>7.5190659555555559</v>
      </c>
      <c r="W26" s="28">
        <f t="shared" si="9"/>
        <v>0</v>
      </c>
      <c r="X26" s="28">
        <f t="shared" si="9"/>
        <v>2.5147377777777778E-2</v>
      </c>
      <c r="Y26" s="28">
        <f t="shared" si="9"/>
        <v>0</v>
      </c>
    </row>
    <row r="27" spans="1:25">
      <c r="A27" s="6">
        <v>24</v>
      </c>
      <c r="B27" s="42" t="s">
        <v>35</v>
      </c>
      <c r="C27" s="18">
        <v>21.17</v>
      </c>
      <c r="D27" s="34">
        <v>0.3</v>
      </c>
      <c r="E27" s="34">
        <v>0.4</v>
      </c>
      <c r="F27" s="34">
        <v>0.5</v>
      </c>
      <c r="G27" s="34">
        <f t="shared" si="13"/>
        <v>1.2</v>
      </c>
      <c r="H27" s="31">
        <v>299</v>
      </c>
      <c r="I27" s="31">
        <v>0</v>
      </c>
      <c r="J27" s="31">
        <v>1</v>
      </c>
      <c r="K27" s="31">
        <v>0</v>
      </c>
      <c r="L27" s="26">
        <f t="shared" si="3"/>
        <v>300</v>
      </c>
      <c r="M27" s="56">
        <f t="shared" si="4"/>
        <v>99.666666666666671</v>
      </c>
      <c r="N27" s="56">
        <f t="shared" si="5"/>
        <v>0</v>
      </c>
      <c r="O27" s="56">
        <f t="shared" si="6"/>
        <v>0.33333333333333337</v>
      </c>
      <c r="P27" s="56">
        <f t="shared" si="7"/>
        <v>0</v>
      </c>
      <c r="Q27" s="26">
        <v>2027</v>
      </c>
      <c r="R27" s="26">
        <v>2061</v>
      </c>
      <c r="S27" s="26">
        <v>1958</v>
      </c>
      <c r="T27" s="11">
        <f t="shared" si="0"/>
        <v>2015.3333333333333</v>
      </c>
      <c r="U27" s="28">
        <f t="shared" si="8"/>
        <v>8.6256266666666654</v>
      </c>
      <c r="V27" s="28">
        <f t="shared" si="9"/>
        <v>8.5968745777777773</v>
      </c>
      <c r="W27" s="28">
        <f t="shared" si="9"/>
        <v>0</v>
      </c>
      <c r="X27" s="28">
        <f t="shared" si="9"/>
        <v>2.8752088888888888E-2</v>
      </c>
      <c r="Y27" s="28">
        <f t="shared" si="9"/>
        <v>0</v>
      </c>
    </row>
    <row r="28" spans="1:25">
      <c r="A28" s="24">
        <v>25</v>
      </c>
      <c r="B28" s="43" t="s">
        <v>36</v>
      </c>
      <c r="C28" s="19">
        <v>19.36</v>
      </c>
      <c r="D28" s="35">
        <v>0.3</v>
      </c>
      <c r="E28" s="35">
        <v>0.35</v>
      </c>
      <c r="F28" s="35">
        <v>0.4</v>
      </c>
      <c r="G28" s="35">
        <f t="shared" si="13"/>
        <v>1.0499999999999998</v>
      </c>
      <c r="H28" s="31">
        <v>299</v>
      </c>
      <c r="I28" s="31">
        <v>1</v>
      </c>
      <c r="J28" s="31">
        <v>0</v>
      </c>
      <c r="K28" s="31">
        <v>0</v>
      </c>
      <c r="L28" s="26">
        <f t="shared" si="3"/>
        <v>300</v>
      </c>
      <c r="M28" s="56">
        <f t="shared" si="4"/>
        <v>99.666666666666671</v>
      </c>
      <c r="N28" s="56">
        <f t="shared" si="5"/>
        <v>0.33333333333333337</v>
      </c>
      <c r="O28" s="56">
        <f t="shared" si="6"/>
        <v>0</v>
      </c>
      <c r="P28" s="56">
        <f t="shared" si="7"/>
        <v>0</v>
      </c>
      <c r="Q28" s="26">
        <v>3156</v>
      </c>
      <c r="R28" s="26">
        <v>3268</v>
      </c>
      <c r="S28" s="26">
        <v>3263</v>
      </c>
      <c r="T28" s="11">
        <f t="shared" si="0"/>
        <v>3229</v>
      </c>
      <c r="U28" s="28">
        <f t="shared" si="8"/>
        <v>13.820119999999998</v>
      </c>
      <c r="V28" s="28">
        <f t="shared" si="9"/>
        <v>13.774052933333332</v>
      </c>
      <c r="W28" s="28">
        <f t="shared" si="9"/>
        <v>4.606706666666667E-2</v>
      </c>
      <c r="X28" s="28">
        <f t="shared" si="9"/>
        <v>0</v>
      </c>
      <c r="Y28" s="28">
        <f t="shared" si="9"/>
        <v>0</v>
      </c>
    </row>
    <row r="29" spans="1:25">
      <c r="A29" s="6">
        <v>26</v>
      </c>
      <c r="B29" s="43" t="s">
        <v>36</v>
      </c>
      <c r="C29" s="19">
        <v>19.190000000000001</v>
      </c>
      <c r="D29" s="35">
        <v>0.35</v>
      </c>
      <c r="E29" s="35">
        <v>0.55000000000000004</v>
      </c>
      <c r="F29" s="35">
        <v>0.5</v>
      </c>
      <c r="G29" s="35">
        <f t="shared" si="13"/>
        <v>1.4</v>
      </c>
      <c r="H29" s="31">
        <v>299</v>
      </c>
      <c r="I29" s="31">
        <v>0</v>
      </c>
      <c r="J29" s="31">
        <v>1</v>
      </c>
      <c r="K29" s="31">
        <v>0</v>
      </c>
      <c r="L29" s="26">
        <f t="shared" si="3"/>
        <v>300</v>
      </c>
      <c r="M29" s="56">
        <f t="shared" si="4"/>
        <v>99.666666666666671</v>
      </c>
      <c r="N29" s="56">
        <f t="shared" si="5"/>
        <v>0</v>
      </c>
      <c r="O29" s="56">
        <f t="shared" si="6"/>
        <v>0.33333333333333337</v>
      </c>
      <c r="P29" s="56">
        <f t="shared" si="7"/>
        <v>0</v>
      </c>
      <c r="Q29" s="26">
        <v>3644</v>
      </c>
      <c r="R29" s="26">
        <v>3566</v>
      </c>
      <c r="S29" s="26">
        <v>3797</v>
      </c>
      <c r="T29" s="11">
        <f t="shared" si="0"/>
        <v>3669</v>
      </c>
      <c r="U29" s="28">
        <f t="shared" si="8"/>
        <v>15.703319999999998</v>
      </c>
      <c r="V29" s="28">
        <f t="shared" si="9"/>
        <v>15.650975599999999</v>
      </c>
      <c r="W29" s="28">
        <f t="shared" si="9"/>
        <v>0</v>
      </c>
      <c r="X29" s="28">
        <f t="shared" si="9"/>
        <v>5.2344399999999999E-2</v>
      </c>
      <c r="Y29" s="28">
        <f t="shared" si="9"/>
        <v>0</v>
      </c>
    </row>
    <row r="30" spans="1:25">
      <c r="A30" s="24">
        <v>27</v>
      </c>
      <c r="B30" s="43" t="s">
        <v>36</v>
      </c>
      <c r="C30" s="19">
        <v>20.5</v>
      </c>
      <c r="D30" s="35">
        <v>0.35</v>
      </c>
      <c r="E30" s="35">
        <v>0.45</v>
      </c>
      <c r="F30" s="35">
        <v>0.5</v>
      </c>
      <c r="G30" s="35">
        <f t="shared" si="13"/>
        <v>1.3</v>
      </c>
      <c r="H30" s="31">
        <v>300</v>
      </c>
      <c r="I30" s="31">
        <v>0</v>
      </c>
      <c r="J30" s="31">
        <v>0</v>
      </c>
      <c r="K30" s="31">
        <v>0</v>
      </c>
      <c r="L30" s="26">
        <f t="shared" si="3"/>
        <v>300</v>
      </c>
      <c r="M30" s="56">
        <f t="shared" si="4"/>
        <v>100</v>
      </c>
      <c r="N30" s="56">
        <f t="shared" si="5"/>
        <v>0</v>
      </c>
      <c r="O30" s="56">
        <f t="shared" si="6"/>
        <v>0</v>
      </c>
      <c r="P30" s="56">
        <f t="shared" si="7"/>
        <v>0</v>
      </c>
      <c r="Q30" s="26">
        <v>3058</v>
      </c>
      <c r="R30" s="26">
        <v>3026</v>
      </c>
      <c r="S30" s="26">
        <v>2957</v>
      </c>
      <c r="T30" s="11">
        <f t="shared" si="0"/>
        <v>3013.6666666666665</v>
      </c>
      <c r="U30" s="28">
        <f t="shared" si="8"/>
        <v>12.898493333333333</v>
      </c>
      <c r="V30" s="28">
        <f t="shared" si="9"/>
        <v>12.898493333333333</v>
      </c>
      <c r="W30" s="28">
        <f t="shared" si="9"/>
        <v>0</v>
      </c>
      <c r="X30" s="28">
        <f t="shared" si="9"/>
        <v>0</v>
      </c>
      <c r="Y30" s="28">
        <f t="shared" si="9"/>
        <v>0</v>
      </c>
    </row>
    <row r="31" spans="1:25">
      <c r="A31" s="6">
        <v>28</v>
      </c>
      <c r="B31" s="43" t="s">
        <v>36</v>
      </c>
      <c r="C31" s="19">
        <v>18.05</v>
      </c>
      <c r="D31" s="35">
        <v>0.4</v>
      </c>
      <c r="E31" s="35">
        <v>0.45</v>
      </c>
      <c r="F31" s="35">
        <v>0.5</v>
      </c>
      <c r="G31" s="35">
        <f t="shared" si="13"/>
        <v>1.35</v>
      </c>
      <c r="H31" s="31">
        <v>300</v>
      </c>
      <c r="I31" s="31">
        <v>0</v>
      </c>
      <c r="J31" s="31">
        <v>0</v>
      </c>
      <c r="K31" s="31">
        <v>0</v>
      </c>
      <c r="L31" s="26">
        <f t="shared" si="3"/>
        <v>300</v>
      </c>
      <c r="M31" s="56">
        <f t="shared" si="4"/>
        <v>100</v>
      </c>
      <c r="N31" s="56">
        <f t="shared" si="5"/>
        <v>0</v>
      </c>
      <c r="O31" s="56">
        <f t="shared" si="6"/>
        <v>0</v>
      </c>
      <c r="P31" s="56">
        <f t="shared" si="7"/>
        <v>0</v>
      </c>
      <c r="Q31" s="26">
        <v>3695</v>
      </c>
      <c r="R31" s="26">
        <v>3566</v>
      </c>
      <c r="S31" s="26">
        <v>3499</v>
      </c>
      <c r="T31" s="11">
        <f t="shared" si="0"/>
        <v>3586.6666666666665</v>
      </c>
      <c r="U31" s="28">
        <f t="shared" si="8"/>
        <v>15.350933333333332</v>
      </c>
      <c r="V31" s="28">
        <f t="shared" si="9"/>
        <v>15.350933333333332</v>
      </c>
      <c r="W31" s="28">
        <f t="shared" si="9"/>
        <v>0</v>
      </c>
      <c r="X31" s="28">
        <f t="shared" si="9"/>
        <v>0</v>
      </c>
      <c r="Y31" s="28">
        <f t="shared" si="9"/>
        <v>0</v>
      </c>
    </row>
    <row r="32" spans="1:25">
      <c r="A32" s="24">
        <v>29</v>
      </c>
      <c r="B32" s="43" t="s">
        <v>36</v>
      </c>
      <c r="C32" s="19">
        <v>20.420000000000002</v>
      </c>
      <c r="D32" s="35">
        <v>0.3</v>
      </c>
      <c r="E32" s="35">
        <v>0.3</v>
      </c>
      <c r="F32" s="35">
        <v>0.45</v>
      </c>
      <c r="G32" s="35">
        <f t="shared" si="13"/>
        <v>1.05</v>
      </c>
      <c r="H32" s="31">
        <v>300</v>
      </c>
      <c r="I32" s="31">
        <v>0</v>
      </c>
      <c r="J32" s="31">
        <v>0</v>
      </c>
      <c r="K32" s="31">
        <v>0</v>
      </c>
      <c r="L32" s="26">
        <f t="shared" si="3"/>
        <v>300</v>
      </c>
      <c r="M32" s="56">
        <f t="shared" si="4"/>
        <v>100</v>
      </c>
      <c r="N32" s="56">
        <f t="shared" si="5"/>
        <v>0</v>
      </c>
      <c r="O32" s="56">
        <f t="shared" si="6"/>
        <v>0</v>
      </c>
      <c r="P32" s="56">
        <f t="shared" si="7"/>
        <v>0</v>
      </c>
      <c r="Q32" s="26">
        <v>2252</v>
      </c>
      <c r="R32" s="26">
        <v>2305</v>
      </c>
      <c r="S32" s="26">
        <v>2187</v>
      </c>
      <c r="T32" s="11">
        <f t="shared" si="0"/>
        <v>2248</v>
      </c>
      <c r="U32" s="28">
        <f t="shared" si="8"/>
        <v>9.6214399999999998</v>
      </c>
      <c r="V32" s="28">
        <f t="shared" si="9"/>
        <v>9.6214399999999998</v>
      </c>
      <c r="W32" s="28">
        <f t="shared" si="9"/>
        <v>0</v>
      </c>
      <c r="X32" s="28">
        <f t="shared" si="9"/>
        <v>0</v>
      </c>
      <c r="Y32" s="28">
        <f t="shared" si="9"/>
        <v>0</v>
      </c>
    </row>
    <row r="33" spans="1:26">
      <c r="A33" s="6">
        <v>30</v>
      </c>
      <c r="B33" s="43" t="s">
        <v>36</v>
      </c>
      <c r="C33" s="19">
        <v>20.72</v>
      </c>
      <c r="D33" s="35">
        <v>0.4</v>
      </c>
      <c r="E33" s="35">
        <v>0.5</v>
      </c>
      <c r="F33" s="35">
        <v>0.5</v>
      </c>
      <c r="G33" s="35">
        <f t="shared" si="13"/>
        <v>1.4</v>
      </c>
      <c r="H33" s="31">
        <v>299</v>
      </c>
      <c r="I33" s="31">
        <v>0</v>
      </c>
      <c r="J33" s="31">
        <v>1</v>
      </c>
      <c r="K33" s="31">
        <v>0</v>
      </c>
      <c r="L33" s="26">
        <f t="shared" si="3"/>
        <v>300</v>
      </c>
      <c r="M33" s="56">
        <f t="shared" si="4"/>
        <v>99.666666666666671</v>
      </c>
      <c r="N33" s="56">
        <f t="shared" si="5"/>
        <v>0</v>
      </c>
      <c r="O33" s="56">
        <f t="shared" si="6"/>
        <v>0.33333333333333337</v>
      </c>
      <c r="P33" s="56">
        <f t="shared" si="7"/>
        <v>0</v>
      </c>
      <c r="Q33" s="26">
        <v>2945</v>
      </c>
      <c r="R33" s="26">
        <v>2804</v>
      </c>
      <c r="S33" s="26">
        <v>2733</v>
      </c>
      <c r="T33" s="11">
        <f t="shared" si="0"/>
        <v>2827.3333333333335</v>
      </c>
      <c r="U33" s="28">
        <f t="shared" si="8"/>
        <v>12.100986666666667</v>
      </c>
      <c r="V33" s="28">
        <f t="shared" si="9"/>
        <v>12.060650044444447</v>
      </c>
      <c r="W33" s="28">
        <f t="shared" si="9"/>
        <v>0</v>
      </c>
      <c r="X33" s="28">
        <f t="shared" si="9"/>
        <v>4.0336622222222236E-2</v>
      </c>
      <c r="Y33" s="28">
        <f t="shared" si="9"/>
        <v>0</v>
      </c>
    </row>
    <row r="34" spans="1:26">
      <c r="A34" s="24">
        <v>31</v>
      </c>
      <c r="B34" s="43" t="s">
        <v>36</v>
      </c>
      <c r="C34" s="19">
        <v>22.04</v>
      </c>
      <c r="D34" s="35">
        <v>0.3</v>
      </c>
      <c r="E34" s="35">
        <v>0.5</v>
      </c>
      <c r="F34" s="35">
        <v>0.55000000000000004</v>
      </c>
      <c r="G34" s="35">
        <f t="shared" si="13"/>
        <v>1.35</v>
      </c>
      <c r="H34" s="31">
        <v>298</v>
      </c>
      <c r="I34" s="31">
        <v>1</v>
      </c>
      <c r="J34" s="31">
        <v>1</v>
      </c>
      <c r="K34" s="31">
        <v>0</v>
      </c>
      <c r="L34" s="26">
        <f t="shared" si="3"/>
        <v>300</v>
      </c>
      <c r="M34" s="56">
        <f t="shared" si="4"/>
        <v>99.333333333333329</v>
      </c>
      <c r="N34" s="56">
        <f t="shared" si="5"/>
        <v>0.33333333333333337</v>
      </c>
      <c r="O34" s="56">
        <f t="shared" si="6"/>
        <v>0.33333333333333337</v>
      </c>
      <c r="P34" s="56">
        <f t="shared" si="7"/>
        <v>0</v>
      </c>
      <c r="Q34" s="26">
        <v>1100</v>
      </c>
      <c r="R34" s="26">
        <v>1065</v>
      </c>
      <c r="S34" s="26">
        <v>1005</v>
      </c>
      <c r="T34" s="11">
        <f t="shared" si="0"/>
        <v>1056.6666666666667</v>
      </c>
      <c r="U34" s="28">
        <f t="shared" si="8"/>
        <v>4.5225333333333335</v>
      </c>
      <c r="V34" s="28">
        <f t="shared" ref="V34:V43" si="14">$U34*M34/100</f>
        <v>4.4923831111111108</v>
      </c>
      <c r="W34" s="28">
        <f t="shared" ref="W34:W43" si="15">$U34*N34/100</f>
        <v>1.5075111111111112E-2</v>
      </c>
      <c r="X34" s="28">
        <f t="shared" ref="X34:Y43" si="16">$U34*O34/100</f>
        <v>1.5075111111111112E-2</v>
      </c>
      <c r="Y34" s="28">
        <f t="shared" si="16"/>
        <v>0</v>
      </c>
    </row>
    <row r="35" spans="1:26">
      <c r="A35" s="6">
        <v>32</v>
      </c>
      <c r="B35" s="43" t="s">
        <v>36</v>
      </c>
      <c r="C35" s="19">
        <v>20.9</v>
      </c>
      <c r="D35" s="35">
        <v>0.4</v>
      </c>
      <c r="E35" s="35">
        <v>0.45</v>
      </c>
      <c r="F35" s="35">
        <v>0.5</v>
      </c>
      <c r="G35" s="35">
        <f t="shared" si="13"/>
        <v>1.35</v>
      </c>
      <c r="H35" s="31">
        <v>298</v>
      </c>
      <c r="I35" s="31">
        <v>0</v>
      </c>
      <c r="J35" s="31">
        <v>2</v>
      </c>
      <c r="K35" s="31">
        <v>0</v>
      </c>
      <c r="L35" s="26">
        <f t="shared" si="3"/>
        <v>300</v>
      </c>
      <c r="M35" s="56">
        <f t="shared" si="4"/>
        <v>99.333333333333329</v>
      </c>
      <c r="N35" s="56">
        <f t="shared" si="5"/>
        <v>0</v>
      </c>
      <c r="O35" s="56">
        <f t="shared" si="6"/>
        <v>0.66666666666666674</v>
      </c>
      <c r="P35" s="56">
        <f t="shared" si="7"/>
        <v>0</v>
      </c>
      <c r="Q35" s="26">
        <v>1732</v>
      </c>
      <c r="R35" s="26">
        <v>1766</v>
      </c>
      <c r="S35" s="26">
        <v>1755</v>
      </c>
      <c r="T35" s="11">
        <f t="shared" si="0"/>
        <v>1751</v>
      </c>
      <c r="U35" s="28">
        <f t="shared" si="8"/>
        <v>7.4942799999999989</v>
      </c>
      <c r="V35" s="28">
        <f t="shared" si="14"/>
        <v>7.444318133333331</v>
      </c>
      <c r="W35" s="28">
        <f t="shared" si="15"/>
        <v>0</v>
      </c>
      <c r="X35" s="28">
        <f t="shared" si="16"/>
        <v>4.9961866666666667E-2</v>
      </c>
      <c r="Y35" s="28">
        <f t="shared" si="16"/>
        <v>0</v>
      </c>
    </row>
    <row r="36" spans="1:26">
      <c r="A36" s="24">
        <v>33</v>
      </c>
      <c r="B36" s="44" t="s">
        <v>37</v>
      </c>
      <c r="C36" s="20">
        <v>19.420000000000002</v>
      </c>
      <c r="D36" s="36">
        <v>0.3</v>
      </c>
      <c r="E36" s="36">
        <v>0.4</v>
      </c>
      <c r="F36" s="36">
        <v>0.5</v>
      </c>
      <c r="G36" s="36">
        <f t="shared" si="13"/>
        <v>1.2</v>
      </c>
      <c r="H36" s="31">
        <v>298</v>
      </c>
      <c r="I36" s="31">
        <v>0</v>
      </c>
      <c r="J36" s="31">
        <v>2</v>
      </c>
      <c r="K36" s="31">
        <v>0</v>
      </c>
      <c r="L36" s="26">
        <f t="shared" ref="L36:L43" si="17">SUM(H36:K36)</f>
        <v>300</v>
      </c>
      <c r="M36" s="56">
        <f t="shared" si="4"/>
        <v>99.333333333333329</v>
      </c>
      <c r="N36" s="56">
        <f t="shared" si="5"/>
        <v>0</v>
      </c>
      <c r="O36" s="56">
        <f t="shared" si="6"/>
        <v>0.66666666666666674</v>
      </c>
      <c r="P36" s="56">
        <f t="shared" si="7"/>
        <v>0</v>
      </c>
      <c r="Q36" s="26">
        <v>2078</v>
      </c>
      <c r="R36" s="26">
        <v>2176</v>
      </c>
      <c r="S36" s="26">
        <v>1993</v>
      </c>
      <c r="T36" s="11">
        <f t="shared" si="0"/>
        <v>2082.3333333333335</v>
      </c>
      <c r="U36" s="28">
        <f t="shared" si="8"/>
        <v>8.9123866666666665</v>
      </c>
      <c r="V36" s="28">
        <f t="shared" si="14"/>
        <v>8.852970755555555</v>
      </c>
      <c r="W36" s="28">
        <f t="shared" si="15"/>
        <v>0</v>
      </c>
      <c r="X36" s="28">
        <f t="shared" si="16"/>
        <v>5.9415911111111115E-2</v>
      </c>
      <c r="Y36" s="28">
        <f t="shared" si="16"/>
        <v>0</v>
      </c>
    </row>
    <row r="37" spans="1:26">
      <c r="A37" s="6">
        <v>34</v>
      </c>
      <c r="B37" s="44" t="s">
        <v>37</v>
      </c>
      <c r="C37" s="20">
        <v>19</v>
      </c>
      <c r="D37" s="36">
        <v>0.3</v>
      </c>
      <c r="E37" s="36">
        <v>0.45</v>
      </c>
      <c r="F37" s="36">
        <v>0.45</v>
      </c>
      <c r="G37" s="36">
        <f t="shared" si="13"/>
        <v>1.2</v>
      </c>
      <c r="H37" s="31">
        <v>299</v>
      </c>
      <c r="I37" s="31">
        <v>0</v>
      </c>
      <c r="J37" s="31">
        <v>1</v>
      </c>
      <c r="K37" s="31">
        <v>0</v>
      </c>
      <c r="L37" s="26">
        <f t="shared" si="17"/>
        <v>300</v>
      </c>
      <c r="M37" s="56">
        <f t="shared" si="4"/>
        <v>99.666666666666671</v>
      </c>
      <c r="N37" s="56">
        <f t="shared" si="5"/>
        <v>0</v>
      </c>
      <c r="O37" s="56">
        <f t="shared" si="6"/>
        <v>0.33333333333333337</v>
      </c>
      <c r="P37" s="56">
        <f t="shared" si="7"/>
        <v>0</v>
      </c>
      <c r="Q37" s="26">
        <v>2864</v>
      </c>
      <c r="R37" s="26">
        <v>2823</v>
      </c>
      <c r="S37" s="26">
        <v>2763</v>
      </c>
      <c r="T37" s="11">
        <f t="shared" si="0"/>
        <v>2816.6666666666665</v>
      </c>
      <c r="U37" s="28">
        <f t="shared" si="8"/>
        <v>12.055333333333332</v>
      </c>
      <c r="V37" s="28">
        <f t="shared" si="14"/>
        <v>12.01514888888889</v>
      </c>
      <c r="W37" s="28">
        <f t="shared" si="15"/>
        <v>0</v>
      </c>
      <c r="X37" s="28">
        <f t="shared" si="16"/>
        <v>4.0184444444444446E-2</v>
      </c>
      <c r="Y37" s="28">
        <f t="shared" si="16"/>
        <v>0</v>
      </c>
    </row>
    <row r="38" spans="1:26">
      <c r="A38" s="24">
        <v>35</v>
      </c>
      <c r="B38" s="44" t="s">
        <v>37</v>
      </c>
      <c r="C38" s="20">
        <v>18.79</v>
      </c>
      <c r="D38" s="36">
        <v>0.35</v>
      </c>
      <c r="E38" s="36">
        <v>0.5</v>
      </c>
      <c r="F38" s="36">
        <v>0.45</v>
      </c>
      <c r="G38" s="36">
        <f t="shared" si="13"/>
        <v>1.3</v>
      </c>
      <c r="H38" s="31">
        <v>298</v>
      </c>
      <c r="I38" s="31">
        <v>0</v>
      </c>
      <c r="J38" s="31">
        <v>2</v>
      </c>
      <c r="K38" s="31">
        <v>0</v>
      </c>
      <c r="L38" s="26">
        <f t="shared" si="17"/>
        <v>300</v>
      </c>
      <c r="M38" s="56">
        <f t="shared" si="4"/>
        <v>99.333333333333329</v>
      </c>
      <c r="N38" s="56">
        <f t="shared" si="5"/>
        <v>0</v>
      </c>
      <c r="O38" s="56">
        <f t="shared" si="6"/>
        <v>0.66666666666666674</v>
      </c>
      <c r="P38" s="56">
        <f t="shared" si="7"/>
        <v>0</v>
      </c>
      <c r="Q38" s="26">
        <v>2381</v>
      </c>
      <c r="R38" s="26">
        <v>2069</v>
      </c>
      <c r="S38" s="26">
        <v>2009</v>
      </c>
      <c r="T38" s="11">
        <f t="shared" si="0"/>
        <v>2153</v>
      </c>
      <c r="U38" s="28">
        <f t="shared" si="8"/>
        <v>9.2148399999999988</v>
      </c>
      <c r="V38" s="28">
        <f t="shared" si="14"/>
        <v>9.1534077333333315</v>
      </c>
      <c r="W38" s="28">
        <f t="shared" si="15"/>
        <v>0</v>
      </c>
      <c r="X38" s="28">
        <f t="shared" si="16"/>
        <v>6.1432266666666659E-2</v>
      </c>
      <c r="Y38" s="28">
        <f t="shared" si="16"/>
        <v>0</v>
      </c>
    </row>
    <row r="39" spans="1:26">
      <c r="A39" s="6">
        <v>36</v>
      </c>
      <c r="B39" s="44" t="s">
        <v>37</v>
      </c>
      <c r="C39" s="20">
        <v>20</v>
      </c>
      <c r="D39" s="36">
        <v>0.25</v>
      </c>
      <c r="E39" s="36">
        <v>0.45</v>
      </c>
      <c r="F39" s="36">
        <v>0.45</v>
      </c>
      <c r="G39" s="36">
        <f t="shared" si="13"/>
        <v>1.1499999999999999</v>
      </c>
      <c r="H39" s="31">
        <v>298</v>
      </c>
      <c r="I39" s="31">
        <v>0</v>
      </c>
      <c r="J39" s="31">
        <v>2</v>
      </c>
      <c r="K39" s="31">
        <v>0</v>
      </c>
      <c r="L39" s="26">
        <f t="shared" si="17"/>
        <v>300</v>
      </c>
      <c r="M39" s="56">
        <f t="shared" si="4"/>
        <v>99.333333333333329</v>
      </c>
      <c r="N39" s="56">
        <f t="shared" si="5"/>
        <v>0</v>
      </c>
      <c r="O39" s="56">
        <f t="shared" si="6"/>
        <v>0.66666666666666674</v>
      </c>
      <c r="P39" s="56">
        <f t="shared" si="7"/>
        <v>0</v>
      </c>
      <c r="Q39" s="26">
        <v>1479</v>
      </c>
      <c r="R39" s="26">
        <v>1431</v>
      </c>
      <c r="S39" s="26">
        <v>1483</v>
      </c>
      <c r="T39" s="11">
        <f t="shared" si="0"/>
        <v>1464.3333333333333</v>
      </c>
      <c r="U39" s="28">
        <f t="shared" si="8"/>
        <v>6.2673466666666657</v>
      </c>
      <c r="V39" s="28">
        <f t="shared" si="14"/>
        <v>6.2255643555555551</v>
      </c>
      <c r="W39" s="28">
        <f t="shared" si="15"/>
        <v>0</v>
      </c>
      <c r="X39" s="28">
        <f t="shared" si="16"/>
        <v>4.1782311111111109E-2</v>
      </c>
      <c r="Y39" s="28">
        <f t="shared" si="16"/>
        <v>0</v>
      </c>
    </row>
    <row r="40" spans="1:26">
      <c r="A40" s="24">
        <v>37</v>
      </c>
      <c r="B40" s="44" t="s">
        <v>37</v>
      </c>
      <c r="C40" s="20">
        <v>22.72</v>
      </c>
      <c r="D40" s="36">
        <v>0.2</v>
      </c>
      <c r="E40" s="36">
        <v>0.3</v>
      </c>
      <c r="F40" s="36">
        <v>0.4</v>
      </c>
      <c r="G40" s="36">
        <f t="shared" si="13"/>
        <v>0.9</v>
      </c>
      <c r="H40" s="31">
        <v>300</v>
      </c>
      <c r="I40" s="31">
        <v>0</v>
      </c>
      <c r="J40" s="31">
        <v>0</v>
      </c>
      <c r="K40" s="31">
        <v>0</v>
      </c>
      <c r="L40" s="26">
        <f t="shared" si="17"/>
        <v>300</v>
      </c>
      <c r="M40" s="56">
        <f t="shared" si="4"/>
        <v>100</v>
      </c>
      <c r="N40" s="56">
        <f t="shared" si="5"/>
        <v>0</v>
      </c>
      <c r="O40" s="56">
        <f t="shared" si="6"/>
        <v>0</v>
      </c>
      <c r="P40" s="56">
        <f t="shared" si="7"/>
        <v>0</v>
      </c>
      <c r="Q40" s="26">
        <v>1643</v>
      </c>
      <c r="R40" s="26">
        <v>1691</v>
      </c>
      <c r="S40" s="26">
        <v>1558</v>
      </c>
      <c r="T40" s="11">
        <f t="shared" si="0"/>
        <v>1630.6666666666667</v>
      </c>
      <c r="U40" s="28">
        <f t="shared" si="8"/>
        <v>6.9792533333333324</v>
      </c>
      <c r="V40" s="28">
        <f t="shared" si="14"/>
        <v>6.9792533333333324</v>
      </c>
      <c r="W40" s="28">
        <f t="shared" si="15"/>
        <v>0</v>
      </c>
      <c r="X40" s="28">
        <f t="shared" si="16"/>
        <v>0</v>
      </c>
      <c r="Y40" s="28">
        <f t="shared" si="16"/>
        <v>0</v>
      </c>
    </row>
    <row r="41" spans="1:26">
      <c r="A41" s="6">
        <v>38</v>
      </c>
      <c r="B41" s="44" t="s">
        <v>37</v>
      </c>
      <c r="C41" s="20">
        <v>20.81</v>
      </c>
      <c r="D41" s="36">
        <v>0.25</v>
      </c>
      <c r="E41" s="36">
        <v>0.45</v>
      </c>
      <c r="F41" s="36">
        <v>0.45</v>
      </c>
      <c r="G41" s="36">
        <f t="shared" si="13"/>
        <v>1.1499999999999999</v>
      </c>
      <c r="H41" s="31">
        <v>297</v>
      </c>
      <c r="I41" s="31">
        <v>1</v>
      </c>
      <c r="J41" s="31">
        <v>2</v>
      </c>
      <c r="K41" s="31">
        <v>0</v>
      </c>
      <c r="L41" s="26">
        <f t="shared" si="17"/>
        <v>300</v>
      </c>
      <c r="M41" s="56">
        <f t="shared" si="4"/>
        <v>99</v>
      </c>
      <c r="N41" s="56">
        <f t="shared" si="5"/>
        <v>0.33333333333333337</v>
      </c>
      <c r="O41" s="56">
        <f t="shared" si="6"/>
        <v>0.66666666666666674</v>
      </c>
      <c r="P41" s="56">
        <f t="shared" si="7"/>
        <v>0</v>
      </c>
      <c r="Q41" s="26">
        <v>2165</v>
      </c>
      <c r="R41" s="26">
        <v>2213</v>
      </c>
      <c r="S41" s="26">
        <v>2144</v>
      </c>
      <c r="T41" s="11">
        <f t="shared" si="0"/>
        <v>2174</v>
      </c>
      <c r="U41" s="28">
        <f t="shared" si="8"/>
        <v>9.3047199999999997</v>
      </c>
      <c r="V41" s="28">
        <f t="shared" si="14"/>
        <v>9.2116728000000005</v>
      </c>
      <c r="W41" s="28">
        <f t="shared" si="15"/>
        <v>3.1015733333333337E-2</v>
      </c>
      <c r="X41" s="28">
        <f t="shared" si="16"/>
        <v>6.2031466666666674E-2</v>
      </c>
      <c r="Y41" s="28">
        <f t="shared" si="16"/>
        <v>0</v>
      </c>
    </row>
    <row r="42" spans="1:26">
      <c r="A42" s="24">
        <v>39</v>
      </c>
      <c r="B42" s="44" t="s">
        <v>37</v>
      </c>
      <c r="C42" s="20">
        <v>21.31</v>
      </c>
      <c r="D42" s="36">
        <v>0.2</v>
      </c>
      <c r="E42" s="36">
        <v>0.4</v>
      </c>
      <c r="F42" s="36">
        <v>0.45</v>
      </c>
      <c r="G42" s="36">
        <f t="shared" si="13"/>
        <v>1.05</v>
      </c>
      <c r="H42" s="31">
        <v>294</v>
      </c>
      <c r="I42" s="31">
        <v>2</v>
      </c>
      <c r="J42" s="31">
        <v>4</v>
      </c>
      <c r="K42" s="31">
        <v>0</v>
      </c>
      <c r="L42" s="26">
        <f t="shared" si="17"/>
        <v>300</v>
      </c>
      <c r="M42" s="56">
        <f t="shared" si="4"/>
        <v>98</v>
      </c>
      <c r="N42" s="56">
        <f t="shared" si="5"/>
        <v>0.66666666666666674</v>
      </c>
      <c r="O42" s="56">
        <f t="shared" si="6"/>
        <v>1.3333333333333335</v>
      </c>
      <c r="P42" s="56">
        <f t="shared" si="7"/>
        <v>0</v>
      </c>
      <c r="Q42" s="26">
        <v>2360</v>
      </c>
      <c r="R42" s="26">
        <v>2269</v>
      </c>
      <c r="S42" s="26">
        <v>2221</v>
      </c>
      <c r="T42" s="11">
        <f t="shared" si="0"/>
        <v>2283.3333333333335</v>
      </c>
      <c r="U42" s="28">
        <f t="shared" si="8"/>
        <v>9.7726666666666677</v>
      </c>
      <c r="V42" s="28">
        <f t="shared" si="14"/>
        <v>9.5772133333333347</v>
      </c>
      <c r="W42" s="28">
        <f t="shared" si="15"/>
        <v>6.5151111111111118E-2</v>
      </c>
      <c r="X42" s="28">
        <f t="shared" si="16"/>
        <v>0.13030222222222224</v>
      </c>
      <c r="Y42" s="28">
        <f t="shared" si="16"/>
        <v>0</v>
      </c>
    </row>
    <row r="43" spans="1:26">
      <c r="A43" s="6">
        <v>40</v>
      </c>
      <c r="B43" s="44" t="s">
        <v>37</v>
      </c>
      <c r="C43" s="20">
        <v>20.81</v>
      </c>
      <c r="D43" s="36">
        <v>0.2</v>
      </c>
      <c r="E43" s="36">
        <v>0.35</v>
      </c>
      <c r="F43" s="36">
        <v>0.4</v>
      </c>
      <c r="G43" s="36">
        <f t="shared" si="13"/>
        <v>0.95000000000000007</v>
      </c>
      <c r="H43" s="31">
        <v>299</v>
      </c>
      <c r="I43" s="31">
        <v>0</v>
      </c>
      <c r="J43" s="31">
        <v>1</v>
      </c>
      <c r="K43" s="31">
        <v>0</v>
      </c>
      <c r="L43" s="26">
        <f t="shared" si="17"/>
        <v>300</v>
      </c>
      <c r="M43" s="56">
        <f t="shared" si="4"/>
        <v>99.666666666666671</v>
      </c>
      <c r="N43" s="56">
        <f t="shared" si="5"/>
        <v>0</v>
      </c>
      <c r="O43" s="56">
        <f t="shared" si="6"/>
        <v>0.33333333333333337</v>
      </c>
      <c r="P43" s="56">
        <f t="shared" si="7"/>
        <v>0</v>
      </c>
      <c r="Q43" s="26">
        <v>1044</v>
      </c>
      <c r="R43" s="26">
        <v>1158</v>
      </c>
      <c r="S43" s="26">
        <v>1056</v>
      </c>
      <c r="T43" s="11">
        <f t="shared" si="0"/>
        <v>1086</v>
      </c>
      <c r="U43" s="28">
        <f t="shared" si="8"/>
        <v>4.6480799999999993</v>
      </c>
      <c r="V43" s="28">
        <f t="shared" si="14"/>
        <v>4.6325863999999992</v>
      </c>
      <c r="W43" s="28">
        <f t="shared" si="15"/>
        <v>0</v>
      </c>
      <c r="X43" s="28">
        <f t="shared" si="16"/>
        <v>1.5493599999999998E-2</v>
      </c>
      <c r="Y43" s="28">
        <f t="shared" si="16"/>
        <v>0</v>
      </c>
    </row>
    <row r="44" spans="1:26">
      <c r="L44" s="14"/>
      <c r="M44" s="57"/>
      <c r="N44" s="57"/>
      <c r="O44" s="57"/>
      <c r="P44" s="57"/>
    </row>
    <row r="45" spans="1:26">
      <c r="A45"/>
      <c r="B45" s="3" t="s">
        <v>0</v>
      </c>
      <c r="Z45" t="s">
        <v>22</v>
      </c>
    </row>
    <row r="46" spans="1:26">
      <c r="A46" s="1" t="s">
        <v>22</v>
      </c>
      <c r="B46" s="40" t="s">
        <v>11</v>
      </c>
      <c r="C46" s="23">
        <f>AVERAGE(C4:C11)</f>
        <v>19.962499999999999</v>
      </c>
      <c r="G46" s="37">
        <f>AVERAGE(G4:G11)</f>
        <v>1.20625</v>
      </c>
      <c r="M46" s="58">
        <f t="shared" ref="M46:P46" si="18">AVERAGE(M4:M11)</f>
        <v>99.041666666666671</v>
      </c>
      <c r="N46" s="58">
        <f t="shared" si="18"/>
        <v>0.125</v>
      </c>
      <c r="O46" s="58">
        <f t="shared" si="18"/>
        <v>0.83333333333333326</v>
      </c>
      <c r="P46" s="58">
        <f t="shared" si="18"/>
        <v>0</v>
      </c>
      <c r="Q46" s="11"/>
      <c r="R46" s="11"/>
      <c r="S46" s="11"/>
      <c r="U46" s="12">
        <f t="shared" ref="U46:V46" si="19">AVERAGE(U4:U11)</f>
        <v>9.8670049999999989</v>
      </c>
      <c r="V46" s="12">
        <f t="shared" si="19"/>
        <v>9.7694156500000009</v>
      </c>
      <c r="W46" s="12">
        <f t="shared" ref="W46:Y46" si="20">AVERAGE(W4:W11)</f>
        <v>9.745322222222224E-3</v>
      </c>
      <c r="X46" s="12">
        <f t="shared" si="20"/>
        <v>8.7844027777777778E-2</v>
      </c>
      <c r="Y46" s="12">
        <f t="shared" si="20"/>
        <v>0</v>
      </c>
      <c r="Z46" s="10" t="s">
        <v>11</v>
      </c>
    </row>
    <row r="47" spans="1:26">
      <c r="A47"/>
      <c r="B47" s="41" t="s">
        <v>34</v>
      </c>
      <c r="C47" s="23">
        <f>AVERAGE(C12:C19)</f>
        <v>19.62875</v>
      </c>
      <c r="G47" s="37">
        <f>AVERAGE(G12:G19)</f>
        <v>1.1937500000000001</v>
      </c>
      <c r="M47" s="58">
        <f t="shared" ref="M47:P47" si="21">AVERAGE(M12:M19)</f>
        <v>99.239348370927317</v>
      </c>
      <c r="N47" s="58">
        <f t="shared" si="21"/>
        <v>0.21365914786967422</v>
      </c>
      <c r="O47" s="58">
        <f t="shared" si="21"/>
        <v>0.54699248120300747</v>
      </c>
      <c r="P47" s="58">
        <f t="shared" si="21"/>
        <v>0</v>
      </c>
      <c r="Q47" s="11"/>
      <c r="R47" s="11"/>
      <c r="S47" s="11"/>
      <c r="U47" s="12">
        <f t="shared" ref="U47:V47" si="22">AVERAGE(U12:U19)</f>
        <v>6.3793400000000009</v>
      </c>
      <c r="V47" s="12">
        <f t="shared" si="22"/>
        <v>6.3279328243525477</v>
      </c>
      <c r="W47" s="12">
        <f t="shared" ref="W47:Y47" si="23">AVERAGE(W12:W19)</f>
        <v>1.3701457268170427E-2</v>
      </c>
      <c r="X47" s="12">
        <f t="shared" si="23"/>
        <v>3.7705718379281536E-2</v>
      </c>
      <c r="Y47" s="12">
        <f t="shared" si="23"/>
        <v>0</v>
      </c>
      <c r="Z47" s="9" t="s">
        <v>29</v>
      </c>
    </row>
    <row r="48" spans="1:26">
      <c r="A48"/>
      <c r="B48" s="42" t="s">
        <v>35</v>
      </c>
      <c r="C48" s="23">
        <f>AVERAGE(C20:C27)</f>
        <v>20.1325</v>
      </c>
      <c r="G48" s="37">
        <f>AVERAGE(G20:G27)</f>
        <v>1.1812499999999999</v>
      </c>
      <c r="M48" s="58">
        <f t="shared" ref="M48:P48" si="24">AVERAGE(M20:M27)</f>
        <v>99.249999999999986</v>
      </c>
      <c r="N48" s="58">
        <f t="shared" si="24"/>
        <v>0.25000000000000006</v>
      </c>
      <c r="O48" s="58">
        <f t="shared" si="24"/>
        <v>0.50000000000000011</v>
      </c>
      <c r="P48" s="58">
        <f t="shared" si="24"/>
        <v>0</v>
      </c>
      <c r="Q48" s="11"/>
      <c r="R48" s="11"/>
      <c r="S48" s="11"/>
      <c r="U48" s="12">
        <f>AVERAGE(U20:U27)</f>
        <v>7.7029299999999985</v>
      </c>
      <c r="V48" s="12">
        <f t="shared" ref="V48" si="25">AVERAGE(V20:V27)</f>
        <v>7.6479165444444437</v>
      </c>
      <c r="W48" s="12">
        <f t="shared" ref="W48:Y48" si="26">AVERAGE(W20:W27)</f>
        <v>1.5647561111111111E-2</v>
      </c>
      <c r="X48" s="12">
        <f t="shared" si="26"/>
        <v>3.9365894444444438E-2</v>
      </c>
      <c r="Y48" s="12">
        <f t="shared" si="26"/>
        <v>0</v>
      </c>
      <c r="Z48" s="7" t="s">
        <v>30</v>
      </c>
    </row>
    <row r="49" spans="1:26">
      <c r="A49"/>
      <c r="B49" s="43" t="s">
        <v>36</v>
      </c>
      <c r="C49" s="23">
        <f>AVERAGE(C28:C35)</f>
        <v>20.147500000000001</v>
      </c>
      <c r="G49" s="37">
        <f>AVERAGE(G28:G35)</f>
        <v>1.2812499999999998</v>
      </c>
      <c r="M49" s="58">
        <f t="shared" ref="M49:P49" si="27">AVERAGE(M28:M35)</f>
        <v>99.708333333333343</v>
      </c>
      <c r="N49" s="58">
        <f t="shared" si="27"/>
        <v>8.3333333333333343E-2</v>
      </c>
      <c r="O49" s="58">
        <f t="shared" si="27"/>
        <v>0.20833333333333334</v>
      </c>
      <c r="P49" s="58">
        <f t="shared" si="27"/>
        <v>0</v>
      </c>
      <c r="Q49" s="11"/>
      <c r="R49" s="11"/>
      <c r="S49" s="11"/>
      <c r="U49" s="12">
        <f>AVERAGE(U28:U35)</f>
        <v>11.439013333333333</v>
      </c>
      <c r="V49" s="12">
        <f>AVERAGE(V28:V30,V32:V35)</f>
        <v>10.848901879365078</v>
      </c>
      <c r="W49" s="12">
        <f t="shared" ref="W49:Y49" si="28">AVERAGE(W28:W30,W32:W35)</f>
        <v>8.7345968253968263E-3</v>
      </c>
      <c r="X49" s="12">
        <f t="shared" si="28"/>
        <v>2.2531142857142861E-2</v>
      </c>
      <c r="Y49" s="12">
        <f t="shared" si="28"/>
        <v>0</v>
      </c>
      <c r="Z49" s="8" t="s">
        <v>31</v>
      </c>
    </row>
    <row r="50" spans="1:26">
      <c r="A50"/>
      <c r="B50" s="44" t="s">
        <v>37</v>
      </c>
      <c r="C50" s="23">
        <f>AVERAGE(C36:C43)</f>
        <v>20.357500000000002</v>
      </c>
      <c r="G50" s="37">
        <f>AVERAGE(G36:G43)</f>
        <v>1.1125</v>
      </c>
      <c r="M50" s="58">
        <f t="shared" ref="M50:P50" si="29">AVERAGE(M36:M43)</f>
        <v>99.291666666666657</v>
      </c>
      <c r="N50" s="58">
        <f t="shared" si="29"/>
        <v>0.125</v>
      </c>
      <c r="O50" s="58">
        <f t="shared" si="29"/>
        <v>0.58333333333333337</v>
      </c>
      <c r="P50" s="58">
        <f t="shared" si="29"/>
        <v>0</v>
      </c>
      <c r="Q50" s="11"/>
      <c r="R50" s="11"/>
      <c r="S50" s="11"/>
      <c r="U50" s="12">
        <f t="shared" ref="U50:V50" si="30">AVERAGE(U36:U43)</f>
        <v>8.3943283333333323</v>
      </c>
      <c r="V50" s="12">
        <f t="shared" si="30"/>
        <v>8.3309771999999995</v>
      </c>
      <c r="W50" s="12">
        <f t="shared" ref="W50:Y50" si="31">AVERAGE(W36:W43)</f>
        <v>1.2020855555555557E-2</v>
      </c>
      <c r="X50" s="12">
        <f t="shared" si="31"/>
        <v>5.133027777777778E-2</v>
      </c>
      <c r="Y50" s="12">
        <f t="shared" si="31"/>
        <v>0</v>
      </c>
      <c r="Z50" s="13" t="s">
        <v>32</v>
      </c>
    </row>
    <row r="51" spans="1:26">
      <c r="A51"/>
      <c r="C51" s="23"/>
      <c r="G51" s="37"/>
      <c r="Q51" s="11"/>
      <c r="R51" s="11"/>
      <c r="S51" s="11"/>
      <c r="V51" s="12"/>
      <c r="W51" s="12"/>
      <c r="X51" s="12"/>
      <c r="Y51" s="12"/>
    </row>
    <row r="52" spans="1:26">
      <c r="A52" s="1" t="s">
        <v>19</v>
      </c>
      <c r="B52" s="40" t="s">
        <v>11</v>
      </c>
      <c r="C52" s="23">
        <f>STDEV(C4:C11)/SQRT(8)</f>
        <v>0.52943281645819529</v>
      </c>
      <c r="G52" s="37">
        <f>STDEV(G4:G11)/SQRT(8)</f>
        <v>5.213093063212472E-2</v>
      </c>
      <c r="M52" s="58">
        <f t="shared" ref="M52:P52" si="32">STDEV(M4:M11)/SQRT(8)</f>
        <v>0.14689241284825097</v>
      </c>
      <c r="N52" s="58">
        <f t="shared" si="32"/>
        <v>8.7684046801525209E-2</v>
      </c>
      <c r="O52" s="58">
        <f t="shared" si="32"/>
        <v>0.19920476822239899</v>
      </c>
      <c r="P52" s="58">
        <f t="shared" si="32"/>
        <v>0</v>
      </c>
      <c r="Q52" s="11"/>
      <c r="R52" s="11"/>
      <c r="S52" s="11"/>
      <c r="U52" s="12">
        <f t="shared" ref="U52:V52" si="33">STDEV(U4:U11)/SQRT(8)</f>
        <v>1.1857302103511091</v>
      </c>
      <c r="V52" s="12">
        <f t="shared" si="33"/>
        <v>1.1696809908880608</v>
      </c>
      <c r="W52" s="12">
        <f t="shared" ref="W52:Y52" si="34">STDEV(W4:W11)/SQRT(8)</f>
        <v>6.3806774258002106E-3</v>
      </c>
      <c r="X52" s="12">
        <f t="shared" si="34"/>
        <v>2.6981117059711165E-2</v>
      </c>
      <c r="Y52" s="12">
        <f t="shared" si="34"/>
        <v>0</v>
      </c>
      <c r="Z52" s="10" t="s">
        <v>11</v>
      </c>
    </row>
    <row r="53" spans="1:26">
      <c r="A53"/>
      <c r="B53" s="41" t="s">
        <v>34</v>
      </c>
      <c r="C53" s="23">
        <f>STDEV(C12:C19)/SQRT(8)</f>
        <v>0.47125757856732969</v>
      </c>
      <c r="G53" s="37">
        <f>STDEV(G12:G19)/SQRT(8)</f>
        <v>4.7657164803866094E-2</v>
      </c>
      <c r="M53" s="58">
        <f t="shared" ref="M53:P53" si="35">STDEV(M12:M19)/SQRT(8)</f>
        <v>0.30022928698523554</v>
      </c>
      <c r="N53" s="58">
        <f t="shared" si="35"/>
        <v>8.8921673544641144E-2</v>
      </c>
      <c r="O53" s="58">
        <f t="shared" si="35"/>
        <v>0.22594388074196858</v>
      </c>
      <c r="P53" s="58">
        <f t="shared" si="35"/>
        <v>0</v>
      </c>
      <c r="Q53" s="11"/>
      <c r="R53" s="11"/>
      <c r="S53" s="11"/>
      <c r="U53" s="12">
        <f t="shared" ref="U53:V53" si="36">STDEV(U12:U19)/SQRT(8)</f>
        <v>1.3711661556314774</v>
      </c>
      <c r="V53" s="12">
        <f t="shared" si="36"/>
        <v>1.3642045385297925</v>
      </c>
      <c r="W53" s="12">
        <f t="shared" ref="W53:Y53" si="37">STDEV(W12:W19)/SQRT(8)</f>
        <v>6.9998499727396864E-3</v>
      </c>
      <c r="X53" s="12">
        <f t="shared" si="37"/>
        <v>1.8829687753911927E-2</v>
      </c>
      <c r="Y53" s="12">
        <f t="shared" si="37"/>
        <v>0</v>
      </c>
      <c r="Z53" s="9" t="s">
        <v>29</v>
      </c>
    </row>
    <row r="54" spans="1:26">
      <c r="A54"/>
      <c r="B54" s="42" t="s">
        <v>35</v>
      </c>
      <c r="C54" s="23">
        <f>STDEV(C20:C27)/SQRT(8)</f>
        <v>0.38081561905243022</v>
      </c>
      <c r="G54" s="37">
        <f>STDEV(G20:G27)/SQRT(8)</f>
        <v>6.1916923027092702E-2</v>
      </c>
      <c r="M54" s="58">
        <f t="shared" ref="M54:P54" si="38">STDEV(M20:M27)/SQRT(8)</f>
        <v>0.20653989967735148</v>
      </c>
      <c r="N54" s="58">
        <f t="shared" si="38"/>
        <v>0.12198750911856665</v>
      </c>
      <c r="O54" s="58">
        <f t="shared" si="38"/>
        <v>0.12598815766974236</v>
      </c>
      <c r="P54" s="58">
        <f t="shared" si="38"/>
        <v>0</v>
      </c>
      <c r="Q54" s="11"/>
      <c r="R54" s="11"/>
      <c r="S54" s="11"/>
      <c r="U54" s="12">
        <f t="shared" ref="U54:V54" si="39">STDEV(U20:U27)/SQRT(8)</f>
        <v>0.55585897215516578</v>
      </c>
      <c r="V54" s="12">
        <f t="shared" si="39"/>
        <v>0.55648428656158211</v>
      </c>
      <c r="W54" s="12">
        <f t="shared" ref="W54:Y54" si="40">STDEV(W20:W27)/SQRT(8)</f>
        <v>7.2450411713894259E-3</v>
      </c>
      <c r="X54" s="12">
        <f t="shared" si="40"/>
        <v>1.0596511393793537E-2</v>
      </c>
      <c r="Y54" s="12">
        <f t="shared" si="40"/>
        <v>0</v>
      </c>
      <c r="Z54" s="7" t="s">
        <v>30</v>
      </c>
    </row>
    <row r="55" spans="1:26">
      <c r="A55"/>
      <c r="B55" s="43" t="s">
        <v>36</v>
      </c>
      <c r="C55" s="23">
        <f>STDEV(C28:C35)/SQRT(8)</f>
        <v>0.43528623587572451</v>
      </c>
      <c r="G55" s="37">
        <f>STDEV(G28:G35)/SQRT(8)</f>
        <v>5.1700977470727251E-2</v>
      </c>
      <c r="M55" s="58">
        <f t="shared" ref="M55:P55" si="41">STDEV(M28:M35)/SQRT(8)</f>
        <v>9.8349474058680927E-2</v>
      </c>
      <c r="N55" s="58">
        <f t="shared" si="41"/>
        <v>5.4554472558998091E-2</v>
      </c>
      <c r="O55" s="58">
        <f t="shared" si="41"/>
        <v>8.7684046801525209E-2</v>
      </c>
      <c r="P55" s="58">
        <f t="shared" si="41"/>
        <v>0</v>
      </c>
      <c r="Q55" s="11"/>
      <c r="R55" s="11"/>
      <c r="S55" s="11"/>
      <c r="U55" s="12">
        <f t="shared" ref="U55" si="42">STDEV(U28:U35)/SQRT(8)</f>
        <v>1.3914764668703408</v>
      </c>
      <c r="V55" s="12">
        <f>STDEV(V28:V30,V32:V35)/SQRT(7)</f>
        <v>1.4702507354262495</v>
      </c>
      <c r="W55" s="12">
        <f t="shared" ref="W55:Y55" si="43">STDEV(W28:W30,W32:W35)/SQRT(7)</f>
        <v>6.574447893473335E-3</v>
      </c>
      <c r="X55" s="12">
        <f t="shared" si="43"/>
        <v>9.1766520639863635E-3</v>
      </c>
      <c r="Y55" s="12">
        <f t="shared" si="43"/>
        <v>0</v>
      </c>
      <c r="Z55" s="8" t="s">
        <v>31</v>
      </c>
    </row>
    <row r="56" spans="1:26">
      <c r="A56"/>
      <c r="B56" s="44" t="s">
        <v>37</v>
      </c>
      <c r="C56" s="23">
        <f>STDEV(C36:C43)/SQRT(8)</f>
        <v>0.4668425476386166</v>
      </c>
      <c r="G56" s="37">
        <f>STDEV(G36:G43)/SQRT(8)</f>
        <v>4.7949005650348424E-2</v>
      </c>
      <c r="M56" s="58">
        <f t="shared" ref="M56:P56" si="44">STDEV(M36:M43)/SQRT(8)</f>
        <v>0.2130420258115869</v>
      </c>
      <c r="N56" s="58">
        <f t="shared" si="44"/>
        <v>8.7684046801525209E-2</v>
      </c>
      <c r="O56" s="58">
        <f t="shared" si="44"/>
        <v>0.13729241184131902</v>
      </c>
      <c r="P56" s="58">
        <f t="shared" si="44"/>
        <v>0</v>
      </c>
      <c r="Q56" s="11"/>
      <c r="R56" s="11"/>
      <c r="S56" s="11"/>
      <c r="U56" s="12">
        <f t="shared" ref="U56:V56" si="45">STDEV(U36:U43)/SQRT(8)</f>
        <v>0.81977867037753172</v>
      </c>
      <c r="V56" s="12">
        <f t="shared" si="45"/>
        <v>0.81051939579868626</v>
      </c>
      <c r="W56" s="12">
        <f t="shared" ref="W56:Y56" si="46">STDEV(W36:W43)/SQRT(8)</f>
        <v>8.504867563129178E-3</v>
      </c>
      <c r="X56" s="12">
        <f t="shared" si="46"/>
        <v>1.3792446987092741E-2</v>
      </c>
      <c r="Y56" s="12">
        <f t="shared" si="46"/>
        <v>0</v>
      </c>
      <c r="Z56" s="13" t="s">
        <v>32</v>
      </c>
    </row>
    <row r="66" spans="1:21" s="1" customFormat="1">
      <c r="A66" s="6"/>
      <c r="B66" s="6"/>
      <c r="C66" s="20"/>
      <c r="D66" s="36"/>
      <c r="E66" s="36"/>
      <c r="F66" s="36"/>
      <c r="G66" s="36"/>
      <c r="H66" s="31"/>
      <c r="I66" s="31"/>
      <c r="J66" s="31"/>
      <c r="K66" s="31"/>
      <c r="M66" s="47"/>
      <c r="N66" s="47"/>
      <c r="O66" s="47"/>
      <c r="P66" s="47"/>
      <c r="T66" s="22"/>
      <c r="U66" s="30"/>
    </row>
  </sheetData>
  <sortState xmlns:xlrd2="http://schemas.microsoft.com/office/spreadsheetml/2017/richdata2" ref="A67:B115">
    <sortCondition ref="B67:B115"/>
  </sortState>
  <mergeCells count="5">
    <mergeCell ref="H2:K2"/>
    <mergeCell ref="M2:P2"/>
    <mergeCell ref="Q2:T2"/>
    <mergeCell ref="U2:X2"/>
    <mergeCell ref="D2:G2"/>
  </mergeCells>
  <phoneticPr fontId="5" type="noConversion"/>
  <pageMargins left="0.7" right="0.7" top="0.75" bottom="0.75" header="0.3" footer="0.3"/>
  <pageSetup orientation="portrait" r:id="rId1"/>
  <ignoredErrors>
    <ignoredError sqref="C46:C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4A73-4F03-40D4-B645-BC27B868A2DB}">
  <sheetPr>
    <pageSetUpPr fitToPage="1"/>
  </sheetPr>
  <dimension ref="A1:AH56"/>
  <sheetViews>
    <sheetView zoomScaleNormal="100" workbookViewId="0">
      <pane ySplit="3" topLeftCell="A4" activePane="bottomLeft" state="frozen"/>
      <selection pane="bottomLeft"/>
    </sheetView>
  </sheetViews>
  <sheetFormatPr defaultRowHeight="14.4"/>
  <cols>
    <col min="1" max="1" width="9.5546875" customWidth="1"/>
    <col min="2" max="2" width="12.5546875" style="6" customWidth="1"/>
    <col min="3" max="3" width="6.33203125" customWidth="1"/>
    <col min="4" max="6" width="12.77734375" style="23" customWidth="1"/>
    <col min="7" max="11" width="10.77734375" style="31" customWidth="1"/>
    <col min="12" max="13" width="8.88671875" style="23"/>
    <col min="14" max="19" width="8.88671875" style="47"/>
    <col min="20" max="20" width="8.88671875" style="22"/>
    <col min="21" max="21" width="8.88671875" style="23" hidden="1" customWidth="1"/>
    <col min="22" max="22" width="8.88671875" style="30"/>
    <col min="23" max="23" width="8.88671875" style="47"/>
    <col min="24" max="33" width="8.88671875" style="23"/>
  </cols>
  <sheetData>
    <row r="1" spans="1:34">
      <c r="A1" s="77" t="s">
        <v>272</v>
      </c>
    </row>
    <row r="2" spans="1:34">
      <c r="A2" s="2"/>
      <c r="D2" s="55" t="s">
        <v>79</v>
      </c>
      <c r="G2" s="74" t="s">
        <v>38</v>
      </c>
      <c r="H2" s="74"/>
      <c r="I2" s="74"/>
      <c r="J2" s="74"/>
      <c r="K2" s="74"/>
      <c r="L2" s="75" t="s">
        <v>60</v>
      </c>
      <c r="M2" s="75"/>
      <c r="N2" s="75"/>
      <c r="O2" s="75"/>
      <c r="P2" s="75"/>
      <c r="Q2" s="75"/>
      <c r="R2" s="75"/>
      <c r="S2" s="75"/>
      <c r="T2" s="75"/>
      <c r="U2" s="75" t="s">
        <v>60</v>
      </c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4">
      <c r="A3" s="2" t="s">
        <v>1</v>
      </c>
      <c r="B3" s="3" t="s">
        <v>33</v>
      </c>
      <c r="D3" s="45" t="s">
        <v>76</v>
      </c>
      <c r="E3" s="45" t="s">
        <v>77</v>
      </c>
      <c r="F3" s="45" t="s">
        <v>78</v>
      </c>
      <c r="G3" s="39" t="s">
        <v>16</v>
      </c>
      <c r="H3" s="39" t="s">
        <v>20</v>
      </c>
      <c r="I3" s="39" t="s">
        <v>17</v>
      </c>
      <c r="J3" s="39" t="s">
        <v>18</v>
      </c>
      <c r="K3" s="39" t="s">
        <v>21</v>
      </c>
      <c r="L3" s="45" t="s">
        <v>39</v>
      </c>
      <c r="M3" s="45" t="s">
        <v>40</v>
      </c>
      <c r="N3" s="46" t="s">
        <v>41</v>
      </c>
      <c r="O3" s="46" t="s">
        <v>42</v>
      </c>
      <c r="P3" s="46" t="s">
        <v>43</v>
      </c>
      <c r="Q3" s="46" t="s">
        <v>44</v>
      </c>
      <c r="R3" s="46" t="s">
        <v>45</v>
      </c>
      <c r="S3" s="46" t="s">
        <v>46</v>
      </c>
      <c r="T3" s="21" t="s">
        <v>47</v>
      </c>
      <c r="U3" s="45" t="s">
        <v>48</v>
      </c>
      <c r="V3" s="54" t="s">
        <v>48</v>
      </c>
      <c r="W3" s="46" t="s">
        <v>49</v>
      </c>
      <c r="X3" s="45" t="s">
        <v>50</v>
      </c>
      <c r="Y3" s="45" t="s">
        <v>51</v>
      </c>
      <c r="Z3" s="45" t="s">
        <v>52</v>
      </c>
      <c r="AA3" s="45" t="s">
        <v>53</v>
      </c>
      <c r="AB3" s="45" t="s">
        <v>54</v>
      </c>
      <c r="AC3" s="45" t="s">
        <v>55</v>
      </c>
      <c r="AD3" s="45" t="s">
        <v>56</v>
      </c>
      <c r="AE3" s="45" t="s">
        <v>57</v>
      </c>
      <c r="AF3" s="45" t="s">
        <v>58</v>
      </c>
      <c r="AG3" s="45" t="s">
        <v>59</v>
      </c>
      <c r="AH3" s="49" t="s">
        <v>61</v>
      </c>
    </row>
    <row r="4" spans="1:34">
      <c r="A4" s="24">
        <v>1</v>
      </c>
      <c r="B4" s="40" t="s">
        <v>11</v>
      </c>
      <c r="D4" s="23">
        <v>1.6</v>
      </c>
      <c r="E4" s="23">
        <v>25.521188916759996</v>
      </c>
      <c r="F4" s="23">
        <v>1.6</v>
      </c>
      <c r="G4" s="38">
        <v>2.1007099999999999</v>
      </c>
      <c r="H4" s="38">
        <v>27.661049999999999</v>
      </c>
      <c r="I4" s="38">
        <v>27.234909999999999</v>
      </c>
      <c r="J4" s="38">
        <v>2.6700699999999999</v>
      </c>
      <c r="K4" s="38">
        <v>72.473320000000001</v>
      </c>
      <c r="L4" s="23">
        <v>1.64</v>
      </c>
      <c r="M4" s="23">
        <v>8.0399999999999991</v>
      </c>
      <c r="N4" s="47">
        <v>12.6</v>
      </c>
      <c r="O4" s="47">
        <v>41.6</v>
      </c>
      <c r="P4" s="47">
        <v>51.8</v>
      </c>
      <c r="Q4" s="47">
        <v>15.7</v>
      </c>
      <c r="R4" s="47">
        <v>30.3</v>
      </c>
      <c r="S4" s="47">
        <v>17</v>
      </c>
      <c r="T4" s="22">
        <v>719</v>
      </c>
      <c r="U4" s="23">
        <v>330.73999999999995</v>
      </c>
      <c r="V4" s="30">
        <f>U4/1000</f>
        <v>0.33073999999999998</v>
      </c>
      <c r="W4" s="47">
        <v>4.5999999999999996</v>
      </c>
      <c r="X4" s="23">
        <v>0.8</v>
      </c>
      <c r="Y4" s="23">
        <v>48.73</v>
      </c>
      <c r="Z4" s="23">
        <v>0.56999999999999995</v>
      </c>
      <c r="AA4" s="23">
        <v>34.869999999999997</v>
      </c>
      <c r="AB4" s="23">
        <v>0.16</v>
      </c>
      <c r="AC4" s="23">
        <v>9.7799999999999994</v>
      </c>
      <c r="AD4" s="23">
        <v>0.1</v>
      </c>
      <c r="AE4" s="23">
        <v>5.84</v>
      </c>
      <c r="AF4" s="23">
        <v>0.01</v>
      </c>
      <c r="AG4" s="23">
        <v>0.79</v>
      </c>
      <c r="AH4" s="48" t="s">
        <v>62</v>
      </c>
    </row>
    <row r="5" spans="1:34">
      <c r="A5" s="6">
        <v>2</v>
      </c>
      <c r="B5" s="40" t="s">
        <v>11</v>
      </c>
      <c r="D5" s="23">
        <v>1.6</v>
      </c>
      <c r="E5" s="23">
        <v>10.163033508122</v>
      </c>
      <c r="F5" s="23">
        <v>1.6</v>
      </c>
      <c r="G5" s="38">
        <v>2.1116899999999998</v>
      </c>
      <c r="H5" s="38">
        <v>26.403169999999999</v>
      </c>
      <c r="I5" s="38">
        <v>28.202919999999999</v>
      </c>
      <c r="J5" s="38">
        <v>4.4649400000000004</v>
      </c>
      <c r="K5" s="38">
        <v>77.396929999999998</v>
      </c>
      <c r="L5" s="23">
        <v>2.1</v>
      </c>
      <c r="M5" s="23">
        <v>8.36</v>
      </c>
      <c r="N5" s="47">
        <v>12.6</v>
      </c>
      <c r="O5" s="47">
        <v>46</v>
      </c>
      <c r="P5" s="47">
        <v>55</v>
      </c>
      <c r="Q5" s="47">
        <v>15.1</v>
      </c>
      <c r="R5" s="47">
        <v>27.4</v>
      </c>
      <c r="S5" s="47">
        <v>16.899999999999999</v>
      </c>
      <c r="T5" s="22">
        <v>784</v>
      </c>
      <c r="U5" s="23">
        <v>384.16</v>
      </c>
      <c r="V5" s="30">
        <f t="shared" ref="V5:V43" si="0">U5/1000</f>
        <v>0.38416</v>
      </c>
      <c r="W5" s="47">
        <v>4.9000000000000004</v>
      </c>
      <c r="X5" s="23">
        <v>1.33</v>
      </c>
      <c r="Y5" s="23">
        <v>63.31</v>
      </c>
      <c r="Z5" s="23">
        <v>0.63</v>
      </c>
      <c r="AA5" s="23">
        <v>29.99</v>
      </c>
      <c r="AB5" s="23">
        <v>0.1</v>
      </c>
      <c r="AC5" s="23">
        <v>4.67</v>
      </c>
      <c r="AD5" s="23">
        <v>0.03</v>
      </c>
      <c r="AE5" s="23">
        <v>1.65</v>
      </c>
      <c r="AF5" s="23">
        <v>0.01</v>
      </c>
      <c r="AG5" s="23">
        <v>0.37</v>
      </c>
      <c r="AH5" s="48" t="s">
        <v>62</v>
      </c>
    </row>
    <row r="6" spans="1:34">
      <c r="A6" s="24">
        <v>3</v>
      </c>
      <c r="B6" s="40" t="s">
        <v>11</v>
      </c>
      <c r="D6" s="23">
        <v>1.6</v>
      </c>
      <c r="E6" s="23">
        <v>13.10850028915795</v>
      </c>
      <c r="F6" s="23">
        <v>1.6</v>
      </c>
      <c r="G6" s="38">
        <v>2.0274700000000001</v>
      </c>
      <c r="H6" s="38">
        <v>22.624169999999999</v>
      </c>
      <c r="I6" s="38">
        <v>29.10896</v>
      </c>
      <c r="J6" s="38">
        <v>3.8804699999999999</v>
      </c>
      <c r="K6" s="38">
        <v>79.752939999999995</v>
      </c>
      <c r="L6" s="23">
        <v>1.6</v>
      </c>
      <c r="M6" s="23">
        <v>7.99</v>
      </c>
      <c r="N6" s="47">
        <v>11.5</v>
      </c>
      <c r="O6" s="47">
        <v>40.5</v>
      </c>
      <c r="P6" s="47">
        <v>50.7</v>
      </c>
      <c r="Q6" s="47">
        <v>14.4</v>
      </c>
      <c r="R6" s="47">
        <v>28.4</v>
      </c>
      <c r="S6" s="47">
        <v>17.8</v>
      </c>
      <c r="T6" s="22">
        <v>756</v>
      </c>
      <c r="U6" s="23">
        <v>340.2</v>
      </c>
      <c r="V6" s="30">
        <f t="shared" si="0"/>
        <v>0.3402</v>
      </c>
      <c r="W6" s="47">
        <v>4.5</v>
      </c>
      <c r="X6" s="23">
        <v>0.81</v>
      </c>
      <c r="Y6" s="23">
        <v>50.32</v>
      </c>
      <c r="Z6" s="23">
        <v>0.59</v>
      </c>
      <c r="AA6" s="23">
        <v>37.14</v>
      </c>
      <c r="AB6" s="23">
        <v>0.1</v>
      </c>
      <c r="AC6" s="23">
        <v>6.47</v>
      </c>
      <c r="AD6" s="23">
        <v>7.0000000000000007E-2</v>
      </c>
      <c r="AE6" s="23">
        <v>4.3600000000000003</v>
      </c>
      <c r="AF6" s="23">
        <v>0.03</v>
      </c>
      <c r="AG6" s="23">
        <v>1.69</v>
      </c>
      <c r="AH6" s="48" t="s">
        <v>62</v>
      </c>
    </row>
    <row r="7" spans="1:34">
      <c r="A7" s="6">
        <v>4</v>
      </c>
      <c r="B7" s="40" t="s">
        <v>11</v>
      </c>
      <c r="D7" s="23">
        <v>0.82181827828382326</v>
      </c>
      <c r="E7" s="23">
        <v>21.336039728756901</v>
      </c>
      <c r="F7" s="23">
        <v>1.6</v>
      </c>
      <c r="G7" s="38">
        <v>2.6452800000000001</v>
      </c>
      <c r="H7" s="38">
        <v>21.266950000000001</v>
      </c>
      <c r="I7" s="38">
        <v>23.743230000000001</v>
      </c>
      <c r="J7" s="38">
        <v>2.6070700000000002</v>
      </c>
      <c r="K7" s="38">
        <v>76.218100000000007</v>
      </c>
      <c r="L7" s="23">
        <v>1.4</v>
      </c>
      <c r="M7" s="23">
        <v>8.15</v>
      </c>
      <c r="N7" s="47">
        <v>12</v>
      </c>
      <c r="O7" s="47">
        <v>45.8</v>
      </c>
      <c r="P7" s="47">
        <v>56.2</v>
      </c>
      <c r="Q7" s="47">
        <v>14.7</v>
      </c>
      <c r="R7" s="47">
        <v>26.2</v>
      </c>
      <c r="S7" s="47">
        <v>16.5</v>
      </c>
      <c r="T7" s="22">
        <v>802</v>
      </c>
      <c r="U7" s="23">
        <v>352.88</v>
      </c>
      <c r="V7" s="30">
        <f t="shared" si="0"/>
        <v>0.35287999999999997</v>
      </c>
      <c r="W7" s="47">
        <v>4.4000000000000004</v>
      </c>
      <c r="X7" s="23">
        <v>0.85</v>
      </c>
      <c r="Y7" s="23">
        <v>60.77</v>
      </c>
      <c r="Z7" s="23">
        <v>0.42</v>
      </c>
      <c r="AA7" s="23">
        <v>29.76</v>
      </c>
      <c r="AB7" s="23">
        <v>0.11</v>
      </c>
      <c r="AC7" s="23">
        <v>7.94</v>
      </c>
      <c r="AD7" s="23">
        <v>0.02</v>
      </c>
      <c r="AE7" s="23">
        <v>1.22</v>
      </c>
      <c r="AF7" s="23">
        <v>0</v>
      </c>
      <c r="AG7" s="23">
        <v>0.31</v>
      </c>
      <c r="AH7" s="48" t="s">
        <v>63</v>
      </c>
    </row>
    <row r="8" spans="1:34">
      <c r="A8" s="24">
        <v>5</v>
      </c>
      <c r="B8" s="40" t="s">
        <v>11</v>
      </c>
      <c r="D8" s="23">
        <v>1.6</v>
      </c>
      <c r="E8" s="23">
        <v>39.259357339592754</v>
      </c>
      <c r="F8" s="23">
        <v>1.6</v>
      </c>
      <c r="G8" s="38">
        <v>2.01241</v>
      </c>
      <c r="H8" s="38">
        <v>27.730350000000001</v>
      </c>
      <c r="I8" s="38">
        <v>29.66208</v>
      </c>
      <c r="J8" s="38">
        <v>4.1841799999999996</v>
      </c>
      <c r="K8" s="38">
        <v>93.855289999999997</v>
      </c>
      <c r="L8" s="23">
        <v>1.1399999999999999</v>
      </c>
      <c r="M8" s="23">
        <v>8.73</v>
      </c>
      <c r="N8" s="47">
        <v>11.3</v>
      </c>
      <c r="O8" s="47">
        <v>45.7</v>
      </c>
      <c r="P8" s="47">
        <v>52.3</v>
      </c>
      <c r="Q8" s="47">
        <v>12.9</v>
      </c>
      <c r="R8" s="47">
        <v>24.7</v>
      </c>
      <c r="S8" s="47">
        <v>17.600000000000001</v>
      </c>
      <c r="T8" s="22">
        <v>829</v>
      </c>
      <c r="U8" s="23">
        <v>381.34</v>
      </c>
      <c r="V8" s="30">
        <f t="shared" si="0"/>
        <v>0.38133999999999996</v>
      </c>
      <c r="W8" s="47">
        <v>4.5999999999999996</v>
      </c>
      <c r="X8" s="23">
        <v>0.74</v>
      </c>
      <c r="Y8" s="23">
        <v>65.34</v>
      </c>
      <c r="Z8" s="23">
        <v>0.35</v>
      </c>
      <c r="AA8" s="23">
        <v>30.39</v>
      </c>
      <c r="AB8" s="23">
        <v>0.01</v>
      </c>
      <c r="AC8" s="23">
        <v>0.79</v>
      </c>
      <c r="AD8" s="23">
        <v>0.03</v>
      </c>
      <c r="AE8" s="23">
        <v>2.99</v>
      </c>
      <c r="AF8" s="23">
        <v>0.01</v>
      </c>
      <c r="AG8" s="23">
        <v>0.49</v>
      </c>
      <c r="AH8" s="48" t="s">
        <v>63</v>
      </c>
    </row>
    <row r="9" spans="1:34">
      <c r="A9" s="6">
        <v>6</v>
      </c>
      <c r="B9" s="40" t="s">
        <v>11</v>
      </c>
      <c r="D9" s="23">
        <v>1.6</v>
      </c>
      <c r="E9" s="23">
        <v>26.847874525558701</v>
      </c>
      <c r="F9" s="23">
        <v>1.6</v>
      </c>
      <c r="G9" s="38">
        <v>2.10684</v>
      </c>
      <c r="H9" s="38">
        <v>21.60332</v>
      </c>
      <c r="I9" s="38">
        <v>31.523440000000001</v>
      </c>
      <c r="J9" s="38">
        <v>4.1359000000000004</v>
      </c>
      <c r="K9" s="38">
        <v>94.199610000000007</v>
      </c>
      <c r="L9" s="23">
        <v>2.86</v>
      </c>
      <c r="M9" s="23">
        <v>8.0500000000000007</v>
      </c>
      <c r="N9" s="47">
        <v>11</v>
      </c>
      <c r="O9" s="47">
        <v>43.8</v>
      </c>
      <c r="P9" s="47">
        <v>54.4</v>
      </c>
      <c r="Q9" s="47">
        <v>13.7</v>
      </c>
      <c r="R9" s="47">
        <v>25.1</v>
      </c>
      <c r="S9" s="47">
        <v>16.2</v>
      </c>
      <c r="T9" s="22">
        <v>463</v>
      </c>
      <c r="U9" s="23">
        <v>212.97999999999996</v>
      </c>
      <c r="V9" s="30">
        <f t="shared" si="0"/>
        <v>0.21297999999999997</v>
      </c>
      <c r="W9" s="47">
        <v>4.5999999999999996</v>
      </c>
      <c r="X9" s="23">
        <v>1.22</v>
      </c>
      <c r="Y9" s="23">
        <v>42.51</v>
      </c>
      <c r="Z9" s="23">
        <v>1.0900000000000001</v>
      </c>
      <c r="AA9" s="23">
        <v>38.07</v>
      </c>
      <c r="AB9" s="23">
        <v>0.22</v>
      </c>
      <c r="AC9" s="23">
        <v>7.56</v>
      </c>
      <c r="AD9" s="23">
        <v>0.24</v>
      </c>
      <c r="AE9" s="23">
        <v>8.5500000000000007</v>
      </c>
      <c r="AF9" s="23">
        <v>0.09</v>
      </c>
      <c r="AG9" s="23">
        <v>3.32</v>
      </c>
      <c r="AH9" s="48" t="s">
        <v>64</v>
      </c>
    </row>
    <row r="10" spans="1:34">
      <c r="A10" s="24">
        <v>7</v>
      </c>
      <c r="B10" s="40" t="s">
        <v>11</v>
      </c>
      <c r="D10" s="23">
        <v>0.86444359547153748</v>
      </c>
      <c r="E10" s="23">
        <v>41.2843892349755</v>
      </c>
      <c r="F10" s="23">
        <v>1.6</v>
      </c>
      <c r="G10" s="38">
        <v>2.1593100000000001</v>
      </c>
      <c r="H10" s="38">
        <v>22.230429999999998</v>
      </c>
      <c r="I10" s="38">
        <v>25.522020000000001</v>
      </c>
      <c r="J10" s="38">
        <v>3.3780600000000001</v>
      </c>
      <c r="K10" s="38">
        <v>92.534660000000002</v>
      </c>
      <c r="L10" s="23">
        <v>1.72</v>
      </c>
      <c r="M10" s="23">
        <v>8.4</v>
      </c>
      <c r="N10" s="47">
        <v>11</v>
      </c>
      <c r="O10" s="47">
        <v>42.4</v>
      </c>
      <c r="P10" s="47">
        <v>50.5</v>
      </c>
      <c r="Q10" s="47">
        <v>13.1</v>
      </c>
      <c r="R10" s="47">
        <v>25.9</v>
      </c>
      <c r="S10" s="47">
        <v>17.8</v>
      </c>
      <c r="T10" s="22">
        <v>900</v>
      </c>
      <c r="U10" s="23">
        <v>396.00000000000006</v>
      </c>
      <c r="V10" s="30">
        <f t="shared" si="0"/>
        <v>0.39600000000000007</v>
      </c>
      <c r="W10" s="47">
        <v>4.4000000000000004</v>
      </c>
      <c r="X10" s="23">
        <v>0.82</v>
      </c>
      <c r="Y10" s="23">
        <v>47.69</v>
      </c>
      <c r="Z10" s="23">
        <v>0.66</v>
      </c>
      <c r="AA10" s="23">
        <v>38.61</v>
      </c>
      <c r="AB10" s="23">
        <v>0.23599999999999999</v>
      </c>
      <c r="AC10" s="23">
        <v>13.22</v>
      </c>
      <c r="AD10" s="23">
        <v>0</v>
      </c>
      <c r="AE10" s="23">
        <v>0.28999999999999998</v>
      </c>
      <c r="AF10" s="23">
        <v>0</v>
      </c>
      <c r="AG10" s="23">
        <v>0.19</v>
      </c>
      <c r="AH10" s="48" t="s">
        <v>65</v>
      </c>
    </row>
    <row r="11" spans="1:34">
      <c r="A11" s="6">
        <v>8</v>
      </c>
      <c r="B11" s="40" t="s">
        <v>11</v>
      </c>
      <c r="D11" s="23">
        <v>1.6</v>
      </c>
      <c r="E11" s="23">
        <v>36.042393402254746</v>
      </c>
      <c r="F11" s="23">
        <v>1.6</v>
      </c>
      <c r="G11" s="38">
        <v>2.0743900000000002</v>
      </c>
      <c r="H11" s="38">
        <v>22.392869999999998</v>
      </c>
      <c r="I11" s="38">
        <v>27.15587</v>
      </c>
      <c r="J11" s="38">
        <v>6.1040999999999999</v>
      </c>
      <c r="K11" s="38">
        <v>87.481700000000004</v>
      </c>
      <c r="L11" s="23">
        <v>1.22</v>
      </c>
      <c r="M11" s="23">
        <v>7.62</v>
      </c>
      <c r="N11" s="47">
        <v>10.3</v>
      </c>
      <c r="O11" s="47">
        <v>41.2</v>
      </c>
      <c r="P11" s="47">
        <v>54.1</v>
      </c>
      <c r="Q11" s="47">
        <v>13.5</v>
      </c>
      <c r="R11" s="47">
        <v>25</v>
      </c>
      <c r="S11" s="47">
        <v>16.600000000000001</v>
      </c>
      <c r="T11" s="22">
        <v>813</v>
      </c>
      <c r="U11" s="23">
        <v>373.97999999999996</v>
      </c>
      <c r="V11" s="30">
        <f t="shared" si="0"/>
        <v>0.37397999999999998</v>
      </c>
      <c r="W11" s="47">
        <v>4.5999999999999996</v>
      </c>
      <c r="X11" s="23">
        <v>0.8</v>
      </c>
      <c r="Y11" s="23">
        <v>65.77</v>
      </c>
      <c r="Z11" s="23">
        <v>0.37</v>
      </c>
      <c r="AA11" s="23">
        <v>30.18</v>
      </c>
      <c r="AB11" s="23">
        <v>0.01</v>
      </c>
      <c r="AC11" s="23">
        <v>1.18</v>
      </c>
      <c r="AD11" s="23">
        <v>0.02</v>
      </c>
      <c r="AE11" s="23">
        <v>1.88</v>
      </c>
      <c r="AF11" s="23">
        <v>0.01</v>
      </c>
      <c r="AG11" s="23">
        <v>1</v>
      </c>
      <c r="AH11" s="48" t="s">
        <v>62</v>
      </c>
    </row>
    <row r="12" spans="1:34">
      <c r="A12" s="24">
        <v>9</v>
      </c>
      <c r="B12" s="41" t="s">
        <v>34</v>
      </c>
      <c r="D12" s="23">
        <v>15.520409419891049</v>
      </c>
      <c r="E12" s="23">
        <v>26.293185310984796</v>
      </c>
      <c r="F12" s="23">
        <v>1.6</v>
      </c>
      <c r="G12" s="38">
        <v>2.01701</v>
      </c>
      <c r="H12" s="38">
        <v>19.87726</v>
      </c>
      <c r="I12" s="38">
        <v>25.671530000000001</v>
      </c>
      <c r="J12" s="38">
        <v>0.95894000000000001</v>
      </c>
      <c r="K12" s="38">
        <v>67.779129999999995</v>
      </c>
      <c r="L12" s="23">
        <v>1.48</v>
      </c>
      <c r="M12" s="23">
        <v>8.2799999999999994</v>
      </c>
      <c r="N12" s="47">
        <v>11.5</v>
      </c>
      <c r="O12" s="47">
        <v>45.3</v>
      </c>
      <c r="P12" s="47">
        <v>54.7</v>
      </c>
      <c r="Q12" s="47">
        <v>13.9</v>
      </c>
      <c r="R12" s="47">
        <v>25.4</v>
      </c>
      <c r="S12" s="47">
        <v>15</v>
      </c>
      <c r="T12" s="22">
        <v>742</v>
      </c>
      <c r="U12" s="23">
        <v>333.9</v>
      </c>
      <c r="V12" s="30">
        <f t="shared" si="0"/>
        <v>0.33389999999999997</v>
      </c>
      <c r="W12" s="47">
        <v>4.5</v>
      </c>
      <c r="X12" s="23">
        <v>0.93</v>
      </c>
      <c r="Y12" s="23">
        <v>63.13</v>
      </c>
      <c r="Z12" s="23">
        <v>0.46</v>
      </c>
      <c r="AA12" s="23">
        <v>30.95</v>
      </c>
      <c r="AB12" s="23">
        <v>7.0000000000000007E-2</v>
      </c>
      <c r="AC12" s="23">
        <v>4.54</v>
      </c>
      <c r="AD12" s="23">
        <v>0.02</v>
      </c>
      <c r="AE12" s="23">
        <v>1.06</v>
      </c>
      <c r="AF12" s="23">
        <v>0</v>
      </c>
      <c r="AG12" s="23">
        <v>0.32</v>
      </c>
      <c r="AH12" s="48" t="s">
        <v>66</v>
      </c>
    </row>
    <row r="13" spans="1:34">
      <c r="A13" s="6">
        <v>10</v>
      </c>
      <c r="B13" s="41" t="s">
        <v>34</v>
      </c>
      <c r="D13" s="23">
        <v>93.504039075189212</v>
      </c>
      <c r="E13" s="23">
        <v>103.552531409271</v>
      </c>
      <c r="F13" s="23">
        <v>1.6</v>
      </c>
      <c r="G13" s="38">
        <v>2.1066500000000001</v>
      </c>
      <c r="H13" s="38">
        <v>32.042430000000003</v>
      </c>
      <c r="I13" s="38">
        <v>31.899529999999999</v>
      </c>
      <c r="J13" s="38">
        <v>5.2064399999999997</v>
      </c>
      <c r="K13" s="38">
        <v>90.225750000000005</v>
      </c>
      <c r="L13" s="23">
        <v>2.88</v>
      </c>
      <c r="M13" s="23">
        <v>6.74</v>
      </c>
      <c r="N13" s="47">
        <v>9.9</v>
      </c>
      <c r="O13" s="47">
        <v>37.1</v>
      </c>
      <c r="P13" s="47">
        <v>55.1</v>
      </c>
      <c r="Q13" s="47">
        <v>14.7</v>
      </c>
      <c r="R13" s="47">
        <v>26.7</v>
      </c>
      <c r="S13" s="47">
        <v>15.2</v>
      </c>
      <c r="T13" s="22">
        <v>455</v>
      </c>
      <c r="U13" s="23">
        <v>204.75</v>
      </c>
      <c r="V13" s="30">
        <f t="shared" si="0"/>
        <v>0.20474999999999999</v>
      </c>
      <c r="W13" s="47">
        <v>4.5</v>
      </c>
      <c r="X13" s="23">
        <v>1.33</v>
      </c>
      <c r="Y13" s="23">
        <v>46.23</v>
      </c>
      <c r="Z13" s="23">
        <v>1.07</v>
      </c>
      <c r="AA13" s="23">
        <v>37.299999999999997</v>
      </c>
      <c r="AB13" s="23">
        <v>0.22</v>
      </c>
      <c r="AC13" s="23">
        <v>7.47</v>
      </c>
      <c r="AD13" s="23">
        <v>0.2</v>
      </c>
      <c r="AE13" s="23">
        <v>6.92</v>
      </c>
      <c r="AF13" s="23">
        <v>0.06</v>
      </c>
      <c r="AG13" s="23">
        <v>2.08</v>
      </c>
      <c r="AH13" s="48" t="s">
        <v>67</v>
      </c>
    </row>
    <row r="14" spans="1:34">
      <c r="A14" s="24">
        <v>11</v>
      </c>
      <c r="B14" s="41" t="s">
        <v>34</v>
      </c>
      <c r="D14" s="23">
        <v>82.643071174031007</v>
      </c>
      <c r="E14" s="23">
        <v>88.295868569275754</v>
      </c>
      <c r="F14" s="23">
        <v>1.6</v>
      </c>
      <c r="G14" s="38">
        <v>2.0185</v>
      </c>
      <c r="H14" s="38">
        <v>29.62772</v>
      </c>
      <c r="I14" s="38">
        <v>26.192979999999999</v>
      </c>
      <c r="J14" s="38">
        <v>1.6614500000000001</v>
      </c>
      <c r="K14" s="38">
        <v>68.363780000000006</v>
      </c>
      <c r="L14" s="23">
        <v>2.08</v>
      </c>
      <c r="M14" s="23">
        <v>7.34</v>
      </c>
      <c r="N14" s="47">
        <v>10.9</v>
      </c>
      <c r="O14" s="47">
        <v>41.6</v>
      </c>
      <c r="P14" s="47">
        <v>56.7</v>
      </c>
      <c r="Q14" s="47">
        <v>14.9</v>
      </c>
      <c r="R14" s="47">
        <v>26.2</v>
      </c>
      <c r="S14" s="47">
        <v>15.9</v>
      </c>
      <c r="T14" s="22">
        <v>559</v>
      </c>
      <c r="U14" s="23">
        <v>268.32</v>
      </c>
      <c r="V14" s="30">
        <f t="shared" si="0"/>
        <v>0.26832</v>
      </c>
      <c r="W14" s="47">
        <v>4.8</v>
      </c>
      <c r="X14" s="23">
        <v>0.95</v>
      </c>
      <c r="Y14" s="23">
        <v>45.49</v>
      </c>
      <c r="Z14" s="23">
        <v>0.92</v>
      </c>
      <c r="AA14" s="23">
        <v>44.09</v>
      </c>
      <c r="AB14" s="23">
        <v>0.1</v>
      </c>
      <c r="AC14" s="23">
        <v>4.87</v>
      </c>
      <c r="AD14" s="23">
        <v>0.08</v>
      </c>
      <c r="AE14" s="23">
        <v>4.08</v>
      </c>
      <c r="AF14" s="23">
        <v>0.03</v>
      </c>
      <c r="AG14" s="23">
        <v>1.46</v>
      </c>
      <c r="AH14" s="48" t="s">
        <v>68</v>
      </c>
    </row>
    <row r="15" spans="1:34">
      <c r="A15" s="6">
        <v>12</v>
      </c>
      <c r="B15" s="41" t="s">
        <v>34</v>
      </c>
      <c r="D15" s="23">
        <v>68.266714981067651</v>
      </c>
      <c r="E15" s="23">
        <v>113.38618602423949</v>
      </c>
      <c r="F15" s="23">
        <v>1.6</v>
      </c>
      <c r="G15" s="38">
        <v>2.12703</v>
      </c>
      <c r="H15" s="38">
        <v>31.628520000000002</v>
      </c>
      <c r="I15" s="38">
        <v>27.915990000000001</v>
      </c>
      <c r="J15" s="38">
        <v>2.9080400000000002</v>
      </c>
      <c r="K15" s="38">
        <v>79.835369999999998</v>
      </c>
      <c r="L15" s="23">
        <v>1.34</v>
      </c>
      <c r="M15" s="23">
        <v>8.32</v>
      </c>
      <c r="N15" s="47">
        <v>13</v>
      </c>
      <c r="O15" s="47">
        <v>45.7</v>
      </c>
      <c r="P15" s="47">
        <v>54.9</v>
      </c>
      <c r="Q15" s="47">
        <v>15.6</v>
      </c>
      <c r="R15" s="47">
        <v>28.4</v>
      </c>
      <c r="S15" s="47">
        <v>15.7</v>
      </c>
      <c r="T15" s="22">
        <v>781</v>
      </c>
      <c r="U15" s="23">
        <v>374.88</v>
      </c>
      <c r="V15" s="30">
        <f t="shared" si="0"/>
        <v>0.37487999999999999</v>
      </c>
      <c r="W15" s="47">
        <v>4.8</v>
      </c>
      <c r="X15" s="23">
        <v>0.9</v>
      </c>
      <c r="Y15" s="23">
        <v>67.069999999999993</v>
      </c>
      <c r="Z15" s="23">
        <v>0.39</v>
      </c>
      <c r="AA15" s="23">
        <v>28.86</v>
      </c>
      <c r="AB15" s="23">
        <v>0.02</v>
      </c>
      <c r="AC15" s="23">
        <v>1.68</v>
      </c>
      <c r="AD15" s="23">
        <v>0.02</v>
      </c>
      <c r="AE15" s="23">
        <v>1.58</v>
      </c>
      <c r="AF15" s="23">
        <v>0.01</v>
      </c>
      <c r="AG15" s="23">
        <v>0.82</v>
      </c>
      <c r="AH15" s="48" t="s">
        <v>62</v>
      </c>
    </row>
    <row r="16" spans="1:34">
      <c r="A16" s="24">
        <v>13</v>
      </c>
      <c r="B16" s="41" t="s">
        <v>34</v>
      </c>
      <c r="D16" s="23">
        <v>131.03125848044201</v>
      </c>
      <c r="E16" s="23">
        <v>139.47239019109048</v>
      </c>
      <c r="F16" s="23">
        <v>1.5882290765758902</v>
      </c>
      <c r="G16" s="38">
        <v>1.92561</v>
      </c>
      <c r="H16" s="38">
        <v>24.845739999999999</v>
      </c>
      <c r="I16" s="38">
        <v>28.319089999999999</v>
      </c>
      <c r="J16" s="38">
        <v>3.7230500000000002</v>
      </c>
      <c r="K16" s="38">
        <v>83.522509999999997</v>
      </c>
      <c r="L16" s="23">
        <v>0.9</v>
      </c>
      <c r="M16" s="23">
        <v>8.15</v>
      </c>
      <c r="N16" s="47">
        <v>12.2</v>
      </c>
      <c r="O16" s="47">
        <v>45.6</v>
      </c>
      <c r="P16" s="47">
        <v>55.9</v>
      </c>
      <c r="Q16" s="47">
        <v>15</v>
      </c>
      <c r="R16" s="47">
        <v>26.8</v>
      </c>
      <c r="S16" s="47">
        <v>16.2</v>
      </c>
      <c r="T16" s="22">
        <v>787</v>
      </c>
      <c r="U16" s="23">
        <v>369.89</v>
      </c>
      <c r="V16" s="30">
        <f t="shared" si="0"/>
        <v>0.36989</v>
      </c>
      <c r="W16" s="47">
        <v>4.7</v>
      </c>
      <c r="X16" s="23">
        <v>0.56000000000000005</v>
      </c>
      <c r="Y16" s="23">
        <v>62.67</v>
      </c>
      <c r="Z16" s="23">
        <v>0.25</v>
      </c>
      <c r="AA16" s="23">
        <v>28.26</v>
      </c>
      <c r="AB16" s="23">
        <v>0.05</v>
      </c>
      <c r="AC16" s="23">
        <v>5.33</v>
      </c>
      <c r="AD16" s="23">
        <v>0.03</v>
      </c>
      <c r="AE16" s="23">
        <v>3.19</v>
      </c>
      <c r="AF16" s="23">
        <v>0.01</v>
      </c>
      <c r="AG16" s="23">
        <v>0.56000000000000005</v>
      </c>
      <c r="AH16" s="48" t="s">
        <v>63</v>
      </c>
    </row>
    <row r="17" spans="1:34">
      <c r="A17" s="6">
        <v>14</v>
      </c>
      <c r="B17" s="41" t="s">
        <v>34</v>
      </c>
      <c r="D17" s="23">
        <v>125.40933746308551</v>
      </c>
      <c r="E17" s="23">
        <v>150.56666753572699</v>
      </c>
      <c r="F17" s="23">
        <v>0.3998736427858765</v>
      </c>
      <c r="G17" s="38">
        <v>2.1945000000000001</v>
      </c>
      <c r="H17" s="38">
        <v>26.77732</v>
      </c>
      <c r="I17" s="38">
        <v>20.721990000000002</v>
      </c>
      <c r="J17" s="38">
        <v>1.2927599999999999</v>
      </c>
      <c r="K17" s="38">
        <v>59.07817</v>
      </c>
      <c r="L17" s="23">
        <v>2.2000000000000002</v>
      </c>
      <c r="M17" s="23">
        <v>7.34</v>
      </c>
      <c r="N17" s="47">
        <v>11</v>
      </c>
      <c r="O17" s="47">
        <v>40.4</v>
      </c>
      <c r="P17" s="47">
        <v>55.1</v>
      </c>
      <c r="Q17" s="47">
        <v>15</v>
      </c>
      <c r="R17" s="47">
        <v>27.2</v>
      </c>
      <c r="S17" s="47">
        <v>16</v>
      </c>
      <c r="T17" s="22">
        <v>549</v>
      </c>
      <c r="U17" s="23">
        <v>258.03000000000003</v>
      </c>
      <c r="V17" s="30">
        <f t="shared" si="0"/>
        <v>0.25803000000000004</v>
      </c>
      <c r="W17" s="47">
        <v>4.7</v>
      </c>
      <c r="X17" s="23">
        <v>0.79</v>
      </c>
      <c r="Y17" s="23">
        <v>35.700000000000003</v>
      </c>
      <c r="Z17" s="23">
        <v>0.97</v>
      </c>
      <c r="AA17" s="23">
        <v>44.21</v>
      </c>
      <c r="AB17" s="23">
        <v>0.18</v>
      </c>
      <c r="AC17" s="23">
        <v>8.34</v>
      </c>
      <c r="AD17" s="23">
        <v>0.2</v>
      </c>
      <c r="AE17" s="23">
        <v>8.8800000000000008</v>
      </c>
      <c r="AF17" s="23">
        <v>0.06</v>
      </c>
      <c r="AG17" s="23">
        <v>2.86</v>
      </c>
      <c r="AH17" s="48" t="s">
        <v>69</v>
      </c>
    </row>
    <row r="18" spans="1:34">
      <c r="A18" s="24">
        <v>15</v>
      </c>
      <c r="B18" s="41" t="s">
        <v>34</v>
      </c>
      <c r="D18" s="23">
        <v>101.43268259173266</v>
      </c>
      <c r="E18" s="23">
        <v>136.870834190609</v>
      </c>
      <c r="F18" s="23">
        <v>1.453904663430305</v>
      </c>
      <c r="G18" s="38">
        <v>2.01179</v>
      </c>
      <c r="H18" s="38">
        <v>29.05575</v>
      </c>
      <c r="I18" s="38">
        <v>19.520340000000001</v>
      </c>
      <c r="J18" s="38">
        <v>3.94157</v>
      </c>
      <c r="K18" s="38">
        <v>58.11054</v>
      </c>
      <c r="L18" s="23">
        <v>0.5</v>
      </c>
      <c r="M18" s="23">
        <v>8.73</v>
      </c>
      <c r="N18" s="47">
        <v>12.5</v>
      </c>
      <c r="O18" s="47">
        <v>49.1</v>
      </c>
      <c r="P18" s="47">
        <v>56.3</v>
      </c>
      <c r="Q18" s="47">
        <v>14.3</v>
      </c>
      <c r="R18" s="47">
        <v>25.5</v>
      </c>
      <c r="S18" s="47">
        <v>15.5</v>
      </c>
      <c r="T18" s="22">
        <v>858</v>
      </c>
      <c r="U18" s="23">
        <v>394.67999999999995</v>
      </c>
      <c r="V18" s="30">
        <f t="shared" si="0"/>
        <v>0.39467999999999998</v>
      </c>
      <c r="W18" s="47">
        <v>4.5999999999999996</v>
      </c>
      <c r="X18" s="23">
        <v>0.34</v>
      </c>
      <c r="Y18" s="23">
        <v>68.52</v>
      </c>
      <c r="Z18" s="23">
        <v>0.14000000000000001</v>
      </c>
      <c r="AA18" s="23">
        <v>28.76</v>
      </c>
      <c r="AB18" s="23">
        <v>0</v>
      </c>
      <c r="AC18" s="23">
        <v>0.99</v>
      </c>
      <c r="AD18" s="23">
        <v>0</v>
      </c>
      <c r="AE18" s="23">
        <v>0.8</v>
      </c>
      <c r="AF18" s="23">
        <v>0</v>
      </c>
      <c r="AG18" s="23">
        <v>0.93</v>
      </c>
      <c r="AH18" s="48" t="s">
        <v>70</v>
      </c>
    </row>
    <row r="19" spans="1:34">
      <c r="A19" s="6">
        <v>16</v>
      </c>
      <c r="B19" s="41" t="s">
        <v>34</v>
      </c>
      <c r="D19" s="23">
        <v>289.28083096234451</v>
      </c>
      <c r="E19" s="23">
        <v>233.0684526407785</v>
      </c>
      <c r="F19" s="23">
        <v>0.98947502808092358</v>
      </c>
      <c r="G19" s="38">
        <v>1.9686900000000001</v>
      </c>
      <c r="H19" s="38">
        <v>33.719119999999997</v>
      </c>
      <c r="I19" s="38">
        <v>26.752980000000001</v>
      </c>
      <c r="J19" s="38">
        <v>3.5355500000000002</v>
      </c>
      <c r="K19" s="38">
        <v>74.197040000000001</v>
      </c>
      <c r="L19" s="23">
        <v>1.64</v>
      </c>
      <c r="M19" s="23">
        <v>8.4</v>
      </c>
      <c r="N19" s="47">
        <v>12.7</v>
      </c>
      <c r="O19" s="47">
        <v>45.6</v>
      </c>
      <c r="P19" s="47">
        <v>54.3</v>
      </c>
      <c r="Q19" s="47">
        <v>15.1</v>
      </c>
      <c r="R19" s="47">
        <v>27.9</v>
      </c>
      <c r="S19" s="47">
        <v>16.5</v>
      </c>
      <c r="T19" s="22">
        <v>879</v>
      </c>
      <c r="U19" s="23">
        <v>413.13</v>
      </c>
      <c r="V19" s="30">
        <f t="shared" si="0"/>
        <v>0.41313</v>
      </c>
      <c r="W19" s="47">
        <v>4.7</v>
      </c>
      <c r="X19" s="23">
        <v>1.08</v>
      </c>
      <c r="Y19" s="23">
        <v>65.599999999999994</v>
      </c>
      <c r="Z19" s="23">
        <v>0.46</v>
      </c>
      <c r="AA19" s="23">
        <v>28.34</v>
      </c>
      <c r="AB19" s="23">
        <v>0.05</v>
      </c>
      <c r="AC19" s="23">
        <v>3.3</v>
      </c>
      <c r="AD19" s="23">
        <v>0.04</v>
      </c>
      <c r="AE19" s="23">
        <v>2.56</v>
      </c>
      <c r="AF19" s="23">
        <v>0</v>
      </c>
      <c r="AG19" s="23">
        <v>0.2</v>
      </c>
      <c r="AH19" s="48" t="s">
        <v>63</v>
      </c>
    </row>
    <row r="20" spans="1:34">
      <c r="A20" s="24">
        <v>17</v>
      </c>
      <c r="B20" s="42" t="s">
        <v>35</v>
      </c>
      <c r="D20" s="23">
        <v>116.770971849201</v>
      </c>
      <c r="E20" s="23">
        <v>203.23853654652498</v>
      </c>
      <c r="F20" s="23">
        <v>1.6</v>
      </c>
      <c r="G20" s="38">
        <v>2.1323699999999999</v>
      </c>
      <c r="H20" s="38">
        <v>32.740310000000001</v>
      </c>
      <c r="I20" s="38">
        <v>29.52197</v>
      </c>
      <c r="J20" s="38">
        <v>2.8707099999999999</v>
      </c>
      <c r="K20" s="38">
        <v>98.570049999999995</v>
      </c>
      <c r="L20" s="23">
        <v>1.64</v>
      </c>
      <c r="M20" s="23">
        <v>8.4</v>
      </c>
      <c r="N20" s="47">
        <v>11.7</v>
      </c>
      <c r="O20" s="47">
        <v>47</v>
      </c>
      <c r="P20" s="47">
        <v>55.9</v>
      </c>
      <c r="Q20" s="47">
        <v>13.9</v>
      </c>
      <c r="R20" s="47">
        <v>24.9</v>
      </c>
      <c r="S20" s="47">
        <v>16.2</v>
      </c>
      <c r="T20" s="22">
        <v>746</v>
      </c>
      <c r="U20" s="23">
        <v>335.7</v>
      </c>
      <c r="V20" s="30">
        <f t="shared" si="0"/>
        <v>0.3357</v>
      </c>
      <c r="W20" s="47">
        <v>4.5</v>
      </c>
      <c r="X20" s="23">
        <v>1.1599999999999999</v>
      </c>
      <c r="Y20" s="23">
        <v>70.55</v>
      </c>
      <c r="Z20" s="23">
        <v>0.47</v>
      </c>
      <c r="AA20" s="23">
        <v>28.83</v>
      </c>
      <c r="AB20" s="23">
        <v>0</v>
      </c>
      <c r="AC20" s="23">
        <v>0.1</v>
      </c>
      <c r="AD20" s="23">
        <v>0.01</v>
      </c>
      <c r="AE20" s="23">
        <v>0.42</v>
      </c>
      <c r="AF20" s="23">
        <v>0</v>
      </c>
      <c r="AG20" s="23">
        <v>0.1</v>
      </c>
      <c r="AH20" s="48" t="s">
        <v>66</v>
      </c>
    </row>
    <row r="21" spans="1:34">
      <c r="A21" s="6">
        <v>18</v>
      </c>
      <c r="B21" s="42" t="s">
        <v>35</v>
      </c>
      <c r="D21" s="23">
        <v>91.327281512424946</v>
      </c>
      <c r="E21" s="23">
        <v>162.18719598985351</v>
      </c>
      <c r="F21" s="23">
        <v>1.6</v>
      </c>
      <c r="G21" s="38">
        <v>2.00773</v>
      </c>
      <c r="H21" s="38">
        <v>29.871780000000001</v>
      </c>
      <c r="I21" s="38">
        <v>30.06701</v>
      </c>
      <c r="J21" s="38">
        <v>5.61233</v>
      </c>
      <c r="K21" s="38">
        <v>84.984440000000006</v>
      </c>
      <c r="L21" s="23">
        <v>1.62</v>
      </c>
      <c r="M21" s="23">
        <v>7.81</v>
      </c>
      <c r="N21" s="47">
        <v>11.2</v>
      </c>
      <c r="O21" s="47">
        <v>43.7</v>
      </c>
      <c r="P21" s="47">
        <v>55.9</v>
      </c>
      <c r="Q21" s="47">
        <v>14.3</v>
      </c>
      <c r="R21" s="47">
        <v>25.6</v>
      </c>
      <c r="S21" s="47">
        <v>16.5</v>
      </c>
      <c r="T21" s="22">
        <v>774</v>
      </c>
      <c r="U21" s="23">
        <v>356.03999999999996</v>
      </c>
      <c r="V21" s="30">
        <f t="shared" si="0"/>
        <v>0.35603999999999997</v>
      </c>
      <c r="W21" s="47">
        <v>4.5999999999999996</v>
      </c>
      <c r="X21" s="23">
        <v>1.1200000000000001</v>
      </c>
      <c r="Y21" s="23">
        <v>69.23</v>
      </c>
      <c r="Z21" s="23">
        <v>0.47</v>
      </c>
      <c r="AA21" s="23">
        <v>28.93</v>
      </c>
      <c r="AB21" s="23">
        <v>0.02</v>
      </c>
      <c r="AC21" s="23">
        <v>1.03</v>
      </c>
      <c r="AD21" s="23">
        <v>0.01</v>
      </c>
      <c r="AE21" s="23">
        <v>0.62</v>
      </c>
      <c r="AF21" s="23">
        <v>0</v>
      </c>
      <c r="AG21" s="23">
        <v>0.19</v>
      </c>
      <c r="AH21" s="48" t="s">
        <v>70</v>
      </c>
    </row>
    <row r="22" spans="1:34">
      <c r="A22" s="24">
        <v>19</v>
      </c>
      <c r="B22" s="42" t="s">
        <v>35</v>
      </c>
      <c r="D22" s="23">
        <v>85.430685415294988</v>
      </c>
      <c r="E22" s="23">
        <v>168.93487468252201</v>
      </c>
      <c r="F22" s="23">
        <v>1.6</v>
      </c>
      <c r="G22" s="38">
        <v>2.0558900000000002</v>
      </c>
      <c r="H22" s="38">
        <v>29.412939999999999</v>
      </c>
      <c r="I22" s="38">
        <v>25.667750000000002</v>
      </c>
      <c r="J22" s="38">
        <v>1.8049999999999999</v>
      </c>
      <c r="K22" s="38">
        <v>70.15746</v>
      </c>
      <c r="L22" s="23">
        <v>0.57999999999999996</v>
      </c>
      <c r="M22" s="23">
        <v>7.61</v>
      </c>
      <c r="N22" s="47">
        <v>11.2</v>
      </c>
      <c r="O22" s="47">
        <v>41.6</v>
      </c>
      <c r="P22" s="47">
        <v>54.7</v>
      </c>
      <c r="Q22" s="47">
        <v>14.7</v>
      </c>
      <c r="R22" s="47">
        <v>26.9</v>
      </c>
      <c r="S22" s="47">
        <v>15.7</v>
      </c>
      <c r="T22" s="22">
        <v>673</v>
      </c>
      <c r="U22" s="23">
        <v>316.31</v>
      </c>
      <c r="V22" s="30">
        <f t="shared" si="0"/>
        <v>0.31630999999999998</v>
      </c>
      <c r="W22" s="47">
        <v>4.7</v>
      </c>
      <c r="X22" s="23">
        <v>0.23</v>
      </c>
      <c r="Y22" s="23">
        <v>39.380000000000003</v>
      </c>
      <c r="Z22" s="23">
        <v>0.26</v>
      </c>
      <c r="AA22" s="23">
        <v>44.09</v>
      </c>
      <c r="AB22" s="23">
        <v>0.06</v>
      </c>
      <c r="AC22" s="23">
        <v>10.88</v>
      </c>
      <c r="AD22" s="23">
        <v>0.02</v>
      </c>
      <c r="AE22" s="23">
        <v>4.09</v>
      </c>
      <c r="AF22" s="23">
        <v>0.01</v>
      </c>
      <c r="AG22" s="23">
        <v>1.55</v>
      </c>
      <c r="AH22" s="48" t="s">
        <v>71</v>
      </c>
    </row>
    <row r="23" spans="1:34">
      <c r="A23" s="6">
        <v>20</v>
      </c>
      <c r="B23" s="42" t="s">
        <v>35</v>
      </c>
      <c r="D23" s="23">
        <v>125.691389506311</v>
      </c>
      <c r="E23" s="23">
        <v>195.08860838743999</v>
      </c>
      <c r="F23" s="23">
        <v>1.6</v>
      </c>
      <c r="G23" s="38">
        <v>2.9646499999999998</v>
      </c>
      <c r="H23" s="38">
        <v>26.677980000000002</v>
      </c>
      <c r="I23" s="38">
        <v>27.131519999999998</v>
      </c>
      <c r="J23" s="38">
        <v>1.6436299999999999</v>
      </c>
      <c r="K23" s="38">
        <v>73.819029999999998</v>
      </c>
      <c r="L23" s="23">
        <v>2.16</v>
      </c>
      <c r="M23" s="23">
        <v>7.56</v>
      </c>
      <c r="N23" s="47">
        <v>11.1</v>
      </c>
      <c r="O23" s="47">
        <v>41.7</v>
      </c>
      <c r="P23" s="47">
        <v>55.1</v>
      </c>
      <c r="Q23" s="47">
        <v>14.7</v>
      </c>
      <c r="R23" s="47">
        <v>26.6</v>
      </c>
      <c r="S23" s="47">
        <v>15.5</v>
      </c>
      <c r="T23" s="22">
        <v>798</v>
      </c>
      <c r="U23" s="23">
        <v>367.08</v>
      </c>
      <c r="V23" s="30">
        <f t="shared" si="0"/>
        <v>0.36707999999999996</v>
      </c>
      <c r="W23" s="47">
        <v>4.5999999999999996</v>
      </c>
      <c r="X23" s="23">
        <v>1.29</v>
      </c>
      <c r="Y23" s="23">
        <v>59.51</v>
      </c>
      <c r="Z23" s="23">
        <v>0.75</v>
      </c>
      <c r="AA23" s="23">
        <v>34.93</v>
      </c>
      <c r="AB23" s="23">
        <v>0.05</v>
      </c>
      <c r="AC23" s="23">
        <v>2.42</v>
      </c>
      <c r="AD23" s="23">
        <v>0.06</v>
      </c>
      <c r="AE23" s="23">
        <v>2.58</v>
      </c>
      <c r="AF23" s="23">
        <v>0.01</v>
      </c>
      <c r="AG23" s="23">
        <v>0.55000000000000004</v>
      </c>
      <c r="AH23" s="48" t="s">
        <v>63</v>
      </c>
    </row>
    <row r="24" spans="1:34">
      <c r="A24" s="24">
        <v>21</v>
      </c>
      <c r="B24" s="42" t="s">
        <v>35</v>
      </c>
      <c r="D24" s="23">
        <v>147.3281925554395</v>
      </c>
      <c r="E24" s="23">
        <v>200.46634592747398</v>
      </c>
      <c r="F24" s="23">
        <v>0.92215983697558357</v>
      </c>
      <c r="G24" s="38">
        <v>2.2982499999999999</v>
      </c>
      <c r="H24" s="38">
        <v>23.933789999999998</v>
      </c>
      <c r="I24" s="38">
        <v>22.479980000000001</v>
      </c>
      <c r="J24" s="38">
        <v>4.27752</v>
      </c>
      <c r="K24" s="38">
        <v>60.079250000000002</v>
      </c>
      <c r="L24" s="23">
        <v>1.28</v>
      </c>
      <c r="M24" s="23">
        <v>8.3800000000000008</v>
      </c>
      <c r="N24" s="47">
        <v>11.7</v>
      </c>
      <c r="O24" s="47">
        <v>46.7</v>
      </c>
      <c r="P24" s="47">
        <v>55.7</v>
      </c>
      <c r="Q24" s="47">
        <v>14</v>
      </c>
      <c r="R24" s="47">
        <v>25.1</v>
      </c>
      <c r="S24" s="47">
        <v>16.100000000000001</v>
      </c>
      <c r="T24" s="22">
        <v>839</v>
      </c>
      <c r="U24" s="23">
        <v>394.33000000000004</v>
      </c>
      <c r="V24" s="30">
        <f t="shared" si="0"/>
        <v>0.39433000000000001</v>
      </c>
      <c r="W24" s="47">
        <v>4.7</v>
      </c>
      <c r="X24" s="23">
        <v>0.81</v>
      </c>
      <c r="Y24" s="23">
        <v>63.08</v>
      </c>
      <c r="Z24" s="23">
        <v>0.38</v>
      </c>
      <c r="AA24" s="23">
        <v>29.99</v>
      </c>
      <c r="AB24" s="23">
        <v>0.03</v>
      </c>
      <c r="AC24" s="23">
        <v>2.0499999999999998</v>
      </c>
      <c r="AD24" s="23">
        <v>0.05</v>
      </c>
      <c r="AE24" s="23">
        <v>3.87</v>
      </c>
      <c r="AF24" s="23">
        <v>0.01</v>
      </c>
      <c r="AG24" s="23">
        <v>1.01</v>
      </c>
      <c r="AH24" s="48" t="s">
        <v>70</v>
      </c>
    </row>
    <row r="25" spans="1:34">
      <c r="A25" s="6">
        <v>22</v>
      </c>
      <c r="B25" s="42" t="s">
        <v>35</v>
      </c>
      <c r="D25" s="23">
        <v>109.486627071052</v>
      </c>
      <c r="E25" s="23">
        <v>134.11485202022649</v>
      </c>
      <c r="F25" s="23">
        <v>1.6</v>
      </c>
      <c r="G25" s="38">
        <v>2.1825600000000001</v>
      </c>
      <c r="H25" s="38">
        <v>21.991150000000001</v>
      </c>
      <c r="I25" s="38">
        <v>24.78717</v>
      </c>
      <c r="J25" s="38">
        <v>5.3152400000000002</v>
      </c>
      <c r="K25" s="38">
        <v>69.844489999999993</v>
      </c>
      <c r="L25" s="23">
        <v>0.8</v>
      </c>
      <c r="M25" s="23">
        <v>8.5500000000000007</v>
      </c>
      <c r="N25" s="47">
        <v>12.3</v>
      </c>
      <c r="O25" s="47">
        <v>46.9</v>
      </c>
      <c r="P25" s="47">
        <v>54.8</v>
      </c>
      <c r="Q25" s="47">
        <v>14.4</v>
      </c>
      <c r="R25" s="47">
        <v>26.2</v>
      </c>
      <c r="S25" s="47">
        <v>16</v>
      </c>
      <c r="T25" s="22">
        <v>806</v>
      </c>
      <c r="U25" s="23">
        <v>362.7</v>
      </c>
      <c r="V25" s="30">
        <f t="shared" si="0"/>
        <v>0.36269999999999997</v>
      </c>
      <c r="W25" s="47">
        <v>4.5</v>
      </c>
      <c r="X25" s="23">
        <v>0.51</v>
      </c>
      <c r="Y25" s="23">
        <v>63.67</v>
      </c>
      <c r="Z25" s="23">
        <v>0.27</v>
      </c>
      <c r="AA25" s="23">
        <v>34.29</v>
      </c>
      <c r="AB25" s="23">
        <v>0.01</v>
      </c>
      <c r="AC25" s="23">
        <v>1.65</v>
      </c>
      <c r="AD25" s="23">
        <v>0</v>
      </c>
      <c r="AE25" s="23">
        <v>0.02</v>
      </c>
      <c r="AF25" s="23">
        <v>0</v>
      </c>
      <c r="AG25" s="23">
        <v>0.38</v>
      </c>
      <c r="AH25" s="48" t="s">
        <v>70</v>
      </c>
    </row>
    <row r="26" spans="1:34">
      <c r="A26" s="24">
        <v>23</v>
      </c>
      <c r="B26" s="42" t="s">
        <v>35</v>
      </c>
      <c r="D26" s="23">
        <v>124.76089732742599</v>
      </c>
      <c r="E26" s="23">
        <v>183.88960439366952</v>
      </c>
      <c r="F26" s="23">
        <v>1.2013754865646391</v>
      </c>
      <c r="G26" s="38">
        <v>2.18621</v>
      </c>
      <c r="H26" s="38">
        <v>24.225280000000001</v>
      </c>
      <c r="I26" s="38">
        <v>26.097850000000001</v>
      </c>
      <c r="J26" s="38">
        <v>1.3027899999999999</v>
      </c>
      <c r="K26" s="38">
        <v>65.55489</v>
      </c>
      <c r="L26" s="23">
        <v>0.72</v>
      </c>
      <c r="M26" s="23">
        <v>8.1999999999999993</v>
      </c>
      <c r="N26" s="47">
        <v>11.7</v>
      </c>
      <c r="O26" s="47">
        <v>43.8</v>
      </c>
      <c r="P26" s="47">
        <v>53.4</v>
      </c>
      <c r="Q26" s="47">
        <v>14.3</v>
      </c>
      <c r="R26" s="47">
        <v>26.7</v>
      </c>
      <c r="S26" s="47">
        <v>15.7</v>
      </c>
      <c r="T26" s="22">
        <v>814</v>
      </c>
      <c r="U26" s="23">
        <v>374.43999999999994</v>
      </c>
      <c r="V26" s="30">
        <f t="shared" si="0"/>
        <v>0.37443999999999994</v>
      </c>
      <c r="W26" s="47">
        <v>4.5999999999999996</v>
      </c>
      <c r="X26" s="23">
        <v>0.51</v>
      </c>
      <c r="Y26" s="23">
        <v>70.44</v>
      </c>
      <c r="Z26" s="23">
        <v>0.15</v>
      </c>
      <c r="AA26" s="23">
        <v>21.37</v>
      </c>
      <c r="AB26" s="23">
        <v>0.03</v>
      </c>
      <c r="AC26" s="23">
        <v>3.52</v>
      </c>
      <c r="AD26" s="23">
        <v>0.03</v>
      </c>
      <c r="AE26" s="23">
        <v>3.6</v>
      </c>
      <c r="AF26" s="23">
        <v>0.01</v>
      </c>
      <c r="AG26" s="23">
        <v>1.07</v>
      </c>
      <c r="AH26" s="48" t="s">
        <v>72</v>
      </c>
    </row>
    <row r="27" spans="1:34">
      <c r="A27" s="6">
        <v>24</v>
      </c>
      <c r="B27" s="42" t="s">
        <v>35</v>
      </c>
      <c r="D27" s="23">
        <v>306.53855564724699</v>
      </c>
      <c r="E27" s="23">
        <v>325.58500637645398</v>
      </c>
      <c r="F27" s="23">
        <v>1.6</v>
      </c>
      <c r="G27" s="38">
        <v>2.0182899999999999</v>
      </c>
      <c r="H27" s="38">
        <v>26.448920000000001</v>
      </c>
      <c r="I27" s="38">
        <v>29.374140000000001</v>
      </c>
      <c r="J27" s="38">
        <v>2.0392700000000001</v>
      </c>
      <c r="K27" s="38">
        <v>75.93947</v>
      </c>
      <c r="L27" s="23">
        <v>1.52</v>
      </c>
      <c r="M27" s="23">
        <v>8.1199999999999992</v>
      </c>
      <c r="N27" s="47">
        <v>11.5</v>
      </c>
      <c r="O27" s="47">
        <v>44.3</v>
      </c>
      <c r="P27" s="47">
        <v>54.5</v>
      </c>
      <c r="Q27" s="47">
        <v>14.2</v>
      </c>
      <c r="R27" s="47">
        <v>26</v>
      </c>
      <c r="S27" s="47">
        <v>16.2</v>
      </c>
      <c r="T27" s="22">
        <v>828</v>
      </c>
      <c r="U27" s="23">
        <v>372.6</v>
      </c>
      <c r="V27" s="30">
        <f t="shared" si="0"/>
        <v>0.37260000000000004</v>
      </c>
      <c r="W27" s="47">
        <v>4.5</v>
      </c>
      <c r="X27" s="23">
        <v>0.96</v>
      </c>
      <c r="Y27" s="23">
        <v>63.08</v>
      </c>
      <c r="Z27" s="23">
        <v>0.44</v>
      </c>
      <c r="AA27" s="23">
        <v>29.16</v>
      </c>
      <c r="AB27" s="23">
        <v>0.06</v>
      </c>
      <c r="AC27" s="23">
        <v>3.83</v>
      </c>
      <c r="AD27" s="23">
        <v>0.05</v>
      </c>
      <c r="AE27" s="23">
        <v>3.44</v>
      </c>
      <c r="AF27" s="23">
        <v>0.01</v>
      </c>
      <c r="AG27" s="23">
        <v>0.5</v>
      </c>
      <c r="AH27" s="48" t="s">
        <v>63</v>
      </c>
    </row>
    <row r="28" spans="1:34">
      <c r="A28" s="24">
        <v>25</v>
      </c>
      <c r="B28" s="43" t="s">
        <v>36</v>
      </c>
      <c r="D28" s="23">
        <v>44.557317158868656</v>
      </c>
      <c r="E28" s="23">
        <v>105.31408491941201</v>
      </c>
      <c r="F28" s="23">
        <v>0.92215983697558357</v>
      </c>
      <c r="G28" s="38">
        <v>2.0098699999999998</v>
      </c>
      <c r="H28" s="38">
        <v>29.617239999999999</v>
      </c>
      <c r="I28" s="38">
        <v>26.040320000000001</v>
      </c>
      <c r="J28" s="38">
        <v>5.7112400000000001</v>
      </c>
      <c r="K28" s="38">
        <v>72.890169999999998</v>
      </c>
      <c r="L28" s="23">
        <v>1.28</v>
      </c>
      <c r="M28" s="23">
        <v>7.88</v>
      </c>
      <c r="N28" s="47">
        <v>11.2</v>
      </c>
      <c r="O28" s="47">
        <v>44.1</v>
      </c>
      <c r="P28" s="47">
        <v>56</v>
      </c>
      <c r="Q28" s="47">
        <v>14.2</v>
      </c>
      <c r="R28" s="47">
        <v>25.4</v>
      </c>
      <c r="S28" s="47">
        <v>16.100000000000001</v>
      </c>
      <c r="T28" s="22">
        <v>714</v>
      </c>
      <c r="U28" s="23">
        <v>328.43999999999994</v>
      </c>
      <c r="V28" s="30">
        <f t="shared" si="0"/>
        <v>0.32843999999999995</v>
      </c>
      <c r="W28" s="47">
        <v>4.5999999999999996</v>
      </c>
      <c r="X28" s="23">
        <v>0.48</v>
      </c>
      <c r="Y28" s="23">
        <v>37.19</v>
      </c>
      <c r="Z28" s="23">
        <v>0.63</v>
      </c>
      <c r="AA28" s="23">
        <v>49.55</v>
      </c>
      <c r="AB28" s="23">
        <v>0.08</v>
      </c>
      <c r="AC28" s="23">
        <v>6.36</v>
      </c>
      <c r="AD28" s="23">
        <v>0.06</v>
      </c>
      <c r="AE28" s="23">
        <v>5.04</v>
      </c>
      <c r="AF28" s="23">
        <v>0.02</v>
      </c>
      <c r="AG28" s="23">
        <v>1.87</v>
      </c>
      <c r="AH28" s="48" t="s">
        <v>73</v>
      </c>
    </row>
    <row r="29" spans="1:34">
      <c r="A29" s="6">
        <v>26</v>
      </c>
      <c r="B29" s="43" t="s">
        <v>36</v>
      </c>
      <c r="D29" s="23">
        <v>81.736865847784202</v>
      </c>
      <c r="E29" s="23">
        <v>147.363274911698</v>
      </c>
      <c r="F29" s="23">
        <v>1.6</v>
      </c>
      <c r="G29" s="38">
        <v>2.40577</v>
      </c>
      <c r="H29" s="38">
        <v>27.12013</v>
      </c>
      <c r="I29" s="38">
        <v>32.01981</v>
      </c>
      <c r="J29" s="38">
        <v>3.5732499999999998</v>
      </c>
      <c r="K29" s="38">
        <v>90.789090000000002</v>
      </c>
      <c r="L29" s="23">
        <v>0.84</v>
      </c>
      <c r="M29" s="23">
        <v>8.17</v>
      </c>
      <c r="N29" s="47">
        <v>11.5</v>
      </c>
      <c r="O29" s="47">
        <v>43.5</v>
      </c>
      <c r="P29" s="47">
        <v>53.2</v>
      </c>
      <c r="Q29" s="47">
        <v>14.1</v>
      </c>
      <c r="R29" s="47">
        <v>26.4</v>
      </c>
      <c r="S29" s="47">
        <v>16.2</v>
      </c>
      <c r="T29" s="22">
        <v>837</v>
      </c>
      <c r="U29" s="23">
        <v>376.65</v>
      </c>
      <c r="V29" s="30">
        <f t="shared" si="0"/>
        <v>0.37664999999999998</v>
      </c>
      <c r="W29" s="47">
        <v>4.5</v>
      </c>
      <c r="X29" s="23">
        <v>0.64</v>
      </c>
      <c r="Y29" s="23">
        <v>76.22</v>
      </c>
      <c r="Z29" s="23">
        <v>0.19</v>
      </c>
      <c r="AA29" s="23">
        <v>23.06</v>
      </c>
      <c r="AB29" s="23">
        <v>0.01</v>
      </c>
      <c r="AC29" s="23">
        <v>0.71</v>
      </c>
      <c r="AD29" s="23">
        <v>0</v>
      </c>
      <c r="AE29" s="23">
        <v>0</v>
      </c>
      <c r="AF29" s="23">
        <v>0</v>
      </c>
      <c r="AG29" s="23">
        <v>0</v>
      </c>
      <c r="AH29" s="48" t="s">
        <v>66</v>
      </c>
    </row>
    <row r="30" spans="1:34">
      <c r="A30" s="24">
        <v>27</v>
      </c>
      <c r="B30" s="43" t="s">
        <v>36</v>
      </c>
      <c r="D30" s="23">
        <v>47.203746250168393</v>
      </c>
      <c r="E30" s="23">
        <v>158.32267945446898</v>
      </c>
      <c r="F30" s="23">
        <v>1.6</v>
      </c>
      <c r="G30" s="38">
        <v>2.1932299999999998</v>
      </c>
      <c r="H30" s="38">
        <v>30.37771</v>
      </c>
      <c r="I30" s="38">
        <v>28.693570000000001</v>
      </c>
      <c r="J30" s="38">
        <v>7.5805999999999996</v>
      </c>
      <c r="K30" s="38">
        <v>82.65016</v>
      </c>
      <c r="L30" s="23">
        <v>2.72</v>
      </c>
      <c r="M30" s="23">
        <v>7.89</v>
      </c>
      <c r="N30" s="47">
        <v>11.2</v>
      </c>
      <c r="O30" s="47">
        <v>44.1</v>
      </c>
      <c r="P30" s="47">
        <v>55.9</v>
      </c>
      <c r="Q30" s="47">
        <v>14.2</v>
      </c>
      <c r="R30" s="47">
        <v>25.4</v>
      </c>
      <c r="S30" s="47">
        <v>16.5</v>
      </c>
      <c r="T30" s="22">
        <v>817</v>
      </c>
      <c r="U30" s="23">
        <v>383.99</v>
      </c>
      <c r="V30" s="30">
        <f t="shared" si="0"/>
        <v>0.38399</v>
      </c>
      <c r="W30" s="47">
        <v>4.7</v>
      </c>
      <c r="X30" s="23">
        <v>1.46</v>
      </c>
      <c r="Y30" s="23">
        <v>53.57</v>
      </c>
      <c r="Z30" s="23">
        <v>0.98</v>
      </c>
      <c r="AA30" s="23">
        <v>36.020000000000003</v>
      </c>
      <c r="AB30" s="23">
        <v>0.14000000000000001</v>
      </c>
      <c r="AC30" s="23">
        <v>5.19</v>
      </c>
      <c r="AD30" s="23">
        <v>0.1</v>
      </c>
      <c r="AE30" s="23">
        <v>3.86</v>
      </c>
      <c r="AF30" s="23">
        <v>0.04</v>
      </c>
      <c r="AG30" s="23">
        <v>1.35</v>
      </c>
      <c r="AH30" s="48" t="s">
        <v>70</v>
      </c>
    </row>
    <row r="31" spans="1:34">
      <c r="A31" s="6">
        <v>28</v>
      </c>
      <c r="B31" s="43" t="s">
        <v>36</v>
      </c>
      <c r="D31" s="23">
        <v>102.61864059963091</v>
      </c>
      <c r="E31" s="23">
        <v>150.7405114123365</v>
      </c>
      <c r="F31" s="23">
        <v>1.6</v>
      </c>
      <c r="G31" s="38">
        <v>2.0145300000000002</v>
      </c>
      <c r="H31" s="38">
        <v>26.167860000000001</v>
      </c>
      <c r="I31" s="38">
        <v>24.274529999999999</v>
      </c>
      <c r="J31" s="38">
        <v>3.8070499999999998</v>
      </c>
      <c r="K31" s="38">
        <v>70.525599999999997</v>
      </c>
      <c r="L31" s="23">
        <v>1.7</v>
      </c>
      <c r="M31" s="23">
        <v>8.0299999999999994</v>
      </c>
      <c r="N31" s="47">
        <v>11.2</v>
      </c>
      <c r="O31" s="47">
        <v>44.2</v>
      </c>
      <c r="P31" s="47">
        <v>55.1</v>
      </c>
      <c r="Q31" s="47">
        <v>13.9</v>
      </c>
      <c r="R31" s="47">
        <v>25.3</v>
      </c>
      <c r="S31" s="47">
        <v>16.399999999999999</v>
      </c>
      <c r="T31" s="22">
        <v>842</v>
      </c>
      <c r="U31" s="23">
        <v>387.32</v>
      </c>
      <c r="V31" s="30">
        <f t="shared" si="0"/>
        <v>0.38732</v>
      </c>
      <c r="W31" s="47">
        <v>4.5999999999999996</v>
      </c>
      <c r="X31" s="23">
        <v>1.1100000000000001</v>
      </c>
      <c r="Y31" s="23">
        <v>65.16</v>
      </c>
      <c r="Z31" s="23">
        <v>0.52</v>
      </c>
      <c r="AA31" s="23">
        <v>30.32</v>
      </c>
      <c r="AB31" s="23">
        <v>0.04</v>
      </c>
      <c r="AC31" s="23">
        <v>2.4900000000000002</v>
      </c>
      <c r="AD31" s="23">
        <v>0.03</v>
      </c>
      <c r="AE31" s="23">
        <v>1.77</v>
      </c>
      <c r="AF31" s="23">
        <v>0</v>
      </c>
      <c r="AG31" s="23">
        <v>0.26</v>
      </c>
      <c r="AH31" s="48" t="s">
        <v>73</v>
      </c>
    </row>
    <row r="32" spans="1:34">
      <c r="A32" s="24">
        <v>29</v>
      </c>
      <c r="B32" s="43" t="s">
        <v>36</v>
      </c>
      <c r="D32" s="23">
        <v>115.5945493980135</v>
      </c>
      <c r="E32" s="23">
        <v>204.0307536626365</v>
      </c>
      <c r="F32" s="23">
        <v>1.6</v>
      </c>
      <c r="G32" s="38">
        <v>2.5442499999999999</v>
      </c>
      <c r="H32" s="38">
        <v>30.154890000000002</v>
      </c>
      <c r="I32" s="38">
        <v>26.419750000000001</v>
      </c>
      <c r="J32" s="38">
        <v>2.14784</v>
      </c>
      <c r="K32" s="38">
        <v>69.317840000000004</v>
      </c>
      <c r="L32" s="23">
        <v>1.1200000000000001</v>
      </c>
      <c r="M32" s="23">
        <v>8.3800000000000008</v>
      </c>
      <c r="N32" s="47">
        <v>12</v>
      </c>
      <c r="O32" s="47">
        <v>45.2</v>
      </c>
      <c r="P32" s="47">
        <v>53.9</v>
      </c>
      <c r="Q32" s="47">
        <v>14.3</v>
      </c>
      <c r="R32" s="47">
        <v>26.5</v>
      </c>
      <c r="S32" s="47">
        <v>16.2</v>
      </c>
      <c r="T32" s="22">
        <v>845</v>
      </c>
      <c r="U32" s="23">
        <v>388.69999999999993</v>
      </c>
      <c r="V32" s="30">
        <f t="shared" si="0"/>
        <v>0.38869999999999993</v>
      </c>
      <c r="W32" s="47">
        <v>4.5999999999999996</v>
      </c>
      <c r="X32" s="23">
        <v>0.71</v>
      </c>
      <c r="Y32" s="23">
        <v>63.25</v>
      </c>
      <c r="Z32" s="23">
        <v>0.4</v>
      </c>
      <c r="AA32" s="23">
        <v>35.46</v>
      </c>
      <c r="AB32" s="23">
        <v>0.01</v>
      </c>
      <c r="AC32" s="23">
        <v>0.73</v>
      </c>
      <c r="AD32" s="23">
        <v>0.01</v>
      </c>
      <c r="AE32" s="23">
        <v>0.48</v>
      </c>
      <c r="AF32" s="23">
        <v>0</v>
      </c>
      <c r="AG32" s="23">
        <v>0.09</v>
      </c>
      <c r="AH32" s="48" t="s">
        <v>63</v>
      </c>
    </row>
    <row r="33" spans="1:34">
      <c r="A33" s="6">
        <v>30</v>
      </c>
      <c r="B33" s="43" t="s">
        <v>36</v>
      </c>
      <c r="D33" s="23">
        <v>81.821136693036607</v>
      </c>
      <c r="E33" s="23">
        <v>102.46109106829465</v>
      </c>
      <c r="F33" s="23">
        <v>0.88720039831023401</v>
      </c>
      <c r="G33" s="38">
        <v>1.8922399999999999</v>
      </c>
      <c r="H33" s="38">
        <v>20.86769</v>
      </c>
      <c r="I33" s="38">
        <v>28.274539999999998</v>
      </c>
      <c r="J33" s="38">
        <v>5.2060500000000003</v>
      </c>
      <c r="K33" s="38">
        <v>73.174629999999993</v>
      </c>
      <c r="L33" s="23">
        <v>0.86</v>
      </c>
      <c r="M33" s="23">
        <v>7.78</v>
      </c>
      <c r="N33" s="47">
        <v>11.4</v>
      </c>
      <c r="O33" s="47">
        <v>43.2</v>
      </c>
      <c r="P33" s="47">
        <v>55.5</v>
      </c>
      <c r="Q33" s="47">
        <v>14.7</v>
      </c>
      <c r="R33" s="47">
        <v>26.4</v>
      </c>
      <c r="S33" s="47">
        <v>15.9</v>
      </c>
      <c r="T33" s="22">
        <v>743</v>
      </c>
      <c r="U33" s="23">
        <v>341.78</v>
      </c>
      <c r="V33" s="30">
        <f t="shared" si="0"/>
        <v>0.34177999999999997</v>
      </c>
      <c r="W33" s="47">
        <v>4.5999999999999996</v>
      </c>
      <c r="X33" s="23">
        <v>0.37</v>
      </c>
      <c r="Y33" s="23">
        <v>42.98</v>
      </c>
      <c r="Z33" s="23">
        <v>0.38</v>
      </c>
      <c r="AA33" s="23">
        <v>44.4</v>
      </c>
      <c r="AB33" s="23">
        <v>0.04</v>
      </c>
      <c r="AC33" s="23">
        <v>5.07</v>
      </c>
      <c r="AD33" s="23">
        <v>0.05</v>
      </c>
      <c r="AE33" s="23">
        <v>5.67</v>
      </c>
      <c r="AF33" s="23">
        <v>0.02</v>
      </c>
      <c r="AG33" s="23">
        <v>1.89</v>
      </c>
      <c r="AH33" s="48" t="s">
        <v>65</v>
      </c>
    </row>
    <row r="34" spans="1:34">
      <c r="A34" s="24">
        <v>31</v>
      </c>
      <c r="B34" s="43" t="s">
        <v>36</v>
      </c>
      <c r="D34" s="23">
        <v>130.4757106134</v>
      </c>
      <c r="E34" s="23">
        <v>141.2656820347035</v>
      </c>
      <c r="F34" s="23">
        <v>0.92215983697558357</v>
      </c>
      <c r="G34" s="38">
        <v>2.0676999999999999</v>
      </c>
      <c r="H34" s="38">
        <v>20.854959999999998</v>
      </c>
      <c r="I34" s="38">
        <v>27.290890000000001</v>
      </c>
      <c r="J34" s="38">
        <v>5.5607199999999999</v>
      </c>
      <c r="K34" s="38">
        <v>79.429379999999995</v>
      </c>
      <c r="L34" s="23">
        <v>1</v>
      </c>
      <c r="M34" s="23">
        <v>8.73</v>
      </c>
      <c r="N34" s="47">
        <v>12.3</v>
      </c>
      <c r="O34" s="47">
        <v>47.8</v>
      </c>
      <c r="P34" s="47">
        <v>54.8</v>
      </c>
      <c r="Q34" s="47">
        <v>14.1</v>
      </c>
      <c r="R34" s="47">
        <v>25.7</v>
      </c>
      <c r="S34" s="47">
        <v>16.399999999999999</v>
      </c>
      <c r="T34" s="22">
        <v>862</v>
      </c>
      <c r="U34" s="23">
        <v>405.14</v>
      </c>
      <c r="V34" s="30">
        <f t="shared" si="0"/>
        <v>0.40514</v>
      </c>
      <c r="W34" s="47">
        <v>4.7</v>
      </c>
      <c r="X34" s="23">
        <v>0.6</v>
      </c>
      <c r="Y34" s="23">
        <v>59.79</v>
      </c>
      <c r="Z34" s="23">
        <v>0.3</v>
      </c>
      <c r="AA34" s="23">
        <v>29.58</v>
      </c>
      <c r="AB34" s="23">
        <v>7.0000000000000007E-2</v>
      </c>
      <c r="AC34" s="23">
        <v>7.24</v>
      </c>
      <c r="AD34" s="23">
        <v>0.03</v>
      </c>
      <c r="AE34" s="23">
        <v>2.54</v>
      </c>
      <c r="AF34" s="23">
        <v>0.01</v>
      </c>
      <c r="AG34" s="23">
        <v>0.85</v>
      </c>
      <c r="AH34" s="48" t="s">
        <v>62</v>
      </c>
    </row>
    <row r="35" spans="1:34">
      <c r="A35" s="6">
        <v>32</v>
      </c>
      <c r="B35" s="43" t="s">
        <v>36</v>
      </c>
      <c r="D35" s="23">
        <v>141.162953670696</v>
      </c>
      <c r="E35" s="23">
        <v>108.62611279342001</v>
      </c>
      <c r="F35" s="23">
        <v>1.6</v>
      </c>
      <c r="G35" s="38">
        <v>1.9784200000000001</v>
      </c>
      <c r="H35" s="38">
        <v>25.91769</v>
      </c>
      <c r="I35" s="38">
        <v>27.621269999999999</v>
      </c>
      <c r="J35" s="38">
        <v>2.1332100000000001</v>
      </c>
      <c r="K35" s="38">
        <v>82.997439999999997</v>
      </c>
      <c r="L35" s="23">
        <v>0.88</v>
      </c>
      <c r="M35" s="23">
        <v>8.65</v>
      </c>
      <c r="N35" s="47">
        <v>12</v>
      </c>
      <c r="O35" s="47">
        <v>46.8</v>
      </c>
      <c r="P35" s="47">
        <v>54.1</v>
      </c>
      <c r="Q35" s="47">
        <v>13.9</v>
      </c>
      <c r="R35" s="47">
        <v>25.6</v>
      </c>
      <c r="S35" s="47">
        <v>15.4</v>
      </c>
      <c r="T35" s="22">
        <v>742</v>
      </c>
      <c r="U35" s="23">
        <v>356.15999999999997</v>
      </c>
      <c r="V35" s="30">
        <f t="shared" si="0"/>
        <v>0.35615999999999998</v>
      </c>
      <c r="W35" s="47">
        <v>4.8</v>
      </c>
      <c r="X35" s="23">
        <v>0.51</v>
      </c>
      <c r="Y35" s="23">
        <v>57.74</v>
      </c>
      <c r="Z35" s="23">
        <v>0.3</v>
      </c>
      <c r="AA35" s="23">
        <v>33.54</v>
      </c>
      <c r="AB35" s="23">
        <v>0.04</v>
      </c>
      <c r="AC35" s="23">
        <v>4.03</v>
      </c>
      <c r="AD35" s="23">
        <v>0.04</v>
      </c>
      <c r="AE35" s="23">
        <v>4.6900000000000004</v>
      </c>
      <c r="AF35" s="23">
        <v>0</v>
      </c>
      <c r="AG35" s="23">
        <v>0.01</v>
      </c>
      <c r="AH35" s="48" t="s">
        <v>74</v>
      </c>
    </row>
    <row r="36" spans="1:34">
      <c r="A36" s="24">
        <v>33</v>
      </c>
      <c r="B36" s="44" t="s">
        <v>37</v>
      </c>
      <c r="D36" s="23">
        <v>70.966146203991002</v>
      </c>
      <c r="E36" s="23">
        <v>70.814715087755502</v>
      </c>
      <c r="F36" s="23">
        <v>0.32068597276929084</v>
      </c>
      <c r="G36" s="38">
        <v>2.1089799999999999</v>
      </c>
      <c r="H36" s="38">
        <v>24.165179999999999</v>
      </c>
      <c r="I36" s="38">
        <v>27.260660000000001</v>
      </c>
      <c r="J36" s="38">
        <v>2.0463100000000001</v>
      </c>
      <c r="K36" s="38">
        <v>87.271240000000006</v>
      </c>
      <c r="L36" s="23">
        <v>1.18</v>
      </c>
      <c r="M36" s="23">
        <v>8.26</v>
      </c>
      <c r="N36" s="47">
        <v>12</v>
      </c>
      <c r="O36" s="47">
        <v>45</v>
      </c>
      <c r="P36" s="47">
        <v>54.5</v>
      </c>
      <c r="Q36" s="47">
        <v>14.5</v>
      </c>
      <c r="R36" s="47">
        <v>26.7</v>
      </c>
      <c r="S36" s="47">
        <v>17</v>
      </c>
      <c r="T36" s="22">
        <v>727</v>
      </c>
      <c r="U36" s="23">
        <v>348.96</v>
      </c>
      <c r="V36" s="30">
        <f t="shared" si="0"/>
        <v>0.34895999999999999</v>
      </c>
      <c r="W36" s="47">
        <v>4.8</v>
      </c>
      <c r="X36" s="23">
        <v>0.45</v>
      </c>
      <c r="Y36" s="23">
        <v>38.17</v>
      </c>
      <c r="Z36" s="23">
        <v>0.49</v>
      </c>
      <c r="AA36" s="23">
        <v>41.92</v>
      </c>
      <c r="AB36" s="23">
        <v>0.15</v>
      </c>
      <c r="AC36" s="23">
        <v>12.85</v>
      </c>
      <c r="AD36" s="23">
        <v>0.04</v>
      </c>
      <c r="AE36" s="23">
        <v>3.58</v>
      </c>
      <c r="AF36" s="23">
        <v>0.04</v>
      </c>
      <c r="AG36" s="23">
        <v>3.48</v>
      </c>
      <c r="AH36" s="48" t="s">
        <v>65</v>
      </c>
    </row>
    <row r="37" spans="1:34">
      <c r="A37" s="6">
        <v>34</v>
      </c>
      <c r="B37" s="44" t="s">
        <v>37</v>
      </c>
      <c r="D37" s="23">
        <v>95.426036724408505</v>
      </c>
      <c r="E37" s="23">
        <v>135.72629052854751</v>
      </c>
      <c r="F37" s="23">
        <v>1.6</v>
      </c>
      <c r="G37" s="38">
        <v>1.98699</v>
      </c>
      <c r="H37" s="38">
        <v>32.675579999999997</v>
      </c>
      <c r="I37" s="38">
        <v>36.637770000000003</v>
      </c>
      <c r="J37" s="38">
        <v>5.1983600000000001</v>
      </c>
      <c r="K37" s="38">
        <v>100.8582</v>
      </c>
      <c r="L37" s="23">
        <v>1.24</v>
      </c>
      <c r="M37" s="23">
        <v>8.08</v>
      </c>
      <c r="N37" s="47">
        <v>11.7</v>
      </c>
      <c r="O37" s="47">
        <v>43.7</v>
      </c>
      <c r="P37" s="47">
        <v>54.1</v>
      </c>
      <c r="Q37" s="47">
        <v>14.5</v>
      </c>
      <c r="R37" s="47">
        <v>26.8</v>
      </c>
      <c r="S37" s="47">
        <v>16.3</v>
      </c>
      <c r="T37" s="22">
        <v>784</v>
      </c>
      <c r="U37" s="23">
        <v>376.32</v>
      </c>
      <c r="V37" s="30">
        <f t="shared" si="0"/>
        <v>0.37631999999999999</v>
      </c>
      <c r="W37" s="47">
        <v>4.8</v>
      </c>
      <c r="X37" s="23">
        <v>0.78</v>
      </c>
      <c r="Y37" s="23">
        <v>62.64</v>
      </c>
      <c r="Z37" s="23">
        <v>0.34</v>
      </c>
      <c r="AA37" s="23">
        <v>27.58</v>
      </c>
      <c r="AB37" s="23">
        <v>0.06</v>
      </c>
      <c r="AC37" s="23">
        <v>4.8099999999999996</v>
      </c>
      <c r="AD37" s="23">
        <v>0.04</v>
      </c>
      <c r="AE37" s="23">
        <v>3.49</v>
      </c>
      <c r="AF37" s="23">
        <v>0.02</v>
      </c>
      <c r="AG37" s="23">
        <v>1.47</v>
      </c>
      <c r="AH37" s="48" t="s">
        <v>63</v>
      </c>
    </row>
    <row r="38" spans="1:34">
      <c r="A38" s="24">
        <v>35</v>
      </c>
      <c r="B38" s="44" t="s">
        <v>37</v>
      </c>
      <c r="D38" s="23">
        <v>168.971451250272</v>
      </c>
      <c r="E38" s="23">
        <v>202.43605699950299</v>
      </c>
      <c r="F38" s="23">
        <v>1.0516151169813082</v>
      </c>
      <c r="G38" s="38">
        <v>2.2065600000000001</v>
      </c>
      <c r="H38" s="38">
        <v>26.945519999999998</v>
      </c>
      <c r="I38" s="38">
        <v>25.168790000000001</v>
      </c>
      <c r="J38" s="38">
        <v>4.0766299999999998</v>
      </c>
      <c r="K38" s="38">
        <v>85.538700000000006</v>
      </c>
      <c r="L38" s="23">
        <v>1.96</v>
      </c>
      <c r="M38" s="23">
        <v>8.51</v>
      </c>
      <c r="N38" s="47">
        <v>11.7</v>
      </c>
      <c r="O38" s="47">
        <v>47.6</v>
      </c>
      <c r="P38" s="47">
        <v>55.9</v>
      </c>
      <c r="Q38" s="47">
        <v>13.7</v>
      </c>
      <c r="R38" s="47">
        <v>24.6</v>
      </c>
      <c r="S38" s="47">
        <v>16</v>
      </c>
      <c r="T38" s="22">
        <v>886</v>
      </c>
      <c r="U38" s="23">
        <v>398.7</v>
      </c>
      <c r="V38" s="30">
        <f t="shared" si="0"/>
        <v>0.3987</v>
      </c>
      <c r="W38" s="47">
        <v>4.5</v>
      </c>
      <c r="X38" s="23">
        <v>1.45</v>
      </c>
      <c r="Y38" s="23">
        <v>74.2</v>
      </c>
      <c r="Z38" s="23">
        <v>0.41</v>
      </c>
      <c r="AA38" s="23">
        <v>20.98</v>
      </c>
      <c r="AB38" s="23">
        <v>0.06</v>
      </c>
      <c r="AC38" s="23">
        <v>3.26</v>
      </c>
      <c r="AD38" s="23">
        <v>0.02</v>
      </c>
      <c r="AE38" s="23">
        <v>0.86</v>
      </c>
      <c r="AF38" s="23">
        <v>0.01</v>
      </c>
      <c r="AG38" s="23">
        <v>0.69</v>
      </c>
      <c r="AH38" s="48" t="s">
        <v>63</v>
      </c>
    </row>
    <row r="39" spans="1:34">
      <c r="A39" s="6">
        <v>36</v>
      </c>
      <c r="B39" s="44" t="s">
        <v>37</v>
      </c>
      <c r="D39" s="23">
        <v>143.18116072400198</v>
      </c>
      <c r="E39" s="23">
        <v>161.685446352388</v>
      </c>
      <c r="F39" s="23">
        <v>0.31157058475847599</v>
      </c>
      <c r="G39" s="38">
        <v>2.0176500000000002</v>
      </c>
      <c r="H39" s="38">
        <v>25.37161</v>
      </c>
      <c r="I39" s="38">
        <v>20.959029999999998</v>
      </c>
      <c r="J39" s="38">
        <v>4.0127899999999999</v>
      </c>
      <c r="K39" s="38">
        <v>70.578829999999996</v>
      </c>
      <c r="L39" s="23">
        <v>1.44</v>
      </c>
      <c r="M39" s="23">
        <v>8.07</v>
      </c>
      <c r="N39" s="47">
        <v>11.7</v>
      </c>
      <c r="O39" s="47">
        <v>45.3</v>
      </c>
      <c r="P39" s="47">
        <v>56.1</v>
      </c>
      <c r="Q39" s="47">
        <v>14.5</v>
      </c>
      <c r="R39" s="47">
        <v>25.8</v>
      </c>
      <c r="S39" s="47">
        <v>15.7</v>
      </c>
      <c r="T39" s="22">
        <v>804</v>
      </c>
      <c r="U39" s="23">
        <v>369.84</v>
      </c>
      <c r="V39" s="30">
        <f t="shared" si="0"/>
        <v>0.36984</v>
      </c>
      <c r="W39" s="47">
        <v>4.5999999999999996</v>
      </c>
      <c r="X39" s="23">
        <v>1</v>
      </c>
      <c r="Y39" s="23">
        <v>69.52</v>
      </c>
      <c r="Z39" s="23">
        <v>0.38</v>
      </c>
      <c r="AA39" s="23">
        <v>26.17</v>
      </c>
      <c r="AB39" s="23">
        <v>0.03</v>
      </c>
      <c r="AC39" s="23">
        <v>1.89</v>
      </c>
      <c r="AD39" s="23">
        <v>0.03</v>
      </c>
      <c r="AE39" s="23">
        <v>1.9</v>
      </c>
      <c r="AF39" s="23">
        <v>0.01</v>
      </c>
      <c r="AG39" s="23">
        <v>0.5</v>
      </c>
      <c r="AH39" s="48" t="s">
        <v>63</v>
      </c>
    </row>
    <row r="40" spans="1:34">
      <c r="A40" s="24">
        <v>37</v>
      </c>
      <c r="B40" s="44" t="s">
        <v>37</v>
      </c>
      <c r="D40" s="23">
        <v>210.131128936724</v>
      </c>
      <c r="E40" s="23">
        <v>358.07277315910699</v>
      </c>
      <c r="F40" s="23">
        <v>0.50323023396261601</v>
      </c>
      <c r="G40" s="38">
        <v>2.1074899999999999</v>
      </c>
      <c r="H40" s="38">
        <v>37.794730000000001</v>
      </c>
      <c r="I40" s="38">
        <v>28.969809999999999</v>
      </c>
      <c r="J40" s="38">
        <v>6.1679500000000003</v>
      </c>
      <c r="K40" s="38">
        <v>92.380769999999998</v>
      </c>
      <c r="L40" s="23">
        <v>1.56</v>
      </c>
      <c r="M40" s="23">
        <v>8.5399999999999991</v>
      </c>
      <c r="N40" s="47">
        <v>11.4</v>
      </c>
      <c r="O40" s="47">
        <v>46.9</v>
      </c>
      <c r="P40" s="47">
        <v>54.9</v>
      </c>
      <c r="Q40" s="47">
        <v>13.3</v>
      </c>
      <c r="R40" s="47">
        <v>24.3</v>
      </c>
      <c r="S40" s="47">
        <v>16</v>
      </c>
      <c r="T40" s="22">
        <v>940</v>
      </c>
      <c r="U40" s="23">
        <v>423</v>
      </c>
      <c r="V40" s="30">
        <f t="shared" si="0"/>
        <v>0.42299999999999999</v>
      </c>
      <c r="W40" s="47">
        <v>4.5</v>
      </c>
      <c r="X40" s="23">
        <v>1.1399999999999999</v>
      </c>
      <c r="Y40" s="23">
        <v>73.05</v>
      </c>
      <c r="Z40" s="23">
        <v>0.36</v>
      </c>
      <c r="AA40" s="23">
        <v>23.14</v>
      </c>
      <c r="AB40" s="23">
        <v>0.04</v>
      </c>
      <c r="AC40" s="23">
        <v>2.34</v>
      </c>
      <c r="AD40" s="23">
        <v>0.02</v>
      </c>
      <c r="AE40" s="23">
        <v>0.98</v>
      </c>
      <c r="AF40" s="23">
        <v>0.01</v>
      </c>
      <c r="AG40" s="23">
        <v>0.49</v>
      </c>
      <c r="AH40" s="48" t="s">
        <v>65</v>
      </c>
    </row>
    <row r="41" spans="1:34">
      <c r="A41" s="6">
        <v>38</v>
      </c>
      <c r="B41" s="44" t="s">
        <v>37</v>
      </c>
      <c r="D41" s="23">
        <v>152.60414549102302</v>
      </c>
      <c r="E41" s="23">
        <v>137.4245240420515</v>
      </c>
      <c r="F41" s="23">
        <v>0.23857899542774849</v>
      </c>
      <c r="G41" s="38">
        <v>2.0446399999999998</v>
      </c>
      <c r="H41" s="38">
        <v>27.395150000000001</v>
      </c>
      <c r="I41" s="38">
        <v>29.76981</v>
      </c>
      <c r="J41" s="38">
        <v>2.5357599999999998</v>
      </c>
      <c r="K41" s="38">
        <v>93.635900000000007</v>
      </c>
      <c r="L41" s="23">
        <v>1.52</v>
      </c>
      <c r="M41" s="23">
        <v>8.36</v>
      </c>
      <c r="N41" s="47">
        <v>11.6</v>
      </c>
      <c r="O41" s="47">
        <v>46.6</v>
      </c>
      <c r="P41" s="47">
        <v>55.7</v>
      </c>
      <c r="Q41" s="47">
        <v>13.9</v>
      </c>
      <c r="R41" s="47">
        <v>24.9</v>
      </c>
      <c r="S41" s="47">
        <v>15.9</v>
      </c>
      <c r="T41" s="22">
        <v>693</v>
      </c>
      <c r="U41" s="23">
        <v>332.64</v>
      </c>
      <c r="V41" s="30">
        <f t="shared" si="0"/>
        <v>0.33263999999999999</v>
      </c>
      <c r="W41" s="47">
        <v>4.8</v>
      </c>
      <c r="X41" s="23">
        <v>0.98</v>
      </c>
      <c r="Y41" s="23">
        <v>64.61</v>
      </c>
      <c r="Z41" s="23">
        <v>0.41</v>
      </c>
      <c r="AA41" s="23">
        <v>26.69</v>
      </c>
      <c r="AB41" s="23">
        <v>0.09</v>
      </c>
      <c r="AC41" s="23">
        <v>5.64</v>
      </c>
      <c r="AD41" s="23">
        <v>0.03</v>
      </c>
      <c r="AE41" s="23">
        <v>2.29</v>
      </c>
      <c r="AF41" s="23">
        <v>0.01</v>
      </c>
      <c r="AG41" s="23">
        <v>0.77</v>
      </c>
      <c r="AH41" s="48" t="s">
        <v>63</v>
      </c>
    </row>
    <row r="42" spans="1:34">
      <c r="A42" s="24">
        <v>39</v>
      </c>
      <c r="B42" s="44" t="s">
        <v>37</v>
      </c>
      <c r="D42" s="23">
        <v>275.05195553188702</v>
      </c>
      <c r="E42" s="23">
        <v>248.4326945678325</v>
      </c>
      <c r="F42" s="23">
        <v>1.6</v>
      </c>
      <c r="G42" s="38">
        <v>2.0180099999999999</v>
      </c>
      <c r="H42" s="38">
        <v>32.392029999999998</v>
      </c>
      <c r="I42" s="38">
        <v>36.47587</v>
      </c>
      <c r="J42" s="38">
        <v>5.0416400000000001</v>
      </c>
      <c r="K42" s="38">
        <v>115.80249999999999</v>
      </c>
      <c r="L42" s="23">
        <v>1.1399999999999999</v>
      </c>
      <c r="M42" s="23">
        <v>8.18</v>
      </c>
      <c r="N42" s="47">
        <v>11.6</v>
      </c>
      <c r="O42" s="47">
        <v>45.1</v>
      </c>
      <c r="P42" s="47">
        <v>55.1</v>
      </c>
      <c r="Q42" s="47">
        <v>14.2</v>
      </c>
      <c r="R42" s="47">
        <v>25.7</v>
      </c>
      <c r="S42" s="47">
        <v>16</v>
      </c>
      <c r="T42" s="22">
        <v>745</v>
      </c>
      <c r="U42" s="23">
        <v>357.6</v>
      </c>
      <c r="V42" s="30">
        <f t="shared" si="0"/>
        <v>0.35760000000000003</v>
      </c>
      <c r="W42" s="47">
        <v>4.8</v>
      </c>
      <c r="X42" s="23">
        <v>0.63</v>
      </c>
      <c r="Y42" s="23">
        <v>55.44</v>
      </c>
      <c r="Z42" s="23">
        <v>0.37</v>
      </c>
      <c r="AA42" s="23">
        <v>32.14</v>
      </c>
      <c r="AB42" s="23">
        <v>0.09</v>
      </c>
      <c r="AC42" s="23">
        <v>7.86</v>
      </c>
      <c r="AD42" s="23">
        <v>0.04</v>
      </c>
      <c r="AE42" s="23">
        <v>3.09</v>
      </c>
      <c r="AF42" s="23">
        <v>0.02</v>
      </c>
      <c r="AG42" s="23">
        <v>1.46</v>
      </c>
      <c r="AH42" s="48" t="s">
        <v>63</v>
      </c>
    </row>
    <row r="43" spans="1:34">
      <c r="A43" s="6">
        <v>40</v>
      </c>
      <c r="B43" s="44" t="s">
        <v>37</v>
      </c>
      <c r="D43" s="23">
        <v>166.532370602074</v>
      </c>
      <c r="E43" s="23">
        <v>139.76765439107001</v>
      </c>
      <c r="F43" s="23">
        <v>1.6</v>
      </c>
      <c r="G43" s="38">
        <v>2.0543399999999998</v>
      </c>
      <c r="H43" s="38">
        <v>33.116599999999998</v>
      </c>
      <c r="I43" s="38">
        <v>34.729909999999997</v>
      </c>
      <c r="J43" s="38">
        <v>2.8302900000000002</v>
      </c>
      <c r="K43" s="38">
        <v>97.854169999999996</v>
      </c>
      <c r="L43" s="23">
        <v>1.82</v>
      </c>
      <c r="M43" s="23">
        <v>7.34</v>
      </c>
      <c r="N43" s="47">
        <v>10.4</v>
      </c>
      <c r="O43" s="47">
        <v>39.9</v>
      </c>
      <c r="P43" s="47">
        <v>54.4</v>
      </c>
      <c r="Q43" s="47">
        <v>14.2</v>
      </c>
      <c r="R43" s="47">
        <v>26.1</v>
      </c>
      <c r="S43" s="47">
        <v>15.7</v>
      </c>
      <c r="T43" s="22">
        <v>272</v>
      </c>
      <c r="U43" s="23">
        <v>127.84</v>
      </c>
      <c r="V43" s="30">
        <f t="shared" si="0"/>
        <v>0.12784000000000001</v>
      </c>
      <c r="W43" s="47">
        <v>4.7</v>
      </c>
      <c r="X43" s="23">
        <v>0.74</v>
      </c>
      <c r="Y43" s="23">
        <v>40.54</v>
      </c>
      <c r="Z43" s="23">
        <v>0.83</v>
      </c>
      <c r="AA43" s="23">
        <v>45.77</v>
      </c>
      <c r="AB43" s="23">
        <v>0.09</v>
      </c>
      <c r="AC43" s="23">
        <v>4.92</v>
      </c>
      <c r="AD43" s="23">
        <v>0.13</v>
      </c>
      <c r="AE43" s="23">
        <v>7.03</v>
      </c>
      <c r="AF43" s="23">
        <v>0.03</v>
      </c>
      <c r="AG43" s="23">
        <v>1.75</v>
      </c>
      <c r="AH43" s="48" t="s">
        <v>75</v>
      </c>
    </row>
    <row r="45" spans="1:34">
      <c r="B45" s="3" t="s">
        <v>0</v>
      </c>
      <c r="D45" s="45" t="s">
        <v>76</v>
      </c>
      <c r="E45" s="45" t="s">
        <v>77</v>
      </c>
      <c r="F45" s="45" t="s">
        <v>78</v>
      </c>
      <c r="G45" s="39" t="s">
        <v>16</v>
      </c>
      <c r="H45" s="39" t="s">
        <v>20</v>
      </c>
      <c r="I45" s="39" t="s">
        <v>17</v>
      </c>
      <c r="J45" s="39" t="s">
        <v>18</v>
      </c>
      <c r="K45" s="39" t="s">
        <v>21</v>
      </c>
      <c r="L45" s="45" t="s">
        <v>39</v>
      </c>
      <c r="M45" s="45" t="s">
        <v>40</v>
      </c>
      <c r="N45" s="46" t="s">
        <v>41</v>
      </c>
      <c r="O45" s="46" t="s">
        <v>42</v>
      </c>
      <c r="P45" s="46" t="s">
        <v>43</v>
      </c>
      <c r="Q45" s="46" t="s">
        <v>44</v>
      </c>
      <c r="R45" s="46" t="s">
        <v>45</v>
      </c>
      <c r="S45" s="46" t="s">
        <v>46</v>
      </c>
      <c r="T45" s="21" t="s">
        <v>47</v>
      </c>
      <c r="U45" s="45" t="s">
        <v>48</v>
      </c>
      <c r="V45" s="54" t="s">
        <v>48</v>
      </c>
      <c r="W45" s="46" t="s">
        <v>49</v>
      </c>
      <c r="X45" s="45" t="s">
        <v>50</v>
      </c>
      <c r="Y45" s="45" t="s">
        <v>51</v>
      </c>
      <c r="Z45" s="45" t="s">
        <v>52</v>
      </c>
      <c r="AA45" s="45" t="s">
        <v>53</v>
      </c>
      <c r="AB45" s="45" t="s">
        <v>54</v>
      </c>
      <c r="AC45" s="45" t="s">
        <v>55</v>
      </c>
      <c r="AD45" s="45" t="s">
        <v>56</v>
      </c>
      <c r="AE45" s="45" t="s">
        <v>57</v>
      </c>
      <c r="AF45" s="45" t="s">
        <v>58</v>
      </c>
      <c r="AG45" s="45" t="s">
        <v>59</v>
      </c>
    </row>
    <row r="46" spans="1:34">
      <c r="A46" s="1" t="s">
        <v>22</v>
      </c>
      <c r="B46" s="40" t="s">
        <v>11</v>
      </c>
      <c r="C46" s="12"/>
      <c r="D46" s="23">
        <f t="shared" ref="D46:F46" si="1">AVERAGE(D4:D11)</f>
        <v>1.4107827342194199</v>
      </c>
      <c r="E46" s="23">
        <f t="shared" si="1"/>
        <v>26.695347118147318</v>
      </c>
      <c r="F46" s="23">
        <f t="shared" si="1"/>
        <v>1.5999999999999999</v>
      </c>
      <c r="G46" s="37">
        <f>AVERAGE(G4:G11)</f>
        <v>2.1547624999999999</v>
      </c>
      <c r="H46" s="37">
        <f t="shared" ref="H46:K46" si="2">AVERAGE(H4:H11)</f>
        <v>23.989038750000002</v>
      </c>
      <c r="I46" s="37">
        <f t="shared" si="2"/>
        <v>27.769178749999998</v>
      </c>
      <c r="J46" s="37">
        <f t="shared" si="2"/>
        <v>3.9280987500000002</v>
      </c>
      <c r="K46" s="37">
        <f t="shared" si="2"/>
        <v>84.239068750000015</v>
      </c>
      <c r="L46" s="23">
        <f t="shared" ref="L46:AG46" si="3">AVERAGE(L4:L11)</f>
        <v>1.7100000000000002</v>
      </c>
      <c r="M46" s="23">
        <f t="shared" si="3"/>
        <v>8.1674999999999986</v>
      </c>
      <c r="N46" s="47">
        <f t="shared" si="3"/>
        <v>11.5375</v>
      </c>
      <c r="O46" s="47">
        <f t="shared" si="3"/>
        <v>43.374999999999993</v>
      </c>
      <c r="P46" s="47">
        <f t="shared" si="3"/>
        <v>53.125</v>
      </c>
      <c r="Q46" s="47">
        <f t="shared" si="3"/>
        <v>14.137499999999999</v>
      </c>
      <c r="R46" s="47">
        <f t="shared" si="3"/>
        <v>26.625</v>
      </c>
      <c r="S46" s="47">
        <f t="shared" si="3"/>
        <v>17.05</v>
      </c>
      <c r="T46" s="22">
        <f t="shared" si="3"/>
        <v>758.25</v>
      </c>
      <c r="U46" s="23">
        <f t="shared" si="3"/>
        <v>346.53500000000003</v>
      </c>
      <c r="V46" s="30">
        <f t="shared" ref="V46" si="4">AVERAGE(V4:V11)</f>
        <v>0.34653499999999998</v>
      </c>
      <c r="W46" s="23">
        <f t="shared" si="3"/>
        <v>4.5750000000000002</v>
      </c>
      <c r="X46" s="23">
        <f t="shared" si="3"/>
        <v>0.92125000000000001</v>
      </c>
      <c r="Y46" s="47">
        <f t="shared" si="3"/>
        <v>55.555</v>
      </c>
      <c r="Z46" s="23">
        <f t="shared" si="3"/>
        <v>0.58500000000000008</v>
      </c>
      <c r="AA46" s="47">
        <f t="shared" si="3"/>
        <v>33.626249999999999</v>
      </c>
      <c r="AB46" s="23">
        <f t="shared" si="3"/>
        <v>0.11824999999999999</v>
      </c>
      <c r="AC46" s="47">
        <f t="shared" si="3"/>
        <v>6.4512499999999999</v>
      </c>
      <c r="AD46" s="23">
        <f t="shared" si="3"/>
        <v>6.3750000000000001E-2</v>
      </c>
      <c r="AE46" s="47">
        <f t="shared" si="3"/>
        <v>3.3475000000000001</v>
      </c>
      <c r="AF46" s="23">
        <f t="shared" si="3"/>
        <v>0.02</v>
      </c>
      <c r="AG46" s="47">
        <f t="shared" si="3"/>
        <v>1.02</v>
      </c>
    </row>
    <row r="47" spans="1:34">
      <c r="B47" s="41" t="s">
        <v>34</v>
      </c>
      <c r="C47" s="12"/>
      <c r="D47" s="23">
        <f t="shared" ref="D47:F47" si="5">AVERAGE(D12:D19)</f>
        <v>113.38604301847295</v>
      </c>
      <c r="E47" s="23">
        <f t="shared" si="5"/>
        <v>123.93826448399702</v>
      </c>
      <c r="F47" s="23">
        <f t="shared" si="5"/>
        <v>1.3539353013591244</v>
      </c>
      <c r="G47" s="37">
        <f t="shared" ref="G47:K47" si="6">AVERAGE(G12:G19)</f>
        <v>2.0462224999999998</v>
      </c>
      <c r="H47" s="37">
        <f t="shared" si="6"/>
        <v>28.4467325</v>
      </c>
      <c r="I47" s="37">
        <f t="shared" si="6"/>
        <v>25.874303749999999</v>
      </c>
      <c r="J47" s="37">
        <f t="shared" si="6"/>
        <v>2.9034750000000003</v>
      </c>
      <c r="K47" s="37">
        <f t="shared" si="6"/>
        <v>72.639036250000004</v>
      </c>
      <c r="L47" s="23">
        <f t="shared" ref="L47:AG47" si="7">AVERAGE(L12:L19)</f>
        <v>1.6274999999999999</v>
      </c>
      <c r="M47" s="23">
        <f t="shared" si="7"/>
        <v>7.9125000000000005</v>
      </c>
      <c r="N47" s="47">
        <f t="shared" si="7"/>
        <v>11.7125</v>
      </c>
      <c r="O47" s="47">
        <f t="shared" si="7"/>
        <v>43.800000000000004</v>
      </c>
      <c r="P47" s="47">
        <f t="shared" si="7"/>
        <v>55.375000000000007</v>
      </c>
      <c r="Q47" s="47">
        <f t="shared" si="7"/>
        <v>14.812499999999998</v>
      </c>
      <c r="R47" s="47">
        <f t="shared" si="7"/>
        <v>26.762499999999999</v>
      </c>
      <c r="S47" s="47">
        <f t="shared" si="7"/>
        <v>15.75</v>
      </c>
      <c r="T47" s="22">
        <f t="shared" si="7"/>
        <v>701.25</v>
      </c>
      <c r="U47" s="23">
        <f t="shared" si="7"/>
        <v>327.19749999999999</v>
      </c>
      <c r="V47" s="30">
        <f t="shared" ref="V47" si="8">AVERAGE(V12:V19)</f>
        <v>0.32719750000000003</v>
      </c>
      <c r="W47" s="23">
        <f t="shared" si="7"/>
        <v>4.6625000000000005</v>
      </c>
      <c r="X47" s="23">
        <f t="shared" si="7"/>
        <v>0.86</v>
      </c>
      <c r="Y47" s="47">
        <f t="shared" si="7"/>
        <v>56.801249999999996</v>
      </c>
      <c r="Z47" s="23">
        <f t="shared" si="7"/>
        <v>0.58250000000000002</v>
      </c>
      <c r="AA47" s="47">
        <f t="shared" si="7"/>
        <v>33.846249999999998</v>
      </c>
      <c r="AB47" s="23">
        <f t="shared" si="7"/>
        <v>8.6250000000000007E-2</v>
      </c>
      <c r="AC47" s="47">
        <f t="shared" si="7"/>
        <v>4.5650000000000004</v>
      </c>
      <c r="AD47" s="23">
        <f t="shared" si="7"/>
        <v>7.375000000000001E-2</v>
      </c>
      <c r="AE47" s="47">
        <f t="shared" si="7"/>
        <v>3.63375</v>
      </c>
      <c r="AF47" s="23">
        <f t="shared" si="7"/>
        <v>2.1249999999999998E-2</v>
      </c>
      <c r="AG47" s="47">
        <f t="shared" si="7"/>
        <v>1.1537499999999998</v>
      </c>
    </row>
    <row r="48" spans="1:34">
      <c r="B48" s="42" t="s">
        <v>35</v>
      </c>
      <c r="C48" s="12"/>
      <c r="D48" s="23">
        <f t="shared" ref="D48:F48" si="9">AVERAGE(D20:D27)</f>
        <v>138.41682511054955</v>
      </c>
      <c r="E48" s="23">
        <f t="shared" si="9"/>
        <v>196.68812804052055</v>
      </c>
      <c r="F48" s="23">
        <f t="shared" si="9"/>
        <v>1.465441915442528</v>
      </c>
      <c r="G48" s="37">
        <f t="shared" ref="G48:K48" si="10">AVERAGE(G20:G27)</f>
        <v>2.2307437500000002</v>
      </c>
      <c r="H48" s="37">
        <f t="shared" si="10"/>
        <v>26.912768749999998</v>
      </c>
      <c r="I48" s="37">
        <f t="shared" si="10"/>
        <v>26.890923750000002</v>
      </c>
      <c r="J48" s="37">
        <f>AVERAGE(J20:J27)</f>
        <v>3.1083112499999999</v>
      </c>
      <c r="K48" s="37">
        <f t="shared" si="10"/>
        <v>74.868635000000012</v>
      </c>
      <c r="L48" s="23">
        <f t="shared" ref="L48:AG48" si="11">AVERAGE(L20:L27)</f>
        <v>1.29</v>
      </c>
      <c r="M48" s="23">
        <f t="shared" si="11"/>
        <v>8.0787500000000012</v>
      </c>
      <c r="N48" s="47">
        <f t="shared" si="11"/>
        <v>11.549999999999999</v>
      </c>
      <c r="O48" s="47">
        <f t="shared" si="11"/>
        <v>44.462499999999999</v>
      </c>
      <c r="P48" s="47">
        <f t="shared" si="11"/>
        <v>55</v>
      </c>
      <c r="Q48" s="47">
        <f t="shared" si="11"/>
        <v>14.312500000000002</v>
      </c>
      <c r="R48" s="47">
        <f t="shared" si="11"/>
        <v>25.999999999999996</v>
      </c>
      <c r="S48" s="47">
        <f t="shared" si="11"/>
        <v>15.987500000000001</v>
      </c>
      <c r="T48" s="22">
        <f t="shared" si="11"/>
        <v>784.75</v>
      </c>
      <c r="U48" s="23">
        <f t="shared" si="11"/>
        <v>359.9</v>
      </c>
      <c r="V48" s="30">
        <f t="shared" ref="V48" si="12">AVERAGE(V20:V27)</f>
        <v>0.3599</v>
      </c>
      <c r="W48" s="23">
        <f t="shared" si="11"/>
        <v>4.5874999999999995</v>
      </c>
      <c r="X48" s="23">
        <f t="shared" si="11"/>
        <v>0.82374999999999998</v>
      </c>
      <c r="Y48" s="47">
        <f t="shared" si="11"/>
        <v>62.3675</v>
      </c>
      <c r="Z48" s="23">
        <f t="shared" si="11"/>
        <v>0.39874999999999999</v>
      </c>
      <c r="AA48" s="47">
        <f t="shared" si="11"/>
        <v>31.44875</v>
      </c>
      <c r="AB48" s="23">
        <f t="shared" si="11"/>
        <v>3.2500000000000001E-2</v>
      </c>
      <c r="AC48" s="47">
        <f t="shared" si="11"/>
        <v>3.1849999999999996</v>
      </c>
      <c r="AD48" s="23">
        <f t="shared" si="11"/>
        <v>2.8750000000000005E-2</v>
      </c>
      <c r="AE48" s="47">
        <f t="shared" si="11"/>
        <v>2.33</v>
      </c>
      <c r="AF48" s="23">
        <f t="shared" si="11"/>
        <v>6.2500000000000003E-3</v>
      </c>
      <c r="AG48" s="47">
        <f t="shared" si="11"/>
        <v>0.66875000000000007</v>
      </c>
    </row>
    <row r="49" spans="1:33">
      <c r="B49" s="43" t="s">
        <v>36</v>
      </c>
      <c r="C49" s="12"/>
      <c r="D49" s="23">
        <f t="shared" ref="D49:F49" si="13">AVERAGE(D28:D35)</f>
        <v>93.146365028949774</v>
      </c>
      <c r="E49" s="23">
        <f t="shared" si="13"/>
        <v>139.76552378212125</v>
      </c>
      <c r="F49" s="23">
        <f t="shared" si="13"/>
        <v>1.341440009032675</v>
      </c>
      <c r="G49" s="37">
        <f t="shared" ref="G49:K49" si="14">AVERAGE(G28:G35)</f>
        <v>2.1382512500000002</v>
      </c>
      <c r="H49" s="37">
        <f t="shared" si="14"/>
        <v>26.384771250000004</v>
      </c>
      <c r="I49" s="37">
        <f t="shared" si="14"/>
        <v>27.579335</v>
      </c>
      <c r="J49" s="37">
        <f t="shared" si="14"/>
        <v>4.4649949999999992</v>
      </c>
      <c r="K49" s="37">
        <f t="shared" si="14"/>
        <v>77.721788749999988</v>
      </c>
      <c r="L49" s="23">
        <f t="shared" ref="L49:AG49" si="15">AVERAGE(L28:L35)</f>
        <v>1.3</v>
      </c>
      <c r="M49" s="23">
        <f t="shared" si="15"/>
        <v>8.1887500000000006</v>
      </c>
      <c r="N49" s="47">
        <f t="shared" si="15"/>
        <v>11.6</v>
      </c>
      <c r="O49" s="47">
        <f t="shared" si="15"/>
        <v>44.862499999999997</v>
      </c>
      <c r="P49" s="47">
        <f t="shared" si="15"/>
        <v>54.8125</v>
      </c>
      <c r="Q49" s="47">
        <f t="shared" si="15"/>
        <v>14.175000000000001</v>
      </c>
      <c r="R49" s="47">
        <f t="shared" si="15"/>
        <v>25.837499999999999</v>
      </c>
      <c r="S49" s="47">
        <f t="shared" si="15"/>
        <v>16.137499999999999</v>
      </c>
      <c r="T49" s="22">
        <f t="shared" si="15"/>
        <v>800.25</v>
      </c>
      <c r="U49" s="23">
        <f t="shared" si="15"/>
        <v>371.02249999999998</v>
      </c>
      <c r="V49" s="30">
        <f t="shared" ref="V49" si="16">AVERAGE(V28:V35)</f>
        <v>0.37102249999999998</v>
      </c>
      <c r="W49" s="23">
        <f t="shared" si="15"/>
        <v>4.6375000000000002</v>
      </c>
      <c r="X49" s="23">
        <f t="shared" si="15"/>
        <v>0.73499999999999999</v>
      </c>
      <c r="Y49" s="47">
        <f t="shared" si="15"/>
        <v>56.987500000000004</v>
      </c>
      <c r="Z49" s="23">
        <f t="shared" si="15"/>
        <v>0.46249999999999997</v>
      </c>
      <c r="AA49" s="47">
        <f t="shared" si="15"/>
        <v>35.241250000000001</v>
      </c>
      <c r="AB49" s="23">
        <f t="shared" si="15"/>
        <v>5.3749999999999999E-2</v>
      </c>
      <c r="AC49" s="47">
        <f t="shared" si="15"/>
        <v>3.9775000000000009</v>
      </c>
      <c r="AD49" s="23">
        <f t="shared" si="15"/>
        <v>0.04</v>
      </c>
      <c r="AE49" s="47">
        <f t="shared" si="15"/>
        <v>3.0062500000000001</v>
      </c>
      <c r="AF49" s="23">
        <f t="shared" si="15"/>
        <v>1.125E-2</v>
      </c>
      <c r="AG49" s="47">
        <f t="shared" si="15"/>
        <v>0.78999999999999992</v>
      </c>
    </row>
    <row r="50" spans="1:33">
      <c r="B50" s="44" t="s">
        <v>37</v>
      </c>
      <c r="C50" s="12"/>
      <c r="D50" s="23">
        <f t="shared" ref="D50:F50" si="17">AVERAGE(D36:D43)</f>
        <v>160.35804943304768</v>
      </c>
      <c r="E50" s="23">
        <f t="shared" si="17"/>
        <v>181.79501939103187</v>
      </c>
      <c r="F50" s="23">
        <f t="shared" si="17"/>
        <v>0.90321011298742993</v>
      </c>
      <c r="G50" s="37">
        <f>AVERAGE(G36:G43)</f>
        <v>2.0680825</v>
      </c>
      <c r="H50" s="37">
        <f t="shared" ref="H50:K50" si="18">AVERAGE(H36:H43)</f>
        <v>29.982050000000001</v>
      </c>
      <c r="I50" s="37">
        <f t="shared" si="18"/>
        <v>29.996456249999998</v>
      </c>
      <c r="J50" s="37">
        <f t="shared" si="18"/>
        <v>3.9887162500000004</v>
      </c>
      <c r="K50" s="37">
        <f t="shared" si="18"/>
        <v>92.990038749999997</v>
      </c>
      <c r="L50" s="23">
        <f t="shared" ref="L50:AG50" si="19">AVERAGE(L36:L43)</f>
        <v>1.4825000000000002</v>
      </c>
      <c r="M50" s="23">
        <f t="shared" si="19"/>
        <v>8.1675000000000004</v>
      </c>
      <c r="N50" s="47">
        <f t="shared" si="19"/>
        <v>11.512499999999999</v>
      </c>
      <c r="O50" s="47">
        <f t="shared" si="19"/>
        <v>45.012500000000003</v>
      </c>
      <c r="P50" s="47">
        <f t="shared" si="19"/>
        <v>55.087499999999999</v>
      </c>
      <c r="Q50" s="47">
        <f t="shared" si="19"/>
        <v>14.100000000000001</v>
      </c>
      <c r="R50" s="47">
        <f t="shared" si="19"/>
        <v>25.612499999999997</v>
      </c>
      <c r="S50" s="47">
        <f t="shared" si="19"/>
        <v>16.074999999999999</v>
      </c>
      <c r="T50" s="22">
        <f t="shared" si="19"/>
        <v>731.375</v>
      </c>
      <c r="U50" s="23">
        <f t="shared" si="19"/>
        <v>341.86250000000001</v>
      </c>
      <c r="V50" s="30">
        <f t="shared" ref="V50" si="20">AVERAGE(V36:V43)</f>
        <v>0.34186250000000001</v>
      </c>
      <c r="W50" s="23">
        <f t="shared" si="19"/>
        <v>4.6875</v>
      </c>
      <c r="X50" s="23">
        <f t="shared" si="19"/>
        <v>0.89624999999999988</v>
      </c>
      <c r="Y50" s="47">
        <f t="shared" si="19"/>
        <v>59.771250000000002</v>
      </c>
      <c r="Z50" s="23">
        <f t="shared" si="19"/>
        <v>0.44875000000000004</v>
      </c>
      <c r="AA50" s="47">
        <f t="shared" si="19"/>
        <v>30.548750000000002</v>
      </c>
      <c r="AB50" s="23">
        <f t="shared" si="19"/>
        <v>7.6249999999999998E-2</v>
      </c>
      <c r="AC50" s="47">
        <f t="shared" si="19"/>
        <v>5.4462500000000009</v>
      </c>
      <c r="AD50" s="23">
        <f t="shared" si="19"/>
        <v>4.3749999999999997E-2</v>
      </c>
      <c r="AE50" s="47">
        <f t="shared" si="19"/>
        <v>2.9025000000000003</v>
      </c>
      <c r="AF50" s="23">
        <f t="shared" si="19"/>
        <v>1.8749999999999996E-2</v>
      </c>
      <c r="AG50" s="47">
        <f t="shared" si="19"/>
        <v>1.3262499999999999</v>
      </c>
    </row>
    <row r="51" spans="1:33">
      <c r="G51" s="37"/>
      <c r="H51" s="37"/>
      <c r="I51" s="37"/>
      <c r="J51" s="37"/>
      <c r="K51" s="37"/>
      <c r="Y51" s="47"/>
      <c r="AA51" s="47"/>
      <c r="AC51" s="47"/>
      <c r="AE51" s="47"/>
      <c r="AG51" s="47"/>
    </row>
    <row r="52" spans="1:33">
      <c r="A52" s="1" t="s">
        <v>19</v>
      </c>
      <c r="B52" s="40" t="s">
        <v>11</v>
      </c>
      <c r="C52" s="12"/>
      <c r="D52" s="23">
        <f t="shared" ref="D52:F52" si="21">STDEV(D4:D11)/SQRT(8)</f>
        <v>0.12393724123956643</v>
      </c>
      <c r="E52" s="23">
        <f t="shared" si="21"/>
        <v>4.1103216436728287</v>
      </c>
      <c r="F52" s="23">
        <f t="shared" si="21"/>
        <v>8.3924972085031512E-17</v>
      </c>
      <c r="G52" s="37">
        <f t="shared" ref="G52:K52" si="22">STDEV(G4:G11)/SQRT(8)</f>
        <v>7.2040282648717743E-2</v>
      </c>
      <c r="H52" s="37">
        <f t="shared" si="22"/>
        <v>0.9811969131907784</v>
      </c>
      <c r="I52" s="37">
        <f t="shared" si="22"/>
        <v>0.86168724076960401</v>
      </c>
      <c r="J52" s="37">
        <f t="shared" si="22"/>
        <v>0.39561216921842146</v>
      </c>
      <c r="K52" s="37">
        <f t="shared" si="22"/>
        <v>3.1073776895389496</v>
      </c>
      <c r="L52" s="23">
        <f t="shared" ref="L52:AG52" si="23">STDEV(L4:L11)/SQRT(8)</f>
        <v>0.19606850114910604</v>
      </c>
      <c r="M52" s="23">
        <f t="shared" si="23"/>
        <v>0.11719565447819057</v>
      </c>
      <c r="N52" s="47">
        <f t="shared" si="23"/>
        <v>0.28781039145342086</v>
      </c>
      <c r="O52" s="47">
        <f t="shared" si="23"/>
        <v>0.79569152314197711</v>
      </c>
      <c r="P52" s="47">
        <f t="shared" si="23"/>
        <v>0.74107788293230603</v>
      </c>
      <c r="Q52" s="47">
        <f t="shared" si="23"/>
        <v>0.35251013156665839</v>
      </c>
      <c r="R52" s="47">
        <f t="shared" si="23"/>
        <v>0.68965571120668601</v>
      </c>
      <c r="S52" s="47">
        <f t="shared" si="23"/>
        <v>0.21876275473019374</v>
      </c>
      <c r="T52" s="22">
        <f t="shared" si="23"/>
        <v>46.173488837519862</v>
      </c>
      <c r="U52" s="23">
        <f t="shared" si="23"/>
        <v>20.699315982487295</v>
      </c>
      <c r="V52" s="30">
        <f t="shared" ref="V52" si="24">STDEV(V4:V11)/SQRT(8)</f>
        <v>2.0699315982487414E-2</v>
      </c>
      <c r="W52" s="23">
        <f t="shared" si="23"/>
        <v>5.5901699437494727E-2</v>
      </c>
      <c r="X52" s="23">
        <f t="shared" si="23"/>
        <v>7.8636539580165088E-2</v>
      </c>
      <c r="Y52" s="47">
        <f t="shared" si="23"/>
        <v>3.2553384726366916</v>
      </c>
      <c r="Z52" s="23">
        <f t="shared" si="23"/>
        <v>8.3623305022326913E-2</v>
      </c>
      <c r="AA52" s="47">
        <f t="shared" si="23"/>
        <v>1.3951330421709365</v>
      </c>
      <c r="AB52" s="23">
        <f t="shared" si="23"/>
        <v>2.991998257256941E-2</v>
      </c>
      <c r="AC52" s="47">
        <f t="shared" si="23"/>
        <v>1.4841501145436733</v>
      </c>
      <c r="AD52" s="23">
        <f t="shared" si="23"/>
        <v>2.7577002582379603E-2</v>
      </c>
      <c r="AE52" s="47">
        <f t="shared" si="23"/>
        <v>0.97597158550558505</v>
      </c>
      <c r="AF52" s="30">
        <f t="shared" si="23"/>
        <v>1.0522085616183023E-2</v>
      </c>
      <c r="AG52" s="47">
        <f t="shared" si="23"/>
        <v>0.37053532702217279</v>
      </c>
    </row>
    <row r="53" spans="1:33">
      <c r="B53" s="41" t="s">
        <v>34</v>
      </c>
      <c r="C53" s="12"/>
      <c r="D53" s="23">
        <f t="shared" ref="D53:F53" si="25">STDEV(D12:D19)/SQRT(8)</f>
        <v>28.186760091695295</v>
      </c>
      <c r="E53" s="23">
        <f t="shared" si="25"/>
        <v>20.856181245008667</v>
      </c>
      <c r="F53" s="23">
        <f t="shared" si="25"/>
        <v>0.15527301585115344</v>
      </c>
      <c r="G53" s="37">
        <f t="shared" ref="G53:K53" si="26">STDEV(G12:G19)/SQRT(8)</f>
        <v>3.1490848940037897E-2</v>
      </c>
      <c r="H53" s="37">
        <f t="shared" si="26"/>
        <v>1.591307077058203</v>
      </c>
      <c r="I53" s="37">
        <f t="shared" si="26"/>
        <v>1.4285529012180003</v>
      </c>
      <c r="J53" s="37">
        <f t="shared" si="26"/>
        <v>0.52390663569475759</v>
      </c>
      <c r="K53" s="37">
        <f t="shared" si="26"/>
        <v>4.0506346460779215</v>
      </c>
      <c r="L53" s="23">
        <f t="shared" ref="L53:AG53" si="27">STDEV(L12:L19)/SQRT(8)</f>
        <v>0.26747329639744272</v>
      </c>
      <c r="M53" s="23">
        <f t="shared" si="27"/>
        <v>0.24252209030460353</v>
      </c>
      <c r="N53" s="47">
        <f t="shared" si="27"/>
        <v>0.37769862324345305</v>
      </c>
      <c r="O53" s="47">
        <f t="shared" si="27"/>
        <v>1.3477494468292581</v>
      </c>
      <c r="P53" s="47">
        <f t="shared" si="27"/>
        <v>0.29504842217604127</v>
      </c>
      <c r="Q53" s="47">
        <f t="shared" si="27"/>
        <v>0.18365096942686834</v>
      </c>
      <c r="R53" s="47">
        <f t="shared" si="27"/>
        <v>0.37651479766025497</v>
      </c>
      <c r="S53" s="47">
        <f t="shared" si="27"/>
        <v>0.17828548534783834</v>
      </c>
      <c r="T53" s="22">
        <f t="shared" si="27"/>
        <v>55.996412512639715</v>
      </c>
      <c r="U53" s="23">
        <f t="shared" si="27"/>
        <v>26.499181102576376</v>
      </c>
      <c r="V53" s="30">
        <f t="shared" ref="V53" si="28">STDEV(V12:V19)/SQRT(8)</f>
        <v>2.6499181102576354E-2</v>
      </c>
      <c r="W53" s="23">
        <f t="shared" si="27"/>
        <v>4.199277148680302E-2</v>
      </c>
      <c r="X53" s="23">
        <f t="shared" si="27"/>
        <v>0.107670131154639</v>
      </c>
      <c r="Y53" s="47">
        <f t="shared" si="27"/>
        <v>4.3908347878198128</v>
      </c>
      <c r="Z53" s="23">
        <f t="shared" si="27"/>
        <v>0.12501071382656992</v>
      </c>
      <c r="AA53" s="47">
        <f t="shared" si="27"/>
        <v>2.4817763925261289</v>
      </c>
      <c r="AB53" s="23">
        <f t="shared" si="27"/>
        <v>2.7251310584473335E-2</v>
      </c>
      <c r="AC53" s="47">
        <f t="shared" si="27"/>
        <v>0.90704189539403268</v>
      </c>
      <c r="AD53" s="23">
        <f t="shared" si="27"/>
        <v>2.8718927307862418E-2</v>
      </c>
      <c r="AE53" s="47">
        <f t="shared" si="27"/>
        <v>1.0242051578454108</v>
      </c>
      <c r="AF53" s="30">
        <f t="shared" si="27"/>
        <v>9.1490631838924991E-3</v>
      </c>
      <c r="AG53" s="47">
        <f t="shared" si="27"/>
        <v>0.32682967112637035</v>
      </c>
    </row>
    <row r="54" spans="1:33">
      <c r="B54" s="42" t="s">
        <v>35</v>
      </c>
      <c r="C54" s="12"/>
      <c r="D54" s="23">
        <f t="shared" ref="D54:F54" si="29">STDEV(D20:D27)/SQRT(8)</f>
        <v>25.00828622013838</v>
      </c>
      <c r="E54" s="23">
        <f t="shared" si="29"/>
        <v>20.13965569007836</v>
      </c>
      <c r="F54" s="23">
        <f t="shared" si="29"/>
        <v>9.1955129232602448E-2</v>
      </c>
      <c r="G54" s="37">
        <f t="shared" ref="G54:K54" si="30">STDEV(G20:G27)/SQRT(8)</f>
        <v>0.11040537022616484</v>
      </c>
      <c r="H54" s="37">
        <f t="shared" si="30"/>
        <v>1.2646030121860943</v>
      </c>
      <c r="I54" s="37">
        <f t="shared" si="30"/>
        <v>0.93771666390443453</v>
      </c>
      <c r="J54" s="37">
        <f t="shared" si="30"/>
        <v>0.60960782797349522</v>
      </c>
      <c r="K54" s="37">
        <f t="shared" si="30"/>
        <v>4.2662376773887241</v>
      </c>
      <c r="L54" s="23">
        <f t="shared" ref="L54:AG54" si="31">STDEV(L20:L27)/SQRT(8)</f>
        <v>0.19412808731792081</v>
      </c>
      <c r="M54" s="23">
        <f t="shared" si="31"/>
        <v>0.13319477547668954</v>
      </c>
      <c r="N54" s="47">
        <f t="shared" si="31"/>
        <v>0.13887301496588284</v>
      </c>
      <c r="O54" s="47">
        <f t="shared" si="31"/>
        <v>0.78215304950958453</v>
      </c>
      <c r="P54" s="47">
        <f t="shared" si="31"/>
        <v>0.30059464875001168</v>
      </c>
      <c r="Q54" s="47">
        <f t="shared" si="31"/>
        <v>0.10253483728539697</v>
      </c>
      <c r="R54" s="47">
        <f t="shared" si="31"/>
        <v>0.26322179675268959</v>
      </c>
      <c r="S54" s="47">
        <f t="shared" si="31"/>
        <v>0.11716517644517323</v>
      </c>
      <c r="T54" s="22">
        <f t="shared" si="31"/>
        <v>19.086971996626389</v>
      </c>
      <c r="U54" s="23">
        <f t="shared" si="31"/>
        <v>8.5754493843096746</v>
      </c>
      <c r="V54" s="30">
        <f t="shared" ref="V54" si="32">STDEV(V20:V27)/SQRT(8)</f>
        <v>8.575449384309675E-3</v>
      </c>
      <c r="W54" s="23">
        <f t="shared" si="31"/>
        <v>2.9504842217604129E-2</v>
      </c>
      <c r="X54" s="23">
        <f t="shared" si="31"/>
        <v>0.13271798107264887</v>
      </c>
      <c r="Y54" s="47">
        <f t="shared" si="31"/>
        <v>3.5819855577199524</v>
      </c>
      <c r="Z54" s="23">
        <f t="shared" si="31"/>
        <v>6.45433824205527E-2</v>
      </c>
      <c r="AA54" s="47">
        <f t="shared" si="31"/>
        <v>2.3228003707809255</v>
      </c>
      <c r="AB54" s="23">
        <f t="shared" si="31"/>
        <v>7.9619631462885532E-3</v>
      </c>
      <c r="AC54" s="47">
        <f t="shared" si="31"/>
        <v>1.1811934037840108</v>
      </c>
      <c r="AD54" s="23">
        <f t="shared" si="31"/>
        <v>7.891564212137268E-3</v>
      </c>
      <c r="AE54" s="47">
        <f t="shared" si="31"/>
        <v>0.60185724458308443</v>
      </c>
      <c r="AF54" s="30">
        <f t="shared" si="31"/>
        <v>1.8298126367784994E-3</v>
      </c>
      <c r="AG54" s="47">
        <f t="shared" si="31"/>
        <v>0.17590010862499689</v>
      </c>
    </row>
    <row r="55" spans="1:33">
      <c r="B55" s="43" t="s">
        <v>36</v>
      </c>
      <c r="C55" s="12"/>
      <c r="D55" s="23">
        <f t="shared" ref="D55:F55" si="33">STDEV(D28:D35)/SQRT(8)</f>
        <v>12.693344061601913</v>
      </c>
      <c r="E55" s="23">
        <f t="shared" si="33"/>
        <v>12.102980525231221</v>
      </c>
      <c r="F55" s="23">
        <f t="shared" si="33"/>
        <v>0.12622200495518957</v>
      </c>
      <c r="G55" s="37">
        <f t="shared" ref="G55:K55" si="34">STDEV(G28:G35)/SQRT(8)</f>
        <v>8.0429390626576905E-2</v>
      </c>
      <c r="H55" s="37">
        <f t="shared" si="34"/>
        <v>1.352439431740492</v>
      </c>
      <c r="I55" s="37">
        <f t="shared" si="34"/>
        <v>0.8035917978675492</v>
      </c>
      <c r="J55" s="37">
        <f t="shared" si="34"/>
        <v>0.66874651204697932</v>
      </c>
      <c r="K55" s="37">
        <f t="shared" si="34"/>
        <v>2.6465079710484516</v>
      </c>
      <c r="L55" s="23">
        <f t="shared" ref="L55:AG55" si="35">STDEV(L28:L35)/SQRT(8)</f>
        <v>0.22681017865796305</v>
      </c>
      <c r="M55" s="23">
        <f t="shared" si="35"/>
        <v>0.12813828328355722</v>
      </c>
      <c r="N55" s="47">
        <f t="shared" si="35"/>
        <v>0.15468862734076952</v>
      </c>
      <c r="O55" s="47">
        <f t="shared" si="35"/>
        <v>0.57815516330578764</v>
      </c>
      <c r="P55" s="47">
        <f t="shared" si="35"/>
        <v>0.35578760718801217</v>
      </c>
      <c r="Q55" s="47">
        <f t="shared" si="35"/>
        <v>9.0138781886599628E-2</v>
      </c>
      <c r="R55" s="47">
        <f t="shared" si="35"/>
        <v>0.18021564463561021</v>
      </c>
      <c r="S55" s="47">
        <f t="shared" si="35"/>
        <v>0.12526757076639683</v>
      </c>
      <c r="T55" s="22">
        <f t="shared" si="35"/>
        <v>20.39761015413325</v>
      </c>
      <c r="U55" s="23">
        <f t="shared" si="35"/>
        <v>9.2882588615182069</v>
      </c>
      <c r="V55" s="30">
        <f t="shared" ref="V55" si="36">STDEV(V28:V35)/SQRT(8)</f>
        <v>9.2882588615182064E-3</v>
      </c>
      <c r="W55" s="23">
        <f t="shared" si="35"/>
        <v>3.2389923477173337E-2</v>
      </c>
      <c r="X55" s="23">
        <f t="shared" si="35"/>
        <v>0.12976627340833108</v>
      </c>
      <c r="Y55" s="47">
        <f t="shared" si="35"/>
        <v>4.3999763595143975</v>
      </c>
      <c r="Z55" s="23">
        <f t="shared" si="35"/>
        <v>8.8332771786175546E-2</v>
      </c>
      <c r="AA55" s="47">
        <f t="shared" si="35"/>
        <v>2.9785629549810908</v>
      </c>
      <c r="AB55" s="23">
        <f t="shared" si="35"/>
        <v>1.5111194998600022E-2</v>
      </c>
      <c r="AC55" s="47">
        <f t="shared" si="35"/>
        <v>0.87036681511713332</v>
      </c>
      <c r="AD55" s="23">
        <f t="shared" si="35"/>
        <v>1.1019463300386795E-2</v>
      </c>
      <c r="AE55" s="47">
        <f t="shared" si="35"/>
        <v>0.75546564992346643</v>
      </c>
      <c r="AF55" s="30">
        <f t="shared" si="35"/>
        <v>5.1538820320220754E-3</v>
      </c>
      <c r="AG55" s="47">
        <f t="shared" si="35"/>
        <v>0.28961180915149165</v>
      </c>
    </row>
    <row r="56" spans="1:33">
      <c r="B56" s="44" t="s">
        <v>37</v>
      </c>
      <c r="C56" s="12"/>
      <c r="D56" s="23">
        <f t="shared" ref="D56:F56" si="37">STDEV(D36:D43)/SQRT(8)</f>
        <v>22.482775804739038</v>
      </c>
      <c r="E56" s="23">
        <f t="shared" si="37"/>
        <v>31.201782680425662</v>
      </c>
      <c r="F56" s="23">
        <f t="shared" si="37"/>
        <v>0.22239213342381581</v>
      </c>
      <c r="G56" s="37">
        <f t="shared" ref="G56:K56" si="38">STDEV(G36:G43)/SQRT(8)</f>
        <v>2.491652762940982E-2</v>
      </c>
      <c r="H56" s="37">
        <f t="shared" si="38"/>
        <v>1.6633184322075647</v>
      </c>
      <c r="I56" s="37">
        <f t="shared" si="38"/>
        <v>1.9913510403267702</v>
      </c>
      <c r="J56" s="37">
        <f t="shared" si="38"/>
        <v>0.5098184168405222</v>
      </c>
      <c r="K56" s="37">
        <f t="shared" si="38"/>
        <v>4.6238007203148106</v>
      </c>
      <c r="L56" s="23">
        <f t="shared" ref="L56:AG56" si="39">STDEV(L36:L43)/SQRT(8)</f>
        <v>0.10511473323400983</v>
      </c>
      <c r="M56" s="23">
        <f t="shared" si="39"/>
        <v>0.13388094391233252</v>
      </c>
      <c r="N56" s="47">
        <f t="shared" si="39"/>
        <v>0.16949241449524677</v>
      </c>
      <c r="O56" s="47">
        <f t="shared" si="39"/>
        <v>0.85281833185201728</v>
      </c>
      <c r="P56" s="47">
        <f t="shared" si="39"/>
        <v>0.26351843253502089</v>
      </c>
      <c r="Q56" s="47">
        <f t="shared" si="39"/>
        <v>0.15468862734076932</v>
      </c>
      <c r="R56" s="47">
        <f t="shared" si="39"/>
        <v>0.33082013887566492</v>
      </c>
      <c r="S56" s="47">
        <f t="shared" si="39"/>
        <v>0.14850444918779859</v>
      </c>
      <c r="T56" s="22">
        <f t="shared" si="39"/>
        <v>71.736108037923074</v>
      </c>
      <c r="U56" s="23">
        <f t="shared" si="39"/>
        <v>32.174908022401482</v>
      </c>
      <c r="V56" s="30">
        <f t="shared" ref="V56" si="40">STDEV(V36:V43)/SQRT(8)</f>
        <v>3.2174908022401527E-2</v>
      </c>
      <c r="W56" s="23">
        <f t="shared" si="39"/>
        <v>4.7949005650348375E-2</v>
      </c>
      <c r="X56" s="23">
        <f t="shared" si="39"/>
        <v>0.11114561716183743</v>
      </c>
      <c r="Y56" s="47">
        <f t="shared" si="39"/>
        <v>4.9396538475816811</v>
      </c>
      <c r="Z56" s="23">
        <f t="shared" si="39"/>
        <v>5.6802838837508793E-2</v>
      </c>
      <c r="AA56" s="47">
        <f t="shared" si="39"/>
        <v>3.1420287108240861</v>
      </c>
      <c r="AB56" s="23">
        <f t="shared" si="39"/>
        <v>1.3354707570205879E-2</v>
      </c>
      <c r="AC56" s="47">
        <f t="shared" si="39"/>
        <v>1.2566706829385097</v>
      </c>
      <c r="AD56" s="23">
        <f t="shared" si="39"/>
        <v>1.266850707181282E-2</v>
      </c>
      <c r="AE56" s="47">
        <f t="shared" si="39"/>
        <v>0.69595194312743802</v>
      </c>
      <c r="AF56" s="30">
        <f t="shared" si="39"/>
        <v>3.9809815731442792E-3</v>
      </c>
      <c r="AG56" s="47">
        <f t="shared" si="39"/>
        <v>0.35236414555318846</v>
      </c>
    </row>
  </sheetData>
  <mergeCells count="3">
    <mergeCell ref="G2:K2"/>
    <mergeCell ref="U2:AG2"/>
    <mergeCell ref="L2:T2"/>
  </mergeCells>
  <printOptions gridLines="1"/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0310-F3BF-473A-B8D3-A3DEF8F3CD03}">
  <dimension ref="A1:G23"/>
  <sheetViews>
    <sheetView workbookViewId="0">
      <selection activeCell="F26" sqref="F26"/>
    </sheetView>
  </sheetViews>
  <sheetFormatPr defaultRowHeight="14.4"/>
  <cols>
    <col min="2" max="2" width="15.77734375" style="66" customWidth="1"/>
    <col min="3" max="7" width="15.77734375" customWidth="1"/>
  </cols>
  <sheetData>
    <row r="1" spans="1:7">
      <c r="A1" s="77" t="s">
        <v>269</v>
      </c>
      <c r="C1" s="76"/>
      <c r="D1" s="76"/>
      <c r="E1" s="76"/>
      <c r="F1" s="76"/>
      <c r="G1" s="76"/>
    </row>
    <row r="2" spans="1:7">
      <c r="C2" s="60" t="s">
        <v>11</v>
      </c>
      <c r="D2" s="61" t="s">
        <v>90</v>
      </c>
      <c r="E2" s="62" t="s">
        <v>91</v>
      </c>
      <c r="F2" s="63" t="s">
        <v>92</v>
      </c>
      <c r="G2" s="64" t="s">
        <v>93</v>
      </c>
    </row>
    <row r="3" spans="1:7" ht="16.2" customHeight="1">
      <c r="A3" t="s">
        <v>39</v>
      </c>
      <c r="B3" s="66" t="s">
        <v>39</v>
      </c>
      <c r="C3" s="1" t="s">
        <v>254</v>
      </c>
      <c r="D3" s="1" t="s">
        <v>168</v>
      </c>
      <c r="E3" s="1" t="s">
        <v>169</v>
      </c>
      <c r="F3" s="1" t="s">
        <v>253</v>
      </c>
      <c r="G3" s="1" t="s">
        <v>170</v>
      </c>
    </row>
    <row r="4" spans="1:7" ht="16.2" customHeight="1">
      <c r="A4" t="s">
        <v>51</v>
      </c>
      <c r="B4" s="66" t="s">
        <v>51</v>
      </c>
      <c r="C4" s="1" t="s">
        <v>171</v>
      </c>
      <c r="D4" s="1" t="s">
        <v>172</v>
      </c>
      <c r="E4" s="1" t="s">
        <v>173</v>
      </c>
      <c r="F4" s="1" t="s">
        <v>174</v>
      </c>
      <c r="G4" s="1" t="s">
        <v>175</v>
      </c>
    </row>
    <row r="5" spans="1:7" ht="16.2" customHeight="1">
      <c r="A5" t="s">
        <v>53</v>
      </c>
      <c r="B5" s="66" t="s">
        <v>53</v>
      </c>
      <c r="C5" s="1" t="s">
        <v>176</v>
      </c>
      <c r="D5" s="1" t="s">
        <v>177</v>
      </c>
      <c r="E5" s="1" t="s">
        <v>178</v>
      </c>
      <c r="F5" s="1" t="s">
        <v>255</v>
      </c>
      <c r="G5" s="1" t="s">
        <v>179</v>
      </c>
    </row>
    <row r="6" spans="1:7" ht="16.2" customHeight="1">
      <c r="A6" t="s">
        <v>55</v>
      </c>
      <c r="B6" s="66" t="s">
        <v>55</v>
      </c>
      <c r="C6" s="1" t="s">
        <v>180</v>
      </c>
      <c r="D6" s="1" t="s">
        <v>181</v>
      </c>
      <c r="E6" s="1" t="s">
        <v>182</v>
      </c>
      <c r="F6" s="1" t="s">
        <v>256</v>
      </c>
      <c r="G6" s="1" t="s">
        <v>183</v>
      </c>
    </row>
    <row r="7" spans="1:7" ht="16.2" customHeight="1">
      <c r="A7" t="s">
        <v>57</v>
      </c>
      <c r="B7" s="66" t="s">
        <v>57</v>
      </c>
      <c r="C7" s="1" t="s">
        <v>257</v>
      </c>
      <c r="D7" s="1" t="s">
        <v>258</v>
      </c>
      <c r="E7" s="1" t="s">
        <v>184</v>
      </c>
      <c r="F7" s="1" t="s">
        <v>259</v>
      </c>
      <c r="G7" s="1" t="s">
        <v>185</v>
      </c>
    </row>
    <row r="8" spans="1:7" ht="16.2" customHeight="1">
      <c r="A8" t="s">
        <v>59</v>
      </c>
      <c r="B8" s="66" t="s">
        <v>59</v>
      </c>
      <c r="C8" s="1" t="s">
        <v>260</v>
      </c>
      <c r="D8" s="1" t="s">
        <v>186</v>
      </c>
      <c r="E8" s="1" t="s">
        <v>187</v>
      </c>
      <c r="F8" s="1" t="s">
        <v>188</v>
      </c>
      <c r="G8" s="1" t="s">
        <v>189</v>
      </c>
    </row>
    <row r="9" spans="1:7" ht="16.2" customHeight="1">
      <c r="A9" t="s">
        <v>50</v>
      </c>
      <c r="B9" s="66" t="s">
        <v>50</v>
      </c>
      <c r="C9" s="1" t="s">
        <v>190</v>
      </c>
      <c r="D9" s="1" t="s">
        <v>191</v>
      </c>
      <c r="E9" s="1" t="s">
        <v>192</v>
      </c>
      <c r="F9" s="1" t="s">
        <v>193</v>
      </c>
      <c r="G9" s="1" t="s">
        <v>261</v>
      </c>
    </row>
    <row r="10" spans="1:7" ht="16.2" customHeight="1">
      <c r="A10" t="s">
        <v>52</v>
      </c>
      <c r="B10" s="66" t="s">
        <v>52</v>
      </c>
      <c r="C10" s="1" t="s">
        <v>194</v>
      </c>
      <c r="D10" s="1" t="s">
        <v>195</v>
      </c>
      <c r="E10" s="1" t="s">
        <v>262</v>
      </c>
      <c r="F10" s="1" t="s">
        <v>196</v>
      </c>
      <c r="G10" s="1" t="s">
        <v>197</v>
      </c>
    </row>
    <row r="11" spans="1:7" ht="16.2" customHeight="1">
      <c r="A11" t="s">
        <v>54</v>
      </c>
      <c r="B11" s="66" t="s">
        <v>54</v>
      </c>
      <c r="C11" s="1" t="s">
        <v>198</v>
      </c>
      <c r="D11" s="1" t="s">
        <v>199</v>
      </c>
      <c r="E11" s="1" t="s">
        <v>200</v>
      </c>
      <c r="F11" s="1" t="s">
        <v>201</v>
      </c>
      <c r="G11" s="1" t="s">
        <v>202</v>
      </c>
    </row>
    <row r="12" spans="1:7" ht="16.2" customHeight="1">
      <c r="A12" t="s">
        <v>56</v>
      </c>
      <c r="B12" s="66" t="s">
        <v>56</v>
      </c>
      <c r="C12" s="1" t="s">
        <v>203</v>
      </c>
      <c r="D12" s="1" t="s">
        <v>204</v>
      </c>
      <c r="E12" s="1" t="s">
        <v>200</v>
      </c>
      <c r="F12" s="1" t="s">
        <v>205</v>
      </c>
      <c r="G12" s="1" t="s">
        <v>205</v>
      </c>
    </row>
    <row r="13" spans="1:7" ht="16.2" customHeight="1">
      <c r="A13" t="s">
        <v>58</v>
      </c>
      <c r="B13" s="66" t="s">
        <v>58</v>
      </c>
      <c r="C13" s="1" t="s">
        <v>206</v>
      </c>
      <c r="D13" s="1" t="s">
        <v>206</v>
      </c>
      <c r="E13" s="1" t="s">
        <v>263</v>
      </c>
      <c r="F13" s="1" t="s">
        <v>207</v>
      </c>
      <c r="G13" s="1" t="s">
        <v>264</v>
      </c>
    </row>
    <row r="14" spans="1:7" ht="16.2" customHeight="1">
      <c r="A14" t="s">
        <v>40</v>
      </c>
      <c r="B14" s="66" t="s">
        <v>40</v>
      </c>
      <c r="C14" s="1" t="s">
        <v>208</v>
      </c>
      <c r="D14" s="1" t="s">
        <v>209</v>
      </c>
      <c r="E14" s="1" t="s">
        <v>210</v>
      </c>
      <c r="F14" s="1" t="s">
        <v>211</v>
      </c>
      <c r="G14" s="1" t="s">
        <v>212</v>
      </c>
    </row>
    <row r="15" spans="1:7" s="58" customFormat="1" ht="16.2" customHeight="1">
      <c r="A15" s="58" t="s">
        <v>41</v>
      </c>
      <c r="B15" s="67" t="s">
        <v>41</v>
      </c>
      <c r="C15" s="47" t="s">
        <v>213</v>
      </c>
      <c r="D15" s="47" t="s">
        <v>214</v>
      </c>
      <c r="E15" s="47" t="s">
        <v>215</v>
      </c>
      <c r="F15" s="47" t="s">
        <v>216</v>
      </c>
      <c r="G15" s="47" t="s">
        <v>217</v>
      </c>
    </row>
    <row r="16" spans="1:7" ht="16.2" customHeight="1">
      <c r="A16" t="s">
        <v>42</v>
      </c>
      <c r="B16" s="66" t="s">
        <v>42</v>
      </c>
      <c r="C16" s="1" t="s">
        <v>218</v>
      </c>
      <c r="D16" s="1" t="s">
        <v>219</v>
      </c>
      <c r="E16" s="1" t="s">
        <v>220</v>
      </c>
      <c r="F16" s="1" t="s">
        <v>221</v>
      </c>
      <c r="G16" s="1" t="s">
        <v>265</v>
      </c>
    </row>
    <row r="17" spans="1:7" ht="16.2" customHeight="1">
      <c r="A17" t="s">
        <v>44</v>
      </c>
      <c r="B17" s="66" t="s">
        <v>44</v>
      </c>
      <c r="C17" s="1" t="s">
        <v>222</v>
      </c>
      <c r="D17" s="1" t="s">
        <v>223</v>
      </c>
      <c r="E17" s="1" t="s">
        <v>224</v>
      </c>
      <c r="F17" s="1" t="s">
        <v>225</v>
      </c>
      <c r="G17" s="1" t="s">
        <v>226</v>
      </c>
    </row>
    <row r="18" spans="1:7" ht="16.2" customHeight="1">
      <c r="A18" t="s">
        <v>45</v>
      </c>
      <c r="B18" s="66" t="s">
        <v>45</v>
      </c>
      <c r="C18" s="1" t="s">
        <v>227</v>
      </c>
      <c r="D18" s="1" t="s">
        <v>228</v>
      </c>
      <c r="E18" s="1" t="s">
        <v>266</v>
      </c>
      <c r="F18" s="1" t="s">
        <v>229</v>
      </c>
      <c r="G18" s="1" t="s">
        <v>230</v>
      </c>
    </row>
    <row r="19" spans="1:7" ht="16.2" customHeight="1">
      <c r="A19" t="s">
        <v>43</v>
      </c>
      <c r="B19" s="66" t="s">
        <v>43</v>
      </c>
      <c r="C19" s="1" t="s">
        <v>231</v>
      </c>
      <c r="D19" s="1" t="s">
        <v>232</v>
      </c>
      <c r="E19" s="1" t="s">
        <v>267</v>
      </c>
      <c r="F19" s="1" t="s">
        <v>233</v>
      </c>
      <c r="G19" s="1" t="s">
        <v>234</v>
      </c>
    </row>
    <row r="20" spans="1:7" ht="16.2" customHeight="1">
      <c r="A20" t="s">
        <v>46</v>
      </c>
      <c r="B20" s="66" t="s">
        <v>46</v>
      </c>
      <c r="C20" s="1" t="s">
        <v>235</v>
      </c>
      <c r="D20" s="1" t="s">
        <v>236</v>
      </c>
      <c r="E20" s="1" t="s">
        <v>268</v>
      </c>
      <c r="F20" s="1" t="s">
        <v>237</v>
      </c>
      <c r="G20" s="1" t="s">
        <v>237</v>
      </c>
    </row>
    <row r="21" spans="1:7" ht="16.2" customHeight="1">
      <c r="A21" t="s">
        <v>47</v>
      </c>
      <c r="B21" s="66" t="s">
        <v>47</v>
      </c>
      <c r="C21" s="1" t="s">
        <v>238</v>
      </c>
      <c r="D21" s="1" t="s">
        <v>239</v>
      </c>
      <c r="E21" s="1" t="s">
        <v>240</v>
      </c>
      <c r="F21" s="1" t="s">
        <v>241</v>
      </c>
      <c r="G21" s="1" t="s">
        <v>242</v>
      </c>
    </row>
    <row r="22" spans="1:7" s="12" customFormat="1" ht="16.2" customHeight="1">
      <c r="A22" s="12" t="s">
        <v>48</v>
      </c>
      <c r="B22" s="68" t="s">
        <v>48</v>
      </c>
      <c r="C22" s="30" t="s">
        <v>243</v>
      </c>
      <c r="D22" s="30" t="s">
        <v>244</v>
      </c>
      <c r="E22" s="30" t="s">
        <v>245</v>
      </c>
      <c r="F22" s="30" t="s">
        <v>246</v>
      </c>
      <c r="G22" s="30" t="s">
        <v>247</v>
      </c>
    </row>
    <row r="23" spans="1:7" ht="16.2" customHeight="1">
      <c r="A23" t="s">
        <v>49</v>
      </c>
      <c r="B23" s="66" t="s">
        <v>49</v>
      </c>
      <c r="C23" s="1" t="s">
        <v>248</v>
      </c>
      <c r="D23" s="1" t="s">
        <v>249</v>
      </c>
      <c r="E23" s="1" t="s">
        <v>250</v>
      </c>
      <c r="F23" s="1" t="s">
        <v>251</v>
      </c>
      <c r="G23" s="1" t="s">
        <v>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61FF-AA61-41F6-BFEB-E1121186EBFF}">
  <dimension ref="A1:H19"/>
  <sheetViews>
    <sheetView tabSelected="1" workbookViewId="0">
      <pane xSplit="1" topLeftCell="B1" activePane="topRight" state="frozen"/>
      <selection pane="topRight" activeCell="K6" sqref="K6"/>
    </sheetView>
  </sheetViews>
  <sheetFormatPr defaultRowHeight="14.4"/>
  <cols>
    <col min="1" max="2" width="17.77734375" style="1" customWidth="1"/>
    <col min="3" max="7" width="14.77734375" style="1" customWidth="1"/>
    <col min="8" max="108" width="10.77734375" style="1" customWidth="1"/>
    <col min="109" max="16384" width="8.88671875" style="1"/>
  </cols>
  <sheetData>
    <row r="1" spans="1:8">
      <c r="A1" s="77" t="s">
        <v>270</v>
      </c>
      <c r="C1" s="76"/>
      <c r="D1" s="76"/>
      <c r="E1" s="76"/>
      <c r="F1" s="76"/>
      <c r="G1" s="76"/>
      <c r="H1" s="59"/>
    </row>
    <row r="2" spans="1:8">
      <c r="C2" s="60" t="s">
        <v>11</v>
      </c>
      <c r="D2" s="61" t="s">
        <v>90</v>
      </c>
      <c r="E2" s="62" t="s">
        <v>91</v>
      </c>
      <c r="F2" s="63" t="s">
        <v>92</v>
      </c>
      <c r="G2" s="64" t="s">
        <v>93</v>
      </c>
    </row>
    <row r="3" spans="1:8" ht="16.2" customHeight="1">
      <c r="A3" s="38" t="s">
        <v>81</v>
      </c>
      <c r="B3" s="38" t="s">
        <v>81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165</v>
      </c>
    </row>
    <row r="4" spans="1:8" ht="16.2" customHeight="1">
      <c r="A4" s="47" t="s">
        <v>86</v>
      </c>
      <c r="B4" s="47" t="s">
        <v>86</v>
      </c>
      <c r="C4" s="1" t="s">
        <v>155</v>
      </c>
      <c r="D4" s="1" t="s">
        <v>98</v>
      </c>
      <c r="E4" s="1" t="s">
        <v>99</v>
      </c>
      <c r="F4" s="1" t="s">
        <v>100</v>
      </c>
      <c r="G4" s="1" t="s">
        <v>99</v>
      </c>
    </row>
    <row r="5" spans="1:8" ht="16.2" customHeight="1">
      <c r="A5" s="47" t="s">
        <v>87</v>
      </c>
      <c r="B5" s="47" t="s">
        <v>87</v>
      </c>
      <c r="C5" s="1" t="s">
        <v>101</v>
      </c>
      <c r="D5" s="1" t="s">
        <v>102</v>
      </c>
      <c r="E5" s="1" t="s">
        <v>103</v>
      </c>
      <c r="F5" s="1" t="s">
        <v>101</v>
      </c>
      <c r="G5" s="1" t="s">
        <v>101</v>
      </c>
    </row>
    <row r="6" spans="1:8" ht="16.2" customHeight="1">
      <c r="A6" s="47" t="s">
        <v>84</v>
      </c>
      <c r="B6" s="47" t="s">
        <v>84</v>
      </c>
      <c r="C6" s="1" t="s">
        <v>104</v>
      </c>
      <c r="D6" s="1" t="s">
        <v>105</v>
      </c>
      <c r="E6" s="1" t="s">
        <v>106</v>
      </c>
      <c r="F6" s="1" t="s">
        <v>102</v>
      </c>
      <c r="G6" s="1" t="s">
        <v>107</v>
      </c>
    </row>
    <row r="7" spans="1:8" ht="16.2" customHeight="1">
      <c r="A7" s="47" t="s">
        <v>83</v>
      </c>
      <c r="B7" s="47" t="s">
        <v>83</v>
      </c>
      <c r="C7" s="1" t="s">
        <v>156</v>
      </c>
      <c r="D7" s="1" t="s">
        <v>156</v>
      </c>
      <c r="E7" s="1" t="s">
        <v>156</v>
      </c>
      <c r="F7" s="1" t="s">
        <v>156</v>
      </c>
      <c r="G7" s="1" t="s">
        <v>156</v>
      </c>
    </row>
    <row r="8" spans="1:8" ht="16.2" customHeight="1">
      <c r="A8" s="1" t="s">
        <v>88</v>
      </c>
      <c r="B8" s="1" t="s">
        <v>88</v>
      </c>
      <c r="C8" s="1" t="s">
        <v>108</v>
      </c>
      <c r="D8" s="1" t="s">
        <v>109</v>
      </c>
      <c r="E8" s="1" t="s">
        <v>110</v>
      </c>
      <c r="F8" s="1" t="s">
        <v>111</v>
      </c>
      <c r="G8" s="1" t="s">
        <v>112</v>
      </c>
    </row>
    <row r="9" spans="1:8" ht="16.2" customHeight="1">
      <c r="A9" s="1" t="s">
        <v>89</v>
      </c>
      <c r="B9" s="1" t="s">
        <v>89</v>
      </c>
      <c r="C9" s="1" t="s">
        <v>157</v>
      </c>
      <c r="D9" s="1" t="s">
        <v>113</v>
      </c>
      <c r="E9" s="1" t="s">
        <v>114</v>
      </c>
      <c r="F9" s="1" t="s">
        <v>115</v>
      </c>
      <c r="G9" s="1" t="s">
        <v>116</v>
      </c>
    </row>
    <row r="10" spans="1:8" ht="16.2" customHeight="1">
      <c r="A10" s="1" t="s">
        <v>85</v>
      </c>
      <c r="B10" s="1" t="s">
        <v>85</v>
      </c>
      <c r="C10" s="1" t="s">
        <v>117</v>
      </c>
      <c r="D10" s="1" t="s">
        <v>118</v>
      </c>
      <c r="E10" s="1" t="s">
        <v>119</v>
      </c>
      <c r="F10" s="1" t="s">
        <v>120</v>
      </c>
      <c r="G10" s="1" t="s">
        <v>121</v>
      </c>
    </row>
    <row r="11" spans="1:8" ht="16.2" customHeight="1">
      <c r="A11" s="1" t="s">
        <v>82</v>
      </c>
      <c r="B11" s="1" t="s">
        <v>82</v>
      </c>
      <c r="C11" s="1" t="s">
        <v>156</v>
      </c>
      <c r="D11" s="1" t="s">
        <v>156</v>
      </c>
      <c r="E11" s="1" t="s">
        <v>156</v>
      </c>
      <c r="F11" s="1" t="s">
        <v>156</v>
      </c>
      <c r="G11" s="1" t="s">
        <v>156</v>
      </c>
    </row>
    <row r="12" spans="1:8" ht="16.2" customHeight="1">
      <c r="A12" s="31" t="s">
        <v>16</v>
      </c>
      <c r="B12" s="65" t="s">
        <v>166</v>
      </c>
      <c r="C12" s="1" t="s">
        <v>122</v>
      </c>
      <c r="D12" s="1" t="s">
        <v>123</v>
      </c>
      <c r="E12" s="1" t="s">
        <v>124</v>
      </c>
      <c r="F12" s="1" t="s">
        <v>125</v>
      </c>
      <c r="G12" s="1" t="s">
        <v>126</v>
      </c>
    </row>
    <row r="13" spans="1:8" ht="16.2" customHeight="1">
      <c r="A13" s="37" t="s">
        <v>20</v>
      </c>
      <c r="B13" s="37" t="s">
        <v>20</v>
      </c>
      <c r="C13" s="1" t="s">
        <v>127</v>
      </c>
      <c r="D13" s="1" t="s">
        <v>128</v>
      </c>
      <c r="E13" s="1" t="s">
        <v>129</v>
      </c>
      <c r="F13" s="1" t="s">
        <v>130</v>
      </c>
      <c r="G13" s="1" t="s">
        <v>131</v>
      </c>
    </row>
    <row r="14" spans="1:8" ht="16.2" customHeight="1">
      <c r="A14" s="37" t="s">
        <v>17</v>
      </c>
      <c r="B14" s="37" t="s">
        <v>167</v>
      </c>
      <c r="C14" s="1" t="s">
        <v>132</v>
      </c>
      <c r="D14" s="1" t="s">
        <v>133</v>
      </c>
      <c r="E14" s="1" t="s">
        <v>134</v>
      </c>
      <c r="F14" s="1" t="s">
        <v>160</v>
      </c>
      <c r="G14" s="1" t="s">
        <v>162</v>
      </c>
    </row>
    <row r="15" spans="1:8" ht="16.2" customHeight="1">
      <c r="A15" s="37" t="s">
        <v>18</v>
      </c>
      <c r="B15" s="37" t="s">
        <v>18</v>
      </c>
      <c r="C15" s="1" t="s">
        <v>158</v>
      </c>
      <c r="D15" s="1" t="s">
        <v>135</v>
      </c>
      <c r="E15" s="1" t="s">
        <v>136</v>
      </c>
      <c r="F15" s="1" t="s">
        <v>137</v>
      </c>
      <c r="G15" s="1" t="s">
        <v>138</v>
      </c>
    </row>
    <row r="16" spans="1:8" ht="16.2" customHeight="1">
      <c r="A16" s="37" t="s">
        <v>21</v>
      </c>
      <c r="B16" s="37" t="s">
        <v>21</v>
      </c>
      <c r="C16" s="1" t="s">
        <v>139</v>
      </c>
      <c r="D16" s="1" t="s">
        <v>140</v>
      </c>
      <c r="E16" s="1" t="s">
        <v>141</v>
      </c>
      <c r="F16" s="1" t="s">
        <v>142</v>
      </c>
      <c r="G16" s="1" t="s">
        <v>143</v>
      </c>
    </row>
    <row r="17" spans="1:7" ht="16.2" customHeight="1">
      <c r="A17" s="1" t="s">
        <v>76</v>
      </c>
      <c r="B17" s="1" t="s">
        <v>76</v>
      </c>
      <c r="C17" s="1" t="s">
        <v>144</v>
      </c>
      <c r="D17" s="1" t="s">
        <v>145</v>
      </c>
      <c r="E17" s="1" t="s">
        <v>146</v>
      </c>
      <c r="F17" s="1" t="s">
        <v>147</v>
      </c>
      <c r="G17" s="1" t="s">
        <v>148</v>
      </c>
    </row>
    <row r="18" spans="1:7" ht="16.2" customHeight="1">
      <c r="A18" s="1" t="s">
        <v>77</v>
      </c>
      <c r="B18" s="1" t="s">
        <v>77</v>
      </c>
      <c r="C18" s="1" t="s">
        <v>149</v>
      </c>
      <c r="D18" s="1" t="s">
        <v>150</v>
      </c>
      <c r="E18" s="1" t="s">
        <v>151</v>
      </c>
      <c r="F18" s="1" t="s">
        <v>161</v>
      </c>
      <c r="G18" s="1" t="s">
        <v>164</v>
      </c>
    </row>
    <row r="19" spans="1:7" ht="16.2" customHeight="1">
      <c r="A19" s="1" t="s">
        <v>80</v>
      </c>
      <c r="B19" s="1" t="s">
        <v>80</v>
      </c>
      <c r="C19" s="1" t="s">
        <v>159</v>
      </c>
      <c r="D19" s="1" t="s">
        <v>152</v>
      </c>
      <c r="E19" s="1" t="s">
        <v>153</v>
      </c>
      <c r="F19" s="1" t="s">
        <v>154</v>
      </c>
      <c r="G19" s="1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BALF cells</vt:lpstr>
      <vt:lpstr>BALF bchm and Blood</vt:lpstr>
      <vt:lpstr>Blood summary</vt:lpstr>
      <vt:lpstr>BALF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Vance, Samuel</dc:creator>
  <cp:lastModifiedBy>Gavett, Stephen</cp:lastModifiedBy>
  <cp:lastPrinted>2024-09-12T15:25:16Z</cp:lastPrinted>
  <dcterms:created xsi:type="dcterms:W3CDTF">2019-11-15T13:59:05Z</dcterms:created>
  <dcterms:modified xsi:type="dcterms:W3CDTF">2026-03-18T17:58:28Z</dcterms:modified>
</cp:coreProperties>
</file>