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usepa-my.sharepoint.com/personal/hill_donna_epa_gov/Documents/Documents/Anatoxin-a Study/ATX Dataset Publishing/"/>
    </mc:Choice>
  </mc:AlternateContent>
  <xr:revisionPtr revIDLastSave="7" documentId="8_{E35FCB1F-46FE-4943-80A7-47D3BBB813E8}" xr6:coauthVersionLast="47" xr6:coauthVersionMax="47" xr10:uidLastSave="{2A53BB3C-6AD6-4C86-AB4B-3C788B566BA6}"/>
  <bookViews>
    <workbookView xWindow="-120" yWindow="-120" windowWidth="29040" windowHeight="15720" activeTab="1" xr2:uid="{00000000-000D-0000-FFFF-FFFF00000000}"/>
  </bookViews>
  <sheets>
    <sheet name="Definitions" sheetId="19" r:id="rId1"/>
    <sheet name="CpSpCnt by Group" sheetId="18" r:id="rId2"/>
    <sheet name="CdSpCnt by Group" sheetId="16" r:id="rId3"/>
    <sheet name="EpiSpCnt by Group" sheetId="11" r:id="rId4"/>
  </sheets>
  <definedNames>
    <definedName name="_xlnm.Print_Area" localSheetId="2">'CdSpCnt by Group'!$A$1:$P$61</definedName>
    <definedName name="_xlnm.Print_Area" localSheetId="1">'CpSpCnt by Group'!$A$1:$P$61</definedName>
    <definedName name="_xlnm.Print_Titles" localSheetId="2">'CdSpCnt by Group'!$1:$7</definedName>
    <definedName name="_xlnm.Print_Titles" localSheetId="1">'CpSpCnt by Group'!$1:$7</definedName>
    <definedName name="_xlnm.Print_Titles" localSheetId="3">'EpiSpCnt by Group'!$1:$7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1" i="11" l="1"/>
  <c r="F59" i="11"/>
  <c r="F60" i="11" s="1"/>
  <c r="F58" i="11"/>
  <c r="F48" i="11"/>
  <c r="F46" i="11"/>
  <c r="F47" i="11" s="1"/>
  <c r="F45" i="11"/>
  <c r="F35" i="11"/>
  <c r="F33" i="11"/>
  <c r="F34" i="11" s="1"/>
  <c r="F32" i="11"/>
  <c r="F21" i="11"/>
  <c r="F19" i="11"/>
  <c r="F20" i="11" s="1"/>
  <c r="F18" i="11"/>
  <c r="H58" i="11"/>
  <c r="I58" i="11"/>
  <c r="J58" i="11"/>
  <c r="H59" i="11"/>
  <c r="H60" i="11" s="1"/>
  <c r="I59" i="11"/>
  <c r="I60" i="11" s="1"/>
  <c r="J59" i="11"/>
  <c r="J60" i="11" s="1"/>
  <c r="H61" i="11"/>
  <c r="I61" i="11"/>
  <c r="J61" i="11"/>
  <c r="G61" i="11"/>
  <c r="G59" i="11"/>
  <c r="G60" i="11" s="1"/>
  <c r="G58" i="11"/>
  <c r="J48" i="11"/>
  <c r="I48" i="11"/>
  <c r="H48" i="11"/>
  <c r="G48" i="11"/>
  <c r="J46" i="11"/>
  <c r="J47" i="11" s="1"/>
  <c r="I46" i="11"/>
  <c r="I47" i="11" s="1"/>
  <c r="H46" i="11"/>
  <c r="H47" i="11" s="1"/>
  <c r="G46" i="11"/>
  <c r="G47" i="11" s="1"/>
  <c r="J45" i="11"/>
  <c r="I45" i="11"/>
  <c r="H45" i="11"/>
  <c r="G45" i="11"/>
  <c r="J35" i="11"/>
  <c r="I35" i="11"/>
  <c r="H35" i="11"/>
  <c r="G35" i="11"/>
  <c r="J33" i="11"/>
  <c r="J34" i="11" s="1"/>
  <c r="I33" i="11"/>
  <c r="I34" i="11" s="1"/>
  <c r="H33" i="11"/>
  <c r="H34" i="11" s="1"/>
  <c r="G33" i="11"/>
  <c r="G34" i="11" s="1"/>
  <c r="J32" i="11"/>
  <c r="I32" i="11"/>
  <c r="H32" i="11"/>
  <c r="G32" i="11"/>
  <c r="H18" i="11"/>
  <c r="I18" i="11"/>
  <c r="J18" i="11"/>
  <c r="H19" i="11"/>
  <c r="H20" i="11" s="1"/>
  <c r="I19" i="11"/>
  <c r="I20" i="11" s="1"/>
  <c r="J19" i="11"/>
  <c r="J20" i="11"/>
  <c r="H21" i="11"/>
  <c r="I21" i="11"/>
  <c r="J21" i="11"/>
  <c r="G21" i="11"/>
  <c r="G19" i="11"/>
  <c r="G20" i="11" s="1"/>
  <c r="G18" i="11"/>
  <c r="M17" i="11"/>
  <c r="M57" i="11"/>
  <c r="M31" i="11"/>
  <c r="M30" i="11"/>
  <c r="M44" i="11"/>
  <c r="M16" i="11"/>
  <c r="M56" i="11"/>
  <c r="M55" i="11"/>
  <c r="M43" i="11"/>
  <c r="M15" i="11"/>
  <c r="M29" i="11"/>
  <c r="M54" i="11"/>
  <c r="M14" i="11"/>
  <c r="M42" i="11"/>
  <c r="M13" i="11"/>
  <c r="M28" i="11"/>
  <c r="M8" i="11"/>
  <c r="M36" i="11"/>
  <c r="M22" i="11"/>
  <c r="M23" i="11"/>
  <c r="M50" i="11"/>
  <c r="M37" i="11"/>
  <c r="M9" i="11"/>
  <c r="M10" i="11"/>
  <c r="M38" i="11"/>
  <c r="M51" i="11"/>
  <c r="M24" i="11"/>
  <c r="M25" i="11"/>
  <c r="M39" i="11"/>
  <c r="M52" i="11"/>
  <c r="M26" i="11"/>
  <c r="M11" i="11"/>
  <c r="M40" i="11"/>
  <c r="M41" i="11"/>
  <c r="M12" i="11"/>
  <c r="M53" i="11"/>
  <c r="M27" i="11"/>
  <c r="M49" i="11"/>
  <c r="N44" i="18"/>
  <c r="P44" i="18" s="1"/>
  <c r="I44" i="18"/>
  <c r="N43" i="18"/>
  <c r="P43" i="18" s="1"/>
  <c r="I43" i="18"/>
  <c r="N42" i="18"/>
  <c r="P42" i="18" s="1"/>
  <c r="I42" i="18"/>
  <c r="N41" i="18"/>
  <c r="P41" i="18" s="1"/>
  <c r="I41" i="18"/>
  <c r="N40" i="18"/>
  <c r="P40" i="18" s="1"/>
  <c r="I40" i="18"/>
  <c r="N39" i="18"/>
  <c r="P39" i="18" s="1"/>
  <c r="I39" i="18"/>
  <c r="N38" i="18"/>
  <c r="P38" i="18" s="1"/>
  <c r="I38" i="18"/>
  <c r="N37" i="18"/>
  <c r="P37" i="18" s="1"/>
  <c r="I37" i="18"/>
  <c r="N36" i="18"/>
  <c r="P36" i="18" s="1"/>
  <c r="I36" i="18"/>
  <c r="N17" i="18"/>
  <c r="P17" i="18" s="1"/>
  <c r="I17" i="18"/>
  <c r="N16" i="18"/>
  <c r="P16" i="18" s="1"/>
  <c r="I16" i="18"/>
  <c r="N15" i="18"/>
  <c r="P15" i="18" s="1"/>
  <c r="I15" i="18"/>
  <c r="N14" i="18"/>
  <c r="P14" i="18" s="1"/>
  <c r="I14" i="18"/>
  <c r="N13" i="18"/>
  <c r="P13" i="18" s="1"/>
  <c r="I13" i="18"/>
  <c r="N12" i="18"/>
  <c r="P12" i="18" s="1"/>
  <c r="I12" i="18"/>
  <c r="N11" i="18"/>
  <c r="P11" i="18" s="1"/>
  <c r="I11" i="18"/>
  <c r="N10" i="18"/>
  <c r="P10" i="18" s="1"/>
  <c r="I10" i="18"/>
  <c r="N9" i="18"/>
  <c r="P9" i="18" s="1"/>
  <c r="I9" i="18"/>
  <c r="N8" i="18"/>
  <c r="P8" i="18" s="1"/>
  <c r="I8" i="18"/>
  <c r="N57" i="18"/>
  <c r="P57" i="18" s="1"/>
  <c r="I57" i="18"/>
  <c r="N31" i="18"/>
  <c r="P31" i="18" s="1"/>
  <c r="I31" i="18"/>
  <c r="N30" i="18"/>
  <c r="P30" i="18" s="1"/>
  <c r="I30" i="18"/>
  <c r="N56" i="18"/>
  <c r="P56" i="18" s="1"/>
  <c r="I56" i="18"/>
  <c r="N55" i="18"/>
  <c r="P55" i="18" s="1"/>
  <c r="I55" i="18"/>
  <c r="N29" i="18"/>
  <c r="P29" i="18" s="1"/>
  <c r="I29" i="18"/>
  <c r="N54" i="18"/>
  <c r="P54" i="18" s="1"/>
  <c r="I54" i="18"/>
  <c r="N28" i="18"/>
  <c r="P28" i="18" s="1"/>
  <c r="I28" i="18"/>
  <c r="N27" i="18"/>
  <c r="P27" i="18" s="1"/>
  <c r="I27" i="18"/>
  <c r="N53" i="18"/>
  <c r="P53" i="18" s="1"/>
  <c r="I53" i="18"/>
  <c r="N26" i="18"/>
  <c r="P26" i="18" s="1"/>
  <c r="I26" i="18"/>
  <c r="N52" i="18"/>
  <c r="P52" i="18" s="1"/>
  <c r="I52" i="18"/>
  <c r="N25" i="18"/>
  <c r="P25" i="18" s="1"/>
  <c r="I25" i="18"/>
  <c r="N24" i="18"/>
  <c r="P24" i="18" s="1"/>
  <c r="I24" i="18"/>
  <c r="N51" i="18"/>
  <c r="P51" i="18" s="1"/>
  <c r="I51" i="18"/>
  <c r="N50" i="18"/>
  <c r="P50" i="18" s="1"/>
  <c r="I50" i="18"/>
  <c r="N23" i="18"/>
  <c r="P23" i="18" s="1"/>
  <c r="I23" i="18"/>
  <c r="N22" i="18"/>
  <c r="P22" i="18" s="1"/>
  <c r="I22" i="18"/>
  <c r="N49" i="18"/>
  <c r="P49" i="18" s="1"/>
  <c r="I49" i="18"/>
  <c r="K31" i="11"/>
  <c r="L31" i="11" s="1"/>
  <c r="K57" i="11"/>
  <c r="L57" i="11" s="1"/>
  <c r="K17" i="11"/>
  <c r="L17" i="11" s="1"/>
  <c r="K56" i="11"/>
  <c r="L56" i="11" s="1"/>
  <c r="K16" i="11"/>
  <c r="L16" i="11" s="1"/>
  <c r="K44" i="11"/>
  <c r="L44" i="11" s="1"/>
  <c r="K30" i="11"/>
  <c r="L30" i="11"/>
  <c r="K55" i="11"/>
  <c r="L55" i="11" s="1"/>
  <c r="K43" i="11"/>
  <c r="L43" i="11" s="1"/>
  <c r="K15" i="11"/>
  <c r="L15" i="11" s="1"/>
  <c r="K29" i="11"/>
  <c r="L29" i="11" s="1"/>
  <c r="K54" i="11"/>
  <c r="L54" i="11" s="1"/>
  <c r="K14" i="11"/>
  <c r="L14" i="11" s="1"/>
  <c r="K42" i="11"/>
  <c r="L42" i="11" s="1"/>
  <c r="K13" i="11"/>
  <c r="L13" i="11" s="1"/>
  <c r="K28" i="11"/>
  <c r="L28" i="11" s="1"/>
  <c r="K27" i="11"/>
  <c r="L27" i="11" s="1"/>
  <c r="K53" i="11"/>
  <c r="L53" i="11" s="1"/>
  <c r="K41" i="11"/>
  <c r="L41" i="11" s="1"/>
  <c r="K12" i="11"/>
  <c r="L12" i="11" s="1"/>
  <c r="K10" i="11"/>
  <c r="L10" i="11" s="1"/>
  <c r="K38" i="11"/>
  <c r="L38" i="11" s="1"/>
  <c r="K51" i="11"/>
  <c r="L51" i="11" s="1"/>
  <c r="K24" i="11"/>
  <c r="L24" i="11" s="1"/>
  <c r="K25" i="11"/>
  <c r="L25" i="11" s="1"/>
  <c r="K39" i="11"/>
  <c r="L39" i="11" s="1"/>
  <c r="K52" i="11"/>
  <c r="L52" i="11" s="1"/>
  <c r="K26" i="11"/>
  <c r="L26" i="11" s="1"/>
  <c r="K11" i="11"/>
  <c r="L11" i="11" s="1"/>
  <c r="K40" i="11"/>
  <c r="L40" i="11" s="1"/>
  <c r="M48" i="11" l="1"/>
  <c r="M35" i="11"/>
  <c r="M21" i="11"/>
  <c r="M59" i="11"/>
  <c r="M60" i="11" s="1"/>
  <c r="M61" i="11"/>
  <c r="M58" i="11"/>
  <c r="M19" i="11"/>
  <c r="M20" i="11" s="1"/>
  <c r="M32" i="11"/>
  <c r="M33" i="11"/>
  <c r="M34" i="11" s="1"/>
  <c r="M18" i="11"/>
  <c r="M45" i="11"/>
  <c r="M46" i="11"/>
  <c r="M47" i="11" s="1"/>
  <c r="P33" i="18"/>
  <c r="P34" i="18" s="1"/>
  <c r="P18" i="18"/>
  <c r="P32" i="18"/>
  <c r="P46" i="18"/>
  <c r="P47" i="18" s="1"/>
  <c r="P58" i="18"/>
  <c r="P35" i="18"/>
  <c r="P21" i="18"/>
  <c r="P19" i="18"/>
  <c r="P20" i="18" s="1"/>
  <c r="P48" i="18"/>
  <c r="P61" i="18"/>
  <c r="P45" i="18"/>
  <c r="P59" i="18"/>
  <c r="P60" i="18" s="1"/>
  <c r="O38" i="18"/>
  <c r="O41" i="18"/>
  <c r="O44" i="18"/>
  <c r="O36" i="18"/>
  <c r="O39" i="18"/>
  <c r="O42" i="18"/>
  <c r="O37" i="18"/>
  <c r="O40" i="18"/>
  <c r="O43" i="18"/>
  <c r="O9" i="18"/>
  <c r="O12" i="18"/>
  <c r="O15" i="18"/>
  <c r="O10" i="18"/>
  <c r="O13" i="18"/>
  <c r="O16" i="18"/>
  <c r="O8" i="18"/>
  <c r="O11" i="18"/>
  <c r="O14" i="18"/>
  <c r="O17" i="18"/>
  <c r="O23" i="18"/>
  <c r="O51" i="18"/>
  <c r="O28" i="18"/>
  <c r="O56" i="18"/>
  <c r="O30" i="18"/>
  <c r="O50" i="18"/>
  <c r="O24" i="18"/>
  <c r="O52" i="18"/>
  <c r="O53" i="18"/>
  <c r="O54" i="18"/>
  <c r="O31" i="18"/>
  <c r="O49" i="18"/>
  <c r="O22" i="18"/>
  <c r="O25" i="18"/>
  <c r="O26" i="18"/>
  <c r="O27" i="18"/>
  <c r="O29" i="18"/>
  <c r="O55" i="18"/>
  <c r="O57" i="18"/>
  <c r="K8" i="11"/>
  <c r="K36" i="11"/>
  <c r="K22" i="11"/>
  <c r="K23" i="11"/>
  <c r="L23" i="11" s="1"/>
  <c r="K50" i="11"/>
  <c r="L50" i="11" s="1"/>
  <c r="K37" i="11"/>
  <c r="L37" i="11"/>
  <c r="K9" i="11"/>
  <c r="L9" i="11" s="1"/>
  <c r="K49" i="11"/>
  <c r="N57" i="16"/>
  <c r="P57" i="16" s="1"/>
  <c r="I57" i="16"/>
  <c r="N56" i="16"/>
  <c r="P56" i="16" s="1"/>
  <c r="I56" i="16"/>
  <c r="N55" i="16"/>
  <c r="P55" i="16" s="1"/>
  <c r="I55" i="16"/>
  <c r="N54" i="16"/>
  <c r="P54" i="16" s="1"/>
  <c r="I54" i="16"/>
  <c r="N53" i="16"/>
  <c r="P53" i="16" s="1"/>
  <c r="I53" i="16"/>
  <c r="N52" i="16"/>
  <c r="O52" i="16" s="1"/>
  <c r="I52" i="16"/>
  <c r="N44" i="16"/>
  <c r="P44" i="16" s="1"/>
  <c r="I44" i="16"/>
  <c r="N43" i="16"/>
  <c r="P43" i="16" s="1"/>
  <c r="I43" i="16"/>
  <c r="N42" i="16"/>
  <c r="P42" i="16" s="1"/>
  <c r="I42" i="16"/>
  <c r="N41" i="16"/>
  <c r="P41" i="16" s="1"/>
  <c r="I41" i="16"/>
  <c r="N40" i="16"/>
  <c r="P40" i="16" s="1"/>
  <c r="I40" i="16"/>
  <c r="N31" i="16"/>
  <c r="P31" i="16" s="1"/>
  <c r="I31" i="16"/>
  <c r="N30" i="16"/>
  <c r="P30" i="16" s="1"/>
  <c r="I30" i="16"/>
  <c r="N29" i="16"/>
  <c r="P29" i="16" s="1"/>
  <c r="I29" i="16"/>
  <c r="N28" i="16"/>
  <c r="P28" i="16" s="1"/>
  <c r="I28" i="16"/>
  <c r="N27" i="16"/>
  <c r="P27" i="16" s="1"/>
  <c r="I27" i="16"/>
  <c r="N26" i="16"/>
  <c r="O26" i="16" s="1"/>
  <c r="I26" i="16"/>
  <c r="N17" i="16"/>
  <c r="P17" i="16" s="1"/>
  <c r="I17" i="16"/>
  <c r="N16" i="16"/>
  <c r="O16" i="16" s="1"/>
  <c r="I16" i="16"/>
  <c r="N15" i="16"/>
  <c r="O15" i="16" s="1"/>
  <c r="I15" i="16"/>
  <c r="N14" i="16"/>
  <c r="P14" i="16" s="1"/>
  <c r="I14" i="16"/>
  <c r="N13" i="16"/>
  <c r="O13" i="16" s="1"/>
  <c r="I13" i="16"/>
  <c r="N12" i="16"/>
  <c r="P12" i="16" s="1"/>
  <c r="I12" i="16"/>
  <c r="N11" i="16"/>
  <c r="P11" i="16" s="1"/>
  <c r="I11" i="16"/>
  <c r="N51" i="16"/>
  <c r="O51" i="16" s="1"/>
  <c r="I51" i="16"/>
  <c r="N50" i="16"/>
  <c r="P50" i="16" s="1"/>
  <c r="I50" i="16"/>
  <c r="N49" i="16"/>
  <c r="O49" i="16" s="1"/>
  <c r="I49" i="16"/>
  <c r="N39" i="16"/>
  <c r="O39" i="16" s="1"/>
  <c r="I39" i="16"/>
  <c r="N38" i="16"/>
  <c r="O38" i="16" s="1"/>
  <c r="I38" i="16"/>
  <c r="N37" i="16"/>
  <c r="P37" i="16" s="1"/>
  <c r="I37" i="16"/>
  <c r="N36" i="16"/>
  <c r="O36" i="16" s="1"/>
  <c r="I36" i="16"/>
  <c r="N25" i="16"/>
  <c r="O25" i="16" s="1"/>
  <c r="I25" i="16"/>
  <c r="N24" i="16"/>
  <c r="O24" i="16" s="1"/>
  <c r="I24" i="16"/>
  <c r="N23" i="16"/>
  <c r="P23" i="16" s="1"/>
  <c r="I23" i="16"/>
  <c r="N22" i="16"/>
  <c r="O22" i="16" s="1"/>
  <c r="I22" i="16"/>
  <c r="N10" i="16"/>
  <c r="O10" i="16" s="1"/>
  <c r="I10" i="16"/>
  <c r="N9" i="16"/>
  <c r="O9" i="16" s="1"/>
  <c r="I9" i="16"/>
  <c r="N8" i="16"/>
  <c r="P8" i="16" s="1"/>
  <c r="I8" i="16"/>
  <c r="L8" i="11" l="1"/>
  <c r="K21" i="11"/>
  <c r="K19" i="11"/>
  <c r="K20" i="11" s="1"/>
  <c r="K18" i="11"/>
  <c r="L36" i="11"/>
  <c r="K48" i="11"/>
  <c r="K46" i="11"/>
  <c r="K47" i="11" s="1"/>
  <c r="K45" i="11"/>
  <c r="L49" i="11"/>
  <c r="K61" i="11"/>
  <c r="K59" i="11"/>
  <c r="K60" i="11" s="1"/>
  <c r="K58" i="11"/>
  <c r="L22" i="11"/>
  <c r="K33" i="11"/>
  <c r="K34" i="11" s="1"/>
  <c r="K35" i="11"/>
  <c r="K32" i="11"/>
  <c r="O33" i="18"/>
  <c r="O34" i="18" s="1"/>
  <c r="O35" i="18"/>
  <c r="O32" i="18"/>
  <c r="O61" i="18"/>
  <c r="O59" i="18"/>
  <c r="O60" i="18" s="1"/>
  <c r="O58" i="18"/>
  <c r="O46" i="18"/>
  <c r="O47" i="18" s="1"/>
  <c r="O45" i="18"/>
  <c r="O48" i="18"/>
  <c r="O21" i="18"/>
  <c r="O19" i="18"/>
  <c r="O20" i="18" s="1"/>
  <c r="O18" i="18"/>
  <c r="P52" i="16"/>
  <c r="O55" i="16"/>
  <c r="O53" i="16"/>
  <c r="O56" i="16"/>
  <c r="O54" i="16"/>
  <c r="O57" i="16"/>
  <c r="O42" i="16"/>
  <c r="O43" i="16"/>
  <c r="O40" i="16"/>
  <c r="O41" i="16"/>
  <c r="O44" i="16"/>
  <c r="P26" i="16"/>
  <c r="O29" i="16"/>
  <c r="O27" i="16"/>
  <c r="O30" i="16"/>
  <c r="O28" i="16"/>
  <c r="O31" i="16"/>
  <c r="P25" i="16"/>
  <c r="P22" i="16"/>
  <c r="P39" i="16"/>
  <c r="O12" i="16"/>
  <c r="P15" i="16"/>
  <c r="P13" i="16"/>
  <c r="P16" i="16"/>
  <c r="O11" i="16"/>
  <c r="O14" i="16"/>
  <c r="O17" i="16"/>
  <c r="P10" i="16"/>
  <c r="O23" i="16"/>
  <c r="O50" i="16"/>
  <c r="O58" i="16" s="1"/>
  <c r="O37" i="16"/>
  <c r="O8" i="16"/>
  <c r="P49" i="16"/>
  <c r="P36" i="16"/>
  <c r="P9" i="16"/>
  <c r="P24" i="16"/>
  <c r="P38" i="16"/>
  <c r="P51" i="16"/>
  <c r="L45" i="11" l="1"/>
  <c r="L48" i="11"/>
  <c r="L46" i="11"/>
  <c r="L47" i="11" s="1"/>
  <c r="L59" i="11"/>
  <c r="L60" i="11" s="1"/>
  <c r="L58" i="11"/>
  <c r="L61" i="11"/>
  <c r="L35" i="11"/>
  <c r="L33" i="11"/>
  <c r="L34" i="11" s="1"/>
  <c r="L32" i="11"/>
  <c r="L21" i="11"/>
  <c r="L18" i="11"/>
  <c r="L19" i="11"/>
  <c r="L20" i="11" s="1"/>
  <c r="O46" i="16"/>
  <c r="O47" i="16" s="1"/>
  <c r="O59" i="16"/>
  <c r="O60" i="16" s="1"/>
  <c r="O48" i="16"/>
  <c r="P45" i="16"/>
  <c r="P46" i="16"/>
  <c r="P47" i="16" s="1"/>
  <c r="P48" i="16"/>
  <c r="O61" i="16"/>
  <c r="P61" i="16"/>
  <c r="P59" i="16"/>
  <c r="P60" i="16" s="1"/>
  <c r="P58" i="16"/>
  <c r="O45" i="16"/>
  <c r="O33" i="16"/>
  <c r="O34" i="16" s="1"/>
  <c r="O32" i="16"/>
  <c r="P35" i="16"/>
  <c r="P32" i="16"/>
  <c r="P33" i="16"/>
  <c r="P34" i="16" s="1"/>
  <c r="O35" i="16"/>
  <c r="P21" i="16"/>
  <c r="P18" i="16"/>
  <c r="P19" i="16"/>
  <c r="P20" i="16" s="1"/>
  <c r="O21" i="16"/>
  <c r="O19" i="16"/>
  <c r="O20" i="16" s="1"/>
  <c r="O18" i="16"/>
</calcChain>
</file>

<file path=xl/sharedStrings.xml><?xml version="1.0" encoding="utf-8"?>
<sst xmlns="http://schemas.openxmlformats.org/spreadsheetml/2006/main" count="266" uniqueCount="54">
  <si>
    <t xml:space="preserve">Mean:  </t>
  </si>
  <si>
    <t>N</t>
  </si>
  <si>
    <t>Cauda</t>
  </si>
  <si>
    <t>Wt (g)</t>
  </si>
  <si>
    <t>Two</t>
  </si>
  <si>
    <t>Caput</t>
  </si>
  <si>
    <t>Tare +</t>
  </si>
  <si>
    <t>Dilution</t>
  </si>
  <si>
    <t>Tare (g)</t>
  </si>
  <si>
    <t>Count</t>
  </si>
  <si>
    <r>
      <t>(x10</t>
    </r>
    <r>
      <rPr>
        <b/>
        <vertAlign val="superscript"/>
        <sz val="11"/>
        <color theme="1"/>
        <rFont val="Calibri"/>
        <family val="2"/>
        <scheme val="minor"/>
      </rPr>
      <t>6</t>
    </r>
    <r>
      <rPr>
        <b/>
        <sz val="11"/>
        <color theme="1"/>
        <rFont val="Calibri"/>
        <family val="2"/>
        <scheme val="minor"/>
      </rPr>
      <t>)</t>
    </r>
  </si>
  <si>
    <t>Cd Cnt</t>
  </si>
  <si>
    <t>PGT</t>
  </si>
  <si>
    <t>Date</t>
  </si>
  <si>
    <t>Cp Cnt</t>
  </si>
  <si>
    <t>ID</t>
  </si>
  <si>
    <t>Mean</t>
  </si>
  <si>
    <t>2CpCnt</t>
  </si>
  <si>
    <t>Mouse</t>
  </si>
  <si>
    <t>Dose</t>
  </si>
  <si>
    <t>Group</t>
  </si>
  <si>
    <r>
      <rPr>
        <b/>
        <sz val="11"/>
        <color theme="1"/>
        <rFont val="Calibri"/>
        <family val="2"/>
        <scheme val="minor"/>
      </rPr>
      <t>QAPP:</t>
    </r>
    <r>
      <rPr>
        <sz val="11"/>
        <color theme="1"/>
        <rFont val="Calibri"/>
        <family val="2"/>
        <scheme val="minor"/>
      </rPr>
      <t xml:space="preserve">  L-PHITD-0033913-QP-1-R1</t>
    </r>
  </si>
  <si>
    <r>
      <rPr>
        <b/>
        <sz val="11"/>
        <color theme="1"/>
        <rFont val="Calibri"/>
        <family val="2"/>
        <scheme val="minor"/>
      </rPr>
      <t>ACUP:</t>
    </r>
    <r>
      <rPr>
        <sz val="11"/>
        <color theme="1"/>
        <rFont val="Calibri"/>
        <family val="2"/>
        <scheme val="minor"/>
      </rPr>
      <t xml:space="preserve">  26-04-002</t>
    </r>
  </si>
  <si>
    <r>
      <t>Two Cauda Sperm Count (x10</t>
    </r>
    <r>
      <rPr>
        <b/>
        <vertAlign val="superscript"/>
        <sz val="11"/>
        <color theme="1"/>
        <rFont val="Calibri"/>
        <family val="2"/>
        <scheme val="minor"/>
      </rPr>
      <t>6</t>
    </r>
    <r>
      <rPr>
        <b/>
        <sz val="11"/>
        <color theme="1"/>
        <rFont val="Calibri"/>
        <family val="2"/>
        <scheme val="minor"/>
      </rPr>
      <t>)</t>
    </r>
  </si>
  <si>
    <t>Sac.</t>
  </si>
  <si>
    <r>
      <t>Two Caput Sperm Count (x10</t>
    </r>
    <r>
      <rPr>
        <b/>
        <vertAlign val="superscript"/>
        <sz val="11"/>
        <color theme="1"/>
        <rFont val="Calibri"/>
        <family val="2"/>
        <scheme val="minor"/>
      </rPr>
      <t>6</t>
    </r>
    <r>
      <rPr>
        <b/>
        <sz val="11"/>
        <color theme="1"/>
        <rFont val="Calibri"/>
        <family val="2"/>
        <scheme val="minor"/>
      </rPr>
      <t>)</t>
    </r>
  </si>
  <si>
    <t>2CdCnt</t>
  </si>
  <si>
    <t>B</t>
  </si>
  <si>
    <t>D</t>
  </si>
  <si>
    <t>C</t>
  </si>
  <si>
    <t>A</t>
  </si>
  <si>
    <t>Epidid.</t>
  </si>
  <si>
    <t>Sperm Cnt</t>
  </si>
  <si>
    <t>Sacrifice</t>
  </si>
  <si>
    <t>Anatoxin-a (ATX) Study, 5 Day Oral Dosing, Cohorts 1-3, CD-1 Mice distributed into 4 Dose Groups, A-D (sacrificed June and July of 2024)</t>
  </si>
  <si>
    <t>Anatoxin-a (ATX) Study, 5 Day Oral Dosing, Cohorts 1-3, CD-1 Mice</t>
  </si>
  <si>
    <t>Epi Sp Cnt</t>
  </si>
  <si>
    <t>Epi Sperm</t>
  </si>
  <si>
    <t>Vial</t>
  </si>
  <si>
    <t>Cd Sp Cnt</t>
  </si>
  <si>
    <t>Cp Sp Cnt</t>
  </si>
  <si>
    <t xml:space="preserve">Std Dev:  </t>
  </si>
  <si>
    <t xml:space="preserve">Std Err:  </t>
  </si>
  <si>
    <t>mg/kg</t>
  </si>
  <si>
    <t xml:space="preserve">n=  </t>
  </si>
  <si>
    <t>for Count</t>
  </si>
  <si>
    <t>Empty</t>
  </si>
  <si>
    <t>Tissue +</t>
  </si>
  <si>
    <t>STM (g)</t>
  </si>
  <si>
    <t>Volume</t>
  </si>
  <si>
    <t>(ml)</t>
  </si>
  <si>
    <t>Sample (M) from IVOS</t>
  </si>
  <si>
    <t>Ratio</t>
  </si>
  <si>
    <t>Cauda/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</si>
</sst>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
    <numFmt numFmtId="166" formatCode="0.00000"/>
    <numFmt numFmtId="167" formatCode="0.000"/>
  </numFmts>
  <fonts count="3" x14ac:knownFonts="1">
    <font>
      <sz val="11"/>
      <color theme="1"/>
      <name val="Calibri"/>
      <family val="2"/>
      <scheme val="minor"/>
    </font>
    <font>
      <b/>
      <sz val="11"/>
      <color theme="1"/>
      <name val="Calibri"/>
      <family val="2"/>
      <scheme val="minor"/>
    </font>
    <font>
      <b/>
      <vertAlign val="superscript"/>
      <sz val="11"/>
      <color theme="1"/>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69">
    <xf numFmtId="0" fontId="0" fillId="0" borderId="0" xfId="0"/>
    <xf numFmtId="0" fontId="0" fillId="0" borderId="0" xfId="0" applyAlignment="1">
      <alignment horizontal="center"/>
    </xf>
    <xf numFmtId="0" fontId="0" fillId="0" borderId="1" xfId="0" applyBorder="1" applyAlignment="1">
      <alignment horizontal="center"/>
    </xf>
    <xf numFmtId="0" fontId="0" fillId="0" borderId="3" xfId="0" applyBorder="1" applyAlignment="1">
      <alignment horizontal="center"/>
    </xf>
    <xf numFmtId="0" fontId="1" fillId="0" borderId="0" xfId="0" applyFont="1"/>
    <xf numFmtId="0" fontId="1" fillId="0" borderId="1"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4" xfId="0" applyFont="1" applyBorder="1" applyAlignment="1">
      <alignment horizontal="center"/>
    </xf>
    <xf numFmtId="164" fontId="0" fillId="0" borderId="0" xfId="0" applyNumberFormat="1" applyAlignment="1">
      <alignment horizontal="center"/>
    </xf>
    <xf numFmtId="164" fontId="1" fillId="0" borderId="3" xfId="0" applyNumberFormat="1" applyFont="1" applyBorder="1" applyAlignment="1">
      <alignment horizontal="center"/>
    </xf>
    <xf numFmtId="164" fontId="1" fillId="0" borderId="7" xfId="0" applyNumberFormat="1" applyFont="1" applyBorder="1" applyAlignment="1">
      <alignment horizontal="center"/>
    </xf>
    <xf numFmtId="164" fontId="0" fillId="0" borderId="1" xfId="0" applyNumberFormat="1" applyBorder="1" applyAlignment="1">
      <alignment horizontal="center"/>
    </xf>
    <xf numFmtId="0" fontId="1" fillId="0" borderId="0" xfId="0" applyFont="1" applyAlignment="1">
      <alignment horizontal="center"/>
    </xf>
    <xf numFmtId="0" fontId="1" fillId="0" borderId="3" xfId="0" applyFont="1" applyBorder="1" applyAlignment="1">
      <alignment horizontal="center"/>
    </xf>
    <xf numFmtId="164" fontId="1" fillId="0" borderId="6" xfId="0" applyNumberFormat="1" applyFont="1" applyBorder="1" applyAlignment="1">
      <alignment horizontal="center"/>
    </xf>
    <xf numFmtId="16" fontId="0" fillId="0" borderId="1" xfId="0" applyNumberFormat="1" applyBorder="1" applyAlignment="1">
      <alignment horizontal="center"/>
    </xf>
    <xf numFmtId="14" fontId="0" fillId="0" borderId="1" xfId="0" applyNumberFormat="1" applyBorder="1" applyAlignment="1">
      <alignment horizontal="center"/>
    </xf>
    <xf numFmtId="1" fontId="0" fillId="0" borderId="1" xfId="0" applyNumberFormat="1" applyBorder="1" applyAlignment="1">
      <alignment horizontal="center"/>
    </xf>
    <xf numFmtId="1" fontId="0" fillId="0" borderId="0" xfId="0" applyNumberFormat="1" applyAlignment="1">
      <alignment horizontal="center"/>
    </xf>
    <xf numFmtId="0" fontId="1" fillId="0" borderId="5" xfId="0" applyFont="1" applyBorder="1" applyAlignment="1">
      <alignment horizontal="center"/>
    </xf>
    <xf numFmtId="0" fontId="0" fillId="0" borderId="11" xfId="0" applyBorder="1" applyAlignment="1">
      <alignment horizontal="center"/>
    </xf>
    <xf numFmtId="16" fontId="0" fillId="0" borderId="11" xfId="0" applyNumberFormat="1" applyBorder="1" applyAlignment="1">
      <alignment horizontal="center"/>
    </xf>
    <xf numFmtId="164" fontId="0" fillId="0" borderId="11" xfId="0" applyNumberFormat="1" applyBorder="1" applyAlignment="1">
      <alignment horizontal="center"/>
    </xf>
    <xf numFmtId="165" fontId="0" fillId="0" borderId="1" xfId="0" applyNumberFormat="1" applyBorder="1" applyAlignment="1">
      <alignment horizontal="center"/>
    </xf>
    <xf numFmtId="2" fontId="0" fillId="0" borderId="0" xfId="0" applyNumberFormat="1"/>
    <xf numFmtId="2" fontId="0" fillId="0" borderId="0" xfId="0" applyNumberFormat="1" applyAlignment="1">
      <alignment horizontal="center"/>
    </xf>
    <xf numFmtId="2" fontId="1" fillId="0" borderId="6" xfId="0" applyNumberFormat="1" applyFont="1" applyBorder="1" applyAlignment="1">
      <alignment horizontal="center"/>
    </xf>
    <xf numFmtId="2" fontId="1" fillId="0" borderId="3" xfId="0" applyNumberFormat="1" applyFont="1" applyBorder="1" applyAlignment="1">
      <alignment horizontal="center"/>
    </xf>
    <xf numFmtId="2" fontId="1" fillId="0" borderId="7" xfId="0" applyNumberFormat="1" applyFont="1" applyBorder="1" applyAlignment="1">
      <alignment horizontal="center"/>
    </xf>
    <xf numFmtId="2" fontId="0" fillId="0" borderId="1" xfId="0" applyNumberFormat="1" applyBorder="1" applyAlignment="1">
      <alignment horizontal="center"/>
    </xf>
    <xf numFmtId="2" fontId="1" fillId="0" borderId="0" xfId="0" applyNumberFormat="1" applyFont="1" applyAlignment="1">
      <alignment horizontal="center"/>
    </xf>
    <xf numFmtId="0" fontId="1" fillId="0" borderId="0" xfId="0" applyFont="1" applyAlignment="1">
      <alignment horizontal="right"/>
    </xf>
    <xf numFmtId="165" fontId="0" fillId="0" borderId="11" xfId="0" applyNumberFormat="1" applyBorder="1" applyAlignment="1">
      <alignment horizontal="center"/>
    </xf>
    <xf numFmtId="16" fontId="0" fillId="0" borderId="0" xfId="0" applyNumberFormat="1" applyAlignment="1">
      <alignment horizontal="center"/>
    </xf>
    <xf numFmtId="165" fontId="0" fillId="0" borderId="0" xfId="0" applyNumberFormat="1" applyAlignment="1">
      <alignment horizontal="center"/>
    </xf>
    <xf numFmtId="165" fontId="1" fillId="0" borderId="11" xfId="0" applyNumberFormat="1" applyFont="1" applyBorder="1" applyAlignment="1">
      <alignment horizontal="right"/>
    </xf>
    <xf numFmtId="165" fontId="1" fillId="0" borderId="0" xfId="0" applyNumberFormat="1" applyFont="1" applyAlignment="1">
      <alignment horizontal="right"/>
    </xf>
    <xf numFmtId="166" fontId="1" fillId="0" borderId="11" xfId="0" applyNumberFormat="1" applyFont="1" applyBorder="1" applyAlignment="1">
      <alignment horizontal="center"/>
    </xf>
    <xf numFmtId="166" fontId="0" fillId="0" borderId="0" xfId="0" applyNumberFormat="1" applyAlignment="1">
      <alignment horizontal="center"/>
    </xf>
    <xf numFmtId="166" fontId="0" fillId="0" borderId="1" xfId="0" applyNumberFormat="1" applyBorder="1" applyAlignment="1">
      <alignment horizontal="center"/>
    </xf>
    <xf numFmtId="0" fontId="1" fillId="0" borderId="10" xfId="0" applyFont="1" applyBorder="1" applyAlignment="1">
      <alignment horizontal="center"/>
    </xf>
    <xf numFmtId="1" fontId="1" fillId="0" borderId="10" xfId="0" applyNumberFormat="1" applyFont="1" applyBorder="1" applyAlignment="1">
      <alignment horizontal="center"/>
    </xf>
    <xf numFmtId="1" fontId="1" fillId="0" borderId="1" xfId="0" applyNumberFormat="1" applyFont="1" applyBorder="1" applyAlignment="1">
      <alignment horizontal="center"/>
    </xf>
    <xf numFmtId="1" fontId="1" fillId="0" borderId="8" xfId="0" applyNumberFormat="1" applyFont="1" applyBorder="1" applyAlignment="1">
      <alignment horizontal="center"/>
    </xf>
    <xf numFmtId="2" fontId="1" fillId="0" borderId="11" xfId="0" applyNumberFormat="1" applyFont="1" applyBorder="1" applyAlignment="1">
      <alignment horizontal="center"/>
    </xf>
    <xf numFmtId="164" fontId="1" fillId="0" borderId="11" xfId="0" applyNumberFormat="1" applyFont="1" applyBorder="1" applyAlignment="1">
      <alignment horizontal="center"/>
    </xf>
    <xf numFmtId="0" fontId="1" fillId="0" borderId="11" xfId="0" applyFont="1" applyBorder="1" applyAlignment="1">
      <alignment horizontal="center"/>
    </xf>
    <xf numFmtId="1" fontId="1" fillId="0" borderId="11" xfId="0" applyNumberFormat="1" applyFont="1" applyBorder="1" applyAlignment="1">
      <alignment horizontal="center"/>
    </xf>
    <xf numFmtId="164" fontId="1" fillId="0" borderId="0" xfId="0" applyNumberFormat="1" applyFont="1" applyAlignment="1">
      <alignment horizontal="center"/>
    </xf>
    <xf numFmtId="1" fontId="1" fillId="0" borderId="0" xfId="0" applyNumberFormat="1" applyFont="1" applyAlignment="1">
      <alignment horizontal="center"/>
    </xf>
    <xf numFmtId="165" fontId="0" fillId="0" borderId="7" xfId="0" applyNumberFormat="1" applyBorder="1" applyAlignment="1">
      <alignment horizontal="center"/>
    </xf>
    <xf numFmtId="1" fontId="1" fillId="0" borderId="11" xfId="0" applyNumberFormat="1" applyFont="1" applyBorder="1" applyAlignment="1">
      <alignment horizontal="right"/>
    </xf>
    <xf numFmtId="1" fontId="1" fillId="0" borderId="0" xfId="0" applyNumberFormat="1" applyFont="1" applyAlignment="1">
      <alignment horizontal="right"/>
    </xf>
    <xf numFmtId="167" fontId="0" fillId="0" borderId="1" xfId="0" applyNumberFormat="1" applyBorder="1" applyAlignment="1">
      <alignment horizontal="center"/>
    </xf>
    <xf numFmtId="1" fontId="0" fillId="0" borderId="11" xfId="0" applyNumberFormat="1" applyBorder="1" applyAlignment="1">
      <alignment horizontal="center"/>
    </xf>
    <xf numFmtId="167" fontId="0" fillId="0" borderId="0" xfId="0" applyNumberFormat="1" applyAlignment="1">
      <alignment horizontal="center"/>
    </xf>
    <xf numFmtId="14" fontId="1" fillId="0" borderId="11" xfId="0" applyNumberFormat="1" applyFont="1" applyBorder="1" applyAlignment="1">
      <alignment horizontal="right"/>
    </xf>
    <xf numFmtId="14" fontId="1" fillId="0" borderId="0" xfId="0" applyNumberFormat="1" applyFont="1" applyAlignment="1">
      <alignment horizontal="right"/>
    </xf>
    <xf numFmtId="167" fontId="1" fillId="0" borderId="11" xfId="0" applyNumberFormat="1" applyFont="1" applyBorder="1" applyAlignment="1">
      <alignment horizontal="center"/>
    </xf>
    <xf numFmtId="0" fontId="1" fillId="0" borderId="2" xfId="0" applyFont="1" applyBorder="1" applyAlignment="1">
      <alignment horizontal="center"/>
    </xf>
    <xf numFmtId="165" fontId="1" fillId="0" borderId="8" xfId="0" applyNumberFormat="1" applyFont="1" applyBorder="1" applyAlignment="1">
      <alignment horizontal="center"/>
    </xf>
    <xf numFmtId="165" fontId="1" fillId="0" borderId="9" xfId="0" applyNumberFormat="1" applyFont="1" applyBorder="1" applyAlignment="1">
      <alignment horizontal="center"/>
    </xf>
    <xf numFmtId="165" fontId="1" fillId="0" borderId="10" xfId="0" applyNumberFormat="1" applyFont="1" applyBorder="1" applyAlignment="1">
      <alignment horizontal="center"/>
    </xf>
    <xf numFmtId="165" fontId="1" fillId="0" borderId="2" xfId="0" applyNumberFormat="1"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2" fontId="1" fillId="0" borderId="0"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219075</xdr:colOff>
      <xdr:row>1</xdr:row>
      <xdr:rowOff>152400</xdr:rowOff>
    </xdr:from>
    <xdr:to>
      <xdr:col>10</xdr:col>
      <xdr:colOff>142875</xdr:colOff>
      <xdr:row>27</xdr:row>
      <xdr:rowOff>171450</xdr:rowOff>
    </xdr:to>
    <xdr:sp macro="" textlink="">
      <xdr:nvSpPr>
        <xdr:cNvPr id="2" name="TextBox 1">
          <a:extLst>
            <a:ext uri="{FF2B5EF4-FFF2-40B4-BE49-F238E27FC236}">
              <a16:creationId xmlns:a16="http://schemas.microsoft.com/office/drawing/2014/main" id="{36755F13-FC4B-F766-4A44-B5C3E8A87B38}"/>
            </a:ext>
          </a:extLst>
        </xdr:cNvPr>
        <xdr:cNvSpPr txBox="1"/>
      </xdr:nvSpPr>
      <xdr:spPr>
        <a:xfrm>
          <a:off x="219075" y="342900"/>
          <a:ext cx="6019800" cy="497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r>
            <a:rPr lang="en-US" sz="1100" b="1">
              <a:solidFill>
                <a:schemeClr val="dk1"/>
              </a:solidFill>
              <a:effectLst/>
              <a:latin typeface="+mn-lt"/>
              <a:ea typeface="+mn-ea"/>
              <a:cs typeface="+mn-cs"/>
            </a:rPr>
            <a:t>CALCULATIONS: </a:t>
          </a:r>
          <a:r>
            <a:rPr lang="en-US" sz="1100">
              <a:solidFill>
                <a:schemeClr val="dk1"/>
              </a:solidFill>
              <a:effectLst/>
              <a:latin typeface="+mn-lt"/>
              <a:ea typeface="+mn-ea"/>
              <a:cs typeface="+mn-cs"/>
            </a:rPr>
            <a:t>(see Appendix 6.3, areas highlighted)</a:t>
          </a:r>
          <a:endParaRPr lang="en-US" sz="1050">
            <a:solidFill>
              <a:schemeClr val="dk1"/>
            </a:solidFill>
            <a:effectLst/>
            <a:latin typeface="+mn-lt"/>
            <a:ea typeface="+mn-ea"/>
            <a:cs typeface="+mn-cs"/>
          </a:endParaRPr>
        </a:p>
        <a:p>
          <a:pPr lvl="2"/>
          <a:r>
            <a:rPr lang="en-US" sz="1100" b="1">
              <a:solidFill>
                <a:schemeClr val="dk1"/>
              </a:solidFill>
              <a:effectLst/>
              <a:latin typeface="+mn-lt"/>
              <a:ea typeface="+mn-ea"/>
              <a:cs typeface="+mn-cs"/>
            </a:rPr>
            <a:t>Dilution Volume (ml)</a:t>
          </a:r>
          <a:r>
            <a:rPr lang="en-US" sz="1100">
              <a:solidFill>
                <a:schemeClr val="dk1"/>
              </a:solidFill>
              <a:effectLst/>
              <a:latin typeface="+mn-lt"/>
              <a:ea typeface="+mn-ea"/>
              <a:cs typeface="+mn-cs"/>
            </a:rPr>
            <a:t> = Tare + Tissue + STM (g) minus Empty Vial Tare (g).  This value in grams is equal to the “Volume (ml):” which is entered on Info/General Info screen on the IVOS (see Appendix 6.5, bottom of Figure 2).</a:t>
          </a:r>
          <a:endParaRPr lang="en-US" sz="1050">
            <a:solidFill>
              <a:schemeClr val="dk1"/>
            </a:solidFill>
            <a:effectLst/>
            <a:latin typeface="+mn-lt"/>
            <a:ea typeface="+mn-ea"/>
            <a:cs typeface="+mn-cs"/>
          </a:endParaRPr>
        </a:p>
        <a:p>
          <a:pPr lvl="2"/>
          <a:r>
            <a:rPr lang="en-US" sz="1100" b="1">
              <a:solidFill>
                <a:schemeClr val="dk1"/>
              </a:solidFill>
              <a:effectLst/>
              <a:latin typeface="+mn-lt"/>
              <a:ea typeface="+mn-ea"/>
              <a:cs typeface="+mn-cs"/>
            </a:rPr>
            <a:t>Caput Count (x10</a:t>
          </a:r>
          <a:r>
            <a:rPr lang="en-US" sz="1100" b="1" baseline="30000">
              <a:solidFill>
                <a:schemeClr val="dk1"/>
              </a:solidFill>
              <a:effectLst/>
              <a:latin typeface="+mn-lt"/>
              <a:ea typeface="+mn-ea"/>
              <a:cs typeface="+mn-cs"/>
            </a:rPr>
            <a:t>6</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 Number of sperm in one caput epididymis.  If counting two caput epididymis together, divided the “Mean 2CpCnt” by 2.</a:t>
          </a:r>
          <a:endParaRPr lang="en-US" sz="1050">
            <a:solidFill>
              <a:schemeClr val="dk1"/>
            </a:solidFill>
            <a:effectLst/>
            <a:latin typeface="+mn-lt"/>
            <a:ea typeface="+mn-ea"/>
            <a:cs typeface="+mn-cs"/>
          </a:endParaRPr>
        </a:p>
        <a:p>
          <a:pPr lvl="2"/>
          <a:r>
            <a:rPr lang="en-US" sz="1100" b="1">
              <a:solidFill>
                <a:schemeClr val="dk1"/>
              </a:solidFill>
              <a:effectLst/>
              <a:latin typeface="+mn-lt"/>
              <a:ea typeface="+mn-ea"/>
              <a:cs typeface="+mn-cs"/>
            </a:rPr>
            <a:t>CpCnt PGT (x10</a:t>
          </a:r>
          <a:r>
            <a:rPr lang="en-US" sz="1100" b="1" baseline="30000">
              <a:solidFill>
                <a:schemeClr val="dk1"/>
              </a:solidFill>
              <a:effectLst/>
              <a:latin typeface="+mn-lt"/>
              <a:ea typeface="+mn-ea"/>
              <a:cs typeface="+mn-cs"/>
            </a:rPr>
            <a:t>6</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caput sperm count per gram tissue = Number of sperm in one caput epididymis divided by the weight of the caput.  If counting left and right caput together, divide the “Mean 2CpCnt” by the weight of “Two Caput”.</a:t>
          </a:r>
          <a:endParaRPr lang="en-US" sz="1050">
            <a:solidFill>
              <a:schemeClr val="dk1"/>
            </a:solidFill>
            <a:effectLst/>
            <a:latin typeface="+mn-lt"/>
            <a:ea typeface="+mn-ea"/>
            <a:cs typeface="+mn-cs"/>
          </a:endParaRPr>
        </a:p>
        <a:p>
          <a:pPr lvl="2"/>
          <a:r>
            <a:rPr lang="en-US" sz="1100" b="1">
              <a:solidFill>
                <a:schemeClr val="dk1"/>
              </a:solidFill>
              <a:effectLst/>
              <a:latin typeface="+mn-lt"/>
              <a:ea typeface="+mn-ea"/>
              <a:cs typeface="+mn-cs"/>
            </a:rPr>
            <a:t>Cauda Count</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(x10</a:t>
          </a:r>
          <a:r>
            <a:rPr lang="en-US" sz="1100" b="1" baseline="30000">
              <a:solidFill>
                <a:schemeClr val="dk1"/>
              </a:solidFill>
              <a:effectLst/>
              <a:latin typeface="+mn-lt"/>
              <a:ea typeface="+mn-ea"/>
              <a:cs typeface="+mn-cs"/>
            </a:rPr>
            <a:t>6</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 Number of sperm in one cauda epididymis.  If counting two cauda together, divided the “Mean 2CdCnt” by 2.</a:t>
          </a:r>
          <a:endParaRPr lang="en-US" sz="1050">
            <a:solidFill>
              <a:schemeClr val="dk1"/>
            </a:solidFill>
            <a:effectLst/>
            <a:latin typeface="+mn-lt"/>
            <a:ea typeface="+mn-ea"/>
            <a:cs typeface="+mn-cs"/>
          </a:endParaRPr>
        </a:p>
        <a:p>
          <a:pPr lvl="2"/>
          <a:r>
            <a:rPr lang="en-US" sz="1100" b="1">
              <a:solidFill>
                <a:schemeClr val="dk1"/>
              </a:solidFill>
              <a:effectLst/>
              <a:latin typeface="+mn-lt"/>
              <a:ea typeface="+mn-ea"/>
              <a:cs typeface="+mn-cs"/>
            </a:rPr>
            <a:t>CdCnt PGT (x10</a:t>
          </a:r>
          <a:r>
            <a:rPr lang="en-US" sz="1100" b="1" baseline="30000">
              <a:solidFill>
                <a:schemeClr val="dk1"/>
              </a:solidFill>
              <a:effectLst/>
              <a:latin typeface="+mn-lt"/>
              <a:ea typeface="+mn-ea"/>
              <a:cs typeface="+mn-cs"/>
            </a:rPr>
            <a:t>6</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cauda sperm count per gram tissue = Number of sperm in one cauda epididymis divided by the weight of the cauda.  If counting left and right cauda together, divide the “Mean 2CdCnt” by the weight of “Two Cauda”.</a:t>
          </a:r>
          <a:endParaRPr lang="en-US" sz="1050">
            <a:solidFill>
              <a:schemeClr val="dk1"/>
            </a:solidFill>
            <a:effectLst/>
            <a:latin typeface="+mn-lt"/>
            <a:ea typeface="+mn-ea"/>
            <a:cs typeface="+mn-cs"/>
          </a:endParaRPr>
        </a:p>
        <a:p>
          <a:pPr lvl="2"/>
          <a:r>
            <a:rPr lang="en-US" sz="1100" b="1">
              <a:solidFill>
                <a:schemeClr val="dk1"/>
              </a:solidFill>
              <a:effectLst/>
              <a:latin typeface="+mn-lt"/>
              <a:ea typeface="+mn-ea"/>
              <a:cs typeface="+mn-cs"/>
            </a:rPr>
            <a:t>Mean 2CpCnt (x10</a:t>
          </a:r>
          <a:r>
            <a:rPr lang="en-US" sz="1100" b="1" baseline="30000">
              <a:solidFill>
                <a:schemeClr val="dk1"/>
              </a:solidFill>
              <a:effectLst/>
              <a:latin typeface="+mn-lt"/>
              <a:ea typeface="+mn-ea"/>
              <a:cs typeface="+mn-cs"/>
            </a:rPr>
            <a:t>6</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 the average of Two Caput Sperm Count 1 through 4.</a:t>
          </a:r>
          <a:endParaRPr lang="en-US" sz="1050">
            <a:solidFill>
              <a:schemeClr val="dk1"/>
            </a:solidFill>
            <a:effectLst/>
            <a:latin typeface="+mn-lt"/>
            <a:ea typeface="+mn-ea"/>
            <a:cs typeface="+mn-cs"/>
          </a:endParaRPr>
        </a:p>
        <a:p>
          <a:pPr lvl="2"/>
          <a:r>
            <a:rPr lang="en-US" sz="1100" b="1">
              <a:solidFill>
                <a:schemeClr val="dk1"/>
              </a:solidFill>
              <a:effectLst/>
              <a:latin typeface="+mn-lt"/>
              <a:ea typeface="+mn-ea"/>
              <a:cs typeface="+mn-cs"/>
            </a:rPr>
            <a:t>Mean 2CdCnt (x10</a:t>
          </a:r>
          <a:r>
            <a:rPr lang="en-US" sz="1100" b="1" baseline="30000">
              <a:solidFill>
                <a:schemeClr val="dk1"/>
              </a:solidFill>
              <a:effectLst/>
              <a:latin typeface="+mn-lt"/>
              <a:ea typeface="+mn-ea"/>
              <a:cs typeface="+mn-cs"/>
            </a:rPr>
            <a:t>6</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 the average of Two Cauda Sperm Count 1 through 4.</a:t>
          </a:r>
          <a:endParaRPr lang="en-US" sz="1050">
            <a:solidFill>
              <a:schemeClr val="dk1"/>
            </a:solidFill>
            <a:effectLst/>
            <a:latin typeface="+mn-lt"/>
            <a:ea typeface="+mn-ea"/>
            <a:cs typeface="+mn-cs"/>
          </a:endParaRPr>
        </a:p>
        <a:p>
          <a:pPr lvl="2"/>
          <a:r>
            <a:rPr lang="en-US" sz="1100" b="1">
              <a:solidFill>
                <a:schemeClr val="dk1"/>
              </a:solidFill>
              <a:effectLst/>
              <a:latin typeface="+mn-lt"/>
              <a:ea typeface="+mn-ea"/>
              <a:cs typeface="+mn-cs"/>
            </a:rPr>
            <a:t>Mean RtCdCnt (x10</a:t>
          </a:r>
          <a:r>
            <a:rPr lang="en-US" sz="1100" b="1" baseline="30000">
              <a:solidFill>
                <a:schemeClr val="dk1"/>
              </a:solidFill>
              <a:effectLst/>
              <a:latin typeface="+mn-lt"/>
              <a:ea typeface="+mn-ea"/>
              <a:cs typeface="+mn-cs"/>
            </a:rPr>
            <a:t>6</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 the average of Right Cauda Sperm Count 1 through 4.</a:t>
          </a:r>
          <a:endParaRPr lang="en-US" sz="1050">
            <a:solidFill>
              <a:schemeClr val="dk1"/>
            </a:solidFill>
            <a:effectLst/>
            <a:latin typeface="+mn-lt"/>
            <a:ea typeface="+mn-ea"/>
            <a:cs typeface="+mn-cs"/>
          </a:endParaRPr>
        </a:p>
        <a:p>
          <a:pPr lvl="2"/>
          <a:r>
            <a:rPr lang="en-US" sz="1100" b="1">
              <a:solidFill>
                <a:schemeClr val="dk1"/>
              </a:solidFill>
              <a:effectLst/>
              <a:latin typeface="+mn-lt"/>
              <a:ea typeface="+mn-ea"/>
              <a:cs typeface="+mn-cs"/>
            </a:rPr>
            <a:t>Mean EpiCnt</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(x10</a:t>
          </a:r>
          <a:r>
            <a:rPr lang="en-US" sz="1100" b="1" baseline="30000">
              <a:solidFill>
                <a:schemeClr val="dk1"/>
              </a:solidFill>
              <a:effectLst/>
              <a:latin typeface="+mn-lt"/>
              <a:ea typeface="+mn-ea"/>
              <a:cs typeface="+mn-cs"/>
            </a:rPr>
            <a:t>6</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 the average of Epididymis Sperm Count 1 through 4.</a:t>
          </a:r>
          <a:endParaRPr lang="en-US" sz="1050">
            <a:solidFill>
              <a:schemeClr val="dk1"/>
            </a:solidFill>
            <a:effectLst/>
            <a:latin typeface="+mn-lt"/>
            <a:ea typeface="+mn-ea"/>
            <a:cs typeface="+mn-cs"/>
          </a:endParaRPr>
        </a:p>
        <a:p>
          <a:pPr lvl="2"/>
          <a:r>
            <a:rPr lang="en-US" sz="1100" b="1">
              <a:solidFill>
                <a:schemeClr val="dk1"/>
              </a:solidFill>
              <a:effectLst/>
              <a:latin typeface="+mn-lt"/>
              <a:ea typeface="+mn-ea"/>
              <a:cs typeface="+mn-cs"/>
            </a:rPr>
            <a:t>Epidid Count</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(x10</a:t>
          </a:r>
          <a:r>
            <a:rPr lang="en-US" sz="1100" b="1" baseline="30000">
              <a:solidFill>
                <a:schemeClr val="dk1"/>
              </a:solidFill>
              <a:effectLst/>
              <a:latin typeface="+mn-lt"/>
              <a:ea typeface="+mn-ea"/>
              <a:cs typeface="+mn-cs"/>
            </a:rPr>
            <a:t>6</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sperm count in the epididymis = Number of sperm in one Epididymis.  If using separate caput and cauda counts to calculate, use the count in one caput added to the count in one cauda.</a:t>
          </a:r>
          <a:endParaRPr lang="en-US" sz="1050">
            <a:solidFill>
              <a:schemeClr val="dk1"/>
            </a:solidFill>
            <a:effectLst/>
            <a:latin typeface="+mn-lt"/>
            <a:ea typeface="+mn-ea"/>
            <a:cs typeface="+mn-cs"/>
          </a:endParaRPr>
        </a:p>
        <a:p>
          <a:pPr lvl="2"/>
          <a:r>
            <a:rPr lang="en-US" sz="1100" b="1">
              <a:solidFill>
                <a:schemeClr val="dk1"/>
              </a:solidFill>
              <a:effectLst/>
              <a:latin typeface="+mn-lt"/>
              <a:ea typeface="+mn-ea"/>
              <a:cs typeface="+mn-cs"/>
            </a:rPr>
            <a:t>EpiCnt PGT</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(x10</a:t>
          </a:r>
          <a:r>
            <a:rPr lang="en-US" sz="1100" b="1" baseline="30000">
              <a:solidFill>
                <a:schemeClr val="dk1"/>
              </a:solidFill>
              <a:effectLst/>
              <a:latin typeface="+mn-lt"/>
              <a:ea typeface="+mn-ea"/>
              <a:cs typeface="+mn-cs"/>
            </a:rPr>
            <a:t>6</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sperm count in the epididymis per gram tissue = Number of sperm in one epididymis divided by the weight of the epididymis.  If using separate caput and cauda counts to calculate, use the count in one caput plus the count in one cauda divided by the mean weight of the left and right epididymis.</a:t>
          </a:r>
          <a:endParaRPr lang="en-US" sz="105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16B47-1DA6-4E92-B1FA-6DDEE4969D67}">
  <dimension ref="A2:C3"/>
  <sheetViews>
    <sheetView workbookViewId="0">
      <selection activeCell="Q6" sqref="Q6"/>
    </sheetView>
  </sheetViews>
  <sheetFormatPr defaultRowHeight="15" x14ac:dyDescent="0.25"/>
  <sheetData>
    <row r="2" spans="1:3" x14ac:dyDescent="0.25">
      <c r="A2" s="68"/>
      <c r="B2" s="68"/>
      <c r="C2" s="68"/>
    </row>
    <row r="3" spans="1:3" x14ac:dyDescent="0.25">
      <c r="A3" s="68"/>
      <c r="B3" s="68"/>
      <c r="C3" s="6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69D5B-136D-48AB-AA86-BF26A5ED8690}">
  <sheetPr>
    <pageSetUpPr fitToPage="1"/>
  </sheetPr>
  <dimension ref="A1:P61"/>
  <sheetViews>
    <sheetView tabSelected="1" workbookViewId="0">
      <selection activeCell="Y18" sqref="Y18"/>
    </sheetView>
  </sheetViews>
  <sheetFormatPr defaultRowHeight="15" x14ac:dyDescent="0.25"/>
  <cols>
    <col min="1" max="1" width="3.7109375" customWidth="1"/>
    <col min="2" max="5" width="6.7109375" customWidth="1"/>
    <col min="6" max="6" width="9.140625" style="9"/>
    <col min="7" max="7" width="9.7109375" style="1" customWidth="1"/>
    <col min="8" max="9" width="9.7109375" style="9" customWidth="1"/>
    <col min="10" max="13" width="7.7109375" style="35" customWidth="1"/>
    <col min="14" max="16" width="8.7109375" style="26" customWidth="1"/>
  </cols>
  <sheetData>
    <row r="1" spans="1:16" ht="20.100000000000001" customHeight="1" x14ac:dyDescent="0.25">
      <c r="B1" s="4" t="s">
        <v>34</v>
      </c>
    </row>
    <row r="2" spans="1:16" ht="20.100000000000001" customHeight="1" x14ac:dyDescent="0.25">
      <c r="B2" t="s">
        <v>21</v>
      </c>
    </row>
    <row r="3" spans="1:16" ht="20.100000000000001" customHeight="1" x14ac:dyDescent="0.25">
      <c r="B3" t="s">
        <v>22</v>
      </c>
    </row>
    <row r="4" spans="1:16" ht="20.100000000000001" customHeight="1" x14ac:dyDescent="0.25"/>
    <row r="5" spans="1:16" ht="20.100000000000001" customHeight="1" x14ac:dyDescent="0.25">
      <c r="B5" s="13"/>
      <c r="C5" s="60"/>
      <c r="D5" s="60"/>
      <c r="E5" s="60"/>
      <c r="F5" s="15" t="s">
        <v>4</v>
      </c>
      <c r="G5" s="6" t="s">
        <v>46</v>
      </c>
      <c r="H5" s="15" t="s">
        <v>6</v>
      </c>
      <c r="I5" s="15" t="s">
        <v>7</v>
      </c>
      <c r="J5" s="61" t="s">
        <v>51</v>
      </c>
      <c r="K5" s="62"/>
      <c r="L5" s="62"/>
      <c r="M5" s="63"/>
      <c r="N5" s="27" t="s">
        <v>16</v>
      </c>
      <c r="O5" s="27" t="s">
        <v>5</v>
      </c>
      <c r="P5" s="27" t="s">
        <v>14</v>
      </c>
    </row>
    <row r="6" spans="1:16" ht="20.100000000000001" customHeight="1" x14ac:dyDescent="0.25">
      <c r="B6" s="6" t="s">
        <v>18</v>
      </c>
      <c r="C6" s="6" t="s">
        <v>19</v>
      </c>
      <c r="D6" s="8" t="s">
        <v>19</v>
      </c>
      <c r="E6" s="8" t="s">
        <v>24</v>
      </c>
      <c r="F6" s="10" t="s">
        <v>5</v>
      </c>
      <c r="G6" s="14" t="s">
        <v>38</v>
      </c>
      <c r="H6" s="10" t="s">
        <v>47</v>
      </c>
      <c r="I6" s="10" t="s">
        <v>49</v>
      </c>
      <c r="J6" s="64" t="s">
        <v>25</v>
      </c>
      <c r="K6" s="64"/>
      <c r="L6" s="64"/>
      <c r="M6" s="64"/>
      <c r="N6" s="28" t="s">
        <v>17</v>
      </c>
      <c r="O6" s="28" t="s">
        <v>9</v>
      </c>
      <c r="P6" s="28" t="s">
        <v>12</v>
      </c>
    </row>
    <row r="7" spans="1:16" ht="20.100000000000001" customHeight="1" x14ac:dyDescent="0.25">
      <c r="B7" s="7" t="s">
        <v>15</v>
      </c>
      <c r="C7" s="7" t="s">
        <v>20</v>
      </c>
      <c r="D7" s="20" t="s">
        <v>43</v>
      </c>
      <c r="E7" s="20" t="s">
        <v>13</v>
      </c>
      <c r="F7" s="11" t="s">
        <v>3</v>
      </c>
      <c r="G7" s="7" t="s">
        <v>8</v>
      </c>
      <c r="H7" s="11" t="s">
        <v>48</v>
      </c>
      <c r="I7" s="11" t="s">
        <v>50</v>
      </c>
      <c r="J7" s="42">
        <v>1</v>
      </c>
      <c r="K7" s="43">
        <v>2</v>
      </c>
      <c r="L7" s="43">
        <v>3</v>
      </c>
      <c r="M7" s="44">
        <v>4</v>
      </c>
      <c r="N7" s="29" t="s">
        <v>10</v>
      </c>
      <c r="O7" s="29" t="s">
        <v>10</v>
      </c>
      <c r="P7" s="29" t="s">
        <v>10</v>
      </c>
    </row>
    <row r="8" spans="1:16" ht="20.100000000000001" customHeight="1" x14ac:dyDescent="0.25">
      <c r="A8">
        <v>1</v>
      </c>
      <c r="B8" s="2">
        <v>95</v>
      </c>
      <c r="C8" s="2" t="s">
        <v>29</v>
      </c>
      <c r="D8" s="2">
        <v>0</v>
      </c>
      <c r="E8" s="16">
        <v>45463</v>
      </c>
      <c r="F8" s="12">
        <v>5.4199999999999998E-2</v>
      </c>
      <c r="G8" s="12">
        <v>1.0589</v>
      </c>
      <c r="H8" s="12">
        <v>2.2513999999999998</v>
      </c>
      <c r="I8" s="12">
        <f t="shared" ref="I8:I17" si="0">H8-G8</f>
        <v>1.1924999999999999</v>
      </c>
      <c r="J8" s="24">
        <v>28</v>
      </c>
      <c r="K8" s="24">
        <v>27.3</v>
      </c>
      <c r="L8" s="24">
        <v>27.6</v>
      </c>
      <c r="M8" s="24">
        <v>28.6</v>
      </c>
      <c r="N8" s="30">
        <f t="shared" ref="N8:N17" si="1">AVERAGE(J8:M8)</f>
        <v>27.875</v>
      </c>
      <c r="O8" s="30">
        <f t="shared" ref="O8:O17" si="2">N8/2</f>
        <v>13.9375</v>
      </c>
      <c r="P8" s="30">
        <f t="shared" ref="P8:P17" si="3">N8/F8</f>
        <v>514.29889298892988</v>
      </c>
    </row>
    <row r="9" spans="1:16" ht="20.100000000000001" customHeight="1" x14ac:dyDescent="0.25">
      <c r="A9">
        <v>2</v>
      </c>
      <c r="B9" s="2">
        <v>86</v>
      </c>
      <c r="C9" s="2" t="s">
        <v>29</v>
      </c>
      <c r="D9" s="2">
        <v>0</v>
      </c>
      <c r="E9" s="16">
        <v>45463</v>
      </c>
      <c r="F9" s="12">
        <v>5.9900000000000002E-2</v>
      </c>
      <c r="G9" s="12">
        <v>1.0566</v>
      </c>
      <c r="H9" s="12">
        <v>2.2444999999999999</v>
      </c>
      <c r="I9" s="12">
        <f t="shared" si="0"/>
        <v>1.1879</v>
      </c>
      <c r="J9" s="24">
        <v>38.5</v>
      </c>
      <c r="K9" s="24">
        <v>33.4</v>
      </c>
      <c r="L9" s="24">
        <v>37.799999999999997</v>
      </c>
      <c r="M9" s="24">
        <v>33.1</v>
      </c>
      <c r="N9" s="30">
        <f t="shared" si="1"/>
        <v>35.700000000000003</v>
      </c>
      <c r="O9" s="30">
        <f t="shared" si="2"/>
        <v>17.850000000000001</v>
      </c>
      <c r="P9" s="30">
        <f t="shared" si="3"/>
        <v>595.99332220367285</v>
      </c>
    </row>
    <row r="10" spans="1:16" ht="20.100000000000001" customHeight="1" x14ac:dyDescent="0.25">
      <c r="A10">
        <v>3</v>
      </c>
      <c r="B10" s="2">
        <v>92</v>
      </c>
      <c r="C10" s="2" t="s">
        <v>29</v>
      </c>
      <c r="D10" s="2">
        <v>0</v>
      </c>
      <c r="E10" s="16">
        <v>45463</v>
      </c>
      <c r="F10" s="12">
        <v>5.5199999999999999E-2</v>
      </c>
      <c r="G10" s="12">
        <v>1.0579000000000001</v>
      </c>
      <c r="H10" s="12">
        <v>2.2069000000000001</v>
      </c>
      <c r="I10" s="12">
        <f t="shared" si="0"/>
        <v>1.149</v>
      </c>
      <c r="J10" s="24">
        <v>36</v>
      </c>
      <c r="K10" s="24">
        <v>36.1</v>
      </c>
      <c r="L10" s="24">
        <v>35.299999999999997</v>
      </c>
      <c r="M10" s="24">
        <v>34</v>
      </c>
      <c r="N10" s="30">
        <f t="shared" si="1"/>
        <v>35.349999999999994</v>
      </c>
      <c r="O10" s="30">
        <f t="shared" si="2"/>
        <v>17.674999999999997</v>
      </c>
      <c r="P10" s="30">
        <f t="shared" si="3"/>
        <v>640.39855072463763</v>
      </c>
    </row>
    <row r="11" spans="1:16" ht="20.100000000000001" customHeight="1" x14ac:dyDescent="0.25">
      <c r="A11">
        <v>4</v>
      </c>
      <c r="B11" s="2">
        <v>117</v>
      </c>
      <c r="C11" s="2" t="s">
        <v>29</v>
      </c>
      <c r="D11" s="2">
        <v>0</v>
      </c>
      <c r="E11" s="16">
        <v>45497</v>
      </c>
      <c r="F11" s="12">
        <v>5.3699999999999998E-2</v>
      </c>
      <c r="G11" s="12">
        <v>1.0617000000000001</v>
      </c>
      <c r="H11" s="12">
        <v>2.2462</v>
      </c>
      <c r="I11" s="12">
        <f t="shared" si="0"/>
        <v>1.1844999999999999</v>
      </c>
      <c r="J11" s="24">
        <v>30</v>
      </c>
      <c r="K11" s="24">
        <v>28.8</v>
      </c>
      <c r="L11" s="24">
        <v>29.9</v>
      </c>
      <c r="M11" s="24">
        <v>28.9</v>
      </c>
      <c r="N11" s="30">
        <f t="shared" si="1"/>
        <v>29.4</v>
      </c>
      <c r="O11" s="30">
        <f t="shared" si="2"/>
        <v>14.7</v>
      </c>
      <c r="P11" s="30">
        <f t="shared" si="3"/>
        <v>547.48603351955308</v>
      </c>
    </row>
    <row r="12" spans="1:16" ht="20.100000000000001" customHeight="1" x14ac:dyDescent="0.25">
      <c r="A12">
        <v>5</v>
      </c>
      <c r="B12" s="2">
        <v>114</v>
      </c>
      <c r="C12" s="2" t="s">
        <v>29</v>
      </c>
      <c r="D12" s="2">
        <v>0</v>
      </c>
      <c r="E12" s="16">
        <v>45497</v>
      </c>
      <c r="F12" s="12">
        <v>5.0699999999999995E-2</v>
      </c>
      <c r="G12" s="12">
        <v>1.0649999999999999</v>
      </c>
      <c r="H12" s="12">
        <v>2.2551000000000001</v>
      </c>
      <c r="I12" s="12">
        <f t="shared" si="0"/>
        <v>1.1901000000000002</v>
      </c>
      <c r="J12" s="24">
        <v>22.3</v>
      </c>
      <c r="K12" s="24">
        <v>24.6</v>
      </c>
      <c r="L12" s="24">
        <v>24.3</v>
      </c>
      <c r="M12" s="24">
        <v>24.3</v>
      </c>
      <c r="N12" s="30">
        <f t="shared" si="1"/>
        <v>23.875</v>
      </c>
      <c r="O12" s="30">
        <f t="shared" si="2"/>
        <v>11.9375</v>
      </c>
      <c r="P12" s="30">
        <f t="shared" si="3"/>
        <v>470.90729783037477</v>
      </c>
    </row>
    <row r="13" spans="1:16" ht="20.100000000000001" customHeight="1" x14ac:dyDescent="0.25">
      <c r="A13">
        <v>6</v>
      </c>
      <c r="B13" s="3">
        <v>118</v>
      </c>
      <c r="C13" s="2" t="s">
        <v>29</v>
      </c>
      <c r="D13" s="2">
        <v>0</v>
      </c>
      <c r="E13" s="16">
        <v>45497</v>
      </c>
      <c r="F13" s="12">
        <v>4.9500000000000002E-2</v>
      </c>
      <c r="G13" s="12">
        <v>1.0567</v>
      </c>
      <c r="H13" s="12">
        <v>2.2627000000000002</v>
      </c>
      <c r="I13" s="12">
        <f t="shared" si="0"/>
        <v>1.2060000000000002</v>
      </c>
      <c r="J13" s="24">
        <v>31.9</v>
      </c>
      <c r="K13" s="24">
        <v>30.7</v>
      </c>
      <c r="L13" s="24">
        <v>30.4</v>
      </c>
      <c r="M13" s="24">
        <v>28.9</v>
      </c>
      <c r="N13" s="30">
        <f t="shared" si="1"/>
        <v>30.475000000000001</v>
      </c>
      <c r="O13" s="30">
        <f t="shared" si="2"/>
        <v>15.237500000000001</v>
      </c>
      <c r="P13" s="30">
        <f t="shared" si="3"/>
        <v>615.6565656565657</v>
      </c>
    </row>
    <row r="14" spans="1:16" ht="20.100000000000001" customHeight="1" x14ac:dyDescent="0.25">
      <c r="A14">
        <v>7</v>
      </c>
      <c r="B14" s="2">
        <v>120</v>
      </c>
      <c r="C14" s="2" t="s">
        <v>29</v>
      </c>
      <c r="D14" s="2">
        <v>0</v>
      </c>
      <c r="E14" s="16">
        <v>45497</v>
      </c>
      <c r="F14" s="12">
        <v>7.0199999999999999E-2</v>
      </c>
      <c r="G14" s="12">
        <v>1.0595000000000001</v>
      </c>
      <c r="H14" s="12">
        <v>2.2934000000000001</v>
      </c>
      <c r="I14" s="12">
        <f t="shared" si="0"/>
        <v>1.2339</v>
      </c>
      <c r="J14" s="24">
        <v>49.6</v>
      </c>
      <c r="K14" s="24">
        <v>49.9</v>
      </c>
      <c r="L14" s="24">
        <v>52</v>
      </c>
      <c r="M14" s="24">
        <v>50.7</v>
      </c>
      <c r="N14" s="30">
        <f t="shared" si="1"/>
        <v>50.55</v>
      </c>
      <c r="O14" s="30">
        <f t="shared" si="2"/>
        <v>25.274999999999999</v>
      </c>
      <c r="P14" s="30">
        <f t="shared" si="3"/>
        <v>720.08547008547009</v>
      </c>
    </row>
    <row r="15" spans="1:16" ht="20.100000000000001" customHeight="1" x14ac:dyDescent="0.25">
      <c r="A15">
        <v>8</v>
      </c>
      <c r="B15" s="2">
        <v>150</v>
      </c>
      <c r="C15" s="18" t="s">
        <v>29</v>
      </c>
      <c r="D15" s="18">
        <v>0</v>
      </c>
      <c r="E15" s="16">
        <v>45504</v>
      </c>
      <c r="F15" s="12">
        <v>6.6500000000000004E-2</v>
      </c>
      <c r="G15" s="12">
        <v>1.0565</v>
      </c>
      <c r="H15" s="12">
        <v>2.2435999999999998</v>
      </c>
      <c r="I15" s="12">
        <f t="shared" si="0"/>
        <v>1.1870999999999998</v>
      </c>
      <c r="J15" s="24">
        <v>36.6</v>
      </c>
      <c r="K15" s="24">
        <v>32.1</v>
      </c>
      <c r="L15" s="24">
        <v>34.4</v>
      </c>
      <c r="M15" s="24">
        <v>38.299999999999997</v>
      </c>
      <c r="N15" s="30">
        <f t="shared" si="1"/>
        <v>35.349999999999994</v>
      </c>
      <c r="O15" s="30">
        <f t="shared" si="2"/>
        <v>17.674999999999997</v>
      </c>
      <c r="P15" s="30">
        <f t="shared" si="3"/>
        <v>531.57894736842093</v>
      </c>
    </row>
    <row r="16" spans="1:16" ht="20.100000000000001" customHeight="1" x14ac:dyDescent="0.25">
      <c r="A16">
        <v>9</v>
      </c>
      <c r="B16" s="2">
        <v>142</v>
      </c>
      <c r="C16" s="18" t="s">
        <v>29</v>
      </c>
      <c r="D16" s="18">
        <v>0</v>
      </c>
      <c r="E16" s="16">
        <v>45504</v>
      </c>
      <c r="F16" s="12">
        <v>5.8300000000000005E-2</v>
      </c>
      <c r="G16" s="12">
        <v>1.0622</v>
      </c>
      <c r="H16" s="12">
        <v>2.2875000000000001</v>
      </c>
      <c r="I16" s="12">
        <f t="shared" si="0"/>
        <v>1.2253000000000001</v>
      </c>
      <c r="J16" s="24">
        <v>27.5</v>
      </c>
      <c r="K16" s="24">
        <v>28.8</v>
      </c>
      <c r="L16" s="24">
        <v>29.6</v>
      </c>
      <c r="M16" s="24">
        <v>29.2</v>
      </c>
      <c r="N16" s="30">
        <f t="shared" si="1"/>
        <v>28.775000000000002</v>
      </c>
      <c r="O16" s="30">
        <f t="shared" si="2"/>
        <v>14.387500000000001</v>
      </c>
      <c r="P16" s="30">
        <f t="shared" si="3"/>
        <v>493.56775300171529</v>
      </c>
    </row>
    <row r="17" spans="1:16" ht="20.100000000000001" customHeight="1" x14ac:dyDescent="0.25">
      <c r="A17">
        <v>10</v>
      </c>
      <c r="B17" s="2">
        <v>153</v>
      </c>
      <c r="C17" s="18" t="s">
        <v>29</v>
      </c>
      <c r="D17" s="18">
        <v>0</v>
      </c>
      <c r="E17" s="16">
        <v>45504</v>
      </c>
      <c r="F17" s="12">
        <v>5.0099999999999999E-2</v>
      </c>
      <c r="G17" s="12">
        <v>1.0548</v>
      </c>
      <c r="H17" s="12">
        <v>2.2652000000000001</v>
      </c>
      <c r="I17" s="12">
        <f t="shared" si="0"/>
        <v>1.2104000000000001</v>
      </c>
      <c r="J17" s="24">
        <v>35.4</v>
      </c>
      <c r="K17" s="24">
        <v>32.200000000000003</v>
      </c>
      <c r="L17" s="24">
        <v>35.9</v>
      </c>
      <c r="M17" s="24">
        <v>36</v>
      </c>
      <c r="N17" s="30">
        <f t="shared" si="1"/>
        <v>34.875</v>
      </c>
      <c r="O17" s="30">
        <f t="shared" si="2"/>
        <v>17.4375</v>
      </c>
      <c r="P17" s="30">
        <f t="shared" si="3"/>
        <v>696.1077844311377</v>
      </c>
    </row>
    <row r="18" spans="1:16" ht="20.100000000000001" customHeight="1" x14ac:dyDescent="0.25">
      <c r="B18" s="47"/>
      <c r="C18" s="47"/>
      <c r="D18" s="47"/>
      <c r="E18" s="47"/>
      <c r="F18" s="46"/>
      <c r="G18" s="47"/>
      <c r="H18" s="46"/>
      <c r="I18" s="46"/>
      <c r="J18" s="48"/>
      <c r="K18" s="48"/>
      <c r="L18" s="48"/>
      <c r="M18" s="52" t="s">
        <v>0</v>
      </c>
      <c r="N18" s="45"/>
      <c r="O18" s="59">
        <f>AVERAGE(O8:O17)</f>
        <v>16.611249999999995</v>
      </c>
      <c r="P18" s="59">
        <f>AVERAGE(P8:P17)</f>
        <v>582.60806178104781</v>
      </c>
    </row>
    <row r="19" spans="1:16" ht="20.100000000000001" customHeight="1" x14ac:dyDescent="0.25">
      <c r="B19" s="13"/>
      <c r="C19" s="13"/>
      <c r="D19" s="13"/>
      <c r="E19" s="13"/>
      <c r="F19" s="49"/>
      <c r="G19" s="13"/>
      <c r="H19" s="49"/>
      <c r="I19" s="49"/>
      <c r="J19" s="50"/>
      <c r="K19" s="50"/>
      <c r="L19" s="50"/>
      <c r="M19" s="53" t="s">
        <v>41</v>
      </c>
      <c r="N19" s="31"/>
      <c r="O19" s="56">
        <f>STDEV(O8:O17)</f>
        <v>3.6365259768844993</v>
      </c>
      <c r="P19" s="56">
        <f>STDEV(P8:P17)</f>
        <v>85.18101081798946</v>
      </c>
    </row>
    <row r="20" spans="1:16" ht="20.100000000000001" customHeight="1" x14ac:dyDescent="0.25">
      <c r="B20" s="13"/>
      <c r="C20" s="13"/>
      <c r="D20" s="13"/>
      <c r="E20" s="13"/>
      <c r="F20" s="49"/>
      <c r="G20" s="13"/>
      <c r="H20" s="49"/>
      <c r="I20" s="49"/>
      <c r="J20" s="50"/>
      <c r="K20" s="50"/>
      <c r="L20" s="50"/>
      <c r="M20" s="53" t="s">
        <v>42</v>
      </c>
      <c r="N20" s="31"/>
      <c r="O20" s="56">
        <f>O19/SQRT(COUNT(O8:O17))</f>
        <v>1.1499704857323845</v>
      </c>
      <c r="P20" s="56">
        <f>P19/SQRT(COUNT(P8:P17))</f>
        <v>26.936600758028909</v>
      </c>
    </row>
    <row r="21" spans="1:16" ht="20.100000000000001" customHeight="1" x14ac:dyDescent="0.25">
      <c r="B21" s="13"/>
      <c r="C21" s="13"/>
      <c r="D21" s="13"/>
      <c r="E21" s="13"/>
      <c r="F21" s="49"/>
      <c r="G21" s="13"/>
      <c r="H21" s="49"/>
      <c r="I21" s="49"/>
      <c r="J21" s="50"/>
      <c r="K21" s="50"/>
      <c r="L21" s="50"/>
      <c r="M21" s="53" t="s">
        <v>44</v>
      </c>
      <c r="N21" s="31"/>
      <c r="O21" s="19">
        <f>COUNT(O8:O17)</f>
        <v>10</v>
      </c>
      <c r="P21" s="19">
        <f>COUNT(P8:P17)</f>
        <v>10</v>
      </c>
    </row>
    <row r="22" spans="1:16" ht="20.100000000000001" customHeight="1" x14ac:dyDescent="0.25">
      <c r="A22">
        <v>1</v>
      </c>
      <c r="B22" s="2">
        <v>84</v>
      </c>
      <c r="C22" s="2" t="s">
        <v>30</v>
      </c>
      <c r="D22" s="2">
        <v>2</v>
      </c>
      <c r="E22" s="16">
        <v>45463</v>
      </c>
      <c r="F22" s="12">
        <v>6.3600000000000004E-2</v>
      </c>
      <c r="G22" s="12">
        <v>1.0569999999999999</v>
      </c>
      <c r="H22" s="12">
        <v>2.3809</v>
      </c>
      <c r="I22" s="12">
        <f t="shared" ref="I22:I31" si="4">H22-G22</f>
        <v>1.3239000000000001</v>
      </c>
      <c r="J22" s="24">
        <v>33.5</v>
      </c>
      <c r="K22" s="24">
        <v>35.6</v>
      </c>
      <c r="L22" s="24">
        <v>29.8</v>
      </c>
      <c r="M22" s="24">
        <v>31.6</v>
      </c>
      <c r="N22" s="30">
        <f t="shared" ref="N22:N31" si="5">AVERAGE(J22:M22)</f>
        <v>32.625</v>
      </c>
      <c r="O22" s="30">
        <f t="shared" ref="O22:O31" si="6">N22/2</f>
        <v>16.3125</v>
      </c>
      <c r="P22" s="30">
        <f t="shared" ref="P22:P31" si="7">N22/F22</f>
        <v>512.97169811320748</v>
      </c>
    </row>
    <row r="23" spans="1:16" ht="20.100000000000001" customHeight="1" x14ac:dyDescent="0.25">
      <c r="A23">
        <v>2</v>
      </c>
      <c r="B23" s="2">
        <v>82</v>
      </c>
      <c r="C23" s="2" t="s">
        <v>30</v>
      </c>
      <c r="D23" s="2">
        <v>2</v>
      </c>
      <c r="E23" s="16">
        <v>45463</v>
      </c>
      <c r="F23" s="12">
        <v>6.1399999999999996E-2</v>
      </c>
      <c r="G23" s="12">
        <v>1.0601</v>
      </c>
      <c r="H23" s="12">
        <v>2.2501000000000002</v>
      </c>
      <c r="I23" s="12">
        <f t="shared" si="4"/>
        <v>1.1900000000000002</v>
      </c>
      <c r="J23" s="24">
        <v>34.1</v>
      </c>
      <c r="K23" s="24">
        <v>36</v>
      </c>
      <c r="L23" s="24">
        <v>34.1</v>
      </c>
      <c r="M23" s="24">
        <v>34.700000000000003</v>
      </c>
      <c r="N23" s="30">
        <f t="shared" si="5"/>
        <v>34.724999999999994</v>
      </c>
      <c r="O23" s="30">
        <f t="shared" si="6"/>
        <v>17.362499999999997</v>
      </c>
      <c r="P23" s="30">
        <f t="shared" si="7"/>
        <v>565.55374592833869</v>
      </c>
    </row>
    <row r="24" spans="1:16" ht="20.100000000000001" customHeight="1" x14ac:dyDescent="0.25">
      <c r="A24">
        <v>3</v>
      </c>
      <c r="B24" s="2">
        <v>93</v>
      </c>
      <c r="C24" s="2" t="s">
        <v>30</v>
      </c>
      <c r="D24" s="2">
        <v>2</v>
      </c>
      <c r="E24" s="16">
        <v>45463</v>
      </c>
      <c r="F24" s="12">
        <v>5.2499999999999998E-2</v>
      </c>
      <c r="G24" s="12">
        <v>1.0568</v>
      </c>
      <c r="H24" s="12">
        <v>2.2164999999999999</v>
      </c>
      <c r="I24" s="12">
        <f t="shared" si="4"/>
        <v>1.1597</v>
      </c>
      <c r="J24" s="24">
        <v>32.4</v>
      </c>
      <c r="K24" s="24">
        <v>32.299999999999997</v>
      </c>
      <c r="L24" s="24">
        <v>29.9</v>
      </c>
      <c r="M24" s="24">
        <v>31.6</v>
      </c>
      <c r="N24" s="30">
        <f t="shared" si="5"/>
        <v>31.549999999999997</v>
      </c>
      <c r="O24" s="30">
        <f t="shared" si="6"/>
        <v>15.774999999999999</v>
      </c>
      <c r="P24" s="30">
        <f t="shared" si="7"/>
        <v>600.95238095238096</v>
      </c>
    </row>
    <row r="25" spans="1:16" ht="20.100000000000001" customHeight="1" x14ac:dyDescent="0.25">
      <c r="A25">
        <v>4</v>
      </c>
      <c r="B25" s="2">
        <v>90</v>
      </c>
      <c r="C25" s="2" t="s">
        <v>30</v>
      </c>
      <c r="D25" s="2">
        <v>2</v>
      </c>
      <c r="E25" s="16">
        <v>45463</v>
      </c>
      <c r="F25" s="12">
        <v>5.2900000000000003E-2</v>
      </c>
      <c r="G25" s="12">
        <v>1.0640000000000001</v>
      </c>
      <c r="H25" s="12">
        <v>2.2677999999999998</v>
      </c>
      <c r="I25" s="12">
        <f t="shared" si="4"/>
        <v>1.2037999999999998</v>
      </c>
      <c r="J25" s="24">
        <v>26.7</v>
      </c>
      <c r="K25" s="24">
        <v>28.1</v>
      </c>
      <c r="L25" s="24">
        <v>27.1</v>
      </c>
      <c r="M25" s="24">
        <v>29.5</v>
      </c>
      <c r="N25" s="30">
        <f t="shared" si="5"/>
        <v>27.85</v>
      </c>
      <c r="O25" s="30">
        <f t="shared" si="6"/>
        <v>13.925000000000001</v>
      </c>
      <c r="P25" s="30">
        <f t="shared" si="7"/>
        <v>526.46502835538752</v>
      </c>
    </row>
    <row r="26" spans="1:16" ht="20.100000000000001" customHeight="1" x14ac:dyDescent="0.25">
      <c r="A26">
        <v>5</v>
      </c>
      <c r="B26" s="2">
        <v>119</v>
      </c>
      <c r="C26" s="2" t="s">
        <v>30</v>
      </c>
      <c r="D26" s="2">
        <v>2</v>
      </c>
      <c r="E26" s="16">
        <v>45497</v>
      </c>
      <c r="F26" s="12">
        <v>5.7599999999999998E-2</v>
      </c>
      <c r="G26" s="12">
        <v>1.0634999999999999</v>
      </c>
      <c r="H26" s="12">
        <v>2.2625000000000002</v>
      </c>
      <c r="I26" s="12">
        <f t="shared" si="4"/>
        <v>1.1990000000000003</v>
      </c>
      <c r="J26" s="24">
        <v>26.7</v>
      </c>
      <c r="K26" s="24">
        <v>26.8</v>
      </c>
      <c r="L26" s="24">
        <v>26.5</v>
      </c>
      <c r="M26" s="24">
        <v>27.5</v>
      </c>
      <c r="N26" s="30">
        <f t="shared" si="5"/>
        <v>26.875</v>
      </c>
      <c r="O26" s="30">
        <f t="shared" si="6"/>
        <v>13.4375</v>
      </c>
      <c r="P26" s="30">
        <f t="shared" si="7"/>
        <v>466.57986111111114</v>
      </c>
    </row>
    <row r="27" spans="1:16" ht="20.100000000000001" customHeight="1" x14ac:dyDescent="0.25">
      <c r="A27">
        <v>6</v>
      </c>
      <c r="B27" s="2">
        <v>121</v>
      </c>
      <c r="C27" s="2" t="s">
        <v>30</v>
      </c>
      <c r="D27" s="2">
        <v>2</v>
      </c>
      <c r="E27" s="16">
        <v>45497</v>
      </c>
      <c r="F27" s="12">
        <v>6.1700000000000005E-2</v>
      </c>
      <c r="G27" s="12">
        <v>1.0628</v>
      </c>
      <c r="H27" s="12">
        <v>2.2477999999999998</v>
      </c>
      <c r="I27" s="12">
        <f t="shared" si="4"/>
        <v>1.1849999999999998</v>
      </c>
      <c r="J27" s="24">
        <v>35.1</v>
      </c>
      <c r="K27" s="24">
        <v>35.700000000000003</v>
      </c>
      <c r="L27" s="24">
        <v>36.799999999999997</v>
      </c>
      <c r="M27" s="24">
        <v>40</v>
      </c>
      <c r="N27" s="30">
        <f t="shared" si="5"/>
        <v>36.900000000000006</v>
      </c>
      <c r="O27" s="30">
        <f t="shared" si="6"/>
        <v>18.450000000000003</v>
      </c>
      <c r="P27" s="30">
        <f t="shared" si="7"/>
        <v>598.0551053484603</v>
      </c>
    </row>
    <row r="28" spans="1:16" ht="20.100000000000001" customHeight="1" x14ac:dyDescent="0.25">
      <c r="A28">
        <v>7</v>
      </c>
      <c r="B28" s="2">
        <v>125</v>
      </c>
      <c r="C28" s="2" t="s">
        <v>30</v>
      </c>
      <c r="D28" s="2">
        <v>2</v>
      </c>
      <c r="E28" s="16">
        <v>45497</v>
      </c>
      <c r="F28" s="12">
        <v>5.2600000000000001E-2</v>
      </c>
      <c r="G28" s="12">
        <v>1.0568</v>
      </c>
      <c r="H28" s="12">
        <v>2.2412000000000001</v>
      </c>
      <c r="I28" s="12">
        <f t="shared" si="4"/>
        <v>1.1844000000000001</v>
      </c>
      <c r="J28" s="24">
        <v>27.4</v>
      </c>
      <c r="K28" s="24">
        <v>28.8</v>
      </c>
      <c r="L28" s="24">
        <v>27.3</v>
      </c>
      <c r="M28" s="24">
        <v>27.9</v>
      </c>
      <c r="N28" s="30">
        <f t="shared" si="5"/>
        <v>27.85</v>
      </c>
      <c r="O28" s="30">
        <f t="shared" si="6"/>
        <v>13.925000000000001</v>
      </c>
      <c r="P28" s="30">
        <f t="shared" si="7"/>
        <v>529.46768060836507</v>
      </c>
    </row>
    <row r="29" spans="1:16" ht="20.100000000000001" customHeight="1" x14ac:dyDescent="0.25">
      <c r="A29">
        <v>8</v>
      </c>
      <c r="B29" s="2">
        <v>143</v>
      </c>
      <c r="C29" s="18" t="s">
        <v>30</v>
      </c>
      <c r="D29" s="18">
        <v>2</v>
      </c>
      <c r="E29" s="16">
        <v>45504</v>
      </c>
      <c r="F29" s="12">
        <v>6.359999999999999E-2</v>
      </c>
      <c r="G29" s="12">
        <v>1.0555000000000001</v>
      </c>
      <c r="H29" s="12">
        <v>2.0971000000000002</v>
      </c>
      <c r="I29" s="12">
        <f t="shared" si="4"/>
        <v>1.0416000000000001</v>
      </c>
      <c r="J29" s="24">
        <v>28.2</v>
      </c>
      <c r="K29" s="24">
        <v>28.6</v>
      </c>
      <c r="L29" s="24">
        <v>28.1</v>
      </c>
      <c r="M29" s="24">
        <v>29.2</v>
      </c>
      <c r="N29" s="30">
        <f t="shared" si="5"/>
        <v>28.525000000000002</v>
      </c>
      <c r="O29" s="30">
        <f t="shared" si="6"/>
        <v>14.262500000000001</v>
      </c>
      <c r="P29" s="30">
        <f t="shared" si="7"/>
        <v>448.50628930817618</v>
      </c>
    </row>
    <row r="30" spans="1:16" ht="20.100000000000001" customHeight="1" x14ac:dyDescent="0.25">
      <c r="A30">
        <v>9</v>
      </c>
      <c r="B30" s="2">
        <v>144</v>
      </c>
      <c r="C30" s="18" t="s">
        <v>30</v>
      </c>
      <c r="D30" s="18">
        <v>2</v>
      </c>
      <c r="E30" s="16">
        <v>45504</v>
      </c>
      <c r="F30" s="12">
        <v>6.359999999999999E-2</v>
      </c>
      <c r="G30" s="12">
        <v>1.0585</v>
      </c>
      <c r="H30" s="12">
        <v>2.1469</v>
      </c>
      <c r="I30" s="12">
        <f t="shared" si="4"/>
        <v>1.0884</v>
      </c>
      <c r="J30" s="24">
        <v>34.6</v>
      </c>
      <c r="K30" s="24">
        <v>37.4</v>
      </c>
      <c r="L30" s="24">
        <v>39.700000000000003</v>
      </c>
      <c r="M30" s="24">
        <v>38</v>
      </c>
      <c r="N30" s="30">
        <f t="shared" si="5"/>
        <v>37.424999999999997</v>
      </c>
      <c r="O30" s="30">
        <f t="shared" si="6"/>
        <v>18.712499999999999</v>
      </c>
      <c r="P30" s="30">
        <f t="shared" si="7"/>
        <v>588.44339622641519</v>
      </c>
    </row>
    <row r="31" spans="1:16" ht="20.100000000000001" customHeight="1" x14ac:dyDescent="0.25">
      <c r="A31">
        <v>10</v>
      </c>
      <c r="B31" s="2">
        <v>154</v>
      </c>
      <c r="C31" s="18" t="s">
        <v>30</v>
      </c>
      <c r="D31" s="18">
        <v>2</v>
      </c>
      <c r="E31" s="16">
        <v>45504</v>
      </c>
      <c r="F31" s="12">
        <v>5.9399999999999994E-2</v>
      </c>
      <c r="G31" s="12">
        <v>1.0522</v>
      </c>
      <c r="H31" s="12">
        <v>2.2467999999999999</v>
      </c>
      <c r="I31" s="12">
        <f t="shared" si="4"/>
        <v>1.1945999999999999</v>
      </c>
      <c r="J31" s="24">
        <v>28.6</v>
      </c>
      <c r="K31" s="24">
        <v>29.5</v>
      </c>
      <c r="L31" s="24">
        <v>28.5</v>
      </c>
      <c r="M31" s="24">
        <v>26.5</v>
      </c>
      <c r="N31" s="30">
        <f t="shared" si="5"/>
        <v>28.274999999999999</v>
      </c>
      <c r="O31" s="30">
        <f t="shared" si="6"/>
        <v>14.137499999999999</v>
      </c>
      <c r="P31" s="30">
        <f t="shared" si="7"/>
        <v>476.01010101010104</v>
      </c>
    </row>
    <row r="32" spans="1:16" ht="20.100000000000001" customHeight="1" x14ac:dyDescent="0.25">
      <c r="B32" s="47"/>
      <c r="C32" s="47"/>
      <c r="D32" s="47"/>
      <c r="E32" s="47"/>
      <c r="F32" s="46"/>
      <c r="G32" s="47"/>
      <c r="H32" s="46"/>
      <c r="I32" s="46"/>
      <c r="J32" s="48"/>
      <c r="K32" s="48"/>
      <c r="L32" s="48"/>
      <c r="M32" s="52" t="s">
        <v>0</v>
      </c>
      <c r="N32" s="45"/>
      <c r="O32" s="59">
        <f>AVERAGE(O22:O31)</f>
        <v>15.629999999999999</v>
      </c>
      <c r="P32" s="59">
        <f>AVERAGE(P22:P31)</f>
        <v>531.30052869619431</v>
      </c>
    </row>
    <row r="33" spans="1:16" ht="20.100000000000001" customHeight="1" x14ac:dyDescent="0.25">
      <c r="B33" s="13"/>
      <c r="C33" s="13"/>
      <c r="D33" s="13"/>
      <c r="E33" s="13"/>
      <c r="F33" s="49"/>
      <c r="G33" s="13"/>
      <c r="H33" s="49"/>
      <c r="I33" s="49"/>
      <c r="J33" s="50"/>
      <c r="K33" s="50"/>
      <c r="L33" s="50"/>
      <c r="M33" s="53" t="s">
        <v>41</v>
      </c>
      <c r="N33" s="31"/>
      <c r="O33" s="56">
        <f>STDEV(O22:O31)</f>
        <v>1.9905697816342796</v>
      </c>
      <c r="P33" s="56">
        <f>STDEV(P22:P31)</f>
        <v>55.985627059768142</v>
      </c>
    </row>
    <row r="34" spans="1:16" ht="20.100000000000001" customHeight="1" x14ac:dyDescent="0.25">
      <c r="B34" s="13"/>
      <c r="C34" s="13"/>
      <c r="D34" s="13"/>
      <c r="E34" s="13"/>
      <c r="F34" s="49"/>
      <c r="G34" s="13"/>
      <c r="H34" s="49"/>
      <c r="I34" s="49"/>
      <c r="J34" s="50"/>
      <c r="K34" s="50"/>
      <c r="L34" s="50"/>
      <c r="M34" s="53" t="s">
        <v>42</v>
      </c>
      <c r="N34" s="31"/>
      <c r="O34" s="56">
        <f>O33/SQRT(COUNT(O22:O31))</f>
        <v>0.62947343514683307</v>
      </c>
      <c r="P34" s="56">
        <f>P33/SQRT(COUNT(P22:P31))</f>
        <v>17.704209774162308</v>
      </c>
    </row>
    <row r="35" spans="1:16" ht="20.100000000000001" customHeight="1" x14ac:dyDescent="0.25">
      <c r="B35" s="13"/>
      <c r="C35" s="13"/>
      <c r="D35" s="13"/>
      <c r="E35" s="13"/>
      <c r="F35" s="49"/>
      <c r="G35" s="13"/>
      <c r="H35" s="49"/>
      <c r="I35" s="49"/>
      <c r="J35" s="50"/>
      <c r="K35" s="50"/>
      <c r="L35" s="50"/>
      <c r="M35" s="53" t="s">
        <v>44</v>
      </c>
      <c r="N35" s="31"/>
      <c r="O35" s="19">
        <f>COUNT(O22:O31)</f>
        <v>10</v>
      </c>
      <c r="P35" s="19">
        <f>COUNT(P22:P31)</f>
        <v>10</v>
      </c>
    </row>
    <row r="36" spans="1:16" ht="20.100000000000001" customHeight="1" x14ac:dyDescent="0.25">
      <c r="A36">
        <v>1</v>
      </c>
      <c r="B36" s="2">
        <v>94</v>
      </c>
      <c r="C36" s="2" t="s">
        <v>28</v>
      </c>
      <c r="D36" s="2">
        <v>4</v>
      </c>
      <c r="E36" s="16">
        <v>45463</v>
      </c>
      <c r="F36" s="12">
        <v>6.08E-2</v>
      </c>
      <c r="G36" s="12">
        <v>1.0611999999999999</v>
      </c>
      <c r="H36" s="12">
        <v>2.3227000000000002</v>
      </c>
      <c r="I36" s="12">
        <f t="shared" ref="I36:I44" si="8">H36-G36</f>
        <v>1.2615000000000003</v>
      </c>
      <c r="J36" s="24">
        <v>31.9</v>
      </c>
      <c r="K36" s="24">
        <v>32.9</v>
      </c>
      <c r="L36" s="24">
        <v>31.7</v>
      </c>
      <c r="M36" s="24">
        <v>33.1</v>
      </c>
      <c r="N36" s="30">
        <f t="shared" ref="N36:N44" si="9">AVERAGE(J36:M36)</f>
        <v>32.4</v>
      </c>
      <c r="O36" s="30">
        <f t="shared" ref="O36:O44" si="10">N36/2</f>
        <v>16.2</v>
      </c>
      <c r="P36" s="30">
        <f t="shared" ref="P36:P44" si="11">N36/F36</f>
        <v>532.8947368421052</v>
      </c>
    </row>
    <row r="37" spans="1:16" ht="20.100000000000001" customHeight="1" x14ac:dyDescent="0.25">
      <c r="A37">
        <v>2</v>
      </c>
      <c r="B37" s="2">
        <v>87</v>
      </c>
      <c r="C37" s="2" t="s">
        <v>28</v>
      </c>
      <c r="D37" s="2">
        <v>4</v>
      </c>
      <c r="E37" s="16">
        <v>45463</v>
      </c>
      <c r="F37" s="12">
        <v>5.6900000000000006E-2</v>
      </c>
      <c r="G37" s="12">
        <v>1.0556000000000001</v>
      </c>
      <c r="H37" s="12">
        <v>2.2454000000000001</v>
      </c>
      <c r="I37" s="12">
        <f t="shared" si="8"/>
        <v>1.1898</v>
      </c>
      <c r="J37" s="24">
        <v>34.1</v>
      </c>
      <c r="K37" s="24">
        <v>33.6</v>
      </c>
      <c r="L37" s="24">
        <v>34.1</v>
      </c>
      <c r="M37" s="24">
        <v>33</v>
      </c>
      <c r="N37" s="30">
        <f t="shared" si="9"/>
        <v>33.700000000000003</v>
      </c>
      <c r="O37" s="30">
        <f t="shared" si="10"/>
        <v>16.850000000000001</v>
      </c>
      <c r="P37" s="30">
        <f t="shared" si="11"/>
        <v>592.26713532513179</v>
      </c>
    </row>
    <row r="38" spans="1:16" ht="20.100000000000001" customHeight="1" x14ac:dyDescent="0.25">
      <c r="A38">
        <v>3</v>
      </c>
      <c r="B38" s="2">
        <v>85</v>
      </c>
      <c r="C38" s="2" t="s">
        <v>28</v>
      </c>
      <c r="D38" s="2">
        <v>4</v>
      </c>
      <c r="E38" s="16">
        <v>45463</v>
      </c>
      <c r="F38" s="12">
        <v>5.5900000000000005E-2</v>
      </c>
      <c r="G38" s="12">
        <v>1.0598000000000001</v>
      </c>
      <c r="H38" s="12">
        <v>2.2450000000000001</v>
      </c>
      <c r="I38" s="12">
        <f t="shared" si="8"/>
        <v>1.1852</v>
      </c>
      <c r="J38" s="24">
        <v>34.299999999999997</v>
      </c>
      <c r="K38" s="24">
        <v>34</v>
      </c>
      <c r="L38" s="24">
        <v>36.799999999999997</v>
      </c>
      <c r="M38" s="24">
        <v>35.700000000000003</v>
      </c>
      <c r="N38" s="30">
        <f t="shared" si="9"/>
        <v>35.200000000000003</v>
      </c>
      <c r="O38" s="30">
        <f t="shared" si="10"/>
        <v>17.600000000000001</v>
      </c>
      <c r="P38" s="30">
        <f t="shared" si="11"/>
        <v>629.69588550983894</v>
      </c>
    </row>
    <row r="39" spans="1:16" ht="20.100000000000001" customHeight="1" x14ac:dyDescent="0.25">
      <c r="A39">
        <v>4</v>
      </c>
      <c r="B39" s="2">
        <v>89</v>
      </c>
      <c r="C39" s="2" t="s">
        <v>28</v>
      </c>
      <c r="D39" s="2">
        <v>4</v>
      </c>
      <c r="E39" s="16">
        <v>45463</v>
      </c>
      <c r="F39" s="12">
        <v>5.3499999999999999E-2</v>
      </c>
      <c r="G39" s="12">
        <v>1.0559000000000001</v>
      </c>
      <c r="H39" s="12">
        <v>2.2321</v>
      </c>
      <c r="I39" s="12">
        <f t="shared" si="8"/>
        <v>1.1761999999999999</v>
      </c>
      <c r="J39" s="24">
        <v>31.5</v>
      </c>
      <c r="K39" s="24">
        <v>35.299999999999997</v>
      </c>
      <c r="L39" s="24">
        <v>34.1</v>
      </c>
      <c r="M39" s="24">
        <v>34.799999999999997</v>
      </c>
      <c r="N39" s="30">
        <f t="shared" si="9"/>
        <v>33.924999999999997</v>
      </c>
      <c r="O39" s="30">
        <f t="shared" si="10"/>
        <v>16.962499999999999</v>
      </c>
      <c r="P39" s="30">
        <f t="shared" si="11"/>
        <v>634.11214953271019</v>
      </c>
    </row>
    <row r="40" spans="1:16" ht="20.100000000000001" customHeight="1" x14ac:dyDescent="0.25">
      <c r="A40">
        <v>5</v>
      </c>
      <c r="B40" s="2">
        <v>126</v>
      </c>
      <c r="C40" s="2" t="s">
        <v>28</v>
      </c>
      <c r="D40" s="2">
        <v>4</v>
      </c>
      <c r="E40" s="16">
        <v>45497</v>
      </c>
      <c r="F40" s="12">
        <v>5.9300000000000005E-2</v>
      </c>
      <c r="G40" s="12">
        <v>1.0598000000000001</v>
      </c>
      <c r="H40" s="12">
        <v>2.2530999999999999</v>
      </c>
      <c r="I40" s="12">
        <f t="shared" si="8"/>
        <v>1.1932999999999998</v>
      </c>
      <c r="J40" s="24">
        <v>33.6</v>
      </c>
      <c r="K40" s="24">
        <v>33.799999999999997</v>
      </c>
      <c r="L40" s="24">
        <v>31.7</v>
      </c>
      <c r="M40" s="24">
        <v>31.1</v>
      </c>
      <c r="N40" s="30">
        <f t="shared" si="9"/>
        <v>32.550000000000004</v>
      </c>
      <c r="O40" s="30">
        <f t="shared" si="10"/>
        <v>16.275000000000002</v>
      </c>
      <c r="P40" s="30">
        <f t="shared" si="11"/>
        <v>548.9038785834739</v>
      </c>
    </row>
    <row r="41" spans="1:16" ht="20.100000000000001" customHeight="1" x14ac:dyDescent="0.25">
      <c r="A41">
        <v>6</v>
      </c>
      <c r="B41" s="2">
        <v>123</v>
      </c>
      <c r="C41" s="2" t="s">
        <v>28</v>
      </c>
      <c r="D41" s="2">
        <v>4</v>
      </c>
      <c r="E41" s="16">
        <v>45497</v>
      </c>
      <c r="F41" s="12">
        <v>5.1299999999999998E-2</v>
      </c>
      <c r="G41" s="12">
        <v>1.0648</v>
      </c>
      <c r="H41" s="12">
        <v>2.2711999999999999</v>
      </c>
      <c r="I41" s="12">
        <f t="shared" si="8"/>
        <v>1.2063999999999999</v>
      </c>
      <c r="J41" s="24">
        <v>29.9</v>
      </c>
      <c r="K41" s="24">
        <v>28.8</v>
      </c>
      <c r="L41" s="24">
        <v>29.9</v>
      </c>
      <c r="M41" s="24">
        <v>31.5</v>
      </c>
      <c r="N41" s="30">
        <f t="shared" si="9"/>
        <v>30.024999999999999</v>
      </c>
      <c r="O41" s="30">
        <f t="shared" si="10"/>
        <v>15.012499999999999</v>
      </c>
      <c r="P41" s="30">
        <f t="shared" si="11"/>
        <v>585.28265107212474</v>
      </c>
    </row>
    <row r="42" spans="1:16" ht="20.100000000000001" customHeight="1" x14ac:dyDescent="0.25">
      <c r="A42">
        <v>7</v>
      </c>
      <c r="B42" s="2">
        <v>113</v>
      </c>
      <c r="C42" s="2" t="s">
        <v>28</v>
      </c>
      <c r="D42" s="2">
        <v>4</v>
      </c>
      <c r="E42" s="16">
        <v>45497</v>
      </c>
      <c r="F42" s="12">
        <v>6.2799999999999995E-2</v>
      </c>
      <c r="G42" s="12">
        <v>1.0573999999999999</v>
      </c>
      <c r="H42" s="12">
        <v>2.2522000000000002</v>
      </c>
      <c r="I42" s="12">
        <f t="shared" si="8"/>
        <v>1.1948000000000003</v>
      </c>
      <c r="J42" s="24">
        <v>34.700000000000003</v>
      </c>
      <c r="K42" s="24">
        <v>34.6</v>
      </c>
      <c r="L42" s="24">
        <v>33.4</v>
      </c>
      <c r="M42" s="24">
        <v>33.700000000000003</v>
      </c>
      <c r="N42" s="30">
        <f t="shared" si="9"/>
        <v>34.100000000000009</v>
      </c>
      <c r="O42" s="30">
        <f t="shared" si="10"/>
        <v>17.050000000000004</v>
      </c>
      <c r="P42" s="30">
        <f t="shared" si="11"/>
        <v>542.99363057324854</v>
      </c>
    </row>
    <row r="43" spans="1:16" ht="20.100000000000001" customHeight="1" x14ac:dyDescent="0.25">
      <c r="A43">
        <v>8</v>
      </c>
      <c r="B43" s="2">
        <v>149</v>
      </c>
      <c r="C43" s="18" t="s">
        <v>28</v>
      </c>
      <c r="D43" s="18">
        <v>4</v>
      </c>
      <c r="E43" s="16">
        <v>45504</v>
      </c>
      <c r="F43" s="12">
        <v>5.3199999999999997E-2</v>
      </c>
      <c r="G43" s="12">
        <v>1.0572999999999999</v>
      </c>
      <c r="H43" s="12">
        <v>2.2181000000000002</v>
      </c>
      <c r="I43" s="12">
        <f t="shared" si="8"/>
        <v>1.1608000000000003</v>
      </c>
      <c r="J43" s="24">
        <v>18.5</v>
      </c>
      <c r="K43" s="24">
        <v>19.2</v>
      </c>
      <c r="L43" s="24">
        <v>17.399999999999999</v>
      </c>
      <c r="M43" s="24">
        <v>19.8</v>
      </c>
      <c r="N43" s="30">
        <f t="shared" si="9"/>
        <v>18.725000000000001</v>
      </c>
      <c r="O43" s="30">
        <f t="shared" si="10"/>
        <v>9.3625000000000007</v>
      </c>
      <c r="P43" s="30">
        <f t="shared" si="11"/>
        <v>351.97368421052636</v>
      </c>
    </row>
    <row r="44" spans="1:16" ht="20.100000000000001" customHeight="1" x14ac:dyDescent="0.25">
      <c r="A44">
        <v>9</v>
      </c>
      <c r="B44" s="2">
        <v>148</v>
      </c>
      <c r="C44" s="18" t="s">
        <v>28</v>
      </c>
      <c r="D44" s="18">
        <v>4</v>
      </c>
      <c r="E44" s="16">
        <v>45504</v>
      </c>
      <c r="F44" s="12">
        <v>5.4599999999999996E-2</v>
      </c>
      <c r="G44" s="12">
        <v>1.0597000000000001</v>
      </c>
      <c r="H44" s="12">
        <v>2.1976</v>
      </c>
      <c r="I44" s="12">
        <f t="shared" si="8"/>
        <v>1.1378999999999999</v>
      </c>
      <c r="J44" s="24">
        <v>31</v>
      </c>
      <c r="K44" s="24">
        <v>34.299999999999997</v>
      </c>
      <c r="L44" s="24">
        <v>34.5</v>
      </c>
      <c r="M44" s="24">
        <v>32.9</v>
      </c>
      <c r="N44" s="30">
        <f t="shared" si="9"/>
        <v>33.174999999999997</v>
      </c>
      <c r="O44" s="30">
        <f t="shared" si="10"/>
        <v>16.587499999999999</v>
      </c>
      <c r="P44" s="30">
        <f t="shared" si="11"/>
        <v>607.60073260073261</v>
      </c>
    </row>
    <row r="45" spans="1:16" ht="20.100000000000001" customHeight="1" x14ac:dyDescent="0.25">
      <c r="B45" s="47"/>
      <c r="C45" s="47"/>
      <c r="D45" s="47"/>
      <c r="E45" s="47"/>
      <c r="F45" s="46"/>
      <c r="G45" s="47"/>
      <c r="H45" s="46"/>
      <c r="I45" s="46"/>
      <c r="J45" s="48"/>
      <c r="K45" s="48"/>
      <c r="L45" s="48"/>
      <c r="M45" s="52" t="s">
        <v>0</v>
      </c>
      <c r="N45" s="45"/>
      <c r="O45" s="59">
        <f>AVERAGE(O36:O44)</f>
        <v>15.766666666666667</v>
      </c>
      <c r="P45" s="59">
        <f>AVERAGE(P36:P44)</f>
        <v>558.41383158332144</v>
      </c>
    </row>
    <row r="46" spans="1:16" ht="20.100000000000001" customHeight="1" x14ac:dyDescent="0.25">
      <c r="B46" s="13"/>
      <c r="C46" s="13"/>
      <c r="D46" s="13"/>
      <c r="E46" s="13"/>
      <c r="F46" s="49"/>
      <c r="G46" s="13"/>
      <c r="H46" s="49"/>
      <c r="I46" s="49"/>
      <c r="J46" s="50"/>
      <c r="K46" s="50"/>
      <c r="L46" s="50"/>
      <c r="M46" s="53" t="s">
        <v>41</v>
      </c>
      <c r="N46" s="31"/>
      <c r="O46" s="56">
        <f>STDEV(O36:O44)</f>
        <v>2.5078314835730153</v>
      </c>
      <c r="P46" s="56">
        <f>STDEV(P36:P44)</f>
        <v>85.656054856009575</v>
      </c>
    </row>
    <row r="47" spans="1:16" ht="20.100000000000001" customHeight="1" x14ac:dyDescent="0.25">
      <c r="B47" s="13"/>
      <c r="C47" s="13"/>
      <c r="D47" s="13"/>
      <c r="E47" s="13"/>
      <c r="F47" s="49"/>
      <c r="G47" s="13"/>
      <c r="H47" s="49"/>
      <c r="I47" s="49"/>
      <c r="J47" s="50"/>
      <c r="K47" s="50"/>
      <c r="L47" s="50"/>
      <c r="M47" s="53" t="s">
        <v>42</v>
      </c>
      <c r="N47" s="31"/>
      <c r="O47" s="56">
        <f>O46/SQRT(COUNT(O36:O44))</f>
        <v>0.83594382785767174</v>
      </c>
      <c r="P47" s="56">
        <f>P46/SQRT(COUNT(P36:P44))</f>
        <v>28.552018285336526</v>
      </c>
    </row>
    <row r="48" spans="1:16" ht="20.100000000000001" customHeight="1" x14ac:dyDescent="0.25">
      <c r="B48" s="13"/>
      <c r="C48" s="13"/>
      <c r="D48" s="13"/>
      <c r="E48" s="13"/>
      <c r="F48" s="49"/>
      <c r="G48" s="13"/>
      <c r="H48" s="49"/>
      <c r="I48" s="49"/>
      <c r="J48" s="50"/>
      <c r="K48" s="50"/>
      <c r="L48" s="50"/>
      <c r="M48" s="53" t="s">
        <v>44</v>
      </c>
      <c r="N48" s="31"/>
      <c r="O48" s="19">
        <f>COUNT(O36:O44)</f>
        <v>9</v>
      </c>
      <c r="P48" s="19">
        <f>COUNT(P36:P44)</f>
        <v>9</v>
      </c>
    </row>
    <row r="49" spans="1:16" ht="20.100000000000001" customHeight="1" x14ac:dyDescent="0.25">
      <c r="A49">
        <v>1</v>
      </c>
      <c r="B49" s="2">
        <v>83</v>
      </c>
      <c r="C49" s="2" t="s">
        <v>27</v>
      </c>
      <c r="D49" s="2">
        <v>6</v>
      </c>
      <c r="E49" s="16">
        <v>45463</v>
      </c>
      <c r="F49" s="12">
        <v>5.2299999999999999E-2</v>
      </c>
      <c r="G49" s="12">
        <v>1.0532999999999999</v>
      </c>
      <c r="H49" s="12">
        <v>2.1413000000000002</v>
      </c>
      <c r="I49" s="12">
        <f t="shared" ref="I49:I57" si="12">H49-G49</f>
        <v>1.0880000000000003</v>
      </c>
      <c r="J49" s="24">
        <v>25.2</v>
      </c>
      <c r="K49" s="24">
        <v>23.5</v>
      </c>
      <c r="L49" s="24">
        <v>24.3</v>
      </c>
      <c r="M49" s="24">
        <v>26.8</v>
      </c>
      <c r="N49" s="30">
        <f t="shared" ref="N49:N57" si="13">AVERAGE(J49:M49)</f>
        <v>24.95</v>
      </c>
      <c r="O49" s="30">
        <f t="shared" ref="O49:O57" si="14">N49/2</f>
        <v>12.475</v>
      </c>
      <c r="P49" s="30">
        <f t="shared" ref="P49:P57" si="15">N49/F49</f>
        <v>477.05544933078392</v>
      </c>
    </row>
    <row r="50" spans="1:16" ht="20.100000000000001" customHeight="1" x14ac:dyDescent="0.25">
      <c r="A50">
        <v>2</v>
      </c>
      <c r="B50" s="2">
        <v>91</v>
      </c>
      <c r="C50" s="2" t="s">
        <v>27</v>
      </c>
      <c r="D50" s="2">
        <v>6</v>
      </c>
      <c r="E50" s="16">
        <v>45463</v>
      </c>
      <c r="F50" s="12">
        <v>6.5200000000000008E-2</v>
      </c>
      <c r="G50" s="12">
        <v>1.0603</v>
      </c>
      <c r="H50" s="12">
        <v>2.2387999999999999</v>
      </c>
      <c r="I50" s="12">
        <f t="shared" si="12"/>
        <v>1.1784999999999999</v>
      </c>
      <c r="J50" s="24">
        <v>43.1</v>
      </c>
      <c r="K50" s="24">
        <v>46.7</v>
      </c>
      <c r="L50" s="24">
        <v>45.1</v>
      </c>
      <c r="M50" s="51">
        <v>46.7</v>
      </c>
      <c r="N50" s="30">
        <f t="shared" si="13"/>
        <v>45.400000000000006</v>
      </c>
      <c r="O50" s="30">
        <f t="shared" si="14"/>
        <v>22.700000000000003</v>
      </c>
      <c r="P50" s="30">
        <f t="shared" si="15"/>
        <v>696.31901840490798</v>
      </c>
    </row>
    <row r="51" spans="1:16" ht="20.100000000000001" customHeight="1" x14ac:dyDescent="0.25">
      <c r="A51">
        <v>3</v>
      </c>
      <c r="B51" s="2">
        <v>88</v>
      </c>
      <c r="C51" s="2" t="s">
        <v>27</v>
      </c>
      <c r="D51" s="2">
        <v>6</v>
      </c>
      <c r="E51" s="16">
        <v>45463</v>
      </c>
      <c r="F51" s="12">
        <v>5.6899999999999999E-2</v>
      </c>
      <c r="G51" s="12">
        <v>1.0630999999999999</v>
      </c>
      <c r="H51" s="12">
        <v>2.2315999999999998</v>
      </c>
      <c r="I51" s="12">
        <f t="shared" si="12"/>
        <v>1.1684999999999999</v>
      </c>
      <c r="J51" s="24">
        <v>35</v>
      </c>
      <c r="K51" s="24">
        <v>33.700000000000003</v>
      </c>
      <c r="L51" s="24">
        <v>37.299999999999997</v>
      </c>
      <c r="M51" s="24">
        <v>37.4</v>
      </c>
      <c r="N51" s="30">
        <f t="shared" si="13"/>
        <v>35.85</v>
      </c>
      <c r="O51" s="30">
        <f t="shared" si="14"/>
        <v>17.925000000000001</v>
      </c>
      <c r="P51" s="30">
        <f t="shared" si="15"/>
        <v>630.05272407732866</v>
      </c>
    </row>
    <row r="52" spans="1:16" ht="20.100000000000001" customHeight="1" x14ac:dyDescent="0.25">
      <c r="A52">
        <v>4</v>
      </c>
      <c r="B52" s="2">
        <v>122</v>
      </c>
      <c r="C52" s="2" t="s">
        <v>27</v>
      </c>
      <c r="D52" s="2">
        <v>6</v>
      </c>
      <c r="E52" s="16">
        <v>45497</v>
      </c>
      <c r="F52" s="12">
        <v>5.4599999999999996E-2</v>
      </c>
      <c r="G52" s="12">
        <v>1.0576000000000001</v>
      </c>
      <c r="H52" s="12">
        <v>2.2252000000000001</v>
      </c>
      <c r="I52" s="12">
        <f t="shared" si="12"/>
        <v>1.1676</v>
      </c>
      <c r="J52" s="24">
        <v>33.299999999999997</v>
      </c>
      <c r="K52" s="24">
        <v>32.799999999999997</v>
      </c>
      <c r="L52" s="24">
        <v>33.299999999999997</v>
      </c>
      <c r="M52" s="24">
        <v>34.700000000000003</v>
      </c>
      <c r="N52" s="30">
        <f t="shared" si="13"/>
        <v>33.524999999999999</v>
      </c>
      <c r="O52" s="30">
        <f t="shared" si="14"/>
        <v>16.762499999999999</v>
      </c>
      <c r="P52" s="30">
        <f t="shared" si="15"/>
        <v>614.01098901098908</v>
      </c>
    </row>
    <row r="53" spans="1:16" ht="20.100000000000001" customHeight="1" x14ac:dyDescent="0.25">
      <c r="A53">
        <v>5</v>
      </c>
      <c r="B53" s="2">
        <v>124</v>
      </c>
      <c r="C53" s="2" t="s">
        <v>27</v>
      </c>
      <c r="D53" s="2">
        <v>6</v>
      </c>
      <c r="E53" s="16">
        <v>45497</v>
      </c>
      <c r="F53" s="12">
        <v>5.2600000000000001E-2</v>
      </c>
      <c r="G53" s="12">
        <v>1.0624</v>
      </c>
      <c r="H53" s="12">
        <v>2.2290000000000001</v>
      </c>
      <c r="I53" s="12">
        <f t="shared" si="12"/>
        <v>1.1666000000000001</v>
      </c>
      <c r="J53" s="24">
        <v>26.9</v>
      </c>
      <c r="K53" s="24">
        <v>30.8</v>
      </c>
      <c r="L53" s="24">
        <v>28.7</v>
      </c>
      <c r="M53" s="24">
        <v>27.7</v>
      </c>
      <c r="N53" s="30">
        <f t="shared" si="13"/>
        <v>28.525000000000002</v>
      </c>
      <c r="O53" s="30">
        <f t="shared" si="14"/>
        <v>14.262500000000001</v>
      </c>
      <c r="P53" s="30">
        <f t="shared" si="15"/>
        <v>542.30038022813687</v>
      </c>
    </row>
    <row r="54" spans="1:16" ht="20.100000000000001" customHeight="1" x14ac:dyDescent="0.25">
      <c r="A54">
        <v>6</v>
      </c>
      <c r="B54" s="2">
        <v>115</v>
      </c>
      <c r="C54" s="2" t="s">
        <v>27</v>
      </c>
      <c r="D54" s="2">
        <v>6</v>
      </c>
      <c r="E54" s="16">
        <v>45497</v>
      </c>
      <c r="F54" s="12">
        <v>6.9000000000000006E-2</v>
      </c>
      <c r="G54" s="12">
        <v>1.0604</v>
      </c>
      <c r="H54" s="12">
        <v>2.1446999999999998</v>
      </c>
      <c r="I54" s="12">
        <f t="shared" si="12"/>
        <v>1.0842999999999998</v>
      </c>
      <c r="J54" s="24">
        <v>32.299999999999997</v>
      </c>
      <c r="K54" s="24">
        <v>31.5</v>
      </c>
      <c r="L54" s="24">
        <v>33.6</v>
      </c>
      <c r="M54" s="24">
        <v>32.299999999999997</v>
      </c>
      <c r="N54" s="30">
        <f t="shared" si="13"/>
        <v>32.424999999999997</v>
      </c>
      <c r="O54" s="30">
        <f t="shared" si="14"/>
        <v>16.212499999999999</v>
      </c>
      <c r="P54" s="30">
        <f t="shared" si="15"/>
        <v>469.92753623188401</v>
      </c>
    </row>
    <row r="55" spans="1:16" ht="20.100000000000001" customHeight="1" x14ac:dyDescent="0.25">
      <c r="A55">
        <v>7</v>
      </c>
      <c r="B55" s="2">
        <v>146</v>
      </c>
      <c r="C55" s="18" t="s">
        <v>27</v>
      </c>
      <c r="D55" s="18">
        <v>6</v>
      </c>
      <c r="E55" s="16">
        <v>45504</v>
      </c>
      <c r="F55" s="12">
        <v>4.9199999999999994E-2</v>
      </c>
      <c r="G55" s="12">
        <v>1.0620000000000001</v>
      </c>
      <c r="H55" s="12">
        <v>2.2355999999999998</v>
      </c>
      <c r="I55" s="12">
        <f t="shared" si="12"/>
        <v>1.1735999999999998</v>
      </c>
      <c r="J55" s="24">
        <v>28.9</v>
      </c>
      <c r="K55" s="24">
        <v>28.5</v>
      </c>
      <c r="L55" s="24">
        <v>27.4</v>
      </c>
      <c r="M55" s="24">
        <v>28.6</v>
      </c>
      <c r="N55" s="30">
        <f t="shared" si="13"/>
        <v>28.35</v>
      </c>
      <c r="O55" s="30">
        <f t="shared" si="14"/>
        <v>14.175000000000001</v>
      </c>
      <c r="P55" s="30">
        <f t="shared" si="15"/>
        <v>576.21951219512209</v>
      </c>
    </row>
    <row r="56" spans="1:16" ht="20.100000000000001" customHeight="1" x14ac:dyDescent="0.25">
      <c r="A56">
        <v>8</v>
      </c>
      <c r="B56" s="2">
        <v>152</v>
      </c>
      <c r="C56" s="18" t="s">
        <v>27</v>
      </c>
      <c r="D56" s="18">
        <v>6</v>
      </c>
      <c r="E56" s="16">
        <v>45504</v>
      </c>
      <c r="F56" s="12">
        <v>6.9800000000000001E-2</v>
      </c>
      <c r="G56" s="12">
        <v>1.0545</v>
      </c>
      <c r="H56" s="12">
        <v>2.2427999999999999</v>
      </c>
      <c r="I56" s="12">
        <f t="shared" si="12"/>
        <v>1.1882999999999999</v>
      </c>
      <c r="J56" s="24">
        <v>43.3</v>
      </c>
      <c r="K56" s="24">
        <v>39.5</v>
      </c>
      <c r="L56" s="24">
        <v>42.4</v>
      </c>
      <c r="M56" s="24">
        <v>38.4</v>
      </c>
      <c r="N56" s="30">
        <f t="shared" si="13"/>
        <v>40.9</v>
      </c>
      <c r="O56" s="30">
        <f t="shared" si="14"/>
        <v>20.45</v>
      </c>
      <c r="P56" s="30">
        <f t="shared" si="15"/>
        <v>585.95988538681945</v>
      </c>
    </row>
    <row r="57" spans="1:16" ht="20.100000000000001" customHeight="1" x14ac:dyDescent="0.25">
      <c r="A57">
        <v>9</v>
      </c>
      <c r="B57" s="2">
        <v>147</v>
      </c>
      <c r="C57" s="18" t="s">
        <v>27</v>
      </c>
      <c r="D57" s="18">
        <v>6</v>
      </c>
      <c r="E57" s="16">
        <v>45504</v>
      </c>
      <c r="F57" s="12">
        <v>7.0599999999999996E-2</v>
      </c>
      <c r="G57" s="12">
        <v>1.0645</v>
      </c>
      <c r="H57" s="12">
        <v>2.2755000000000001</v>
      </c>
      <c r="I57" s="12">
        <f t="shared" si="12"/>
        <v>1.2110000000000001</v>
      </c>
      <c r="J57" s="24">
        <v>39.6</v>
      </c>
      <c r="K57" s="24">
        <v>38.4</v>
      </c>
      <c r="L57" s="24">
        <v>39.200000000000003</v>
      </c>
      <c r="M57" s="24">
        <v>40.5</v>
      </c>
      <c r="N57" s="30">
        <f t="shared" si="13"/>
        <v>39.424999999999997</v>
      </c>
      <c r="O57" s="30">
        <f t="shared" si="14"/>
        <v>19.712499999999999</v>
      </c>
      <c r="P57" s="30">
        <f t="shared" si="15"/>
        <v>558.42776203966002</v>
      </c>
    </row>
    <row r="58" spans="1:16" ht="20.100000000000001" customHeight="1" x14ac:dyDescent="0.25">
      <c r="M58" s="52" t="s">
        <v>0</v>
      </c>
      <c r="O58" s="59">
        <f>AVERAGE(O49:O57)</f>
        <v>17.186111111111114</v>
      </c>
      <c r="P58" s="59">
        <f>AVERAGE(P49:P57)</f>
        <v>572.25258410062577</v>
      </c>
    </row>
    <row r="59" spans="1:16" ht="20.100000000000001" customHeight="1" x14ac:dyDescent="0.25">
      <c r="M59" s="53" t="s">
        <v>41</v>
      </c>
      <c r="O59" s="56">
        <f>STDEV(O49:O57)</f>
        <v>3.3339309360139788</v>
      </c>
      <c r="P59" s="56">
        <f>STDEV(P49:P57)</f>
        <v>71.852189790557063</v>
      </c>
    </row>
    <row r="60" spans="1:16" ht="20.100000000000001" customHeight="1" x14ac:dyDescent="0.25">
      <c r="M60" s="53" t="s">
        <v>42</v>
      </c>
      <c r="O60" s="56">
        <f>O59/SQRT(COUNT(O49:O57))</f>
        <v>1.1113103120046597</v>
      </c>
      <c r="P60" s="56">
        <f>P59/SQRT(COUNT(P49:P57))</f>
        <v>23.950729930185688</v>
      </c>
    </row>
    <row r="61" spans="1:16" ht="20.100000000000001" customHeight="1" x14ac:dyDescent="0.25">
      <c r="M61" s="53" t="s">
        <v>44</v>
      </c>
      <c r="O61" s="19">
        <f>COUNT(O49:O57)</f>
        <v>9</v>
      </c>
      <c r="P61" s="19">
        <f>COUNT(P49:P57)</f>
        <v>9</v>
      </c>
    </row>
  </sheetData>
  <sortState xmlns:xlrd2="http://schemas.microsoft.com/office/spreadsheetml/2017/richdata2" ref="B22:P57">
    <sortCondition ref="C22:C57"/>
  </sortState>
  <mergeCells count="3">
    <mergeCell ref="C5:E5"/>
    <mergeCell ref="J5:M5"/>
    <mergeCell ref="J6:M6"/>
  </mergeCells>
  <pageMargins left="0.7" right="0.5" top="1.5" bottom="0.5" header="0.75" footer="0.3"/>
  <pageSetup scale="99" fitToHeight="0" orientation="landscape" r:id="rId1"/>
  <headerFooter>
    <oddHeader>&amp;LD. Jenkins-Hill&amp;C&amp;"-,Bold"&amp;12Caput Epidiymal Sperm Count&amp;Rpage &amp;P of &amp;N</oddHeader>
    <oddFooter>&amp;L&amp;8&amp;Z&amp;F &amp;A</oddFooter>
  </headerFooter>
  <rowBreaks count="3" manualBreakCount="3">
    <brk id="21" max="15" man="1"/>
    <brk id="35" max="16" man="1"/>
    <brk id="48"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D0312-302B-4288-832E-A1B456698882}">
  <sheetPr>
    <pageSetUpPr fitToPage="1"/>
  </sheetPr>
  <dimension ref="A1:P61"/>
  <sheetViews>
    <sheetView topLeftCell="A47" workbookViewId="0"/>
  </sheetViews>
  <sheetFormatPr defaultRowHeight="15" x14ac:dyDescent="0.25"/>
  <cols>
    <col min="1" max="1" width="3.7109375" customWidth="1"/>
    <col min="2" max="5" width="6.7109375" customWidth="1"/>
    <col min="7" max="9" width="9.7109375" style="1" customWidth="1"/>
    <col min="10" max="13" width="7.7109375" style="1" customWidth="1"/>
    <col min="14" max="16" width="8.7109375" style="1" customWidth="1"/>
  </cols>
  <sheetData>
    <row r="1" spans="1:16" ht="20.100000000000001" customHeight="1" x14ac:dyDescent="0.25">
      <c r="B1" s="4" t="s">
        <v>34</v>
      </c>
    </row>
    <row r="2" spans="1:16" ht="20.100000000000001" customHeight="1" x14ac:dyDescent="0.25">
      <c r="B2" t="s">
        <v>21</v>
      </c>
    </row>
    <row r="3" spans="1:16" ht="20.100000000000001" customHeight="1" x14ac:dyDescent="0.25">
      <c r="B3" t="s">
        <v>22</v>
      </c>
    </row>
    <row r="4" spans="1:16" ht="20.100000000000001" customHeight="1" x14ac:dyDescent="0.25"/>
    <row r="5" spans="1:16" ht="20.100000000000001" customHeight="1" x14ac:dyDescent="0.25">
      <c r="B5" s="13"/>
      <c r="C5" s="60"/>
      <c r="D5" s="60"/>
      <c r="E5" s="60"/>
      <c r="F5" s="6" t="s">
        <v>4</v>
      </c>
      <c r="G5" s="6" t="s">
        <v>46</v>
      </c>
      <c r="H5" s="6" t="s">
        <v>6</v>
      </c>
      <c r="I5" s="6" t="s">
        <v>7</v>
      </c>
      <c r="J5" s="65" t="s">
        <v>51</v>
      </c>
      <c r="K5" s="66"/>
      <c r="L5" s="66"/>
      <c r="M5" s="67"/>
      <c r="N5" s="6" t="s">
        <v>16</v>
      </c>
      <c r="O5" s="6" t="s">
        <v>2</v>
      </c>
      <c r="P5" s="6" t="s">
        <v>11</v>
      </c>
    </row>
    <row r="6" spans="1:16" ht="20.100000000000001" customHeight="1" x14ac:dyDescent="0.25">
      <c r="B6" s="6" t="s">
        <v>18</v>
      </c>
      <c r="C6" s="6" t="s">
        <v>19</v>
      </c>
      <c r="D6" s="8" t="s">
        <v>19</v>
      </c>
      <c r="E6" s="8" t="s">
        <v>24</v>
      </c>
      <c r="F6" s="14" t="s">
        <v>2</v>
      </c>
      <c r="G6" s="14" t="s">
        <v>38</v>
      </c>
      <c r="H6" s="14" t="s">
        <v>47</v>
      </c>
      <c r="I6" s="14" t="s">
        <v>49</v>
      </c>
      <c r="J6" s="65" t="s">
        <v>23</v>
      </c>
      <c r="K6" s="66"/>
      <c r="L6" s="66"/>
      <c r="M6" s="67"/>
      <c r="N6" s="14" t="s">
        <v>26</v>
      </c>
      <c r="O6" s="14" t="s">
        <v>9</v>
      </c>
      <c r="P6" s="14" t="s">
        <v>12</v>
      </c>
    </row>
    <row r="7" spans="1:16" ht="20.100000000000001" customHeight="1" x14ac:dyDescent="0.25">
      <c r="B7" s="7" t="s">
        <v>15</v>
      </c>
      <c r="C7" s="7" t="s">
        <v>20</v>
      </c>
      <c r="D7" s="20" t="s">
        <v>43</v>
      </c>
      <c r="E7" s="20" t="s">
        <v>13</v>
      </c>
      <c r="F7" s="7" t="s">
        <v>3</v>
      </c>
      <c r="G7" s="7" t="s">
        <v>8</v>
      </c>
      <c r="H7" s="7" t="s">
        <v>48</v>
      </c>
      <c r="I7" s="7" t="s">
        <v>50</v>
      </c>
      <c r="J7" s="41">
        <v>1</v>
      </c>
      <c r="K7" s="5">
        <v>2</v>
      </c>
      <c r="L7" s="5">
        <v>3</v>
      </c>
      <c r="M7" s="5">
        <v>4</v>
      </c>
      <c r="N7" s="7" t="s">
        <v>10</v>
      </c>
      <c r="O7" s="7" t="s">
        <v>10</v>
      </c>
      <c r="P7" s="7" t="s">
        <v>10</v>
      </c>
    </row>
    <row r="8" spans="1:16" ht="20.100000000000001" customHeight="1" x14ac:dyDescent="0.25">
      <c r="A8">
        <v>1</v>
      </c>
      <c r="B8" s="2">
        <v>95</v>
      </c>
      <c r="C8" s="2" t="s">
        <v>29</v>
      </c>
      <c r="D8" s="2">
        <v>0</v>
      </c>
      <c r="E8" s="16">
        <v>45463</v>
      </c>
      <c r="F8" s="12">
        <v>4.6600000000000003E-2</v>
      </c>
      <c r="G8" s="12">
        <v>1.0277000000000001</v>
      </c>
      <c r="H8" s="12">
        <v>2.1732999999999998</v>
      </c>
      <c r="I8" s="12">
        <f>H8-G8</f>
        <v>1.1455999999999997</v>
      </c>
      <c r="J8" s="24">
        <v>27.5</v>
      </c>
      <c r="K8" s="24">
        <v>27.6</v>
      </c>
      <c r="L8" s="24">
        <v>27.5</v>
      </c>
      <c r="M8" s="24">
        <v>27.5</v>
      </c>
      <c r="N8" s="30">
        <f>AVERAGE(J8:M8)</f>
        <v>27.524999999999999</v>
      </c>
      <c r="O8" s="30">
        <f>N8/2</f>
        <v>13.762499999999999</v>
      </c>
      <c r="P8" s="30">
        <f>N8/F8</f>
        <v>590.66523605150212</v>
      </c>
    </row>
    <row r="9" spans="1:16" ht="20.100000000000001" customHeight="1" x14ac:dyDescent="0.25">
      <c r="A9">
        <v>2</v>
      </c>
      <c r="B9" s="2">
        <v>86</v>
      </c>
      <c r="C9" s="2" t="s">
        <v>29</v>
      </c>
      <c r="D9" s="2">
        <v>0</v>
      </c>
      <c r="E9" s="16">
        <v>45463</v>
      </c>
      <c r="F9" s="12">
        <v>4.8500000000000001E-2</v>
      </c>
      <c r="G9" s="12">
        <v>1.0315000000000001</v>
      </c>
      <c r="H9" s="12">
        <v>2.1905999999999999</v>
      </c>
      <c r="I9" s="12">
        <f>H9-G9</f>
        <v>1.1590999999999998</v>
      </c>
      <c r="J9" s="24">
        <v>36</v>
      </c>
      <c r="K9" s="24">
        <v>31.5</v>
      </c>
      <c r="L9" s="24">
        <v>34.799999999999997</v>
      </c>
      <c r="M9" s="24">
        <v>35.4</v>
      </c>
      <c r="N9" s="30">
        <f>AVERAGE(J9:M9)</f>
        <v>34.424999999999997</v>
      </c>
      <c r="O9" s="30">
        <f>N9/2</f>
        <v>17.212499999999999</v>
      </c>
      <c r="P9" s="30">
        <f>N9/F9</f>
        <v>709.79381443298962</v>
      </c>
    </row>
    <row r="10" spans="1:16" ht="20.100000000000001" customHeight="1" x14ac:dyDescent="0.25">
      <c r="A10">
        <v>3</v>
      </c>
      <c r="B10" s="2">
        <v>92</v>
      </c>
      <c r="C10" s="2" t="s">
        <v>29</v>
      </c>
      <c r="D10" s="2">
        <v>0</v>
      </c>
      <c r="E10" s="16">
        <v>45463</v>
      </c>
      <c r="F10" s="12">
        <v>4.0899999999999999E-2</v>
      </c>
      <c r="G10" s="12">
        <v>1.0318000000000001</v>
      </c>
      <c r="H10" s="12">
        <v>2.1804999999999999</v>
      </c>
      <c r="I10" s="12">
        <f>H10-G10</f>
        <v>1.1486999999999998</v>
      </c>
      <c r="J10" s="24">
        <v>32.6</v>
      </c>
      <c r="K10" s="24">
        <v>35.299999999999997</v>
      </c>
      <c r="L10" s="24">
        <v>33.299999999999997</v>
      </c>
      <c r="M10" s="24">
        <v>34</v>
      </c>
      <c r="N10" s="30">
        <f>AVERAGE(J10:M10)</f>
        <v>33.799999999999997</v>
      </c>
      <c r="O10" s="30">
        <f>N10/2</f>
        <v>16.899999999999999</v>
      </c>
      <c r="P10" s="30">
        <f>N10/F10</f>
        <v>826.4058679706601</v>
      </c>
    </row>
    <row r="11" spans="1:16" ht="20.100000000000001" customHeight="1" x14ac:dyDescent="0.25">
      <c r="A11">
        <v>4</v>
      </c>
      <c r="B11" s="2">
        <v>117</v>
      </c>
      <c r="C11" s="2" t="s">
        <v>29</v>
      </c>
      <c r="D11" s="2">
        <v>0</v>
      </c>
      <c r="E11" s="16">
        <v>45497</v>
      </c>
      <c r="F11" s="12">
        <v>1.9699999999999999E-2</v>
      </c>
      <c r="G11" s="2">
        <v>1.0337000000000001</v>
      </c>
      <c r="H11" s="2">
        <v>2.1943999999999999</v>
      </c>
      <c r="I11" s="12">
        <f t="shared" ref="I11:I17" si="0">H11-G11</f>
        <v>1.1606999999999998</v>
      </c>
      <c r="J11" s="24">
        <v>16.899999999999999</v>
      </c>
      <c r="K11" s="24">
        <v>17.399999999999999</v>
      </c>
      <c r="L11" s="24">
        <v>17.600000000000001</v>
      </c>
      <c r="M11" s="24">
        <v>18.100000000000001</v>
      </c>
      <c r="N11" s="30">
        <f t="shared" ref="N11:N17" si="1">AVERAGE(J11:M11)</f>
        <v>17.5</v>
      </c>
      <c r="O11" s="30">
        <f t="shared" ref="O11:O17" si="2">N11</f>
        <v>17.5</v>
      </c>
      <c r="P11" s="30">
        <f t="shared" ref="P11:P17" si="3">N11/F11</f>
        <v>888.32487309644671</v>
      </c>
    </row>
    <row r="12" spans="1:16" ht="20.100000000000001" customHeight="1" x14ac:dyDescent="0.25">
      <c r="A12">
        <v>5</v>
      </c>
      <c r="B12" s="2">
        <v>114</v>
      </c>
      <c r="C12" s="2" t="s">
        <v>29</v>
      </c>
      <c r="D12" s="2">
        <v>0</v>
      </c>
      <c r="E12" s="16">
        <v>45497</v>
      </c>
      <c r="F12" s="12">
        <v>2.2499999999999999E-2</v>
      </c>
      <c r="G12" s="2">
        <v>1.0290999999999999</v>
      </c>
      <c r="H12" s="2">
        <v>2.2170999999999998</v>
      </c>
      <c r="I12" s="12">
        <f t="shared" si="0"/>
        <v>1.1879999999999999</v>
      </c>
      <c r="J12" s="24">
        <v>17.5</v>
      </c>
      <c r="K12" s="24">
        <v>17.5</v>
      </c>
      <c r="L12" s="24">
        <v>18.399999999999999</v>
      </c>
      <c r="M12" s="24">
        <v>16.3</v>
      </c>
      <c r="N12" s="30">
        <f t="shared" si="1"/>
        <v>17.425000000000001</v>
      </c>
      <c r="O12" s="30">
        <f t="shared" si="2"/>
        <v>17.425000000000001</v>
      </c>
      <c r="P12" s="30">
        <f t="shared" si="3"/>
        <v>774.44444444444446</v>
      </c>
    </row>
    <row r="13" spans="1:16" ht="20.100000000000001" customHeight="1" x14ac:dyDescent="0.25">
      <c r="A13">
        <v>6</v>
      </c>
      <c r="B13" s="2">
        <v>118</v>
      </c>
      <c r="C13" s="2" t="s">
        <v>29</v>
      </c>
      <c r="D13" s="2">
        <v>0</v>
      </c>
      <c r="E13" s="16">
        <v>45497</v>
      </c>
      <c r="F13" s="12">
        <v>1.9300000000000001E-2</v>
      </c>
      <c r="G13" s="12">
        <v>1.0359</v>
      </c>
      <c r="H13" s="12">
        <v>2.2770000000000001</v>
      </c>
      <c r="I13" s="12">
        <f t="shared" si="0"/>
        <v>1.2411000000000001</v>
      </c>
      <c r="J13" s="24">
        <v>10.1</v>
      </c>
      <c r="K13" s="24">
        <v>10</v>
      </c>
      <c r="L13" s="24">
        <v>10.5</v>
      </c>
      <c r="M13" s="24">
        <v>11.1</v>
      </c>
      <c r="N13" s="30">
        <f t="shared" si="1"/>
        <v>10.425000000000001</v>
      </c>
      <c r="O13" s="30">
        <f t="shared" si="2"/>
        <v>10.425000000000001</v>
      </c>
      <c r="P13" s="30">
        <f t="shared" si="3"/>
        <v>540.15544041450778</v>
      </c>
    </row>
    <row r="14" spans="1:16" ht="20.100000000000001" customHeight="1" x14ac:dyDescent="0.25">
      <c r="A14">
        <v>7</v>
      </c>
      <c r="B14" s="2">
        <v>120</v>
      </c>
      <c r="C14" s="2" t="s">
        <v>29</v>
      </c>
      <c r="D14" s="2">
        <v>0</v>
      </c>
      <c r="E14" s="16">
        <v>45497</v>
      </c>
      <c r="F14" s="12">
        <v>3.1199999999999999E-2</v>
      </c>
      <c r="G14" s="12">
        <v>1.0305</v>
      </c>
      <c r="H14" s="12">
        <v>2.1217999999999999</v>
      </c>
      <c r="I14" s="12">
        <f t="shared" si="0"/>
        <v>1.0912999999999999</v>
      </c>
      <c r="J14" s="24">
        <v>13.4</v>
      </c>
      <c r="K14" s="24">
        <v>13.3</v>
      </c>
      <c r="L14" s="24">
        <v>14</v>
      </c>
      <c r="M14" s="24">
        <v>14.1</v>
      </c>
      <c r="N14" s="30">
        <f t="shared" si="1"/>
        <v>13.700000000000001</v>
      </c>
      <c r="O14" s="30">
        <f t="shared" si="2"/>
        <v>13.700000000000001</v>
      </c>
      <c r="P14" s="30">
        <f t="shared" si="3"/>
        <v>439.10256410256414</v>
      </c>
    </row>
    <row r="15" spans="1:16" ht="20.100000000000001" customHeight="1" x14ac:dyDescent="0.25">
      <c r="A15">
        <v>8</v>
      </c>
      <c r="B15" s="2">
        <v>150</v>
      </c>
      <c r="C15" s="18" t="s">
        <v>29</v>
      </c>
      <c r="D15" s="18">
        <v>0</v>
      </c>
      <c r="E15" s="16">
        <v>45504</v>
      </c>
      <c r="F15" s="12">
        <v>2.24E-2</v>
      </c>
      <c r="G15" s="12">
        <v>1.0366</v>
      </c>
      <c r="H15" s="12">
        <v>2.1621999999999999</v>
      </c>
      <c r="I15" s="12">
        <f t="shared" si="0"/>
        <v>1.1255999999999999</v>
      </c>
      <c r="J15" s="24">
        <v>17.399999999999999</v>
      </c>
      <c r="K15" s="24">
        <v>17.5</v>
      </c>
      <c r="L15" s="24">
        <v>16.399999999999999</v>
      </c>
      <c r="M15" s="24">
        <v>17.100000000000001</v>
      </c>
      <c r="N15" s="30">
        <f t="shared" si="1"/>
        <v>17.100000000000001</v>
      </c>
      <c r="O15" s="30">
        <f t="shared" si="2"/>
        <v>17.100000000000001</v>
      </c>
      <c r="P15" s="30">
        <f t="shared" si="3"/>
        <v>763.39285714285722</v>
      </c>
    </row>
    <row r="16" spans="1:16" ht="20.100000000000001" customHeight="1" x14ac:dyDescent="0.25">
      <c r="A16">
        <v>9</v>
      </c>
      <c r="B16" s="2">
        <v>142</v>
      </c>
      <c r="C16" s="18" t="s">
        <v>29</v>
      </c>
      <c r="D16" s="18">
        <v>0</v>
      </c>
      <c r="E16" s="16">
        <v>45504</v>
      </c>
      <c r="F16" s="12">
        <v>2.0400000000000001E-2</v>
      </c>
      <c r="G16" s="12">
        <v>1.0302</v>
      </c>
      <c r="H16" s="12">
        <v>2.2143000000000002</v>
      </c>
      <c r="I16" s="12">
        <f t="shared" si="0"/>
        <v>1.1841000000000002</v>
      </c>
      <c r="J16" s="24">
        <v>13.6</v>
      </c>
      <c r="K16" s="24">
        <v>14.9</v>
      </c>
      <c r="L16" s="24">
        <v>14.1</v>
      </c>
      <c r="M16" s="24">
        <v>15.1</v>
      </c>
      <c r="N16" s="30">
        <f t="shared" si="1"/>
        <v>14.425000000000001</v>
      </c>
      <c r="O16" s="30">
        <f t="shared" si="2"/>
        <v>14.425000000000001</v>
      </c>
      <c r="P16" s="30">
        <f t="shared" si="3"/>
        <v>707.10784313725492</v>
      </c>
    </row>
    <row r="17" spans="1:16" ht="20.100000000000001" customHeight="1" x14ac:dyDescent="0.25">
      <c r="A17">
        <v>10</v>
      </c>
      <c r="B17" s="2">
        <v>153</v>
      </c>
      <c r="C17" s="18" t="s">
        <v>29</v>
      </c>
      <c r="D17" s="18">
        <v>0</v>
      </c>
      <c r="E17" s="16">
        <v>45504</v>
      </c>
      <c r="F17" s="12">
        <v>0.02</v>
      </c>
      <c r="G17" s="12">
        <v>1.0384</v>
      </c>
      <c r="H17" s="12">
        <v>2.1825000000000001</v>
      </c>
      <c r="I17" s="12">
        <f t="shared" si="0"/>
        <v>1.1441000000000001</v>
      </c>
      <c r="J17" s="24">
        <v>16.600000000000001</v>
      </c>
      <c r="K17" s="24">
        <v>16.899999999999999</v>
      </c>
      <c r="L17" s="24">
        <v>16.600000000000001</v>
      </c>
      <c r="M17" s="24">
        <v>17.3</v>
      </c>
      <c r="N17" s="30">
        <f t="shared" si="1"/>
        <v>16.850000000000001</v>
      </c>
      <c r="O17" s="30">
        <f t="shared" si="2"/>
        <v>16.850000000000001</v>
      </c>
      <c r="P17" s="30">
        <f t="shared" si="3"/>
        <v>842.5</v>
      </c>
    </row>
    <row r="18" spans="1:16" ht="20.100000000000001" customHeight="1" x14ac:dyDescent="0.25">
      <c r="B18" s="21"/>
      <c r="C18" s="21"/>
      <c r="D18" s="21"/>
      <c r="E18" s="22"/>
      <c r="F18" s="23"/>
      <c r="G18" s="23"/>
      <c r="H18" s="23"/>
      <c r="I18" s="23"/>
      <c r="J18" s="33"/>
      <c r="K18" s="33"/>
      <c r="L18" s="33"/>
      <c r="M18" s="36" t="s">
        <v>0</v>
      </c>
      <c r="N18" s="33"/>
      <c r="O18" s="59">
        <f>AVERAGE(O8:O17)</f>
        <v>15.530000000000001</v>
      </c>
      <c r="P18" s="59">
        <f>AVERAGE(P8:P17)</f>
        <v>708.18929407932274</v>
      </c>
    </row>
    <row r="19" spans="1:16" ht="20.100000000000001" customHeight="1" x14ac:dyDescent="0.25">
      <c r="B19" s="1"/>
      <c r="C19" s="1"/>
      <c r="D19" s="1"/>
      <c r="E19" s="34"/>
      <c r="F19" s="9"/>
      <c r="G19" s="9"/>
      <c r="H19" s="9"/>
      <c r="I19" s="9"/>
      <c r="J19" s="35"/>
      <c r="K19" s="35"/>
      <c r="L19" s="35"/>
      <c r="M19" s="37" t="s">
        <v>41</v>
      </c>
      <c r="N19" s="35"/>
      <c r="O19" s="56">
        <f>STDEV(O8:O17)</f>
        <v>2.3603657320188525</v>
      </c>
      <c r="P19" s="56">
        <f>STDEV(P8:P17)</f>
        <v>143.89781161343879</v>
      </c>
    </row>
    <row r="20" spans="1:16" ht="20.100000000000001" customHeight="1" x14ac:dyDescent="0.25">
      <c r="B20" s="1"/>
      <c r="C20" s="1"/>
      <c r="D20" s="1"/>
      <c r="E20" s="34"/>
      <c r="F20" s="9"/>
      <c r="G20" s="9"/>
      <c r="H20" s="9"/>
      <c r="I20" s="9"/>
      <c r="J20" s="35"/>
      <c r="K20" s="35"/>
      <c r="L20" s="35"/>
      <c r="M20" s="37" t="s">
        <v>42</v>
      </c>
      <c r="N20" s="35"/>
      <c r="O20" s="56">
        <f>O19/SQRT(COUNT(O8:O17))</f>
        <v>0.74641318241901999</v>
      </c>
      <c r="P20" s="56">
        <f>P19/SQRT(COUNT(P8:P17))</f>
        <v>45.504483501229544</v>
      </c>
    </row>
    <row r="21" spans="1:16" ht="20.100000000000001" customHeight="1" x14ac:dyDescent="0.25">
      <c r="B21" s="1"/>
      <c r="C21" s="1"/>
      <c r="D21" s="1"/>
      <c r="E21" s="34"/>
      <c r="F21" s="9"/>
      <c r="G21" s="9"/>
      <c r="H21" s="9"/>
      <c r="I21" s="9"/>
      <c r="J21" s="35"/>
      <c r="K21" s="35"/>
      <c r="L21" s="35"/>
      <c r="M21" s="37" t="s">
        <v>44</v>
      </c>
      <c r="N21" s="35"/>
      <c r="O21" s="19">
        <f>COUNT(O8:O17)</f>
        <v>10</v>
      </c>
      <c r="P21" s="19">
        <f>COUNT(P8:P17)</f>
        <v>10</v>
      </c>
    </row>
    <row r="22" spans="1:16" ht="20.100000000000001" customHeight="1" x14ac:dyDescent="0.25">
      <c r="A22">
        <v>1</v>
      </c>
      <c r="B22" s="2">
        <v>84</v>
      </c>
      <c r="C22" s="2" t="s">
        <v>30</v>
      </c>
      <c r="D22" s="2">
        <v>2</v>
      </c>
      <c r="E22" s="16">
        <v>45463</v>
      </c>
      <c r="F22" s="12">
        <v>4.6899999999999997E-2</v>
      </c>
      <c r="G22" s="12">
        <v>1.0316000000000001</v>
      </c>
      <c r="H22" s="12">
        <v>2.1894999999999998</v>
      </c>
      <c r="I22" s="12">
        <f>H22-G22</f>
        <v>1.1578999999999997</v>
      </c>
      <c r="J22" s="24">
        <v>33.1</v>
      </c>
      <c r="K22" s="24">
        <v>35.9</v>
      </c>
      <c r="L22" s="24">
        <v>35.1</v>
      </c>
      <c r="M22" s="24">
        <v>37.9</v>
      </c>
      <c r="N22" s="30">
        <f>AVERAGE(J22:M22)</f>
        <v>35.5</v>
      </c>
      <c r="O22" s="30">
        <f>N22/2</f>
        <v>17.75</v>
      </c>
      <c r="P22" s="30">
        <f>N22/F22</f>
        <v>756.92963752665253</v>
      </c>
    </row>
    <row r="23" spans="1:16" ht="20.100000000000001" customHeight="1" x14ac:dyDescent="0.25">
      <c r="A23">
        <v>2</v>
      </c>
      <c r="B23" s="2">
        <v>82</v>
      </c>
      <c r="C23" s="2" t="s">
        <v>30</v>
      </c>
      <c r="D23" s="2">
        <v>2</v>
      </c>
      <c r="E23" s="16">
        <v>45463</v>
      </c>
      <c r="F23" s="12">
        <v>4.65E-2</v>
      </c>
      <c r="G23" s="12">
        <v>1.0301</v>
      </c>
      <c r="H23" s="12">
        <v>2.2002000000000002</v>
      </c>
      <c r="I23" s="12">
        <f>H23-G23</f>
        <v>1.1701000000000001</v>
      </c>
      <c r="J23" s="24">
        <v>37.4</v>
      </c>
      <c r="K23" s="24">
        <v>36.5</v>
      </c>
      <c r="L23" s="24">
        <v>35</v>
      </c>
      <c r="M23" s="24">
        <v>36.299999999999997</v>
      </c>
      <c r="N23" s="30">
        <f>AVERAGE(J23:M23)</f>
        <v>36.299999999999997</v>
      </c>
      <c r="O23" s="30">
        <f>N23/2</f>
        <v>18.149999999999999</v>
      </c>
      <c r="P23" s="30">
        <f>N23/F23</f>
        <v>780.64516129032256</v>
      </c>
    </row>
    <row r="24" spans="1:16" ht="20.100000000000001" customHeight="1" x14ac:dyDescent="0.25">
      <c r="A24">
        <v>3</v>
      </c>
      <c r="B24" s="2">
        <v>93</v>
      </c>
      <c r="C24" s="2" t="s">
        <v>30</v>
      </c>
      <c r="D24" s="2">
        <v>2</v>
      </c>
      <c r="E24" s="16">
        <v>45463</v>
      </c>
      <c r="F24" s="12">
        <v>3.6699999999999997E-2</v>
      </c>
      <c r="G24" s="12">
        <v>1.0361</v>
      </c>
      <c r="H24" s="12">
        <v>2.1819999999999999</v>
      </c>
      <c r="I24" s="12">
        <f>H24-G24</f>
        <v>1.1458999999999999</v>
      </c>
      <c r="J24" s="24">
        <v>21.7</v>
      </c>
      <c r="K24" s="24">
        <v>21.7</v>
      </c>
      <c r="L24" s="24">
        <v>25</v>
      </c>
      <c r="M24" s="24">
        <v>24.8</v>
      </c>
      <c r="N24" s="30">
        <f>AVERAGE(J24:M24)</f>
        <v>23.3</v>
      </c>
      <c r="O24" s="30">
        <f>N24/2</f>
        <v>11.65</v>
      </c>
      <c r="P24" s="30">
        <f>N24/F24</f>
        <v>634.8773841961854</v>
      </c>
    </row>
    <row r="25" spans="1:16" ht="20.100000000000001" customHeight="1" x14ac:dyDescent="0.25">
      <c r="A25">
        <v>4</v>
      </c>
      <c r="B25" s="2">
        <v>90</v>
      </c>
      <c r="C25" s="2" t="s">
        <v>30</v>
      </c>
      <c r="D25" s="2">
        <v>2</v>
      </c>
      <c r="E25" s="16">
        <v>45463</v>
      </c>
      <c r="F25" s="12">
        <v>4.5999999999999999E-2</v>
      </c>
      <c r="G25" s="12">
        <v>1.0329999999999999</v>
      </c>
      <c r="H25" s="12">
        <v>2.1905000000000001</v>
      </c>
      <c r="I25" s="12">
        <f>H25-G25</f>
        <v>1.1575000000000002</v>
      </c>
      <c r="J25" s="24">
        <v>38.5</v>
      </c>
      <c r="K25" s="24">
        <v>40.299999999999997</v>
      </c>
      <c r="L25" s="24">
        <v>38.799999999999997</v>
      </c>
      <c r="M25" s="24">
        <v>39.200000000000003</v>
      </c>
      <c r="N25" s="30">
        <f>AVERAGE(J25:M25)</f>
        <v>39.200000000000003</v>
      </c>
      <c r="O25" s="30">
        <f>N25/2</f>
        <v>19.600000000000001</v>
      </c>
      <c r="P25" s="30">
        <f>N25/F25</f>
        <v>852.17391304347836</v>
      </c>
    </row>
    <row r="26" spans="1:16" ht="20.100000000000001" customHeight="1" x14ac:dyDescent="0.25">
      <c r="A26">
        <v>5</v>
      </c>
      <c r="B26" s="2">
        <v>119</v>
      </c>
      <c r="C26" s="2" t="s">
        <v>30</v>
      </c>
      <c r="D26" s="2">
        <v>2</v>
      </c>
      <c r="E26" s="16">
        <v>45497</v>
      </c>
      <c r="F26" s="12">
        <v>1.9599999999999999E-2</v>
      </c>
      <c r="G26" s="2">
        <v>1.0248999999999999</v>
      </c>
      <c r="H26" s="2">
        <v>2.1417999999999999</v>
      </c>
      <c r="I26" s="12">
        <f t="shared" ref="I26:I31" si="4">H26-G26</f>
        <v>1.1169</v>
      </c>
      <c r="J26" s="24">
        <v>13.3</v>
      </c>
      <c r="K26" s="24">
        <v>13.9</v>
      </c>
      <c r="L26" s="24">
        <v>13.4</v>
      </c>
      <c r="M26" s="24">
        <v>14.9</v>
      </c>
      <c r="N26" s="30">
        <f t="shared" ref="N26:N31" si="5">AVERAGE(J26:M26)</f>
        <v>13.875</v>
      </c>
      <c r="O26" s="30">
        <f t="shared" ref="O26:O31" si="6">N26</f>
        <v>13.875</v>
      </c>
      <c r="P26" s="30">
        <f t="shared" ref="P26:P31" si="7">N26/F26</f>
        <v>707.90816326530614</v>
      </c>
    </row>
    <row r="27" spans="1:16" ht="20.100000000000001" customHeight="1" x14ac:dyDescent="0.25">
      <c r="A27">
        <v>6</v>
      </c>
      <c r="B27" s="2">
        <v>121</v>
      </c>
      <c r="C27" s="2" t="s">
        <v>30</v>
      </c>
      <c r="D27" s="2">
        <v>2</v>
      </c>
      <c r="E27" s="16">
        <v>45497</v>
      </c>
      <c r="F27" s="12">
        <v>2.1000000000000001E-2</v>
      </c>
      <c r="G27" s="2">
        <v>1.0318000000000001</v>
      </c>
      <c r="H27" s="2">
        <v>2.1920999999999999</v>
      </c>
      <c r="I27" s="12">
        <f t="shared" si="4"/>
        <v>1.1602999999999999</v>
      </c>
      <c r="J27" s="24">
        <v>16.5</v>
      </c>
      <c r="K27" s="24">
        <v>18.600000000000001</v>
      </c>
      <c r="L27" s="24">
        <v>16.100000000000001</v>
      </c>
      <c r="M27" s="24">
        <v>18.2</v>
      </c>
      <c r="N27" s="30">
        <f t="shared" si="5"/>
        <v>17.350000000000001</v>
      </c>
      <c r="O27" s="30">
        <f t="shared" si="6"/>
        <v>17.350000000000001</v>
      </c>
      <c r="P27" s="30">
        <f t="shared" si="7"/>
        <v>826.19047619047626</v>
      </c>
    </row>
    <row r="28" spans="1:16" ht="20.100000000000001" customHeight="1" x14ac:dyDescent="0.25">
      <c r="A28">
        <v>7</v>
      </c>
      <c r="B28" s="2">
        <v>125</v>
      </c>
      <c r="C28" s="2" t="s">
        <v>30</v>
      </c>
      <c r="D28" s="2">
        <v>2</v>
      </c>
      <c r="E28" s="16">
        <v>45497</v>
      </c>
      <c r="F28" s="12">
        <v>1.8200000000000001E-2</v>
      </c>
      <c r="G28" s="12">
        <v>1.0339</v>
      </c>
      <c r="H28" s="12">
        <v>2.2280000000000002</v>
      </c>
      <c r="I28" s="12">
        <f t="shared" si="4"/>
        <v>1.1941000000000002</v>
      </c>
      <c r="J28" s="24">
        <v>13.3</v>
      </c>
      <c r="K28" s="24">
        <v>12.9</v>
      </c>
      <c r="L28" s="24">
        <v>13.2</v>
      </c>
      <c r="M28" s="24">
        <v>13.6</v>
      </c>
      <c r="N28" s="30">
        <f t="shared" si="5"/>
        <v>13.250000000000002</v>
      </c>
      <c r="O28" s="30">
        <f t="shared" si="6"/>
        <v>13.250000000000002</v>
      </c>
      <c r="P28" s="30">
        <f t="shared" si="7"/>
        <v>728.02197802197804</v>
      </c>
    </row>
    <row r="29" spans="1:16" ht="20.100000000000001" customHeight="1" x14ac:dyDescent="0.25">
      <c r="A29">
        <v>8</v>
      </c>
      <c r="B29" s="2">
        <v>143</v>
      </c>
      <c r="C29" s="18" t="s">
        <v>30</v>
      </c>
      <c r="D29" s="18">
        <v>2</v>
      </c>
      <c r="E29" s="16">
        <v>45504</v>
      </c>
      <c r="F29" s="12">
        <v>2.12E-2</v>
      </c>
      <c r="G29" s="12">
        <v>1.0335000000000001</v>
      </c>
      <c r="H29" s="12">
        <v>2.1838000000000002</v>
      </c>
      <c r="I29" s="12">
        <f t="shared" si="4"/>
        <v>1.1503000000000001</v>
      </c>
      <c r="J29" s="24">
        <v>13.8</v>
      </c>
      <c r="K29" s="24">
        <v>14.6</v>
      </c>
      <c r="L29" s="24">
        <v>13.4</v>
      </c>
      <c r="M29" s="24">
        <v>14.2</v>
      </c>
      <c r="N29" s="30">
        <f t="shared" si="5"/>
        <v>14</v>
      </c>
      <c r="O29" s="30">
        <f t="shared" si="6"/>
        <v>14</v>
      </c>
      <c r="P29" s="30">
        <f t="shared" si="7"/>
        <v>660.37735849056605</v>
      </c>
    </row>
    <row r="30" spans="1:16" ht="20.100000000000001" customHeight="1" x14ac:dyDescent="0.25">
      <c r="A30">
        <v>9</v>
      </c>
      <c r="B30" s="2">
        <v>144</v>
      </c>
      <c r="C30" s="18" t="s">
        <v>30</v>
      </c>
      <c r="D30" s="18">
        <v>2</v>
      </c>
      <c r="E30" s="16">
        <v>45504</v>
      </c>
      <c r="F30" s="12">
        <v>2.2200000000000001E-2</v>
      </c>
      <c r="G30" s="12">
        <v>1.0308999999999999</v>
      </c>
      <c r="H30" s="12">
        <v>2.1745000000000001</v>
      </c>
      <c r="I30" s="12">
        <f t="shared" si="4"/>
        <v>1.1436000000000002</v>
      </c>
      <c r="J30" s="24">
        <v>15.7</v>
      </c>
      <c r="K30" s="24">
        <v>15.1</v>
      </c>
      <c r="L30" s="24">
        <v>14</v>
      </c>
      <c r="M30" s="24">
        <v>15.9</v>
      </c>
      <c r="N30" s="30">
        <f t="shared" si="5"/>
        <v>15.174999999999999</v>
      </c>
      <c r="O30" s="30">
        <f t="shared" si="6"/>
        <v>15.174999999999999</v>
      </c>
      <c r="P30" s="30">
        <f t="shared" si="7"/>
        <v>683.5585585585585</v>
      </c>
    </row>
    <row r="31" spans="1:16" ht="20.100000000000001" customHeight="1" x14ac:dyDescent="0.25">
      <c r="A31">
        <v>10</v>
      </c>
      <c r="B31" s="2">
        <v>154</v>
      </c>
      <c r="C31" s="18" t="s">
        <v>30</v>
      </c>
      <c r="D31" s="18">
        <v>2</v>
      </c>
      <c r="E31" s="16">
        <v>45504</v>
      </c>
      <c r="F31" s="12">
        <v>2.1600000000000001E-2</v>
      </c>
      <c r="G31" s="12">
        <v>1.0306</v>
      </c>
      <c r="H31" s="12">
        <v>2.1739999999999999</v>
      </c>
      <c r="I31" s="12">
        <f t="shared" si="4"/>
        <v>1.1434</v>
      </c>
      <c r="J31" s="24">
        <v>20</v>
      </c>
      <c r="K31" s="24">
        <v>18.899999999999999</v>
      </c>
      <c r="L31" s="24">
        <v>19.8</v>
      </c>
      <c r="M31" s="24">
        <v>20.7</v>
      </c>
      <c r="N31" s="30">
        <f t="shared" si="5"/>
        <v>19.850000000000001</v>
      </c>
      <c r="O31" s="30">
        <f t="shared" si="6"/>
        <v>19.850000000000001</v>
      </c>
      <c r="P31" s="30">
        <f t="shared" si="7"/>
        <v>918.98148148148152</v>
      </c>
    </row>
    <row r="32" spans="1:16" ht="20.100000000000001" customHeight="1" x14ac:dyDescent="0.25">
      <c r="B32" s="21"/>
      <c r="C32" s="21"/>
      <c r="D32" s="21"/>
      <c r="E32" s="22"/>
      <c r="F32" s="38"/>
      <c r="G32" s="23"/>
      <c r="H32" s="23"/>
      <c r="I32" s="23"/>
      <c r="J32" s="33"/>
      <c r="K32" s="33"/>
      <c r="L32" s="33"/>
      <c r="M32" s="36" t="s">
        <v>0</v>
      </c>
      <c r="N32" s="33"/>
      <c r="O32" s="59">
        <f>AVERAGE(O22:O31)</f>
        <v>16.065000000000001</v>
      </c>
      <c r="P32" s="59">
        <f>AVERAGE(P22:P31)</f>
        <v>754.96641120650054</v>
      </c>
    </row>
    <row r="33" spans="1:16" ht="20.100000000000001" customHeight="1" x14ac:dyDescent="0.25">
      <c r="B33" s="1"/>
      <c r="C33" s="1"/>
      <c r="D33" s="1"/>
      <c r="E33" s="34"/>
      <c r="F33" s="39"/>
      <c r="G33" s="9"/>
      <c r="H33" s="9"/>
      <c r="I33" s="9"/>
      <c r="J33" s="35"/>
      <c r="K33" s="35"/>
      <c r="L33" s="35"/>
      <c r="M33" s="37" t="s">
        <v>41</v>
      </c>
      <c r="N33" s="35"/>
      <c r="O33" s="56">
        <f>STDEV(O22:O31)</f>
        <v>2.8466159246063003</v>
      </c>
      <c r="P33" s="56">
        <f>STDEV(P22:P31)</f>
        <v>90.366161001712712</v>
      </c>
    </row>
    <row r="34" spans="1:16" ht="20.100000000000001" customHeight="1" x14ac:dyDescent="0.25">
      <c r="B34" s="1"/>
      <c r="C34" s="1"/>
      <c r="D34" s="1"/>
      <c r="E34" s="34"/>
      <c r="F34" s="39"/>
      <c r="G34" s="9"/>
      <c r="H34" s="9"/>
      <c r="I34" s="9"/>
      <c r="J34" s="35"/>
      <c r="K34" s="35"/>
      <c r="L34" s="35"/>
      <c r="M34" s="37" t="s">
        <v>42</v>
      </c>
      <c r="N34" s="35"/>
      <c r="O34" s="56">
        <f>O33/SQRT(COUNT(O22:O31))</f>
        <v>0.90017899454620587</v>
      </c>
      <c r="P34" s="56">
        <f>P33/SQRT(COUNT(P22:P31))</f>
        <v>28.57628921708951</v>
      </c>
    </row>
    <row r="35" spans="1:16" ht="20.100000000000001" customHeight="1" x14ac:dyDescent="0.25">
      <c r="B35" s="1"/>
      <c r="C35" s="1"/>
      <c r="D35" s="1"/>
      <c r="E35" s="34"/>
      <c r="F35" s="39"/>
      <c r="G35" s="9"/>
      <c r="H35" s="9"/>
      <c r="I35" s="9"/>
      <c r="J35" s="35"/>
      <c r="K35" s="35"/>
      <c r="L35" s="35"/>
      <c r="M35" s="37" t="s">
        <v>44</v>
      </c>
      <c r="N35" s="35"/>
      <c r="O35" s="19">
        <f>COUNT(O22:O31)</f>
        <v>10</v>
      </c>
      <c r="P35" s="19">
        <f>COUNT(P22:P31)</f>
        <v>10</v>
      </c>
    </row>
    <row r="36" spans="1:16" ht="20.100000000000001" customHeight="1" x14ac:dyDescent="0.25">
      <c r="A36">
        <v>1</v>
      </c>
      <c r="B36" s="2">
        <v>94</v>
      </c>
      <c r="C36" s="2" t="s">
        <v>28</v>
      </c>
      <c r="D36" s="2">
        <v>4</v>
      </c>
      <c r="E36" s="16">
        <v>45463</v>
      </c>
      <c r="F36" s="12">
        <v>3.3199999999999993E-2</v>
      </c>
      <c r="G36" s="12">
        <v>1.0389999999999999</v>
      </c>
      <c r="H36" s="12">
        <v>2.1737000000000002</v>
      </c>
      <c r="I36" s="12">
        <f t="shared" ref="I36:I44" si="8">H36-G36</f>
        <v>1.1347000000000003</v>
      </c>
      <c r="J36" s="24">
        <v>17.399999999999999</v>
      </c>
      <c r="K36" s="24">
        <v>18.399999999999999</v>
      </c>
      <c r="L36" s="24">
        <v>17.899999999999999</v>
      </c>
      <c r="M36" s="24">
        <v>20.100000000000001</v>
      </c>
      <c r="N36" s="30">
        <f t="shared" ref="N36:N44" si="9">AVERAGE(J36:M36)</f>
        <v>18.45</v>
      </c>
      <c r="O36" s="30">
        <f>N36/2</f>
        <v>9.2249999999999996</v>
      </c>
      <c r="P36" s="30">
        <f t="shared" ref="P36:P44" si="10">N36/F36</f>
        <v>555.72289156626516</v>
      </c>
    </row>
    <row r="37" spans="1:16" ht="20.100000000000001" customHeight="1" x14ac:dyDescent="0.25">
      <c r="A37">
        <v>2</v>
      </c>
      <c r="B37" s="2">
        <v>87</v>
      </c>
      <c r="C37" s="2" t="s">
        <v>28</v>
      </c>
      <c r="D37" s="2">
        <v>4</v>
      </c>
      <c r="E37" s="16">
        <v>45463</v>
      </c>
      <c r="F37" s="12">
        <v>3.4500000000000003E-2</v>
      </c>
      <c r="G37" s="12">
        <v>1.0269999999999999</v>
      </c>
      <c r="H37" s="12">
        <v>2.1861999999999999</v>
      </c>
      <c r="I37" s="12">
        <f t="shared" si="8"/>
        <v>1.1592</v>
      </c>
      <c r="J37" s="24">
        <v>23</v>
      </c>
      <c r="K37" s="24">
        <v>22.1</v>
      </c>
      <c r="L37" s="24">
        <v>23</v>
      </c>
      <c r="M37" s="24">
        <v>23.2</v>
      </c>
      <c r="N37" s="30">
        <f t="shared" si="9"/>
        <v>22.824999999999999</v>
      </c>
      <c r="O37" s="30">
        <f>N37/2</f>
        <v>11.4125</v>
      </c>
      <c r="P37" s="30">
        <f t="shared" si="10"/>
        <v>661.59420289855063</v>
      </c>
    </row>
    <row r="38" spans="1:16" ht="20.100000000000001" customHeight="1" x14ac:dyDescent="0.25">
      <c r="A38">
        <v>3</v>
      </c>
      <c r="B38" s="2">
        <v>85</v>
      </c>
      <c r="C38" s="2" t="s">
        <v>28</v>
      </c>
      <c r="D38" s="2">
        <v>4</v>
      </c>
      <c r="E38" s="16">
        <v>45463</v>
      </c>
      <c r="F38" s="12">
        <v>5.0100000000000006E-2</v>
      </c>
      <c r="G38" s="12">
        <v>1.0311999999999999</v>
      </c>
      <c r="H38" s="12">
        <v>2.2033999999999998</v>
      </c>
      <c r="I38" s="12">
        <f t="shared" si="8"/>
        <v>1.1721999999999999</v>
      </c>
      <c r="J38" s="24">
        <v>41.8</v>
      </c>
      <c r="K38" s="24">
        <v>40.299999999999997</v>
      </c>
      <c r="L38" s="24">
        <v>40.200000000000003</v>
      </c>
      <c r="M38" s="24">
        <v>40.799999999999997</v>
      </c>
      <c r="N38" s="30">
        <f t="shared" si="9"/>
        <v>40.774999999999999</v>
      </c>
      <c r="O38" s="30">
        <f>N38/2</f>
        <v>20.387499999999999</v>
      </c>
      <c r="P38" s="30">
        <f t="shared" si="10"/>
        <v>813.87225548902188</v>
      </c>
    </row>
    <row r="39" spans="1:16" ht="20.100000000000001" customHeight="1" x14ac:dyDescent="0.25">
      <c r="A39">
        <v>4</v>
      </c>
      <c r="B39" s="2">
        <v>89</v>
      </c>
      <c r="C39" s="2" t="s">
        <v>28</v>
      </c>
      <c r="D39" s="2">
        <v>4</v>
      </c>
      <c r="E39" s="16">
        <v>45463</v>
      </c>
      <c r="F39" s="12">
        <v>3.56E-2</v>
      </c>
      <c r="G39" s="12">
        <v>1.0307999999999999</v>
      </c>
      <c r="H39" s="12">
        <v>2.1617999999999999</v>
      </c>
      <c r="I39" s="12">
        <f t="shared" si="8"/>
        <v>1.131</v>
      </c>
      <c r="J39" s="24">
        <v>16.8</v>
      </c>
      <c r="K39" s="24">
        <v>15.8</v>
      </c>
      <c r="L39" s="24">
        <v>17.899999999999999</v>
      </c>
      <c r="M39" s="24">
        <v>17.7</v>
      </c>
      <c r="N39" s="30">
        <f t="shared" si="9"/>
        <v>17.05</v>
      </c>
      <c r="O39" s="30">
        <f>N39/2</f>
        <v>8.5250000000000004</v>
      </c>
      <c r="P39" s="30">
        <f t="shared" si="10"/>
        <v>478.93258426966293</v>
      </c>
    </row>
    <row r="40" spans="1:16" ht="20.100000000000001" customHeight="1" x14ac:dyDescent="0.25">
      <c r="A40">
        <v>5</v>
      </c>
      <c r="B40" s="2">
        <v>126</v>
      </c>
      <c r="C40" s="2" t="s">
        <v>28</v>
      </c>
      <c r="D40" s="2">
        <v>4</v>
      </c>
      <c r="E40" s="16">
        <v>45497</v>
      </c>
      <c r="F40" s="12">
        <v>2.07E-2</v>
      </c>
      <c r="G40" s="2">
        <v>1.0365</v>
      </c>
      <c r="H40" s="2">
        <v>2.1962999999999999</v>
      </c>
      <c r="I40" s="12">
        <f t="shared" si="8"/>
        <v>1.1597999999999999</v>
      </c>
      <c r="J40" s="24">
        <v>13.9</v>
      </c>
      <c r="K40" s="24">
        <v>12.2</v>
      </c>
      <c r="L40" s="24">
        <v>13.2</v>
      </c>
      <c r="M40" s="24">
        <v>13.8</v>
      </c>
      <c r="N40" s="30">
        <f t="shared" si="9"/>
        <v>13.274999999999999</v>
      </c>
      <c r="O40" s="30">
        <f>N40</f>
        <v>13.274999999999999</v>
      </c>
      <c r="P40" s="30">
        <f t="shared" si="10"/>
        <v>641.30434782608688</v>
      </c>
    </row>
    <row r="41" spans="1:16" ht="20.100000000000001" customHeight="1" x14ac:dyDescent="0.25">
      <c r="A41">
        <v>6</v>
      </c>
      <c r="B41" s="2">
        <v>123</v>
      </c>
      <c r="C41" s="2" t="s">
        <v>28</v>
      </c>
      <c r="D41" s="2">
        <v>4</v>
      </c>
      <c r="E41" s="16">
        <v>45497</v>
      </c>
      <c r="F41" s="12">
        <v>0.02</v>
      </c>
      <c r="G41" s="2">
        <v>1.0248999999999999</v>
      </c>
      <c r="H41" s="2">
        <v>2.1781000000000001</v>
      </c>
      <c r="I41" s="2">
        <f t="shared" si="8"/>
        <v>1.1532000000000002</v>
      </c>
      <c r="J41" s="24">
        <v>12.3</v>
      </c>
      <c r="K41" s="24">
        <v>12.7</v>
      </c>
      <c r="L41" s="24">
        <v>11.9</v>
      </c>
      <c r="M41" s="24">
        <v>11.8</v>
      </c>
      <c r="N41" s="30">
        <f t="shared" si="9"/>
        <v>12.175000000000001</v>
      </c>
      <c r="O41" s="30">
        <f>N41</f>
        <v>12.175000000000001</v>
      </c>
      <c r="P41" s="30">
        <f t="shared" si="10"/>
        <v>608.75</v>
      </c>
    </row>
    <row r="42" spans="1:16" ht="20.100000000000001" customHeight="1" x14ac:dyDescent="0.25">
      <c r="A42">
        <v>7</v>
      </c>
      <c r="B42" s="2">
        <v>113</v>
      </c>
      <c r="C42" s="2" t="s">
        <v>28</v>
      </c>
      <c r="D42" s="2">
        <v>4</v>
      </c>
      <c r="E42" s="16">
        <v>45497</v>
      </c>
      <c r="F42" s="12">
        <v>2.7400000000000001E-2</v>
      </c>
      <c r="G42" s="12">
        <v>1.0302</v>
      </c>
      <c r="H42" s="12">
        <v>2.2450999999999999</v>
      </c>
      <c r="I42" s="12">
        <f t="shared" si="8"/>
        <v>1.2148999999999999</v>
      </c>
      <c r="J42" s="24">
        <v>18.8</v>
      </c>
      <c r="K42" s="24">
        <v>18.600000000000001</v>
      </c>
      <c r="L42" s="24">
        <v>18.899999999999999</v>
      </c>
      <c r="M42" s="24">
        <v>18.3</v>
      </c>
      <c r="N42" s="30">
        <f t="shared" si="9"/>
        <v>18.650000000000002</v>
      </c>
      <c r="O42" s="30">
        <f>N42</f>
        <v>18.650000000000002</v>
      </c>
      <c r="P42" s="30">
        <f t="shared" si="10"/>
        <v>680.65693430656938</v>
      </c>
    </row>
    <row r="43" spans="1:16" ht="20.100000000000001" customHeight="1" x14ac:dyDescent="0.25">
      <c r="A43">
        <v>8</v>
      </c>
      <c r="B43" s="2">
        <v>149</v>
      </c>
      <c r="C43" s="18" t="s">
        <v>28</v>
      </c>
      <c r="D43" s="18">
        <v>4</v>
      </c>
      <c r="E43" s="16">
        <v>45504</v>
      </c>
      <c r="F43" s="12">
        <v>2.06E-2</v>
      </c>
      <c r="G43" s="12">
        <v>1.0298</v>
      </c>
      <c r="H43" s="12">
        <v>2.1941000000000002</v>
      </c>
      <c r="I43" s="12">
        <f t="shared" si="8"/>
        <v>1.1643000000000001</v>
      </c>
      <c r="J43" s="24">
        <v>6.9</v>
      </c>
      <c r="K43" s="24">
        <v>6.9</v>
      </c>
      <c r="L43" s="24">
        <v>7.1</v>
      </c>
      <c r="M43" s="24">
        <v>7.1</v>
      </c>
      <c r="N43" s="30">
        <f t="shared" si="9"/>
        <v>7</v>
      </c>
      <c r="O43" s="30">
        <f>N43</f>
        <v>7</v>
      </c>
      <c r="P43" s="30">
        <f t="shared" si="10"/>
        <v>339.80582524271847</v>
      </c>
    </row>
    <row r="44" spans="1:16" ht="20.100000000000001" customHeight="1" x14ac:dyDescent="0.25">
      <c r="A44">
        <v>9</v>
      </c>
      <c r="B44" s="2">
        <v>148</v>
      </c>
      <c r="C44" s="18" t="s">
        <v>28</v>
      </c>
      <c r="D44" s="18">
        <v>4</v>
      </c>
      <c r="E44" s="16">
        <v>45504</v>
      </c>
      <c r="F44" s="12">
        <v>1.7600000000000001E-2</v>
      </c>
      <c r="G44" s="12">
        <v>1.0339</v>
      </c>
      <c r="H44" s="12">
        <v>2.1924000000000001</v>
      </c>
      <c r="I44" s="12">
        <f t="shared" si="8"/>
        <v>1.1585000000000001</v>
      </c>
      <c r="J44" s="24">
        <v>14.7</v>
      </c>
      <c r="K44" s="24">
        <v>14.5</v>
      </c>
      <c r="L44" s="24">
        <v>15.8</v>
      </c>
      <c r="M44" s="24">
        <v>15.5</v>
      </c>
      <c r="N44" s="30">
        <f t="shared" si="9"/>
        <v>15.125</v>
      </c>
      <c r="O44" s="30">
        <f>N44</f>
        <v>15.125</v>
      </c>
      <c r="P44" s="30">
        <f t="shared" si="10"/>
        <v>859.375</v>
      </c>
    </row>
    <row r="45" spans="1:16" ht="20.100000000000001" customHeight="1" x14ac:dyDescent="0.25">
      <c r="B45" s="21"/>
      <c r="C45" s="21"/>
      <c r="D45" s="21"/>
      <c r="E45" s="22"/>
      <c r="F45" s="23"/>
      <c r="G45" s="23"/>
      <c r="H45" s="23"/>
      <c r="I45" s="23"/>
      <c r="J45" s="33"/>
      <c r="K45" s="33"/>
      <c r="L45" s="33"/>
      <c r="M45" s="36" t="s">
        <v>0</v>
      </c>
      <c r="N45" s="33"/>
      <c r="O45" s="59">
        <f>AVERAGE(O36:O44)</f>
        <v>12.863888888888889</v>
      </c>
      <c r="P45" s="59">
        <f>AVERAGE(P36:P44)</f>
        <v>626.66822684431952</v>
      </c>
    </row>
    <row r="46" spans="1:16" ht="20.100000000000001" customHeight="1" x14ac:dyDescent="0.25">
      <c r="B46" s="1"/>
      <c r="C46" s="1"/>
      <c r="D46" s="1"/>
      <c r="E46" s="34"/>
      <c r="F46" s="9"/>
      <c r="G46" s="9"/>
      <c r="H46" s="9"/>
      <c r="I46" s="9"/>
      <c r="J46" s="35"/>
      <c r="K46" s="35"/>
      <c r="L46" s="35"/>
      <c r="M46" s="37" t="s">
        <v>41</v>
      </c>
      <c r="N46" s="35"/>
      <c r="O46" s="56">
        <f>STDEV(O36:O44)</f>
        <v>4.5331997720827468</v>
      </c>
      <c r="P46" s="56">
        <f>STDEV(P36:P44)</f>
        <v>159.30190362094677</v>
      </c>
    </row>
    <row r="47" spans="1:16" ht="20.100000000000001" customHeight="1" x14ac:dyDescent="0.25">
      <c r="B47" s="1"/>
      <c r="C47" s="1"/>
      <c r="D47" s="1"/>
      <c r="E47" s="34"/>
      <c r="F47" s="9"/>
      <c r="G47" s="9"/>
      <c r="H47" s="9"/>
      <c r="I47" s="9"/>
      <c r="J47" s="35"/>
      <c r="K47" s="35"/>
      <c r="L47" s="35"/>
      <c r="M47" s="37" t="s">
        <v>42</v>
      </c>
      <c r="N47" s="35"/>
      <c r="O47" s="56">
        <f>O46/SQRT(COUNT(O36:O44))</f>
        <v>1.5110665906942489</v>
      </c>
      <c r="P47" s="56">
        <f>P46/SQRT(COUNT(P36:P44))</f>
        <v>53.100634540315589</v>
      </c>
    </row>
    <row r="48" spans="1:16" ht="20.100000000000001" customHeight="1" x14ac:dyDescent="0.25">
      <c r="B48" s="1"/>
      <c r="C48" s="1"/>
      <c r="D48" s="1"/>
      <c r="E48" s="34"/>
      <c r="F48" s="9"/>
      <c r="G48" s="9"/>
      <c r="H48" s="9"/>
      <c r="I48" s="9"/>
      <c r="J48" s="35"/>
      <c r="K48" s="35"/>
      <c r="L48" s="35"/>
      <c r="M48" s="37" t="s">
        <v>44</v>
      </c>
      <c r="N48" s="35"/>
      <c r="O48" s="19">
        <f>COUNT(O36:O44)</f>
        <v>9</v>
      </c>
      <c r="P48" s="19">
        <f>COUNT(P36:P44)</f>
        <v>9</v>
      </c>
    </row>
    <row r="49" spans="1:16" ht="20.100000000000001" customHeight="1" x14ac:dyDescent="0.25">
      <c r="A49">
        <v>1</v>
      </c>
      <c r="B49" s="2">
        <v>83</v>
      </c>
      <c r="C49" s="2" t="s">
        <v>27</v>
      </c>
      <c r="D49" s="2">
        <v>6</v>
      </c>
      <c r="E49" s="16">
        <v>45463</v>
      </c>
      <c r="F49" s="12">
        <v>3.2399999999999998E-2</v>
      </c>
      <c r="G49" s="12">
        <v>1.0371999999999999</v>
      </c>
      <c r="H49" s="12">
        <v>2.2643</v>
      </c>
      <c r="I49" s="12">
        <f>H49-G49</f>
        <v>1.2271000000000001</v>
      </c>
      <c r="J49" s="24">
        <v>19.600000000000001</v>
      </c>
      <c r="K49" s="24">
        <v>18.100000000000001</v>
      </c>
      <c r="L49" s="24">
        <v>18.7</v>
      </c>
      <c r="M49" s="24">
        <v>17.899999999999999</v>
      </c>
      <c r="N49" s="30">
        <f>AVERAGE(J49:M49)</f>
        <v>18.575000000000003</v>
      </c>
      <c r="O49" s="30">
        <f>N49/2</f>
        <v>9.2875000000000014</v>
      </c>
      <c r="P49" s="30">
        <f>N49/F49</f>
        <v>573.30246913580254</v>
      </c>
    </row>
    <row r="50" spans="1:16" ht="20.100000000000001" customHeight="1" x14ac:dyDescent="0.25">
      <c r="A50">
        <v>2</v>
      </c>
      <c r="B50" s="2">
        <v>91</v>
      </c>
      <c r="C50" s="2" t="s">
        <v>27</v>
      </c>
      <c r="D50" s="2">
        <v>6</v>
      </c>
      <c r="E50" s="16">
        <v>45463</v>
      </c>
      <c r="F50" s="12">
        <v>4.1999999999999996E-2</v>
      </c>
      <c r="G50" s="12">
        <v>1.0269999999999999</v>
      </c>
      <c r="H50" s="12">
        <v>2.1964000000000001</v>
      </c>
      <c r="I50" s="12">
        <f>H50-G50</f>
        <v>1.1694000000000002</v>
      </c>
      <c r="J50" s="24">
        <v>35.200000000000003</v>
      </c>
      <c r="K50" s="24">
        <v>31.3</v>
      </c>
      <c r="L50" s="24">
        <v>31.7</v>
      </c>
      <c r="M50" s="24">
        <v>31.5</v>
      </c>
      <c r="N50" s="30">
        <f>AVERAGE(J50:M50)</f>
        <v>32.424999999999997</v>
      </c>
      <c r="O50" s="30">
        <f>N50/2</f>
        <v>16.212499999999999</v>
      </c>
      <c r="P50" s="30">
        <f>N50/F50</f>
        <v>772.02380952380952</v>
      </c>
    </row>
    <row r="51" spans="1:16" ht="20.100000000000001" customHeight="1" x14ac:dyDescent="0.25">
      <c r="A51">
        <v>3</v>
      </c>
      <c r="B51" s="2">
        <v>88</v>
      </c>
      <c r="C51" s="2" t="s">
        <v>27</v>
      </c>
      <c r="D51" s="2">
        <v>6</v>
      </c>
      <c r="E51" s="16">
        <v>45463</v>
      </c>
      <c r="F51" s="12">
        <v>3.7199999999999997E-2</v>
      </c>
      <c r="G51" s="12">
        <v>1.0365</v>
      </c>
      <c r="H51" s="12">
        <v>2.1848999999999998</v>
      </c>
      <c r="I51" s="12">
        <f>H51-G51</f>
        <v>1.1483999999999999</v>
      </c>
      <c r="J51" s="24">
        <v>30.8</v>
      </c>
      <c r="K51" s="24">
        <v>30.8</v>
      </c>
      <c r="L51" s="24">
        <v>32</v>
      </c>
      <c r="M51" s="24">
        <v>30.4</v>
      </c>
      <c r="N51" s="30">
        <f>AVERAGE(J51:M51)</f>
        <v>31</v>
      </c>
      <c r="O51" s="30">
        <f>N51/2</f>
        <v>15.5</v>
      </c>
      <c r="P51" s="30">
        <f>N51/F51</f>
        <v>833.33333333333337</v>
      </c>
    </row>
    <row r="52" spans="1:16" ht="20.100000000000001" customHeight="1" x14ac:dyDescent="0.25">
      <c r="A52">
        <v>4</v>
      </c>
      <c r="B52" s="2">
        <v>122</v>
      </c>
      <c r="C52" s="2" t="s">
        <v>27</v>
      </c>
      <c r="D52" s="2">
        <v>6</v>
      </c>
      <c r="E52" s="16">
        <v>45497</v>
      </c>
      <c r="F52" s="12">
        <v>1.7299999999999999E-2</v>
      </c>
      <c r="G52" s="2">
        <v>1.0336000000000001</v>
      </c>
      <c r="H52" s="2">
        <v>2.1855000000000002</v>
      </c>
      <c r="I52" s="12">
        <f t="shared" ref="I52:I57" si="11">H52-G52</f>
        <v>1.1519000000000001</v>
      </c>
      <c r="J52" s="24">
        <v>17</v>
      </c>
      <c r="K52" s="24">
        <v>15.1</v>
      </c>
      <c r="L52" s="24">
        <v>16.3</v>
      </c>
      <c r="M52" s="24">
        <v>16.100000000000001</v>
      </c>
      <c r="N52" s="30">
        <f t="shared" ref="N52:N57" si="12">AVERAGE(J52:M52)</f>
        <v>16.125</v>
      </c>
      <c r="O52" s="30">
        <f t="shared" ref="O52:O57" si="13">N52</f>
        <v>16.125</v>
      </c>
      <c r="P52" s="30">
        <f t="shared" ref="P52:P57" si="14">N52/F52</f>
        <v>932.08092485549139</v>
      </c>
    </row>
    <row r="53" spans="1:16" ht="20.100000000000001" customHeight="1" x14ac:dyDescent="0.25">
      <c r="A53">
        <v>5</v>
      </c>
      <c r="B53" s="2">
        <v>124</v>
      </c>
      <c r="C53" s="2" t="s">
        <v>27</v>
      </c>
      <c r="D53" s="2">
        <v>6</v>
      </c>
      <c r="E53" s="16">
        <v>45497</v>
      </c>
      <c r="F53" s="12">
        <v>1.7999999999999999E-2</v>
      </c>
      <c r="G53" s="2">
        <v>1.0347</v>
      </c>
      <c r="H53" s="2">
        <v>2.2012</v>
      </c>
      <c r="I53" s="12">
        <f t="shared" si="11"/>
        <v>1.1665000000000001</v>
      </c>
      <c r="J53" s="24">
        <v>8.6999999999999993</v>
      </c>
      <c r="K53" s="24">
        <v>9</v>
      </c>
      <c r="L53" s="24">
        <v>9.1</v>
      </c>
      <c r="M53" s="24">
        <v>8.1999999999999993</v>
      </c>
      <c r="N53" s="30">
        <f t="shared" si="12"/>
        <v>8.75</v>
      </c>
      <c r="O53" s="30">
        <f t="shared" si="13"/>
        <v>8.75</v>
      </c>
      <c r="P53" s="30">
        <f t="shared" si="14"/>
        <v>486.11111111111114</v>
      </c>
    </row>
    <row r="54" spans="1:16" ht="20.100000000000001" customHeight="1" x14ac:dyDescent="0.25">
      <c r="A54">
        <v>6</v>
      </c>
      <c r="B54" s="2">
        <v>115</v>
      </c>
      <c r="C54" s="2" t="s">
        <v>27</v>
      </c>
      <c r="D54" s="2">
        <v>6</v>
      </c>
      <c r="E54" s="16">
        <v>45497</v>
      </c>
      <c r="F54" s="12">
        <v>2.4799999999999999E-2</v>
      </c>
      <c r="G54" s="12">
        <v>1.0306999999999999</v>
      </c>
      <c r="H54" s="12">
        <v>2.1817000000000002</v>
      </c>
      <c r="I54" s="12">
        <f t="shared" si="11"/>
        <v>1.1510000000000002</v>
      </c>
      <c r="J54" s="24">
        <v>20</v>
      </c>
      <c r="K54" s="24">
        <v>20.8</v>
      </c>
      <c r="L54" s="24">
        <v>19.8</v>
      </c>
      <c r="M54" s="24">
        <v>20.7</v>
      </c>
      <c r="N54" s="30">
        <f t="shared" si="12"/>
        <v>20.324999999999999</v>
      </c>
      <c r="O54" s="30">
        <f t="shared" si="13"/>
        <v>20.324999999999999</v>
      </c>
      <c r="P54" s="30">
        <f t="shared" si="14"/>
        <v>819.55645161290317</v>
      </c>
    </row>
    <row r="55" spans="1:16" ht="20.100000000000001" customHeight="1" x14ac:dyDescent="0.25">
      <c r="A55">
        <v>7</v>
      </c>
      <c r="B55" s="2">
        <v>146</v>
      </c>
      <c r="C55" s="18" t="s">
        <v>27</v>
      </c>
      <c r="D55" s="18">
        <v>6</v>
      </c>
      <c r="E55" s="16">
        <v>45504</v>
      </c>
      <c r="F55" s="12">
        <v>1.5800000000000002E-2</v>
      </c>
      <c r="G55" s="12">
        <v>1.0249999999999999</v>
      </c>
      <c r="H55" s="12">
        <v>2.121</v>
      </c>
      <c r="I55" s="12">
        <f t="shared" si="11"/>
        <v>1.0960000000000001</v>
      </c>
      <c r="J55" s="24">
        <v>15.5</v>
      </c>
      <c r="K55" s="24">
        <v>15.1</v>
      </c>
      <c r="L55" s="24">
        <v>14.8</v>
      </c>
      <c r="M55" s="24">
        <v>15.6</v>
      </c>
      <c r="N55" s="30">
        <f t="shared" si="12"/>
        <v>15.250000000000002</v>
      </c>
      <c r="O55" s="30">
        <f t="shared" si="13"/>
        <v>15.250000000000002</v>
      </c>
      <c r="P55" s="30">
        <f t="shared" si="14"/>
        <v>965.18987341772151</v>
      </c>
    </row>
    <row r="56" spans="1:16" ht="20.100000000000001" customHeight="1" x14ac:dyDescent="0.25">
      <c r="A56">
        <v>8</v>
      </c>
      <c r="B56" s="2">
        <v>152</v>
      </c>
      <c r="C56" s="18" t="s">
        <v>27</v>
      </c>
      <c r="D56" s="18">
        <v>6</v>
      </c>
      <c r="E56" s="16">
        <v>45504</v>
      </c>
      <c r="F56" s="12">
        <v>2.4500000000000001E-2</v>
      </c>
      <c r="G56" s="12">
        <v>1.0392999999999999</v>
      </c>
      <c r="H56" s="12">
        <v>2.1814</v>
      </c>
      <c r="I56" s="12">
        <f t="shared" si="11"/>
        <v>1.1421000000000001</v>
      </c>
      <c r="J56" s="24">
        <v>17.8</v>
      </c>
      <c r="K56" s="24">
        <v>18.2</v>
      </c>
      <c r="L56" s="24">
        <v>18.8</v>
      </c>
      <c r="M56" s="24">
        <v>17.3</v>
      </c>
      <c r="N56" s="30">
        <f t="shared" si="12"/>
        <v>18.024999999999999</v>
      </c>
      <c r="O56" s="30">
        <f t="shared" si="13"/>
        <v>18.024999999999999</v>
      </c>
      <c r="P56" s="30">
        <f t="shared" si="14"/>
        <v>735.71428571428567</v>
      </c>
    </row>
    <row r="57" spans="1:16" ht="20.100000000000001" customHeight="1" x14ac:dyDescent="0.25">
      <c r="A57">
        <v>9</v>
      </c>
      <c r="B57" s="2">
        <v>147</v>
      </c>
      <c r="C57" s="18" t="s">
        <v>27</v>
      </c>
      <c r="D57" s="18">
        <v>6</v>
      </c>
      <c r="E57" s="16">
        <v>45504</v>
      </c>
      <c r="F57" s="12">
        <v>2.1100000000000001E-2</v>
      </c>
      <c r="G57" s="12">
        <v>1.0385</v>
      </c>
      <c r="H57" s="12">
        <v>2.1560999999999999</v>
      </c>
      <c r="I57" s="12">
        <f t="shared" si="11"/>
        <v>1.1175999999999999</v>
      </c>
      <c r="J57" s="24">
        <v>19.5</v>
      </c>
      <c r="K57" s="24">
        <v>20.399999999999999</v>
      </c>
      <c r="L57" s="24">
        <v>20.8</v>
      </c>
      <c r="M57" s="24">
        <v>19.7</v>
      </c>
      <c r="N57" s="30">
        <f t="shared" si="12"/>
        <v>20.100000000000001</v>
      </c>
      <c r="O57" s="30">
        <f t="shared" si="13"/>
        <v>20.100000000000001</v>
      </c>
      <c r="P57" s="30">
        <f t="shared" si="14"/>
        <v>952.60663507109007</v>
      </c>
    </row>
    <row r="58" spans="1:16" ht="20.100000000000001" customHeight="1" x14ac:dyDescent="0.25">
      <c r="B58" s="21"/>
      <c r="C58" s="21"/>
      <c r="D58" s="21"/>
      <c r="E58" s="22"/>
      <c r="F58" s="23"/>
      <c r="G58" s="23"/>
      <c r="H58" s="23"/>
      <c r="I58" s="23"/>
      <c r="J58" s="33"/>
      <c r="K58" s="33"/>
      <c r="L58" s="33"/>
      <c r="M58" s="36" t="s">
        <v>0</v>
      </c>
      <c r="N58" s="33"/>
      <c r="O58" s="59">
        <f>AVERAGE(O49:O57)</f>
        <v>15.508333333333333</v>
      </c>
      <c r="P58" s="59">
        <f>AVERAGE(P49:P57)</f>
        <v>785.54654375283872</v>
      </c>
    </row>
    <row r="59" spans="1:16" ht="20.100000000000001" customHeight="1" x14ac:dyDescent="0.25">
      <c r="B59" s="1"/>
      <c r="C59" s="1"/>
      <c r="D59" s="1"/>
      <c r="E59" s="34"/>
      <c r="F59" s="9"/>
      <c r="G59" s="9"/>
      <c r="H59" s="9"/>
      <c r="I59" s="9"/>
      <c r="J59" s="35"/>
      <c r="K59" s="35"/>
      <c r="L59" s="35"/>
      <c r="M59" s="37" t="s">
        <v>41</v>
      </c>
      <c r="N59" s="35"/>
      <c r="O59" s="56">
        <f>STDEV(O49:O57)</f>
        <v>4.1221059923903045</v>
      </c>
      <c r="P59" s="56">
        <f>STDEV(P49:P57)</f>
        <v>166.75904014257276</v>
      </c>
    </row>
    <row r="60" spans="1:16" ht="20.100000000000001" customHeight="1" x14ac:dyDescent="0.25">
      <c r="B60" s="1"/>
      <c r="C60" s="1"/>
      <c r="D60" s="1"/>
      <c r="E60" s="34"/>
      <c r="F60" s="9"/>
      <c r="G60" s="9"/>
      <c r="H60" s="9"/>
      <c r="I60" s="9"/>
      <c r="J60" s="35"/>
      <c r="K60" s="35"/>
      <c r="L60" s="35"/>
      <c r="M60" s="37" t="s">
        <v>42</v>
      </c>
      <c r="N60" s="35"/>
      <c r="O60" s="56">
        <f>O59/SQRT(COUNT(O49:O57))</f>
        <v>1.3740353307967681</v>
      </c>
      <c r="P60" s="56">
        <f>P59/SQRT(COUNT(P49:P57))</f>
        <v>55.586346714190917</v>
      </c>
    </row>
    <row r="61" spans="1:16" ht="20.100000000000001" customHeight="1" x14ac:dyDescent="0.25">
      <c r="B61" s="1"/>
      <c r="C61" s="1"/>
      <c r="D61" s="1"/>
      <c r="E61" s="34"/>
      <c r="F61" s="9"/>
      <c r="G61" s="9"/>
      <c r="H61" s="9"/>
      <c r="I61" s="9"/>
      <c r="J61" s="35"/>
      <c r="K61" s="35"/>
      <c r="L61" s="35"/>
      <c r="M61" s="37" t="s">
        <v>44</v>
      </c>
      <c r="N61" s="35"/>
      <c r="O61" s="19">
        <f>COUNT(O49:O57)</f>
        <v>9</v>
      </c>
      <c r="P61" s="19">
        <f>COUNT(P49:P57)</f>
        <v>9</v>
      </c>
    </row>
  </sheetData>
  <mergeCells count="3">
    <mergeCell ref="C5:E5"/>
    <mergeCell ref="J5:M5"/>
    <mergeCell ref="J6:M6"/>
  </mergeCells>
  <pageMargins left="0.7" right="0.5" top="1.5" bottom="0.5" header="0.75" footer="0.3"/>
  <pageSetup scale="99" fitToHeight="0" orientation="landscape" r:id="rId1"/>
  <headerFooter>
    <oddHeader>&amp;LD. Jenkins-Hill&amp;C&amp;"-,Bold"&amp;12Cauda Epididymal Sperm Count - By Dose&amp;Rpage &amp;P of &amp;N</oddHeader>
    <oddFooter>&amp;L&amp;8&amp;Z&amp;F &amp;A</oddFooter>
  </headerFooter>
  <rowBreaks count="3" manualBreakCount="3">
    <brk id="21" max="16" man="1"/>
    <brk id="35" max="16" man="1"/>
    <brk id="48"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4F6F7-41F6-4C70-8778-6C35CF63CE9C}">
  <dimension ref="A1:N73"/>
  <sheetViews>
    <sheetView topLeftCell="A49" workbookViewId="0"/>
  </sheetViews>
  <sheetFormatPr defaultRowHeight="15" x14ac:dyDescent="0.25"/>
  <cols>
    <col min="1" max="1" width="3.7109375" customWidth="1"/>
    <col min="2" max="2" width="7.7109375" customWidth="1"/>
    <col min="3" max="4" width="6.7109375" customWidth="1"/>
    <col min="5" max="6" width="10.7109375" customWidth="1"/>
    <col min="7" max="10" width="10.7109375" style="25" customWidth="1"/>
    <col min="11" max="12" width="10.7109375" style="26" customWidth="1"/>
    <col min="13" max="13" width="8.7109375" customWidth="1"/>
    <col min="14" max="14" width="10.7109375" style="1" customWidth="1"/>
  </cols>
  <sheetData>
    <row r="1" spans="1:14" ht="20.100000000000001" customHeight="1" x14ac:dyDescent="0.25">
      <c r="B1" s="4" t="s">
        <v>35</v>
      </c>
    </row>
    <row r="2" spans="1:14" ht="20.100000000000001" customHeight="1" x14ac:dyDescent="0.25">
      <c r="B2" t="s">
        <v>21</v>
      </c>
    </row>
    <row r="3" spans="1:14" ht="20.100000000000001" customHeight="1" x14ac:dyDescent="0.25">
      <c r="B3" t="s">
        <v>22</v>
      </c>
    </row>
    <row r="4" spans="1:14" ht="20.100000000000001" customHeight="1" x14ac:dyDescent="0.25"/>
    <row r="5" spans="1:14" ht="20.100000000000001" customHeight="1" x14ac:dyDescent="0.25">
      <c r="B5" s="13"/>
      <c r="C5" s="13"/>
      <c r="D5" s="13"/>
      <c r="E5" s="13"/>
      <c r="F5" s="6" t="s">
        <v>45</v>
      </c>
      <c r="G5" s="27" t="s">
        <v>5</v>
      </c>
      <c r="H5" s="27" t="s">
        <v>40</v>
      </c>
      <c r="I5" s="27" t="s">
        <v>2</v>
      </c>
      <c r="J5" s="27" t="s">
        <v>39</v>
      </c>
      <c r="K5" s="27" t="s">
        <v>37</v>
      </c>
      <c r="L5" s="27" t="s">
        <v>36</v>
      </c>
      <c r="M5" s="27" t="s">
        <v>53</v>
      </c>
    </row>
    <row r="6" spans="1:14" ht="20.100000000000001" customHeight="1" x14ac:dyDescent="0.25">
      <c r="B6" s="6" t="s">
        <v>18</v>
      </c>
      <c r="C6" s="6" t="s">
        <v>19</v>
      </c>
      <c r="D6" s="8" t="s">
        <v>19</v>
      </c>
      <c r="E6" s="8" t="s">
        <v>33</v>
      </c>
      <c r="F6" s="14" t="s">
        <v>31</v>
      </c>
      <c r="G6" s="28" t="s">
        <v>32</v>
      </c>
      <c r="H6" s="28" t="s">
        <v>12</v>
      </c>
      <c r="I6" s="28" t="s">
        <v>32</v>
      </c>
      <c r="J6" s="28" t="s">
        <v>12</v>
      </c>
      <c r="K6" s="28" t="s">
        <v>9</v>
      </c>
      <c r="L6" s="28" t="s">
        <v>12</v>
      </c>
      <c r="M6" s="28" t="s">
        <v>5</v>
      </c>
    </row>
    <row r="7" spans="1:14" ht="20.100000000000001" customHeight="1" x14ac:dyDescent="0.25">
      <c r="A7" s="32" t="s">
        <v>1</v>
      </c>
      <c r="B7" s="7" t="s">
        <v>15</v>
      </c>
      <c r="C7" s="7" t="s">
        <v>20</v>
      </c>
      <c r="D7" s="20" t="s">
        <v>43</v>
      </c>
      <c r="E7" s="20" t="s">
        <v>13</v>
      </c>
      <c r="F7" s="7" t="s">
        <v>3</v>
      </c>
      <c r="G7" s="29" t="s">
        <v>10</v>
      </c>
      <c r="H7" s="29" t="s">
        <v>10</v>
      </c>
      <c r="I7" s="29" t="s">
        <v>10</v>
      </c>
      <c r="J7" s="29" t="s">
        <v>10</v>
      </c>
      <c r="K7" s="29" t="s">
        <v>10</v>
      </c>
      <c r="L7" s="29" t="s">
        <v>10</v>
      </c>
      <c r="M7" s="29" t="s">
        <v>52</v>
      </c>
      <c r="N7" s="31"/>
    </row>
    <row r="8" spans="1:14" ht="20.100000000000001" customHeight="1" x14ac:dyDescent="0.25">
      <c r="A8">
        <v>1</v>
      </c>
      <c r="B8" s="2">
        <v>95</v>
      </c>
      <c r="C8" s="2" t="s">
        <v>29</v>
      </c>
      <c r="D8" s="2">
        <v>0</v>
      </c>
      <c r="E8" s="17">
        <v>45463</v>
      </c>
      <c r="F8" s="40">
        <v>5.04E-2</v>
      </c>
      <c r="G8" s="30">
        <v>13.9375</v>
      </c>
      <c r="H8" s="30">
        <v>514.29889298892988</v>
      </c>
      <c r="I8" s="30">
        <v>13.762499999999999</v>
      </c>
      <c r="J8" s="30">
        <v>590.66523605150212</v>
      </c>
      <c r="K8" s="30">
        <f t="shared" ref="K8:K17" si="0">G8+I8</f>
        <v>27.7</v>
      </c>
      <c r="L8" s="30">
        <f t="shared" ref="L8:L17" si="1">K8/F8</f>
        <v>549.60317460317458</v>
      </c>
      <c r="M8" s="54">
        <f t="shared" ref="M8:M17" si="2">I8/G8</f>
        <v>0.98744394618834075</v>
      </c>
      <c r="N8" s="26"/>
    </row>
    <row r="9" spans="1:14" ht="20.100000000000001" customHeight="1" x14ac:dyDescent="0.25">
      <c r="A9">
        <v>2</v>
      </c>
      <c r="B9" s="2">
        <v>86</v>
      </c>
      <c r="C9" s="2" t="s">
        <v>29</v>
      </c>
      <c r="D9" s="2">
        <v>0</v>
      </c>
      <c r="E9" s="17">
        <v>45463</v>
      </c>
      <c r="F9" s="40">
        <v>5.4199999999999998E-2</v>
      </c>
      <c r="G9" s="30">
        <v>17.850000000000001</v>
      </c>
      <c r="H9" s="30">
        <v>595.99332220367285</v>
      </c>
      <c r="I9" s="30">
        <v>17.212499999999999</v>
      </c>
      <c r="J9" s="30">
        <v>709.79381443298962</v>
      </c>
      <c r="K9" s="30">
        <f t="shared" si="0"/>
        <v>35.0625</v>
      </c>
      <c r="L9" s="30">
        <f t="shared" si="1"/>
        <v>646.90959409594097</v>
      </c>
      <c r="M9" s="54">
        <f t="shared" si="2"/>
        <v>0.96428571428571408</v>
      </c>
      <c r="N9" s="26"/>
    </row>
    <row r="10" spans="1:14" ht="20.100000000000001" customHeight="1" x14ac:dyDescent="0.25">
      <c r="A10">
        <v>3</v>
      </c>
      <c r="B10" s="2">
        <v>92</v>
      </c>
      <c r="C10" s="2" t="s">
        <v>29</v>
      </c>
      <c r="D10" s="2">
        <v>0</v>
      </c>
      <c r="E10" s="17">
        <v>45463</v>
      </c>
      <c r="F10" s="40">
        <v>4.8049999999999995E-2</v>
      </c>
      <c r="G10" s="30">
        <v>17.674999999999997</v>
      </c>
      <c r="H10" s="30">
        <v>640.39855072463763</v>
      </c>
      <c r="I10" s="30">
        <v>16.899999999999999</v>
      </c>
      <c r="J10" s="30">
        <v>826.4058679706601</v>
      </c>
      <c r="K10" s="30">
        <f t="shared" si="0"/>
        <v>34.574999999999996</v>
      </c>
      <c r="L10" s="30">
        <f t="shared" si="1"/>
        <v>719.56295525494272</v>
      </c>
      <c r="M10" s="54">
        <f t="shared" si="2"/>
        <v>0.95615275813295619</v>
      </c>
      <c r="N10" s="26"/>
    </row>
    <row r="11" spans="1:14" ht="20.100000000000001" customHeight="1" x14ac:dyDescent="0.25">
      <c r="A11">
        <v>4</v>
      </c>
      <c r="B11" s="2">
        <v>117</v>
      </c>
      <c r="C11" s="2" t="s">
        <v>29</v>
      </c>
      <c r="D11" s="2">
        <v>0</v>
      </c>
      <c r="E11" s="17">
        <v>45497</v>
      </c>
      <c r="F11" s="40">
        <v>4.6549999999999994E-2</v>
      </c>
      <c r="G11" s="30">
        <v>14.7</v>
      </c>
      <c r="H11" s="30">
        <v>547.48603351955308</v>
      </c>
      <c r="I11" s="30">
        <v>17.5</v>
      </c>
      <c r="J11" s="30">
        <v>888.32487309644671</v>
      </c>
      <c r="K11" s="30">
        <f t="shared" si="0"/>
        <v>32.200000000000003</v>
      </c>
      <c r="L11" s="30">
        <f t="shared" si="1"/>
        <v>691.72932330827086</v>
      </c>
      <c r="M11" s="54">
        <f t="shared" si="2"/>
        <v>1.1904761904761905</v>
      </c>
      <c r="N11" s="26"/>
    </row>
    <row r="12" spans="1:14" ht="20.100000000000001" customHeight="1" x14ac:dyDescent="0.25">
      <c r="A12">
        <v>5</v>
      </c>
      <c r="B12" s="2">
        <v>114</v>
      </c>
      <c r="C12" s="2" t="s">
        <v>29</v>
      </c>
      <c r="D12" s="2">
        <v>0</v>
      </c>
      <c r="E12" s="17">
        <v>45497</v>
      </c>
      <c r="F12" s="40">
        <v>4.7849999999999997E-2</v>
      </c>
      <c r="G12" s="30">
        <v>11.9375</v>
      </c>
      <c r="H12" s="30">
        <v>470.90729783037477</v>
      </c>
      <c r="I12" s="30">
        <v>17.425000000000001</v>
      </c>
      <c r="J12" s="30">
        <v>774.44444444444446</v>
      </c>
      <c r="K12" s="30">
        <f t="shared" si="0"/>
        <v>29.362500000000001</v>
      </c>
      <c r="L12" s="30">
        <f t="shared" si="1"/>
        <v>613.63636363636374</v>
      </c>
      <c r="M12" s="54">
        <f t="shared" si="2"/>
        <v>1.4596858638743455</v>
      </c>
      <c r="N12" s="31"/>
    </row>
    <row r="13" spans="1:14" ht="20.100000000000001" customHeight="1" x14ac:dyDescent="0.25">
      <c r="A13">
        <v>6</v>
      </c>
      <c r="B13" s="2">
        <v>118</v>
      </c>
      <c r="C13" s="2" t="s">
        <v>29</v>
      </c>
      <c r="D13" s="2">
        <v>0</v>
      </c>
      <c r="E13" s="17">
        <v>45497</v>
      </c>
      <c r="F13" s="40">
        <v>4.4050000000000006E-2</v>
      </c>
      <c r="G13" s="30">
        <v>15.237500000000001</v>
      </c>
      <c r="H13" s="30">
        <v>615.6565656565657</v>
      </c>
      <c r="I13" s="30">
        <v>10.425000000000001</v>
      </c>
      <c r="J13" s="30">
        <v>540.15544041450778</v>
      </c>
      <c r="K13" s="30">
        <f t="shared" si="0"/>
        <v>25.662500000000001</v>
      </c>
      <c r="L13" s="30">
        <f t="shared" si="1"/>
        <v>582.57661748013618</v>
      </c>
      <c r="M13" s="54">
        <f t="shared" si="2"/>
        <v>0.68416735028712061</v>
      </c>
      <c r="N13" s="31"/>
    </row>
    <row r="14" spans="1:14" ht="20.100000000000001" customHeight="1" x14ac:dyDescent="0.25">
      <c r="A14">
        <v>7</v>
      </c>
      <c r="B14" s="2">
        <v>120</v>
      </c>
      <c r="C14" s="2" t="s">
        <v>29</v>
      </c>
      <c r="D14" s="2">
        <v>0</v>
      </c>
      <c r="E14" s="17">
        <v>45497</v>
      </c>
      <c r="F14" s="40">
        <v>6.6299999999999998E-2</v>
      </c>
      <c r="G14" s="30">
        <v>25.274999999999999</v>
      </c>
      <c r="H14" s="30">
        <v>720.08547008547009</v>
      </c>
      <c r="I14" s="30">
        <v>13.700000000000001</v>
      </c>
      <c r="J14" s="30">
        <v>439.10256410256414</v>
      </c>
      <c r="K14" s="30">
        <f t="shared" si="0"/>
        <v>38.975000000000001</v>
      </c>
      <c r="L14" s="30">
        <f t="shared" si="1"/>
        <v>587.85822021116144</v>
      </c>
      <c r="M14" s="54">
        <f t="shared" si="2"/>
        <v>0.54203758654797241</v>
      </c>
    </row>
    <row r="15" spans="1:14" ht="20.100000000000001" customHeight="1" x14ac:dyDescent="0.25">
      <c r="A15">
        <v>8</v>
      </c>
      <c r="B15" s="2">
        <v>150</v>
      </c>
      <c r="C15" s="18" t="s">
        <v>29</v>
      </c>
      <c r="D15" s="18">
        <v>0</v>
      </c>
      <c r="E15" s="17">
        <v>45504</v>
      </c>
      <c r="F15" s="40">
        <v>5.5650000000000005E-2</v>
      </c>
      <c r="G15" s="30">
        <v>17.674999999999997</v>
      </c>
      <c r="H15" s="30">
        <v>531.57894736842093</v>
      </c>
      <c r="I15" s="30">
        <v>17.100000000000001</v>
      </c>
      <c r="J15" s="30">
        <v>763.39285714285722</v>
      </c>
      <c r="K15" s="30">
        <f t="shared" si="0"/>
        <v>34.774999999999999</v>
      </c>
      <c r="L15" s="30">
        <f t="shared" si="1"/>
        <v>624.88769092542668</v>
      </c>
      <c r="M15" s="54">
        <f t="shared" si="2"/>
        <v>0.96746817538896768</v>
      </c>
    </row>
    <row r="16" spans="1:14" ht="20.100000000000001" customHeight="1" x14ac:dyDescent="0.25">
      <c r="A16">
        <v>9</v>
      </c>
      <c r="B16" s="2">
        <v>142</v>
      </c>
      <c r="C16" s="18" t="s">
        <v>29</v>
      </c>
      <c r="D16" s="18">
        <v>0</v>
      </c>
      <c r="E16" s="17">
        <v>45504</v>
      </c>
      <c r="F16" s="40">
        <v>4.9550000000000004E-2</v>
      </c>
      <c r="G16" s="30">
        <v>14.387500000000001</v>
      </c>
      <c r="H16" s="30">
        <v>493.56775300171529</v>
      </c>
      <c r="I16" s="30">
        <v>14.425000000000001</v>
      </c>
      <c r="J16" s="30">
        <v>707.10784313725492</v>
      </c>
      <c r="K16" s="30">
        <f t="shared" si="0"/>
        <v>28.8125</v>
      </c>
      <c r="L16" s="30">
        <f t="shared" si="1"/>
        <v>581.48335015136217</v>
      </c>
      <c r="M16" s="54">
        <f t="shared" si="2"/>
        <v>1.0026064291920069</v>
      </c>
    </row>
    <row r="17" spans="1:14" ht="20.100000000000001" customHeight="1" x14ac:dyDescent="0.25">
      <c r="A17">
        <v>10</v>
      </c>
      <c r="B17" s="2">
        <v>153</v>
      </c>
      <c r="C17" s="18" t="s">
        <v>29</v>
      </c>
      <c r="D17" s="18">
        <v>0</v>
      </c>
      <c r="E17" s="17">
        <v>45504</v>
      </c>
      <c r="F17" s="40">
        <v>4.505E-2</v>
      </c>
      <c r="G17" s="30">
        <v>17.4375</v>
      </c>
      <c r="H17" s="30">
        <v>696.1077844311377</v>
      </c>
      <c r="I17" s="30">
        <v>16.850000000000001</v>
      </c>
      <c r="J17" s="30">
        <v>842.5</v>
      </c>
      <c r="K17" s="30">
        <f t="shared" si="0"/>
        <v>34.287500000000001</v>
      </c>
      <c r="L17" s="30">
        <f t="shared" si="1"/>
        <v>761.09877913429523</v>
      </c>
      <c r="M17" s="54">
        <f t="shared" si="2"/>
        <v>0.9663082437275986</v>
      </c>
    </row>
    <row r="18" spans="1:14" ht="20.100000000000001" customHeight="1" x14ac:dyDescent="0.25">
      <c r="B18" s="21"/>
      <c r="C18" s="55"/>
      <c r="D18" s="55"/>
      <c r="E18" s="57" t="s">
        <v>0</v>
      </c>
      <c r="F18" s="38">
        <f>AVERAGE(F8:F17)</f>
        <v>5.0765000000000005E-2</v>
      </c>
      <c r="G18" s="59">
        <f>AVERAGE(G8:G17)</f>
        <v>16.611249999999995</v>
      </c>
      <c r="H18" s="59">
        <f t="shared" ref="H18:M18" si="3">AVERAGE(H8:H17)</f>
        <v>582.60806178104781</v>
      </c>
      <c r="I18" s="59">
        <f t="shared" si="3"/>
        <v>15.530000000000001</v>
      </c>
      <c r="J18" s="59">
        <f t="shared" si="3"/>
        <v>708.18929407932274</v>
      </c>
      <c r="K18" s="59">
        <f t="shared" si="3"/>
        <v>32.141249999999999</v>
      </c>
      <c r="L18" s="59">
        <f t="shared" si="3"/>
        <v>635.93460688010748</v>
      </c>
      <c r="M18" s="46">
        <f t="shared" si="3"/>
        <v>0.97206322581012139</v>
      </c>
    </row>
    <row r="19" spans="1:14" ht="20.100000000000001" customHeight="1" x14ac:dyDescent="0.25">
      <c r="B19" s="1"/>
      <c r="C19" s="19"/>
      <c r="D19" s="19"/>
      <c r="E19" s="58" t="s">
        <v>41</v>
      </c>
      <c r="F19" s="39">
        <f>STDEV(F8:F17)</f>
        <v>6.5827657983218235E-3</v>
      </c>
      <c r="G19" s="56">
        <f>STDEV(G8:G17)</f>
        <v>3.6365259768844993</v>
      </c>
      <c r="H19" s="56">
        <f t="shared" ref="H19:M19" si="4">STDEV(H8:H17)</f>
        <v>85.18101081798946</v>
      </c>
      <c r="I19" s="56">
        <f t="shared" si="4"/>
        <v>2.3603657320188525</v>
      </c>
      <c r="J19" s="56">
        <f t="shared" si="4"/>
        <v>143.89781161343879</v>
      </c>
      <c r="K19" s="56">
        <f t="shared" si="4"/>
        <v>4.1258587069171488</v>
      </c>
      <c r="L19" s="56">
        <f t="shared" si="4"/>
        <v>68.385335451890924</v>
      </c>
      <c r="M19" s="9">
        <f t="shared" si="4"/>
        <v>0.24828824348134199</v>
      </c>
    </row>
    <row r="20" spans="1:14" ht="20.100000000000001" customHeight="1" x14ac:dyDescent="0.25">
      <c r="B20" s="1"/>
      <c r="C20" s="19"/>
      <c r="D20" s="19"/>
      <c r="E20" s="58" t="s">
        <v>42</v>
      </c>
      <c r="F20" s="39">
        <f>F19/SQRT(COUNT(F8:F17))</f>
        <v>2.0816533226153569E-3</v>
      </c>
      <c r="G20" s="56">
        <f>G19/SQRT(COUNT(G8:G17))</f>
        <v>1.1499704857323845</v>
      </c>
      <c r="H20" s="56">
        <f t="shared" ref="H20:M20" si="5">H19/SQRT(COUNT(H8:H17))</f>
        <v>26.936600758028909</v>
      </c>
      <c r="I20" s="56">
        <f t="shared" si="5"/>
        <v>0.74641318241901999</v>
      </c>
      <c r="J20" s="56">
        <f t="shared" si="5"/>
        <v>45.504483501229544</v>
      </c>
      <c r="K20" s="56">
        <f t="shared" si="5"/>
        <v>1.3047110817895295</v>
      </c>
      <c r="L20" s="56">
        <f t="shared" si="5"/>
        <v>21.625341858263535</v>
      </c>
      <c r="M20" s="9">
        <f t="shared" si="5"/>
        <v>7.8515636564349497E-2</v>
      </c>
    </row>
    <row r="21" spans="1:14" ht="20.100000000000001" customHeight="1" x14ac:dyDescent="0.25">
      <c r="B21" s="1"/>
      <c r="C21" s="19"/>
      <c r="D21" s="19"/>
      <c r="E21" s="58" t="s">
        <v>44</v>
      </c>
      <c r="F21" s="19">
        <f>COUNT(F8:F17)</f>
        <v>10</v>
      </c>
      <c r="G21" s="19">
        <f>COUNT(G8:G17)</f>
        <v>10</v>
      </c>
      <c r="H21" s="19">
        <f t="shared" ref="H21:M21" si="6">COUNT(H8:H17)</f>
        <v>10</v>
      </c>
      <c r="I21" s="19">
        <f t="shared" si="6"/>
        <v>10</v>
      </c>
      <c r="J21" s="19">
        <f t="shared" si="6"/>
        <v>10</v>
      </c>
      <c r="K21" s="19">
        <f t="shared" si="6"/>
        <v>10</v>
      </c>
      <c r="L21" s="19">
        <f t="shared" si="6"/>
        <v>10</v>
      </c>
      <c r="M21" s="19">
        <f t="shared" si="6"/>
        <v>10</v>
      </c>
    </row>
    <row r="22" spans="1:14" ht="20.100000000000001" customHeight="1" x14ac:dyDescent="0.25">
      <c r="A22">
        <v>1</v>
      </c>
      <c r="B22" s="2">
        <v>84</v>
      </c>
      <c r="C22" s="2" t="s">
        <v>30</v>
      </c>
      <c r="D22" s="2">
        <v>2</v>
      </c>
      <c r="E22" s="17">
        <v>45463</v>
      </c>
      <c r="F22" s="40">
        <v>5.525E-2</v>
      </c>
      <c r="G22" s="30">
        <v>16.3125</v>
      </c>
      <c r="H22" s="30">
        <v>512.97169811320748</v>
      </c>
      <c r="I22" s="30">
        <v>17.75</v>
      </c>
      <c r="J22" s="30">
        <v>756.92963752665253</v>
      </c>
      <c r="K22" s="30">
        <f t="shared" ref="K22:K31" si="7">G22+I22</f>
        <v>34.0625</v>
      </c>
      <c r="L22" s="30">
        <f t="shared" ref="L22:L31" si="8">K22/F22</f>
        <v>616.51583710407238</v>
      </c>
      <c r="M22" s="54">
        <f t="shared" ref="M22:M31" si="9">I22/G22</f>
        <v>1.0881226053639848</v>
      </c>
      <c r="N22" s="31"/>
    </row>
    <row r="23" spans="1:14" ht="20.100000000000001" customHeight="1" x14ac:dyDescent="0.25">
      <c r="A23">
        <v>2</v>
      </c>
      <c r="B23" s="2">
        <v>82</v>
      </c>
      <c r="C23" s="2" t="s">
        <v>30</v>
      </c>
      <c r="D23" s="2">
        <v>2</v>
      </c>
      <c r="E23" s="17">
        <v>45463</v>
      </c>
      <c r="F23" s="40">
        <v>5.3949999999999998E-2</v>
      </c>
      <c r="G23" s="30">
        <v>17.362499999999997</v>
      </c>
      <c r="H23" s="30">
        <v>565.55374592833869</v>
      </c>
      <c r="I23" s="30">
        <v>18.149999999999999</v>
      </c>
      <c r="J23" s="30">
        <v>780.64516129032256</v>
      </c>
      <c r="K23" s="30">
        <f t="shared" si="7"/>
        <v>35.512499999999996</v>
      </c>
      <c r="L23" s="30">
        <f t="shared" si="8"/>
        <v>658.2483781278961</v>
      </c>
      <c r="M23" s="54">
        <f t="shared" si="9"/>
        <v>1.0453563714902809</v>
      </c>
      <c r="N23" s="26"/>
    </row>
    <row r="24" spans="1:14" ht="20.100000000000001" customHeight="1" x14ac:dyDescent="0.25">
      <c r="A24">
        <v>3</v>
      </c>
      <c r="B24" s="2">
        <v>93</v>
      </c>
      <c r="C24" s="2" t="s">
        <v>30</v>
      </c>
      <c r="D24" s="2">
        <v>2</v>
      </c>
      <c r="E24" s="17">
        <v>45463</v>
      </c>
      <c r="F24" s="40">
        <v>4.4600000000000001E-2</v>
      </c>
      <c r="G24" s="30">
        <v>15.774999999999999</v>
      </c>
      <c r="H24" s="30">
        <v>600.95238095238096</v>
      </c>
      <c r="I24" s="30">
        <v>11.65</v>
      </c>
      <c r="J24" s="30">
        <v>634.8773841961854</v>
      </c>
      <c r="K24" s="30">
        <f t="shared" si="7"/>
        <v>27.424999999999997</v>
      </c>
      <c r="L24" s="30">
        <f t="shared" si="8"/>
        <v>614.91031390134526</v>
      </c>
      <c r="M24" s="54">
        <f t="shared" si="9"/>
        <v>0.73851030110935034</v>
      </c>
      <c r="N24" s="26"/>
    </row>
    <row r="25" spans="1:14" ht="20.100000000000001" customHeight="1" x14ac:dyDescent="0.25">
      <c r="A25">
        <v>4</v>
      </c>
      <c r="B25" s="2">
        <v>90</v>
      </c>
      <c r="C25" s="2" t="s">
        <v>30</v>
      </c>
      <c r="D25" s="2">
        <v>2</v>
      </c>
      <c r="E25" s="17">
        <v>45463</v>
      </c>
      <c r="F25" s="40">
        <v>4.9450000000000001E-2</v>
      </c>
      <c r="G25" s="30">
        <v>13.925000000000001</v>
      </c>
      <c r="H25" s="30">
        <v>526.46502835538752</v>
      </c>
      <c r="I25" s="30">
        <v>19.600000000000001</v>
      </c>
      <c r="J25" s="30">
        <v>852.17391304347836</v>
      </c>
      <c r="K25" s="30">
        <f t="shared" si="7"/>
        <v>33.525000000000006</v>
      </c>
      <c r="L25" s="30">
        <f t="shared" si="8"/>
        <v>677.95753286147635</v>
      </c>
      <c r="M25" s="54">
        <f t="shared" si="9"/>
        <v>1.40754039497307</v>
      </c>
      <c r="N25" s="26"/>
    </row>
    <row r="26" spans="1:14" ht="20.100000000000001" customHeight="1" x14ac:dyDescent="0.25">
      <c r="A26">
        <v>5</v>
      </c>
      <c r="B26" s="2">
        <v>119</v>
      </c>
      <c r="C26" s="2" t="s">
        <v>30</v>
      </c>
      <c r="D26" s="2">
        <v>2</v>
      </c>
      <c r="E26" s="17">
        <v>45497</v>
      </c>
      <c r="F26" s="40">
        <v>4.8399999999999999E-2</v>
      </c>
      <c r="G26" s="30">
        <v>13.4375</v>
      </c>
      <c r="H26" s="30">
        <v>466.57986111111114</v>
      </c>
      <c r="I26" s="30">
        <v>13.875</v>
      </c>
      <c r="J26" s="30">
        <v>707.90816326530614</v>
      </c>
      <c r="K26" s="30">
        <f t="shared" si="7"/>
        <v>27.3125</v>
      </c>
      <c r="L26" s="30">
        <f t="shared" si="8"/>
        <v>564.30785123966939</v>
      </c>
      <c r="M26" s="54">
        <f t="shared" si="9"/>
        <v>1.0325581395348837</v>
      </c>
      <c r="N26" s="26"/>
    </row>
    <row r="27" spans="1:14" ht="20.100000000000001" customHeight="1" x14ac:dyDescent="0.25">
      <c r="A27">
        <v>6</v>
      </c>
      <c r="B27" s="2">
        <v>121</v>
      </c>
      <c r="C27" s="2" t="s">
        <v>30</v>
      </c>
      <c r="D27" s="2">
        <v>2</v>
      </c>
      <c r="E27" s="17">
        <v>45497</v>
      </c>
      <c r="F27" s="40">
        <v>5.1850000000000007E-2</v>
      </c>
      <c r="G27" s="30">
        <v>18.450000000000003</v>
      </c>
      <c r="H27" s="30">
        <v>598.0551053484603</v>
      </c>
      <c r="I27" s="30">
        <v>17.350000000000001</v>
      </c>
      <c r="J27" s="30">
        <v>826.19047619047626</v>
      </c>
      <c r="K27" s="30">
        <f t="shared" si="7"/>
        <v>35.800000000000004</v>
      </c>
      <c r="L27" s="30">
        <f t="shared" si="8"/>
        <v>690.45323047251691</v>
      </c>
      <c r="M27" s="54">
        <f t="shared" si="9"/>
        <v>0.94037940379403784</v>
      </c>
      <c r="N27" s="26"/>
    </row>
    <row r="28" spans="1:14" ht="20.100000000000001" customHeight="1" x14ac:dyDescent="0.25">
      <c r="A28">
        <v>7</v>
      </c>
      <c r="B28" s="2">
        <v>125</v>
      </c>
      <c r="C28" s="2" t="s">
        <v>30</v>
      </c>
      <c r="D28" s="2">
        <v>2</v>
      </c>
      <c r="E28" s="17">
        <v>45497</v>
      </c>
      <c r="F28" s="40">
        <v>4.4499999999999998E-2</v>
      </c>
      <c r="G28" s="30">
        <v>13.925000000000001</v>
      </c>
      <c r="H28" s="30">
        <v>529.46768060836507</v>
      </c>
      <c r="I28" s="30">
        <v>13.250000000000002</v>
      </c>
      <c r="J28" s="30">
        <v>728.02197802197804</v>
      </c>
      <c r="K28" s="30">
        <f t="shared" si="7"/>
        <v>27.175000000000004</v>
      </c>
      <c r="L28" s="30">
        <f t="shared" si="8"/>
        <v>610.67415730337086</v>
      </c>
      <c r="M28" s="54">
        <f t="shared" si="9"/>
        <v>0.95152603231597854</v>
      </c>
      <c r="N28" s="26"/>
    </row>
    <row r="29" spans="1:14" ht="20.100000000000001" customHeight="1" x14ac:dyDescent="0.25">
      <c r="A29">
        <v>8</v>
      </c>
      <c r="B29" s="2">
        <v>143</v>
      </c>
      <c r="C29" s="18" t="s">
        <v>30</v>
      </c>
      <c r="D29" s="18">
        <v>2</v>
      </c>
      <c r="E29" s="17">
        <v>45504</v>
      </c>
      <c r="F29" s="40">
        <v>5.2999999999999992E-2</v>
      </c>
      <c r="G29" s="30">
        <v>14.262500000000001</v>
      </c>
      <c r="H29" s="30">
        <v>448.50628930817618</v>
      </c>
      <c r="I29" s="30">
        <v>14</v>
      </c>
      <c r="J29" s="30">
        <v>660.37735849056605</v>
      </c>
      <c r="K29" s="30">
        <f t="shared" si="7"/>
        <v>28.262500000000003</v>
      </c>
      <c r="L29" s="30">
        <f t="shared" si="8"/>
        <v>533.25471698113222</v>
      </c>
      <c r="M29" s="54">
        <f t="shared" si="9"/>
        <v>0.98159509202453976</v>
      </c>
      <c r="N29" s="26"/>
    </row>
    <row r="30" spans="1:14" ht="20.100000000000001" customHeight="1" x14ac:dyDescent="0.25">
      <c r="A30">
        <v>9</v>
      </c>
      <c r="B30" s="2">
        <v>144</v>
      </c>
      <c r="C30" s="18" t="s">
        <v>30</v>
      </c>
      <c r="D30" s="18">
        <v>2</v>
      </c>
      <c r="E30" s="17">
        <v>45504</v>
      </c>
      <c r="F30" s="40">
        <v>5.3999999999999992E-2</v>
      </c>
      <c r="G30" s="30">
        <v>18.712499999999999</v>
      </c>
      <c r="H30" s="30">
        <v>588.44339622641519</v>
      </c>
      <c r="I30" s="30">
        <v>15.174999999999999</v>
      </c>
      <c r="J30" s="30">
        <v>683.5585585585585</v>
      </c>
      <c r="K30" s="30">
        <f t="shared" si="7"/>
        <v>33.887499999999996</v>
      </c>
      <c r="L30" s="30">
        <f t="shared" si="8"/>
        <v>627.5462962962963</v>
      </c>
      <c r="M30" s="54">
        <f t="shared" si="9"/>
        <v>0.81095524382097528</v>
      </c>
      <c r="N30" s="26"/>
    </row>
    <row r="31" spans="1:14" ht="20.100000000000001" customHeight="1" x14ac:dyDescent="0.25">
      <c r="A31">
        <v>10</v>
      </c>
      <c r="B31" s="2">
        <v>154</v>
      </c>
      <c r="C31" s="18" t="s">
        <v>30</v>
      </c>
      <c r="D31" s="18">
        <v>2</v>
      </c>
      <c r="E31" s="17">
        <v>45504</v>
      </c>
      <c r="F31" s="40">
        <v>5.1299999999999998E-2</v>
      </c>
      <c r="G31" s="30">
        <v>14.137499999999999</v>
      </c>
      <c r="H31" s="30">
        <v>476.01010101010104</v>
      </c>
      <c r="I31" s="30">
        <v>19.850000000000001</v>
      </c>
      <c r="J31" s="30">
        <v>918.98148148148152</v>
      </c>
      <c r="K31" s="30">
        <f t="shared" si="7"/>
        <v>33.987499999999997</v>
      </c>
      <c r="L31" s="30">
        <f t="shared" si="8"/>
        <v>662.52436647173488</v>
      </c>
      <c r="M31" s="54">
        <f t="shared" si="9"/>
        <v>1.4040671971706455</v>
      </c>
      <c r="N31" s="26"/>
    </row>
    <row r="32" spans="1:14" ht="20.100000000000001" customHeight="1" x14ac:dyDescent="0.25">
      <c r="B32" s="21"/>
      <c r="C32" s="55"/>
      <c r="D32" s="55"/>
      <c r="E32" s="57" t="s">
        <v>0</v>
      </c>
      <c r="F32" s="38">
        <f>AVERAGE(F22:F31)</f>
        <v>5.0629999999999994E-2</v>
      </c>
      <c r="G32" s="59">
        <f>AVERAGE(G22:G31)</f>
        <v>15.629999999999999</v>
      </c>
      <c r="H32" s="59">
        <f t="shared" ref="H32" si="10">AVERAGE(H22:H31)</f>
        <v>531.30052869619431</v>
      </c>
      <c r="I32" s="59">
        <f t="shared" ref="I32" si="11">AVERAGE(I22:I31)</f>
        <v>16.065000000000001</v>
      </c>
      <c r="J32" s="59">
        <f t="shared" ref="J32" si="12">AVERAGE(J22:J31)</f>
        <v>754.96641120650054</v>
      </c>
      <c r="K32" s="59">
        <f t="shared" ref="K32" si="13">AVERAGE(K22:K31)</f>
        <v>31.695</v>
      </c>
      <c r="L32" s="59">
        <f t="shared" ref="L32" si="14">AVERAGE(L22:L31)</f>
        <v>625.63926807595112</v>
      </c>
      <c r="M32" s="46">
        <f t="shared" ref="M32" si="15">AVERAGE(M22:M31)</f>
        <v>1.0400610781597748</v>
      </c>
      <c r="N32" s="26"/>
    </row>
    <row r="33" spans="1:14" ht="20.100000000000001" customHeight="1" x14ac:dyDescent="0.25">
      <c r="B33" s="1"/>
      <c r="C33" s="19"/>
      <c r="D33" s="19"/>
      <c r="E33" s="58" t="s">
        <v>41</v>
      </c>
      <c r="F33" s="39">
        <f>STDEV(F22:F31)</f>
        <v>3.8236253884384522E-3</v>
      </c>
      <c r="G33" s="56">
        <f>STDEV(G22:G31)</f>
        <v>1.9905697816342796</v>
      </c>
      <c r="H33" s="56">
        <f t="shared" ref="H33:M33" si="16">STDEV(H22:H31)</f>
        <v>55.985627059768142</v>
      </c>
      <c r="I33" s="56">
        <f t="shared" si="16"/>
        <v>2.8466159246063003</v>
      </c>
      <c r="J33" s="56">
        <f t="shared" si="16"/>
        <v>90.366161001712712</v>
      </c>
      <c r="K33" s="56">
        <f t="shared" si="16"/>
        <v>3.6528917388222384</v>
      </c>
      <c r="L33" s="56">
        <f t="shared" si="16"/>
        <v>49.535959792798167</v>
      </c>
      <c r="M33" s="9">
        <f t="shared" si="16"/>
        <v>0.21973500811686392</v>
      </c>
      <c r="N33" s="26"/>
    </row>
    <row r="34" spans="1:14" ht="20.100000000000001" customHeight="1" x14ac:dyDescent="0.25">
      <c r="B34" s="1"/>
      <c r="C34" s="19"/>
      <c r="D34" s="19"/>
      <c r="E34" s="58" t="s">
        <v>42</v>
      </c>
      <c r="F34" s="39">
        <f>F33/SQRT(COUNT(F22:F31))</f>
        <v>1.2091365146711559E-3</v>
      </c>
      <c r="G34" s="56">
        <f>G33/SQRT(COUNT(G22:G31))</f>
        <v>0.62947343514683307</v>
      </c>
      <c r="H34" s="56">
        <f t="shared" ref="H34" si="17">H33/SQRT(COUNT(H22:H31))</f>
        <v>17.704209774162308</v>
      </c>
      <c r="I34" s="56">
        <f t="shared" ref="I34" si="18">I33/SQRT(COUNT(I22:I31))</f>
        <v>0.90017899454620587</v>
      </c>
      <c r="J34" s="56">
        <f t="shared" ref="J34" si="19">J33/SQRT(COUNT(J22:J31))</f>
        <v>28.57628921708951</v>
      </c>
      <c r="K34" s="56">
        <f t="shared" ref="K34" si="20">K33/SQRT(COUNT(K22:K31))</f>
        <v>1.155145794069119</v>
      </c>
      <c r="L34" s="56">
        <f t="shared" ref="L34" si="21">L33/SQRT(COUNT(L22:L31))</f>
        <v>15.664645902776469</v>
      </c>
      <c r="M34" s="9">
        <f t="shared" ref="M34" si="22">M33/SQRT(COUNT(M22:M31))</f>
        <v>6.9486310732487622E-2</v>
      </c>
      <c r="N34" s="26"/>
    </row>
    <row r="35" spans="1:14" ht="20.100000000000001" customHeight="1" x14ac:dyDescent="0.25">
      <c r="B35" s="1"/>
      <c r="C35" s="19"/>
      <c r="D35" s="19"/>
      <c r="E35" s="58" t="s">
        <v>44</v>
      </c>
      <c r="F35" s="19">
        <f>COUNT(F22:F31)</f>
        <v>10</v>
      </c>
      <c r="G35" s="19">
        <f>COUNT(G22:G31)</f>
        <v>10</v>
      </c>
      <c r="H35" s="19">
        <f t="shared" ref="H35:M35" si="23">COUNT(H22:H31)</f>
        <v>10</v>
      </c>
      <c r="I35" s="19">
        <f t="shared" si="23"/>
        <v>10</v>
      </c>
      <c r="J35" s="19">
        <f t="shared" si="23"/>
        <v>10</v>
      </c>
      <c r="K35" s="19">
        <f t="shared" si="23"/>
        <v>10</v>
      </c>
      <c r="L35" s="19">
        <f t="shared" si="23"/>
        <v>10</v>
      </c>
      <c r="M35" s="19">
        <f t="shared" si="23"/>
        <v>10</v>
      </c>
      <c r="N35" s="26"/>
    </row>
    <row r="36" spans="1:14" ht="20.100000000000001" customHeight="1" x14ac:dyDescent="0.25">
      <c r="A36">
        <v>1</v>
      </c>
      <c r="B36" s="2">
        <v>94</v>
      </c>
      <c r="C36" s="2" t="s">
        <v>28</v>
      </c>
      <c r="D36" s="2">
        <v>4</v>
      </c>
      <c r="E36" s="17">
        <v>45463</v>
      </c>
      <c r="F36" s="40">
        <v>4.7E-2</v>
      </c>
      <c r="G36" s="30">
        <v>16.2</v>
      </c>
      <c r="H36" s="30">
        <v>532.8947368421052</v>
      </c>
      <c r="I36" s="30">
        <v>9.2249999999999996</v>
      </c>
      <c r="J36" s="30">
        <v>555.72289156626516</v>
      </c>
      <c r="K36" s="30">
        <f t="shared" ref="K36:K44" si="24">G36+I36</f>
        <v>25.424999999999997</v>
      </c>
      <c r="L36" s="30">
        <f t="shared" ref="L36:L44" si="25">K36/F36</f>
        <v>540.95744680851055</v>
      </c>
      <c r="M36" s="54">
        <f t="shared" ref="M36:M44" si="26">I36/G36</f>
        <v>0.56944444444444442</v>
      </c>
      <c r="N36" s="31"/>
    </row>
    <row r="37" spans="1:14" ht="20.100000000000001" customHeight="1" x14ac:dyDescent="0.25">
      <c r="A37">
        <v>2</v>
      </c>
      <c r="B37" s="2">
        <v>87</v>
      </c>
      <c r="C37" s="2" t="s">
        <v>28</v>
      </c>
      <c r="D37" s="2">
        <v>4</v>
      </c>
      <c r="E37" s="17">
        <v>45463</v>
      </c>
      <c r="F37" s="40">
        <v>4.5700000000000005E-2</v>
      </c>
      <c r="G37" s="30">
        <v>16.850000000000001</v>
      </c>
      <c r="H37" s="30">
        <v>592.26713532513179</v>
      </c>
      <c r="I37" s="30">
        <v>11.4125</v>
      </c>
      <c r="J37" s="30">
        <v>661.59420289855063</v>
      </c>
      <c r="K37" s="30">
        <f t="shared" si="24"/>
        <v>28.262500000000003</v>
      </c>
      <c r="L37" s="30">
        <f t="shared" si="25"/>
        <v>618.43544857768052</v>
      </c>
      <c r="M37" s="54">
        <f t="shared" si="26"/>
        <v>0.67729970326409483</v>
      </c>
      <c r="N37" s="31"/>
    </row>
    <row r="38" spans="1:14" ht="20.100000000000001" customHeight="1" x14ac:dyDescent="0.25">
      <c r="A38">
        <v>3</v>
      </c>
      <c r="B38" s="2">
        <v>85</v>
      </c>
      <c r="C38" s="2" t="s">
        <v>28</v>
      </c>
      <c r="D38" s="2">
        <v>4</v>
      </c>
      <c r="E38" s="17">
        <v>45463</v>
      </c>
      <c r="F38" s="40">
        <v>5.3000000000000005E-2</v>
      </c>
      <c r="G38" s="30">
        <v>17.600000000000001</v>
      </c>
      <c r="H38" s="30">
        <v>629.69588550983894</v>
      </c>
      <c r="I38" s="30">
        <v>20.387499999999999</v>
      </c>
      <c r="J38" s="30">
        <v>813.87225548902188</v>
      </c>
      <c r="K38" s="30">
        <f t="shared" si="24"/>
        <v>37.987499999999997</v>
      </c>
      <c r="L38" s="30">
        <f t="shared" si="25"/>
        <v>716.74528301886778</v>
      </c>
      <c r="M38" s="54">
        <f t="shared" si="26"/>
        <v>1.1583806818181817</v>
      </c>
      <c r="N38" s="26"/>
    </row>
    <row r="39" spans="1:14" ht="20.100000000000001" customHeight="1" x14ac:dyDescent="0.25">
      <c r="A39">
        <v>4</v>
      </c>
      <c r="B39" s="2">
        <v>89</v>
      </c>
      <c r="C39" s="2" t="s">
        <v>28</v>
      </c>
      <c r="D39" s="2">
        <v>4</v>
      </c>
      <c r="E39" s="17">
        <v>45463</v>
      </c>
      <c r="F39" s="40">
        <v>4.4549999999999999E-2</v>
      </c>
      <c r="G39" s="30">
        <v>16.962499999999999</v>
      </c>
      <c r="H39" s="30">
        <v>634.11214953271019</v>
      </c>
      <c r="I39" s="30">
        <v>8.5250000000000004</v>
      </c>
      <c r="J39" s="30">
        <v>478.93258426966293</v>
      </c>
      <c r="K39" s="30">
        <f t="shared" si="24"/>
        <v>25.487499999999997</v>
      </c>
      <c r="L39" s="30">
        <f t="shared" si="25"/>
        <v>572.10998877665543</v>
      </c>
      <c r="M39" s="54">
        <f t="shared" si="26"/>
        <v>0.50257921886514378</v>
      </c>
      <c r="N39" s="26"/>
    </row>
    <row r="40" spans="1:14" ht="20.100000000000001" customHeight="1" x14ac:dyDescent="0.25">
      <c r="A40">
        <v>5</v>
      </c>
      <c r="B40" s="2">
        <v>126</v>
      </c>
      <c r="C40" s="2" t="s">
        <v>28</v>
      </c>
      <c r="D40" s="2">
        <v>4</v>
      </c>
      <c r="E40" s="17">
        <v>45497</v>
      </c>
      <c r="F40" s="40">
        <v>5.0350000000000006E-2</v>
      </c>
      <c r="G40" s="30">
        <v>16.275000000000002</v>
      </c>
      <c r="H40" s="30">
        <v>548.9038785834739</v>
      </c>
      <c r="I40" s="30">
        <v>13.274999999999999</v>
      </c>
      <c r="J40" s="30">
        <v>641.30434782608688</v>
      </c>
      <c r="K40" s="30">
        <f t="shared" si="24"/>
        <v>29.55</v>
      </c>
      <c r="L40" s="30">
        <f t="shared" si="25"/>
        <v>586.891757696127</v>
      </c>
      <c r="M40" s="54">
        <f t="shared" si="26"/>
        <v>0.81566820276497676</v>
      </c>
      <c r="N40"/>
    </row>
    <row r="41" spans="1:14" ht="20.100000000000001" customHeight="1" x14ac:dyDescent="0.25">
      <c r="A41">
        <v>6</v>
      </c>
      <c r="B41" s="2">
        <v>123</v>
      </c>
      <c r="C41" s="2" t="s">
        <v>28</v>
      </c>
      <c r="D41" s="2">
        <v>4</v>
      </c>
      <c r="E41" s="17">
        <v>45497</v>
      </c>
      <c r="F41" s="40">
        <v>4.5649999999999996E-2</v>
      </c>
      <c r="G41" s="30">
        <v>15.012499999999999</v>
      </c>
      <c r="H41" s="30">
        <v>585.28265107212474</v>
      </c>
      <c r="I41" s="30">
        <v>12.175000000000001</v>
      </c>
      <c r="J41" s="30">
        <v>608.75</v>
      </c>
      <c r="K41" s="30">
        <f t="shared" si="24"/>
        <v>27.1875</v>
      </c>
      <c r="L41" s="30">
        <f t="shared" si="25"/>
        <v>595.5640744797372</v>
      </c>
      <c r="M41" s="54">
        <f t="shared" si="26"/>
        <v>0.81099084096586183</v>
      </c>
      <c r="N41"/>
    </row>
    <row r="42" spans="1:14" ht="20.100000000000001" customHeight="1" x14ac:dyDescent="0.25">
      <c r="A42">
        <v>7</v>
      </c>
      <c r="B42" s="3">
        <v>113</v>
      </c>
      <c r="C42" s="2" t="s">
        <v>28</v>
      </c>
      <c r="D42" s="2">
        <v>4</v>
      </c>
      <c r="E42" s="17">
        <v>45497</v>
      </c>
      <c r="F42" s="40">
        <v>5.8799999999999998E-2</v>
      </c>
      <c r="G42" s="30">
        <v>17.050000000000004</v>
      </c>
      <c r="H42" s="30">
        <v>542.99363057324854</v>
      </c>
      <c r="I42" s="30">
        <v>18.650000000000002</v>
      </c>
      <c r="J42" s="30">
        <v>680.65693430656938</v>
      </c>
      <c r="K42" s="30">
        <f t="shared" si="24"/>
        <v>35.700000000000003</v>
      </c>
      <c r="L42" s="30">
        <f t="shared" si="25"/>
        <v>607.14285714285722</v>
      </c>
      <c r="M42" s="54">
        <f t="shared" si="26"/>
        <v>1.0938416422287389</v>
      </c>
      <c r="N42"/>
    </row>
    <row r="43" spans="1:14" ht="20.100000000000001" customHeight="1" x14ac:dyDescent="0.25">
      <c r="A43">
        <v>8</v>
      </c>
      <c r="B43" s="2">
        <v>149</v>
      </c>
      <c r="C43" s="18" t="s">
        <v>28</v>
      </c>
      <c r="D43" s="18">
        <v>4</v>
      </c>
      <c r="E43" s="17">
        <v>45504</v>
      </c>
      <c r="F43" s="40">
        <v>4.7199999999999999E-2</v>
      </c>
      <c r="G43" s="30">
        <v>9.3625000000000007</v>
      </c>
      <c r="H43" s="30">
        <v>351.97368421052636</v>
      </c>
      <c r="I43" s="30">
        <v>7</v>
      </c>
      <c r="J43" s="30">
        <v>339.80582524271847</v>
      </c>
      <c r="K43" s="30">
        <f t="shared" si="24"/>
        <v>16.362500000000001</v>
      </c>
      <c r="L43" s="30">
        <f t="shared" si="25"/>
        <v>346.66313559322037</v>
      </c>
      <c r="M43" s="54">
        <f t="shared" si="26"/>
        <v>0.74766355140186913</v>
      </c>
      <c r="N43"/>
    </row>
    <row r="44" spans="1:14" ht="20.100000000000001" customHeight="1" x14ac:dyDescent="0.25">
      <c r="A44">
        <v>9</v>
      </c>
      <c r="B44" s="2">
        <v>148</v>
      </c>
      <c r="C44" s="18" t="s">
        <v>28</v>
      </c>
      <c r="D44" s="18">
        <v>4</v>
      </c>
      <c r="E44" s="17">
        <v>45504</v>
      </c>
      <c r="F44" s="40">
        <v>4.4899999999999995E-2</v>
      </c>
      <c r="G44" s="30">
        <v>16.587499999999999</v>
      </c>
      <c r="H44" s="30">
        <v>607.60073260073261</v>
      </c>
      <c r="I44" s="30">
        <v>15.125</v>
      </c>
      <c r="J44" s="30">
        <v>859.375</v>
      </c>
      <c r="K44" s="30">
        <f t="shared" si="24"/>
        <v>31.712499999999999</v>
      </c>
      <c r="L44" s="30">
        <f t="shared" si="25"/>
        <v>706.29175946547889</v>
      </c>
      <c r="M44" s="54">
        <f t="shared" si="26"/>
        <v>0.91183119819140923</v>
      </c>
      <c r="N44"/>
    </row>
    <row r="45" spans="1:14" ht="20.100000000000001" customHeight="1" x14ac:dyDescent="0.25">
      <c r="B45" s="21"/>
      <c r="C45" s="55"/>
      <c r="D45" s="55"/>
      <c r="E45" s="57" t="s">
        <v>0</v>
      </c>
      <c r="F45" s="38">
        <f t="shared" ref="F45:M45" si="27">AVERAGE(F36:F44)</f>
        <v>4.8572222222222225E-2</v>
      </c>
      <c r="G45" s="59">
        <f t="shared" si="27"/>
        <v>15.766666666666667</v>
      </c>
      <c r="H45" s="59">
        <f t="shared" si="27"/>
        <v>558.41383158332144</v>
      </c>
      <c r="I45" s="59">
        <f t="shared" si="27"/>
        <v>12.863888888888889</v>
      </c>
      <c r="J45" s="59">
        <f t="shared" si="27"/>
        <v>626.66822684431952</v>
      </c>
      <c r="K45" s="59">
        <f t="shared" si="27"/>
        <v>28.630555555555556</v>
      </c>
      <c r="L45" s="59">
        <f t="shared" si="27"/>
        <v>587.86686128434826</v>
      </c>
      <c r="M45" s="46">
        <f t="shared" si="27"/>
        <v>0.80974438710496899</v>
      </c>
      <c r="N45"/>
    </row>
    <row r="46" spans="1:14" ht="20.100000000000001" customHeight="1" x14ac:dyDescent="0.25">
      <c r="B46" s="1"/>
      <c r="C46" s="19"/>
      <c r="D46" s="19"/>
      <c r="E46" s="58" t="s">
        <v>41</v>
      </c>
      <c r="F46" s="39">
        <f t="shared" ref="F46:M46" si="28">STDEV(F36:F44)</f>
        <v>4.719382315986325E-3</v>
      </c>
      <c r="G46" s="56">
        <f t="shared" si="28"/>
        <v>2.5078314835730153</v>
      </c>
      <c r="H46" s="56">
        <f t="shared" si="28"/>
        <v>85.656054856009575</v>
      </c>
      <c r="I46" s="56">
        <f t="shared" si="28"/>
        <v>4.5331997720827468</v>
      </c>
      <c r="J46" s="56">
        <f t="shared" si="28"/>
        <v>159.30190362094677</v>
      </c>
      <c r="K46" s="56">
        <f t="shared" si="28"/>
        <v>6.331969082779688</v>
      </c>
      <c r="L46" s="56">
        <f t="shared" si="28"/>
        <v>107.60362101620532</v>
      </c>
      <c r="M46" s="9">
        <f t="shared" si="28"/>
        <v>0.21971771835100554</v>
      </c>
      <c r="N46"/>
    </row>
    <row r="47" spans="1:14" ht="20.100000000000001" customHeight="1" x14ac:dyDescent="0.25">
      <c r="B47" s="1"/>
      <c r="C47" s="19"/>
      <c r="D47" s="19"/>
      <c r="E47" s="58" t="s">
        <v>42</v>
      </c>
      <c r="F47" s="39">
        <f t="shared" ref="F47:M47" si="29">F46/SQRT(COUNT(F36:F44))</f>
        <v>1.5731274386621083E-3</v>
      </c>
      <c r="G47" s="56">
        <f t="shared" si="29"/>
        <v>0.83594382785767174</v>
      </c>
      <c r="H47" s="56">
        <f t="shared" si="29"/>
        <v>28.552018285336526</v>
      </c>
      <c r="I47" s="56">
        <f t="shared" si="29"/>
        <v>1.5110665906942489</v>
      </c>
      <c r="J47" s="56">
        <f t="shared" si="29"/>
        <v>53.100634540315589</v>
      </c>
      <c r="K47" s="56">
        <f t="shared" si="29"/>
        <v>2.1106563609265625</v>
      </c>
      <c r="L47" s="56">
        <f t="shared" si="29"/>
        <v>35.867873672068441</v>
      </c>
      <c r="M47" s="9">
        <f t="shared" si="29"/>
        <v>7.3239239450335183E-2</v>
      </c>
      <c r="N47"/>
    </row>
    <row r="48" spans="1:14" ht="20.100000000000001" customHeight="1" x14ac:dyDescent="0.25">
      <c r="B48" s="1"/>
      <c r="C48" s="19"/>
      <c r="D48" s="19"/>
      <c r="E48" s="58" t="s">
        <v>44</v>
      </c>
      <c r="F48" s="19">
        <f t="shared" ref="F48:M48" si="30">COUNT(F36:F44)</f>
        <v>9</v>
      </c>
      <c r="G48" s="19">
        <f t="shared" si="30"/>
        <v>9</v>
      </c>
      <c r="H48" s="19">
        <f t="shared" si="30"/>
        <v>9</v>
      </c>
      <c r="I48" s="19">
        <f t="shared" si="30"/>
        <v>9</v>
      </c>
      <c r="J48" s="19">
        <f t="shared" si="30"/>
        <v>9</v>
      </c>
      <c r="K48" s="19">
        <f t="shared" si="30"/>
        <v>9</v>
      </c>
      <c r="L48" s="19">
        <f t="shared" si="30"/>
        <v>9</v>
      </c>
      <c r="M48" s="19">
        <f t="shared" si="30"/>
        <v>9</v>
      </c>
      <c r="N48"/>
    </row>
    <row r="49" spans="1:14" ht="20.100000000000001" customHeight="1" x14ac:dyDescent="0.25">
      <c r="A49">
        <v>1</v>
      </c>
      <c r="B49" s="2">
        <v>83</v>
      </c>
      <c r="C49" s="2" t="s">
        <v>27</v>
      </c>
      <c r="D49" s="2">
        <v>6</v>
      </c>
      <c r="E49" s="17">
        <v>45463</v>
      </c>
      <c r="F49" s="40">
        <v>4.2349999999999999E-2</v>
      </c>
      <c r="G49" s="30">
        <v>12.475</v>
      </c>
      <c r="H49" s="30">
        <v>477.05544933078392</v>
      </c>
      <c r="I49" s="30">
        <v>9.2875000000000014</v>
      </c>
      <c r="J49" s="30">
        <v>573.30246913580254</v>
      </c>
      <c r="K49" s="30">
        <f>G49+I49</f>
        <v>21.762500000000003</v>
      </c>
      <c r="L49" s="30">
        <f>K49/F49</f>
        <v>513.87249114521853</v>
      </c>
      <c r="M49" s="54">
        <f>I49/G49</f>
        <v>0.74448897795591196</v>
      </c>
      <c r="N49"/>
    </row>
    <row r="50" spans="1:14" ht="20.100000000000001" customHeight="1" x14ac:dyDescent="0.25">
      <c r="A50">
        <v>2</v>
      </c>
      <c r="B50" s="2">
        <v>91</v>
      </c>
      <c r="C50" s="2" t="s">
        <v>27</v>
      </c>
      <c r="D50" s="2">
        <v>6</v>
      </c>
      <c r="E50" s="17">
        <v>45463</v>
      </c>
      <c r="F50" s="40">
        <v>5.3600000000000002E-2</v>
      </c>
      <c r="G50" s="30">
        <v>22.700000000000003</v>
      </c>
      <c r="H50" s="30">
        <v>696.31901840490798</v>
      </c>
      <c r="I50" s="30">
        <v>16.212499999999999</v>
      </c>
      <c r="J50" s="30">
        <v>772.02380952380952</v>
      </c>
      <c r="K50" s="30">
        <f>G50+I50</f>
        <v>38.912500000000001</v>
      </c>
      <c r="L50" s="30">
        <f>K50/F50</f>
        <v>725.9794776119403</v>
      </c>
      <c r="M50" s="54">
        <f>I50/G50</f>
        <v>0.71420704845814964</v>
      </c>
      <c r="N50"/>
    </row>
    <row r="51" spans="1:14" ht="20.100000000000001" customHeight="1" x14ac:dyDescent="0.25">
      <c r="A51">
        <v>3</v>
      </c>
      <c r="B51" s="2">
        <v>88</v>
      </c>
      <c r="C51" s="2" t="s">
        <v>27</v>
      </c>
      <c r="D51" s="2">
        <v>6</v>
      </c>
      <c r="E51" s="17">
        <v>45463</v>
      </c>
      <c r="F51" s="40">
        <v>4.7049999999999995E-2</v>
      </c>
      <c r="G51" s="30">
        <v>17.925000000000001</v>
      </c>
      <c r="H51" s="30">
        <v>630.05272407732866</v>
      </c>
      <c r="I51" s="30">
        <v>15.5</v>
      </c>
      <c r="J51" s="30">
        <v>833.33333333333337</v>
      </c>
      <c r="K51" s="30">
        <f>G51+I51</f>
        <v>33.424999999999997</v>
      </c>
      <c r="L51" s="30">
        <f>K51/F51</f>
        <v>710.41445270988311</v>
      </c>
      <c r="M51" s="54">
        <f>I51/G51</f>
        <v>0.86471408647140857</v>
      </c>
      <c r="N51"/>
    </row>
    <row r="52" spans="1:14" ht="20.100000000000001" customHeight="1" x14ac:dyDescent="0.25">
      <c r="A52">
        <v>4</v>
      </c>
      <c r="B52" s="2">
        <v>122</v>
      </c>
      <c r="C52" s="2" t="s">
        <v>27</v>
      </c>
      <c r="D52" s="2">
        <v>6</v>
      </c>
      <c r="E52" s="17">
        <v>45497</v>
      </c>
      <c r="F52" s="40">
        <v>4.4600000000000001E-2</v>
      </c>
      <c r="G52" s="30">
        <v>16.762499999999999</v>
      </c>
      <c r="H52" s="30">
        <v>614.01098901098908</v>
      </c>
      <c r="I52" s="30">
        <v>16.125</v>
      </c>
      <c r="J52" s="30">
        <v>932.08092485549139</v>
      </c>
      <c r="K52" s="30">
        <f t="shared" ref="K52:K57" si="31">G52+I52</f>
        <v>32.887500000000003</v>
      </c>
      <c r="L52" s="30">
        <f t="shared" ref="L52:L57" si="32">K52/F52</f>
        <v>737.38789237668163</v>
      </c>
      <c r="M52" s="54">
        <f t="shared" ref="M52:M57" si="33">I52/G52</f>
        <v>0.96196868008948555</v>
      </c>
      <c r="N52"/>
    </row>
    <row r="53" spans="1:14" ht="20.100000000000001" customHeight="1" x14ac:dyDescent="0.25">
      <c r="A53">
        <v>5</v>
      </c>
      <c r="B53" s="2">
        <v>124</v>
      </c>
      <c r="C53" s="2" t="s">
        <v>27</v>
      </c>
      <c r="D53" s="2">
        <v>6</v>
      </c>
      <c r="E53" s="17">
        <v>45497</v>
      </c>
      <c r="F53" s="40">
        <v>4.4299999999999999E-2</v>
      </c>
      <c r="G53" s="30">
        <v>14.262500000000001</v>
      </c>
      <c r="H53" s="30">
        <v>542.30038022813687</v>
      </c>
      <c r="I53" s="30">
        <v>8.75</v>
      </c>
      <c r="J53" s="30">
        <v>486.11111111111114</v>
      </c>
      <c r="K53" s="30">
        <f t="shared" si="31"/>
        <v>23.012500000000003</v>
      </c>
      <c r="L53" s="30">
        <f t="shared" si="32"/>
        <v>519.46952595936807</v>
      </c>
      <c r="M53" s="54">
        <f t="shared" si="33"/>
        <v>0.61349693251533732</v>
      </c>
      <c r="N53"/>
    </row>
    <row r="54" spans="1:14" ht="20.100000000000001" customHeight="1" x14ac:dyDescent="0.25">
      <c r="A54">
        <v>6</v>
      </c>
      <c r="B54" s="2">
        <v>115</v>
      </c>
      <c r="C54" s="2" t="s">
        <v>27</v>
      </c>
      <c r="D54" s="2">
        <v>6</v>
      </c>
      <c r="E54" s="17">
        <v>45497</v>
      </c>
      <c r="F54" s="40">
        <v>5.9300000000000005E-2</v>
      </c>
      <c r="G54" s="30">
        <v>16.212499999999999</v>
      </c>
      <c r="H54" s="30">
        <v>469.92753623188401</v>
      </c>
      <c r="I54" s="30">
        <v>20.324999999999999</v>
      </c>
      <c r="J54" s="30">
        <v>819.55645161290317</v>
      </c>
      <c r="K54" s="30">
        <f t="shared" si="31"/>
        <v>36.537499999999994</v>
      </c>
      <c r="L54" s="30">
        <f t="shared" si="32"/>
        <v>616.14671163575031</v>
      </c>
      <c r="M54" s="54">
        <f t="shared" si="33"/>
        <v>1.253662297609869</v>
      </c>
      <c r="N54"/>
    </row>
    <row r="55" spans="1:14" ht="20.100000000000001" customHeight="1" x14ac:dyDescent="0.25">
      <c r="A55">
        <v>7</v>
      </c>
      <c r="B55" s="2">
        <v>146</v>
      </c>
      <c r="C55" s="18" t="s">
        <v>27</v>
      </c>
      <c r="D55" s="18">
        <v>6</v>
      </c>
      <c r="E55" s="17">
        <v>45504</v>
      </c>
      <c r="F55" s="40">
        <v>4.0399999999999998E-2</v>
      </c>
      <c r="G55" s="30">
        <v>14.175000000000001</v>
      </c>
      <c r="H55" s="30">
        <v>576.21951219512209</v>
      </c>
      <c r="I55" s="30">
        <v>15.250000000000002</v>
      </c>
      <c r="J55" s="30">
        <v>965.18987341772151</v>
      </c>
      <c r="K55" s="30">
        <f t="shared" si="31"/>
        <v>29.425000000000004</v>
      </c>
      <c r="L55" s="30">
        <f t="shared" si="32"/>
        <v>728.34158415841603</v>
      </c>
      <c r="M55" s="54">
        <f t="shared" si="33"/>
        <v>1.0758377425044092</v>
      </c>
      <c r="N55"/>
    </row>
    <row r="56" spans="1:14" ht="20.100000000000001" customHeight="1" x14ac:dyDescent="0.25">
      <c r="A56">
        <v>8</v>
      </c>
      <c r="B56" s="2">
        <v>152</v>
      </c>
      <c r="C56" s="18" t="s">
        <v>27</v>
      </c>
      <c r="D56" s="18">
        <v>6</v>
      </c>
      <c r="E56" s="17">
        <v>45504</v>
      </c>
      <c r="F56" s="40">
        <v>5.9400000000000001E-2</v>
      </c>
      <c r="G56" s="30">
        <v>20.45</v>
      </c>
      <c r="H56" s="30">
        <v>585.95988538681945</v>
      </c>
      <c r="I56" s="30">
        <v>18.024999999999999</v>
      </c>
      <c r="J56" s="30">
        <v>735.71428571428567</v>
      </c>
      <c r="K56" s="30">
        <f t="shared" si="31"/>
        <v>38.474999999999994</v>
      </c>
      <c r="L56" s="30">
        <f t="shared" si="32"/>
        <v>647.72727272727263</v>
      </c>
      <c r="M56" s="54">
        <f t="shared" si="33"/>
        <v>0.88141809290953543</v>
      </c>
      <c r="N56"/>
    </row>
    <row r="57" spans="1:14" ht="20.100000000000001" customHeight="1" x14ac:dyDescent="0.25">
      <c r="A57">
        <v>9</v>
      </c>
      <c r="B57" s="2">
        <v>147</v>
      </c>
      <c r="C57" s="18" t="s">
        <v>27</v>
      </c>
      <c r="D57" s="18">
        <v>6</v>
      </c>
      <c r="E57" s="17">
        <v>45504</v>
      </c>
      <c r="F57" s="40">
        <v>5.6399999999999999E-2</v>
      </c>
      <c r="G57" s="30">
        <v>19.712499999999999</v>
      </c>
      <c r="H57" s="30">
        <v>558.42776203966002</v>
      </c>
      <c r="I57" s="30">
        <v>20.100000000000001</v>
      </c>
      <c r="J57" s="30">
        <v>952.60663507109007</v>
      </c>
      <c r="K57" s="30">
        <f t="shared" si="31"/>
        <v>39.8125</v>
      </c>
      <c r="L57" s="30">
        <f t="shared" si="32"/>
        <v>705.89539007092196</v>
      </c>
      <c r="M57" s="54">
        <f t="shared" si="33"/>
        <v>1.0196575776791377</v>
      </c>
      <c r="N57"/>
    </row>
    <row r="58" spans="1:14" ht="20.100000000000001" customHeight="1" x14ac:dyDescent="0.25">
      <c r="E58" s="57" t="s">
        <v>0</v>
      </c>
      <c r="F58" s="38">
        <f t="shared" ref="F58:M58" si="34">AVERAGE(F49:F57)</f>
        <v>4.9711111111111116E-2</v>
      </c>
      <c r="G58" s="59">
        <f t="shared" si="34"/>
        <v>17.186111111111114</v>
      </c>
      <c r="H58" s="59">
        <f t="shared" si="34"/>
        <v>572.25258410062577</v>
      </c>
      <c r="I58" s="59">
        <f t="shared" si="34"/>
        <v>15.508333333333333</v>
      </c>
      <c r="J58" s="59">
        <f t="shared" si="34"/>
        <v>785.54654375283872</v>
      </c>
      <c r="K58" s="59">
        <f t="shared" si="34"/>
        <v>32.694444444444443</v>
      </c>
      <c r="L58" s="59">
        <f t="shared" si="34"/>
        <v>656.13719982171699</v>
      </c>
      <c r="M58" s="46">
        <f t="shared" si="34"/>
        <v>0.90327238179924918</v>
      </c>
    </row>
    <row r="59" spans="1:14" ht="20.100000000000001" customHeight="1" x14ac:dyDescent="0.25">
      <c r="E59" s="58" t="s">
        <v>41</v>
      </c>
      <c r="F59" s="39">
        <f t="shared" ref="F59:M59" si="35">STDEV(F49:F57)</f>
        <v>7.4921115922756626E-3</v>
      </c>
      <c r="G59" s="56">
        <f t="shared" si="35"/>
        <v>3.3339309360139788</v>
      </c>
      <c r="H59" s="56">
        <f t="shared" si="35"/>
        <v>71.852189790557063</v>
      </c>
      <c r="I59" s="56">
        <f t="shared" si="35"/>
        <v>4.1221059923903045</v>
      </c>
      <c r="J59" s="56">
        <f t="shared" si="35"/>
        <v>166.75904014257276</v>
      </c>
      <c r="K59" s="56">
        <f t="shared" si="35"/>
        <v>6.7270213943674788</v>
      </c>
      <c r="L59" s="56">
        <f t="shared" si="35"/>
        <v>88.531248745733336</v>
      </c>
      <c r="M59" s="9">
        <f t="shared" si="35"/>
        <v>0.19888272259257106</v>
      </c>
    </row>
    <row r="60" spans="1:14" ht="20.100000000000001" customHeight="1" x14ac:dyDescent="0.25">
      <c r="E60" s="58" t="s">
        <v>42</v>
      </c>
      <c r="F60" s="39">
        <f t="shared" ref="F60:M60" si="36">F59/SQRT(COUNT(F49:F57))</f>
        <v>2.4973705307585544E-3</v>
      </c>
      <c r="G60" s="56">
        <f t="shared" si="36"/>
        <v>1.1113103120046597</v>
      </c>
      <c r="H60" s="56">
        <f t="shared" si="36"/>
        <v>23.950729930185688</v>
      </c>
      <c r="I60" s="56">
        <f t="shared" si="36"/>
        <v>1.3740353307967681</v>
      </c>
      <c r="J60" s="56">
        <f t="shared" si="36"/>
        <v>55.586346714190917</v>
      </c>
      <c r="K60" s="56">
        <f t="shared" si="36"/>
        <v>2.2423404647891596</v>
      </c>
      <c r="L60" s="56">
        <f t="shared" si="36"/>
        <v>29.51041624857778</v>
      </c>
      <c r="M60" s="9">
        <f t="shared" si="36"/>
        <v>6.6294240864190349E-2</v>
      </c>
    </row>
    <row r="61" spans="1:14" ht="20.100000000000001" customHeight="1" x14ac:dyDescent="0.25">
      <c r="E61" s="58" t="s">
        <v>44</v>
      </c>
      <c r="F61" s="19">
        <f t="shared" ref="F61:M61" si="37">COUNT(F49:F57)</f>
        <v>9</v>
      </c>
      <c r="G61" s="19">
        <f t="shared" si="37"/>
        <v>9</v>
      </c>
      <c r="H61" s="19">
        <f t="shared" si="37"/>
        <v>9</v>
      </c>
      <c r="I61" s="19">
        <f t="shared" si="37"/>
        <v>9</v>
      </c>
      <c r="J61" s="19">
        <f t="shared" si="37"/>
        <v>9</v>
      </c>
      <c r="K61" s="19">
        <f t="shared" si="37"/>
        <v>9</v>
      </c>
      <c r="L61" s="19">
        <f t="shared" si="37"/>
        <v>9</v>
      </c>
      <c r="M61" s="19">
        <f t="shared" si="37"/>
        <v>9</v>
      </c>
    </row>
    <row r="62" spans="1:14" ht="15" customHeight="1" x14ac:dyDescent="0.25"/>
    <row r="63" spans="1:14" ht="15" customHeight="1" x14ac:dyDescent="0.25"/>
    <row r="64" spans="1:1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sheetData>
  <sortState xmlns:xlrd2="http://schemas.microsoft.com/office/spreadsheetml/2017/richdata2" ref="B8:M57">
    <sortCondition ref="D8:D57"/>
  </sortState>
  <printOptions horizontalCentered="1"/>
  <pageMargins left="0.7" right="0.5" top="1.5" bottom="0.5" header="0.75" footer="0.3"/>
  <pageSetup fitToHeight="0" orientation="landscape" r:id="rId1"/>
  <headerFooter>
    <oddHeader>&amp;C&amp;"-,Bold"&amp;12Epididymal Sperm Count&amp;Rpage &amp;P of &amp;N</oddHeader>
    <oddFooter>&amp;L&amp;8&amp;Z&amp;F &amp;A</oddFooter>
  </headerFooter>
  <rowBreaks count="3" manualBreakCount="3">
    <brk id="21" max="16383" man="1"/>
    <brk id="35" max="16383" man="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Definitions</vt:lpstr>
      <vt:lpstr>CpSpCnt by Group</vt:lpstr>
      <vt:lpstr>CdSpCnt by Group</vt:lpstr>
      <vt:lpstr>EpiSpCnt by Group</vt:lpstr>
      <vt:lpstr>'CdSpCnt by Group'!Print_Area</vt:lpstr>
      <vt:lpstr>'CpSpCnt by Group'!Print_Area</vt:lpstr>
      <vt:lpstr>'CdSpCnt by Group'!Print_Titles</vt:lpstr>
      <vt:lpstr>'CpSpCnt by Group'!Print_Titles</vt:lpstr>
      <vt:lpstr>'EpiSpCnt by Group'!Print_Titles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EPA User or Contractor</dc:creator>
  <cp:lastModifiedBy>Hill, Donna</cp:lastModifiedBy>
  <cp:lastPrinted>2024-12-30T19:07:24Z</cp:lastPrinted>
  <dcterms:created xsi:type="dcterms:W3CDTF">2017-08-17T13:50:24Z</dcterms:created>
  <dcterms:modified xsi:type="dcterms:W3CDTF">2026-05-08T19:24:43Z</dcterms:modified>
</cp:coreProperties>
</file>