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usepa.sharepoint.com/sites/TD-GCMSCIMSAFFFHeadspace/Shared Documents/General Files/Paper Drafts/Targeted (FTOHs)/Scihub Data Files/"/>
    </mc:Choice>
  </mc:AlternateContent>
  <xr:revisionPtr revIDLastSave="238" documentId="8_{2EDD8932-AC85-468B-9056-9C2B494D0871}" xr6:coauthVersionLast="47" xr6:coauthVersionMax="47" xr10:uidLastSave="{04B392B8-2654-43B1-821C-BD390B34A0C6}"/>
  <bookViews>
    <workbookView xWindow="-120" yWindow="-120" windowWidth="29040" windowHeight="15720" xr2:uid="{2F0C447D-A86F-4129-96F1-7583AFCEC346}"/>
  </bookViews>
  <sheets>
    <sheet name="ReadMe" sheetId="2" r:id="rId1"/>
    <sheet name="Raw Data" sheetId="1" r:id="rId2"/>
    <sheet name="MR Calculations" sheetId="3" r:id="rId3"/>
    <sheet name="Cal Curve Fits"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3" l="1"/>
  <c r="B17" i="3"/>
  <c r="I17" i="3"/>
  <c r="H17" i="3"/>
  <c r="G17" i="3"/>
  <c r="F17" i="3"/>
  <c r="E17" i="3"/>
  <c r="D17" i="3"/>
  <c r="C17" i="3"/>
  <c r="I9" i="3"/>
  <c r="I12" i="3" s="1"/>
  <c r="I13" i="3" s="1"/>
  <c r="I14" i="3" s="1"/>
  <c r="I15" i="3" s="1"/>
  <c r="H9" i="3"/>
  <c r="H12" i="3" s="1"/>
  <c r="H13" i="3" s="1"/>
  <c r="H14" i="3" s="1"/>
  <c r="H15" i="3" s="1"/>
  <c r="G9" i="3"/>
  <c r="G12" i="3" s="1"/>
  <c r="G13" i="3" s="1"/>
  <c r="G14" i="3" s="1"/>
  <c r="G15" i="3" s="1"/>
  <c r="F9" i="3"/>
  <c r="F12" i="3" s="1"/>
  <c r="F13" i="3" s="1"/>
  <c r="F14" i="3" s="1"/>
  <c r="F15" i="3" s="1"/>
  <c r="E9" i="3"/>
  <c r="E12" i="3" s="1"/>
  <c r="E13" i="3" s="1"/>
  <c r="E14" i="3" s="1"/>
  <c r="E15" i="3" s="1"/>
  <c r="E18" i="3" s="1"/>
  <c r="E22" i="3" s="1"/>
  <c r="D9" i="3"/>
  <c r="D12" i="3" s="1"/>
  <c r="D13" i="3" s="1"/>
  <c r="D14" i="3" s="1"/>
  <c r="D15" i="3" s="1"/>
  <c r="D18" i="3" s="1"/>
  <c r="D22" i="3" s="1"/>
  <c r="C9" i="3"/>
  <c r="C12" i="3" s="1"/>
  <c r="C13" i="3" s="1"/>
  <c r="C14" i="3" s="1"/>
  <c r="C15" i="3" s="1"/>
  <c r="C18" i="3" s="1"/>
  <c r="C23" i="3" s="1"/>
  <c r="B9" i="3"/>
  <c r="B12" i="3" s="1"/>
  <c r="B13" i="3" s="1"/>
  <c r="B14" i="3" s="1"/>
  <c r="B15" i="3" s="1"/>
  <c r="F18" i="3" l="1"/>
  <c r="F22" i="3" s="1"/>
  <c r="G18" i="3"/>
  <c r="B18" i="3"/>
  <c r="H18" i="3"/>
  <c r="H22" i="3" s="1"/>
  <c r="I18" i="3"/>
  <c r="C22" i="3"/>
  <c r="C21" i="3"/>
  <c r="C20" i="3"/>
  <c r="D21" i="3"/>
  <c r="D20" i="3"/>
  <c r="E21" i="3"/>
  <c r="E20" i="3"/>
  <c r="G20" i="3"/>
  <c r="F20" i="3"/>
  <c r="F21" i="3"/>
  <c r="I23" i="3" l="1"/>
  <c r="I22" i="3"/>
  <c r="G22" i="3"/>
  <c r="G23" i="3"/>
  <c r="G21" i="3"/>
  <c r="B22" i="3"/>
  <c r="B20" i="3"/>
  <c r="B21" i="3"/>
  <c r="H20" i="3"/>
  <c r="I20" i="3"/>
  <c r="H21" i="3"/>
  <c r="I21" i="3"/>
</calcChain>
</file>

<file path=xl/sharedStrings.xml><?xml version="1.0" encoding="utf-8"?>
<sst xmlns="http://schemas.openxmlformats.org/spreadsheetml/2006/main" count="146" uniqueCount="131">
  <si>
    <t>final_MR_4_2</t>
  </si>
  <si>
    <t>final_signal_avg_4_2</t>
  </si>
  <si>
    <t>final_signal_sdev_4_2</t>
  </si>
  <si>
    <t>final_MR_6_2</t>
  </si>
  <si>
    <t>final_signal_avg_6_2</t>
  </si>
  <si>
    <t>final_signal_sdev_6_2</t>
  </si>
  <si>
    <t>final_MR_8_2</t>
  </si>
  <si>
    <t>final_signal_avg_8_2</t>
  </si>
  <si>
    <t>final_signal_sdev_8_2</t>
  </si>
  <si>
    <t>final_MR_10_2</t>
  </si>
  <si>
    <t>final_signal_avg_10_2</t>
  </si>
  <si>
    <t>final_signal_sdev_10_2</t>
  </si>
  <si>
    <r>
      <t xml:space="preserve">Figure S2. </t>
    </r>
    <r>
      <rPr>
        <sz val="11"/>
        <rFont val="Gill Sans MT"/>
        <family val="2"/>
      </rPr>
      <t>I-CIMS</t>
    </r>
    <r>
      <rPr>
        <b/>
        <sz val="11"/>
        <rFont val="Gill Sans MT"/>
        <family val="2"/>
      </rPr>
      <t xml:space="preserve"> </t>
    </r>
    <r>
      <rPr>
        <sz val="11"/>
        <rFont val="Gill Sans MT"/>
        <family val="2"/>
      </rPr>
      <t>calibration curves for 4:2 FTOH (red), 6:2 FTOH (orange), 8:2 FTOH (light teal), and 10:2 FTOH (dark teal). Open circles represent the mean of the triplicate standard injections at each level and error bars represent one standard deviation of the mean. Solid lines represent an unweighted linear fit to the mean calibration data.</t>
    </r>
  </si>
  <si>
    <t>Abbreviations</t>
  </si>
  <si>
    <t>Data Dictionary</t>
  </si>
  <si>
    <t>FTOH</t>
  </si>
  <si>
    <t>fluorotelomer alcohol</t>
  </si>
  <si>
    <t>I-CIMS</t>
  </si>
  <si>
    <t>iodide chemical ionization mass spectrometer</t>
  </si>
  <si>
    <t>4:2 FTOH calibration mixing ratios (ppbv)</t>
  </si>
  <si>
    <t>6:2 FTOH calibration mixing ratios (ppbv)</t>
  </si>
  <si>
    <t>8:2 FTOH calibration mixing ratios (ppbv)</t>
  </si>
  <si>
    <t>10:2 FTOH calibration mixing ratios (ppbv)</t>
  </si>
  <si>
    <t>avg</t>
  </si>
  <si>
    <t>sdev</t>
  </si>
  <si>
    <t>average</t>
  </si>
  <si>
    <t>standard deviation</t>
  </si>
  <si>
    <t>MR</t>
  </si>
  <si>
    <t>mixing ratio</t>
  </si>
  <si>
    <t>ppbv</t>
  </si>
  <si>
    <t>parts per billion by volume</t>
  </si>
  <si>
    <t>4:2 FTOH calibration average I-CIMS signal</t>
  </si>
  <si>
    <t>4:2 FTOH calibration I-CIMS signal standard deviation</t>
  </si>
  <si>
    <t>6:2 FTOH calibration average I-CIMS signal</t>
  </si>
  <si>
    <t>6:2 FTOH calibration I-CIMS signal standard deviation</t>
  </si>
  <si>
    <t>8:2 FTOH calibration average I-CIMS signal</t>
  </si>
  <si>
    <t>8:2 FTOH calibration I-CIMS signal standard deviation</t>
  </si>
  <si>
    <t>10:2 FTOH calibration average I-CIMS signal</t>
  </si>
  <si>
    <t>10:2 FTOH calibration I-CIMS signal standard deviation</t>
  </si>
  <si>
    <t>Compound</t>
  </si>
  <si>
    <t>Molecular mass (g/mol)</t>
  </si>
  <si>
    <t>INDIVIDUAL CONCENTRATED STOCK SOLNS</t>
  </si>
  <si>
    <t>CALIBRATION STANDARD</t>
  </si>
  <si>
    <t>INJECTION CONCENTRATIONS</t>
  </si>
  <si>
    <t>IMR flow rate (L/min)</t>
  </si>
  <si>
    <t>IMR flow rate (L/s)</t>
  </si>
  <si>
    <r>
      <t xml:space="preserve">Note: Wellington standards at 50 </t>
    </r>
    <r>
      <rPr>
        <sz val="11"/>
        <color theme="1"/>
        <rFont val="Gill Sans MT"/>
        <family val="2"/>
      </rPr>
      <t>µ</t>
    </r>
    <r>
      <rPr>
        <sz val="11"/>
        <color theme="1"/>
        <rFont val="Aptos Narrow"/>
        <family val="2"/>
        <scheme val="minor"/>
      </rPr>
      <t>g/mL (ng/µL)</t>
    </r>
  </si>
  <si>
    <t>4:2 FTOH
0.2 ng/µL</t>
  </si>
  <si>
    <t>4:2 FTOH
2 ng/µL</t>
  </si>
  <si>
    <t>6:2 FTOH
0.2 ng/µL</t>
  </si>
  <si>
    <t>6:2 FTOH
2 ng/µL</t>
  </si>
  <si>
    <t>8:2 FTOH
0.2 ng/µL</t>
  </si>
  <si>
    <t>8:2 FTOH
2 ng/µL</t>
  </si>
  <si>
    <t>10:2 FTOH
0.2 ng/µL</t>
  </si>
  <si>
    <t>10:2 FTOH
2 ng/µL</t>
  </si>
  <si>
    <t>Actual Concentration (ng/µL)</t>
  </si>
  <si>
    <t>Aliquot of stock soln volume (µL)</t>
  </si>
  <si>
    <t>Aliquot of first dilution added to 1 mL solvent (ng/µL)</t>
  </si>
  <si>
    <t>Mass sampled per µL injection (ng)</t>
  </si>
  <si>
    <t>Mass sampled per µL injection (g)</t>
  </si>
  <si>
    <t>Mol sampled per µL injection</t>
  </si>
  <si>
    <t>Vol sampled per µL injection (L)</t>
  </si>
  <si>
    <t>Summed 1 Hz mixing ratio per µL injection (ppbv)</t>
  </si>
  <si>
    <t>Summed mixing ratio (ppbv) - 2.5 µL injection</t>
  </si>
  <si>
    <t>Summed mixing ratio (ppbv) - 5 µL injection</t>
  </si>
  <si>
    <t>Summed mixing ratio (ppbv) - 10 µL injection</t>
  </si>
  <si>
    <t>Summed mixing ratio (ppbv) - 1 µL injection</t>
  </si>
  <si>
    <t>µL</t>
  </si>
  <si>
    <t>microliter</t>
  </si>
  <si>
    <t>ng</t>
  </si>
  <si>
    <t>nanogram</t>
  </si>
  <si>
    <t>The mass of each FTOH that was introduced by each calibration injection was converted to a mixing ratio in ppbv (see "MR Calculations")</t>
  </si>
  <si>
    <t>The mean I-CIMS signal resulting from each calibration injection was plotted as a function of the mixing ratios of the injections to generate calibration curves.</t>
  </si>
  <si>
    <t>The standard deviation of the I-CIMS signal at each calibration level was used to add error bars to the plots.</t>
  </si>
  <si>
    <t>µg</t>
  </si>
  <si>
    <t>microgram</t>
  </si>
  <si>
    <t>mL</t>
  </si>
  <si>
    <t>milliliter</t>
  </si>
  <si>
    <t>g</t>
  </si>
  <si>
    <t>grams</t>
  </si>
  <si>
    <t>mol</t>
  </si>
  <si>
    <t>mole</t>
  </si>
  <si>
    <t>L</t>
  </si>
  <si>
    <t>liters</t>
  </si>
  <si>
    <t>min</t>
  </si>
  <si>
    <t>s</t>
  </si>
  <si>
    <t>minutes</t>
  </si>
  <si>
    <t>Hz</t>
  </si>
  <si>
    <t>Hertz</t>
  </si>
  <si>
    <r>
      <t xml:space="preserve">Table 3. </t>
    </r>
    <r>
      <rPr>
        <sz val="11"/>
        <rFont val="Gill Sans MT"/>
        <family val="2"/>
      </rPr>
      <t>Comparison of I-CIMS sensitivities to FTOHs reported in the literature to this study.</t>
    </r>
  </si>
  <si>
    <t>A linear fit was applied to the data, the slope of which represented the instrument's sensitivity to the analyte in terms of Hz/ppbv</t>
  </si>
  <si>
    <t>The sensitivities were divided by 1000 to convert them to Hz/pptv and were summarized in Table 3.</t>
  </si>
  <si>
    <t>fit_final_signal_avg_10_2= W_coef[0]+W_coef[1]*x</t>
  </si>
  <si>
    <t xml:space="preserve">  W_coef={1000.8,9017.1}</t>
  </si>
  <si>
    <t xml:space="preserve">  V_chisq= 6.61147e+06;V_npnts= 7;V_numNaNs= 0;V_numINFs= 0;</t>
  </si>
  <si>
    <t xml:space="preserve">  V_startRow= 0;V_endRow= 6;V_q= 1;V_Rab= -0.635195;V_Pr= 0.999939;</t>
  </si>
  <si>
    <t xml:space="preserve">  V_r2= 0.999877;</t>
  </si>
  <si>
    <t xml:space="preserve">  W_sigma={563,44.7}</t>
  </si>
  <si>
    <t xml:space="preserve">  Coefficient values ± one standard deviation</t>
  </si>
  <si>
    <t xml:space="preserve">        a       =1000.8 ± 563</t>
  </si>
  <si>
    <t xml:space="preserve">        b       =9017.1 ± 44.7</t>
  </si>
  <si>
    <t>fit_final_signal_avg_8_2= W_coef[0]+W_coef[1]*x</t>
  </si>
  <si>
    <t xml:space="preserve">  W_coef={1022.2,8221.6}</t>
  </si>
  <si>
    <t xml:space="preserve">  V_chisq= 3.87565e+06;V_npnts= 7;V_numNaNs= 0;V_numINFs= 0;</t>
  </si>
  <si>
    <t xml:space="preserve">  V_startRow= 0;V_endRow= 6;V_q= 1;V_Rab= -0.635192;V_Pr= 0.999971;</t>
  </si>
  <si>
    <t xml:space="preserve">  V_r2= 0.999941;</t>
  </si>
  <si>
    <t xml:space="preserve">  W_sigma={431,28.2}</t>
  </si>
  <si>
    <t xml:space="preserve">        a       =1022.2 ± 431</t>
  </si>
  <si>
    <t xml:space="preserve">        b       =8221.6 ± 28.2</t>
  </si>
  <si>
    <t>fit_final_signal_avg_6_2= W_coef[0]+W_coef[1]*x</t>
  </si>
  <si>
    <t xml:space="preserve">  W_coef={743.95,8725.3}</t>
  </si>
  <si>
    <t xml:space="preserve">  V_chisq= 1.53599e+06;V_npnts= 7;V_numNaNs= 0;V_numINFs= 0;</t>
  </si>
  <si>
    <t xml:space="preserve">  V_startRow= 0;V_endRow= 6;V_q= 1;V_Rab= -0.635193;V_Pr= 0.999994;</t>
  </si>
  <si>
    <t xml:space="preserve">  V_r2= 0.999987;</t>
  </si>
  <si>
    <t xml:space="preserve">  W_sigma={271,13.9}</t>
  </si>
  <si>
    <t xml:space="preserve">        a       =743.95 ± 271</t>
  </si>
  <si>
    <t xml:space="preserve">        b       =8725.3 ± 13.9</t>
  </si>
  <si>
    <t>fit_final_signal_avg_4_2= W_coef[0]+W_coef[1]*x</t>
  </si>
  <si>
    <t xml:space="preserve">  W_coef={847.52,3200.2}</t>
  </si>
  <si>
    <t xml:space="preserve">  V_chisq= 2.25747e+06;V_npnts= 7;V_numNaNs= 0;V_numINFs= 0;</t>
  </si>
  <si>
    <t xml:space="preserve">  V_startRow= 0;V_endRow= 6;V_q= 1;V_Rab= -0.635191;V_Pr= 0.999964;</t>
  </si>
  <si>
    <t xml:space="preserve">  V_r2= 0.999927;</t>
  </si>
  <si>
    <t xml:space="preserve">  W_sigma={329,12.2}</t>
  </si>
  <si>
    <t xml:space="preserve">        a       =847.52 ± 329</t>
  </si>
  <si>
    <t xml:space="preserve">        b       =3200.2 ± 12.2</t>
  </si>
  <si>
    <t>pptv</t>
  </si>
  <si>
    <t>parts per trillion by volume</t>
  </si>
  <si>
    <t>cal</t>
  </si>
  <si>
    <t>calibration</t>
  </si>
  <si>
    <t>second(s)</t>
  </si>
  <si>
    <t>Calibration injections of combined FTOH standards at 0.2 and 2 ng/µL in ethyl acetate were performed at volumes ranging from 1-10 µL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</si>
</sst>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
  </numFmts>
  <fonts count="11">
    <font>
      <sz val="12"/>
      <color theme="1"/>
      <name val="Gill Sans MT"/>
      <family val="2"/>
    </font>
    <font>
      <b/>
      <sz val="12"/>
      <color theme="1"/>
      <name val="Gill Sans MT"/>
      <family val="2"/>
    </font>
    <font>
      <b/>
      <sz val="11"/>
      <name val="Gill Sans MT"/>
      <family val="2"/>
    </font>
    <font>
      <sz val="11"/>
      <name val="Gill Sans MT"/>
      <family val="2"/>
    </font>
    <font>
      <b/>
      <sz val="11"/>
      <color theme="1"/>
      <name val="Gill Sans MT"/>
      <family val="2"/>
    </font>
    <font>
      <sz val="11"/>
      <color theme="1"/>
      <name val="Gill Sans MT"/>
      <family val="2"/>
    </font>
    <font>
      <sz val="11"/>
      <color theme="1"/>
      <name val="Aptos Narrow"/>
      <family val="2"/>
      <scheme val="minor"/>
    </font>
    <font>
      <b/>
      <i/>
      <sz val="11"/>
      <color theme="1"/>
      <name val="Aptos Narrow"/>
      <family val="2"/>
      <scheme val="minor"/>
    </font>
    <font>
      <b/>
      <sz val="11"/>
      <color theme="1"/>
      <name val="Aptos Narrow"/>
      <family val="2"/>
      <scheme val="minor"/>
    </font>
    <font>
      <i/>
      <sz val="11"/>
      <color theme="1"/>
      <name val="Aptos Narrow"/>
      <family val="2"/>
      <scheme val="minor"/>
    </font>
    <font>
      <sz val="10"/>
      <color theme="1"/>
      <name val="Arial Unicode MS"/>
    </font>
  </fonts>
  <fills count="4">
    <fill>
      <patternFill patternType="none"/>
    </fill>
    <fill>
      <patternFill patternType="gray125"/>
    </fill>
    <fill>
      <patternFill patternType="solid">
        <fgColor theme="9" tint="0.79998168889431442"/>
        <bgColor indexed="64"/>
      </patternFill>
    </fill>
    <fill>
      <patternFill patternType="solid">
        <fgColor theme="2" tint="-9.9978637043366805E-2"/>
        <bgColor indexed="64"/>
      </patternFill>
    </fill>
  </fills>
  <borders count="2">
    <border>
      <left/>
      <right/>
      <top/>
      <bottom/>
      <diagonal/>
    </border>
    <border>
      <left/>
      <right/>
      <top/>
      <bottom style="thin">
        <color indexed="64"/>
      </bottom>
      <diagonal/>
    </border>
  </borders>
  <cellStyleXfs count="2">
    <xf numFmtId="0" fontId="0" fillId="0" borderId="0"/>
    <xf numFmtId="0" fontId="6" fillId="0" borderId="0"/>
  </cellStyleXfs>
  <cellXfs count="21">
    <xf numFmtId="0" fontId="0" fillId="0" borderId="0" xfId="0"/>
    <xf numFmtId="0" fontId="2" fillId="0" borderId="0" xfId="0" applyFont="1" applyAlignment="1">
      <alignment horizontal="left" vertical="center" wrapText="1"/>
    </xf>
    <xf numFmtId="0" fontId="4" fillId="0" borderId="1" xfId="0" applyFont="1" applyBorder="1" applyAlignment="1">
      <alignment horizontal="centerContinuous"/>
    </xf>
    <xf numFmtId="0" fontId="1" fillId="0" borderId="1" xfId="0" applyFont="1" applyBorder="1" applyAlignment="1">
      <alignment horizontal="centerContinuous"/>
    </xf>
    <xf numFmtId="0" fontId="0" fillId="0" borderId="1" xfId="0" applyBorder="1" applyAlignment="1">
      <alignment horizontal="centerContinuous"/>
    </xf>
    <xf numFmtId="0" fontId="5" fillId="0" borderId="0" xfId="0" applyFont="1"/>
    <xf numFmtId="0" fontId="1" fillId="0" borderId="0" xfId="0" applyFont="1"/>
    <xf numFmtId="0" fontId="7" fillId="0" borderId="0" xfId="1" applyFont="1"/>
    <xf numFmtId="0" fontId="8" fillId="0" borderId="0" xfId="1" applyFont="1" applyAlignment="1">
      <alignment horizontal="center" wrapText="1"/>
    </xf>
    <xf numFmtId="0" fontId="6" fillId="0" borderId="0" xfId="1"/>
    <xf numFmtId="0" fontId="6" fillId="0" borderId="0" xfId="1" applyAlignment="1">
      <alignment horizontal="center"/>
    </xf>
    <xf numFmtId="0" fontId="9" fillId="0" borderId="0" xfId="1" applyFont="1"/>
    <xf numFmtId="0" fontId="6" fillId="0" borderId="0" xfId="1" applyAlignment="1">
      <alignment horizontal="center" vertical="center"/>
    </xf>
    <xf numFmtId="0" fontId="6" fillId="2" borderId="0" xfId="1" applyFill="1" applyAlignment="1">
      <alignment horizontal="center" vertical="center"/>
    </xf>
    <xf numFmtId="164" fontId="6" fillId="0" borderId="0" xfId="1" applyNumberFormat="1" applyAlignment="1">
      <alignment horizontal="center" vertical="center"/>
    </xf>
    <xf numFmtId="165" fontId="6" fillId="0" borderId="0" xfId="1" applyNumberFormat="1" applyAlignment="1">
      <alignment horizontal="center" vertical="center"/>
    </xf>
    <xf numFmtId="165" fontId="6" fillId="3" borderId="0" xfId="1" applyNumberFormat="1" applyFill="1" applyAlignment="1">
      <alignment horizontal="center" vertical="center"/>
    </xf>
    <xf numFmtId="0" fontId="2" fillId="0" borderId="0" xfId="0" applyFont="1" applyAlignment="1">
      <alignment horizontal="left" vertical="center"/>
    </xf>
    <xf numFmtId="0" fontId="10" fillId="0" borderId="0" xfId="0" applyFont="1" applyAlignment="1">
      <alignment vertical="center"/>
    </xf>
    <xf numFmtId="0" fontId="10" fillId="0" borderId="0" xfId="0" applyFont="1"/>
    <xf numFmtId="0" fontId="2" fillId="0" borderId="0" xfId="0" applyFont="1" applyAlignment="1">
      <alignment horizontal="left" vertical="center" wrapText="1"/>
    </xf>
  </cellXfs>
  <cellStyles count="2">
    <cellStyle name="Normal" xfId="0" builtinId="0"/>
    <cellStyle name="Normal 2" xfId="1" xr:uid="{29B1FE42-C5C2-4C29-95C6-F8157DCA68E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400050</xdr:colOff>
      <xdr:row>3</xdr:row>
      <xdr:rowOff>114299</xdr:rowOff>
    </xdr:from>
    <xdr:to>
      <xdr:col>17</xdr:col>
      <xdr:colOff>657225</xdr:colOff>
      <xdr:row>16</xdr:row>
      <xdr:rowOff>231228</xdr:rowOff>
    </xdr:to>
    <xdr:pic>
      <xdr:nvPicPr>
        <xdr:cNvPr id="2" name="Picture 1" descr="Chart&#10;&#10;AI-generated content may be incorrect.">
          <a:extLst>
            <a:ext uri="{FF2B5EF4-FFF2-40B4-BE49-F238E27FC236}">
              <a16:creationId xmlns:a16="http://schemas.microsoft.com/office/drawing/2014/main" id="{67A28E62-6D7B-419F-B4B4-8CF8A22770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91850" y="619124"/>
          <a:ext cx="4371975" cy="3336379"/>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92F90-41E8-4DF2-83BE-B9A66C48F62B}">
  <dimension ref="A1:P30"/>
  <sheetViews>
    <sheetView tabSelected="1" topLeftCell="A17" workbookViewId="0">
      <selection activeCell="A30" sqref="A30"/>
    </sheetView>
  </sheetViews>
  <sheetFormatPr defaultRowHeight="19.5"/>
  <cols>
    <col min="2" max="2" width="36" bestFit="1" customWidth="1"/>
    <col min="4" max="4" width="22" bestFit="1" customWidth="1"/>
  </cols>
  <sheetData>
    <row r="1" spans="1:16" ht="20.25" customHeight="1">
      <c r="A1" s="20" t="s">
        <v>12</v>
      </c>
      <c r="B1" s="20"/>
      <c r="C1" s="20"/>
      <c r="D1" s="20"/>
      <c r="E1" s="20"/>
      <c r="F1" s="20"/>
      <c r="G1" s="20"/>
      <c r="H1" s="20"/>
      <c r="I1" s="20"/>
      <c r="J1" s="20"/>
      <c r="K1" s="20"/>
      <c r="L1" s="20"/>
      <c r="M1" s="20"/>
      <c r="N1" s="20"/>
      <c r="O1" s="20"/>
      <c r="P1" s="20"/>
    </row>
    <row r="2" spans="1:16">
      <c r="A2" s="20"/>
      <c r="B2" s="20"/>
      <c r="C2" s="20"/>
      <c r="D2" s="20"/>
      <c r="E2" s="20"/>
      <c r="F2" s="20"/>
      <c r="G2" s="20"/>
      <c r="H2" s="20"/>
      <c r="I2" s="20"/>
      <c r="J2" s="20"/>
      <c r="K2" s="20"/>
      <c r="L2" s="20"/>
      <c r="M2" s="20"/>
      <c r="N2" s="20"/>
      <c r="O2" s="20"/>
      <c r="P2" s="20"/>
    </row>
    <row r="3" spans="1:16">
      <c r="A3" s="17" t="s">
        <v>89</v>
      </c>
      <c r="B3" s="1"/>
      <c r="C3" s="1"/>
      <c r="D3" s="1"/>
      <c r="E3" s="1"/>
      <c r="F3" s="1"/>
      <c r="G3" s="1"/>
      <c r="H3" s="1"/>
      <c r="I3" s="1"/>
      <c r="J3" s="1"/>
      <c r="K3" s="1"/>
      <c r="L3" s="1"/>
      <c r="M3" s="1"/>
      <c r="N3" s="1"/>
      <c r="O3" s="1"/>
      <c r="P3" s="1"/>
    </row>
    <row r="5" spans="1:16">
      <c r="A5" t="s">
        <v>130</v>
      </c>
    </row>
    <row r="6" spans="1:16">
      <c r="A6" t="s">
        <v>71</v>
      </c>
    </row>
    <row r="7" spans="1:16">
      <c r="A7" t="s">
        <v>72</v>
      </c>
    </row>
    <row r="8" spans="1:16">
      <c r="A8" t="s">
        <v>73</v>
      </c>
    </row>
    <row r="9" spans="1:16">
      <c r="A9" t="s">
        <v>90</v>
      </c>
    </row>
    <row r="10" spans="1:16">
      <c r="A10" t="s">
        <v>91</v>
      </c>
    </row>
    <row r="12" spans="1:16">
      <c r="A12" s="2" t="s">
        <v>13</v>
      </c>
      <c r="B12" s="2"/>
      <c r="D12" s="3" t="s">
        <v>14</v>
      </c>
      <c r="E12" s="3"/>
      <c r="F12" s="4"/>
      <c r="G12" s="4"/>
      <c r="H12" s="4"/>
      <c r="I12" s="4"/>
      <c r="J12" s="4"/>
    </row>
    <row r="13" spans="1:16">
      <c r="A13" s="5" t="s">
        <v>23</v>
      </c>
      <c r="B13" s="5" t="s">
        <v>25</v>
      </c>
      <c r="D13" t="s">
        <v>0</v>
      </c>
      <c r="E13" t="s">
        <v>19</v>
      </c>
    </row>
    <row r="14" spans="1:16">
      <c r="A14" t="s">
        <v>127</v>
      </c>
      <c r="B14" t="s">
        <v>128</v>
      </c>
      <c r="D14" t="s">
        <v>1</v>
      </c>
      <c r="E14" t="s">
        <v>31</v>
      </c>
    </row>
    <row r="15" spans="1:16">
      <c r="A15" s="5" t="s">
        <v>15</v>
      </c>
      <c r="B15" s="5" t="s">
        <v>16</v>
      </c>
      <c r="D15" t="s">
        <v>2</v>
      </c>
      <c r="E15" t="s">
        <v>32</v>
      </c>
    </row>
    <row r="16" spans="1:16">
      <c r="A16" t="s">
        <v>78</v>
      </c>
      <c r="B16" t="s">
        <v>79</v>
      </c>
      <c r="D16" t="s">
        <v>3</v>
      </c>
      <c r="E16" t="s">
        <v>20</v>
      </c>
    </row>
    <row r="17" spans="1:5">
      <c r="A17" t="s">
        <v>87</v>
      </c>
      <c r="B17" t="s">
        <v>88</v>
      </c>
      <c r="D17" t="s">
        <v>4</v>
      </c>
      <c r="E17" t="s">
        <v>33</v>
      </c>
    </row>
    <row r="18" spans="1:5">
      <c r="A18" s="5" t="s">
        <v>17</v>
      </c>
      <c r="B18" s="5" t="s">
        <v>18</v>
      </c>
      <c r="D18" t="s">
        <v>5</v>
      </c>
      <c r="E18" t="s">
        <v>34</v>
      </c>
    </row>
    <row r="19" spans="1:5">
      <c r="A19" s="5" t="s">
        <v>82</v>
      </c>
      <c r="B19" s="5" t="s">
        <v>83</v>
      </c>
      <c r="D19" t="s">
        <v>6</v>
      </c>
      <c r="E19" t="s">
        <v>21</v>
      </c>
    </row>
    <row r="20" spans="1:5">
      <c r="A20" s="5" t="s">
        <v>84</v>
      </c>
      <c r="B20" s="5" t="s">
        <v>86</v>
      </c>
      <c r="D20" t="s">
        <v>7</v>
      </c>
      <c r="E20" t="s">
        <v>35</v>
      </c>
    </row>
    <row r="21" spans="1:5">
      <c r="A21" s="5" t="s">
        <v>76</v>
      </c>
      <c r="B21" s="5" t="s">
        <v>77</v>
      </c>
      <c r="D21" t="s">
        <v>8</v>
      </c>
      <c r="E21" t="s">
        <v>36</v>
      </c>
    </row>
    <row r="22" spans="1:5">
      <c r="A22" s="5" t="s">
        <v>80</v>
      </c>
      <c r="B22" s="5" t="s">
        <v>81</v>
      </c>
      <c r="D22" t="s">
        <v>9</v>
      </c>
      <c r="E22" t="s">
        <v>22</v>
      </c>
    </row>
    <row r="23" spans="1:5">
      <c r="A23" s="5" t="s">
        <v>27</v>
      </c>
      <c r="B23" s="5" t="s">
        <v>28</v>
      </c>
      <c r="D23" t="s">
        <v>10</v>
      </c>
      <c r="E23" t="s">
        <v>37</v>
      </c>
    </row>
    <row r="24" spans="1:5">
      <c r="A24" t="s">
        <v>74</v>
      </c>
      <c r="B24" s="5" t="s">
        <v>75</v>
      </c>
      <c r="D24" t="s">
        <v>11</v>
      </c>
      <c r="E24" t="s">
        <v>38</v>
      </c>
    </row>
    <row r="25" spans="1:5">
      <c r="A25" t="s">
        <v>67</v>
      </c>
      <c r="B25" s="5" t="s">
        <v>68</v>
      </c>
    </row>
    <row r="26" spans="1:5">
      <c r="A26" s="5" t="s">
        <v>69</v>
      </c>
      <c r="B26" s="5" t="s">
        <v>70</v>
      </c>
    </row>
    <row r="27" spans="1:5">
      <c r="A27" s="5" t="s">
        <v>29</v>
      </c>
      <c r="B27" s="5" t="s">
        <v>30</v>
      </c>
    </row>
    <row r="28" spans="1:5">
      <c r="A28" s="5" t="s">
        <v>125</v>
      </c>
      <c r="B28" s="5" t="s">
        <v>126</v>
      </c>
    </row>
    <row r="29" spans="1:5">
      <c r="A29" s="5" t="s">
        <v>85</v>
      </c>
      <c r="B29" s="5" t="s">
        <v>129</v>
      </c>
    </row>
    <row r="30" spans="1:5">
      <c r="A30" s="5" t="s">
        <v>24</v>
      </c>
      <c r="B30" s="5" t="s">
        <v>26</v>
      </c>
    </row>
  </sheetData>
  <mergeCells count="1">
    <mergeCell ref="A1:P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6ED98-5D92-40D3-A846-B146BC844ACF}">
  <dimension ref="A1:L13"/>
  <sheetViews>
    <sheetView workbookViewId="0">
      <selection activeCell="C1" sqref="C1"/>
    </sheetView>
  </sheetViews>
  <sheetFormatPr defaultRowHeight="19.5"/>
  <sheetData>
    <row r="1" spans="1:12">
      <c r="A1" t="s">
        <v>0</v>
      </c>
      <c r="B1" t="s">
        <v>1</v>
      </c>
      <c r="C1" t="s">
        <v>2</v>
      </c>
      <c r="D1" t="s">
        <v>3</v>
      </c>
      <c r="E1" t="s">
        <v>4</v>
      </c>
      <c r="F1" t="s">
        <v>5</v>
      </c>
      <c r="G1" t="s">
        <v>6</v>
      </c>
      <c r="H1" t="s">
        <v>7</v>
      </c>
      <c r="I1" t="s">
        <v>8</v>
      </c>
      <c r="J1" t="s">
        <v>9</v>
      </c>
      <c r="K1" t="s">
        <v>10</v>
      </c>
      <c r="L1" t="s">
        <v>11</v>
      </c>
    </row>
    <row r="2" spans="1:12">
      <c r="A2">
        <v>0.61790001000000006</v>
      </c>
      <c r="B2">
        <v>2295.77</v>
      </c>
      <c r="C2">
        <v>137.47701000000001</v>
      </c>
      <c r="D2">
        <v>0.44819998999999999</v>
      </c>
      <c r="E2">
        <v>4333.7997999999998</v>
      </c>
      <c r="F2">
        <v>767.17998999999998</v>
      </c>
      <c r="G2">
        <v>0.35159998999999997</v>
      </c>
      <c r="H2">
        <v>3227.4198999999999</v>
      </c>
      <c r="I2">
        <v>437.05898999999999</v>
      </c>
      <c r="J2">
        <v>0.28929999000000001</v>
      </c>
      <c r="K2">
        <v>2941.02</v>
      </c>
      <c r="L2">
        <v>396.25200999999998</v>
      </c>
    </row>
    <row r="3" spans="1:12">
      <c r="A3">
        <v>1.5447500000000001</v>
      </c>
      <c r="B3">
        <v>5431.9102000000003</v>
      </c>
      <c r="C3">
        <v>900.45696999999996</v>
      </c>
      <c r="D3">
        <v>1.1205000000000001</v>
      </c>
      <c r="E3">
        <v>10683</v>
      </c>
      <c r="F3">
        <v>154.09200000000001</v>
      </c>
      <c r="G3">
        <v>0.87899994999999997</v>
      </c>
      <c r="H3">
        <v>8067.9399000000003</v>
      </c>
      <c r="I3">
        <v>615.71198000000004</v>
      </c>
      <c r="J3">
        <v>0.72324997000000002</v>
      </c>
      <c r="K3">
        <v>7425.3500999999997</v>
      </c>
      <c r="L3">
        <v>833.32397000000003</v>
      </c>
    </row>
    <row r="4" spans="1:12">
      <c r="A4">
        <v>3.0895000000000001</v>
      </c>
      <c r="B4">
        <v>10349.4</v>
      </c>
      <c r="C4">
        <v>902.28698999999995</v>
      </c>
      <c r="D4">
        <v>2.2409998999999998</v>
      </c>
      <c r="E4">
        <v>19464</v>
      </c>
      <c r="F4">
        <v>832.97600999999997</v>
      </c>
      <c r="G4">
        <v>1.7579998999999999</v>
      </c>
      <c r="H4">
        <v>14895.9</v>
      </c>
      <c r="I4">
        <v>1259.28</v>
      </c>
      <c r="J4">
        <v>1.4464999000000001</v>
      </c>
      <c r="K4">
        <v>14128</v>
      </c>
      <c r="L4">
        <v>918.08099000000004</v>
      </c>
    </row>
    <row r="5" spans="1:12">
      <c r="A5">
        <v>6.1792354999999999</v>
      </c>
      <c r="B5">
        <v>21027.199000000001</v>
      </c>
      <c r="C5">
        <v>2226.6698999999999</v>
      </c>
      <c r="D5">
        <v>4.4819398000000001</v>
      </c>
      <c r="E5">
        <v>40616.101999999999</v>
      </c>
      <c r="F5">
        <v>1677.4</v>
      </c>
      <c r="G5">
        <v>3.5160613000000001</v>
      </c>
      <c r="H5">
        <v>30079.800999999999</v>
      </c>
      <c r="I5">
        <v>3508.22</v>
      </c>
      <c r="J5">
        <v>2.8927274000000001</v>
      </c>
      <c r="K5">
        <v>26388.300999999999</v>
      </c>
      <c r="L5">
        <v>3064.6001000000001</v>
      </c>
    </row>
    <row r="6" spans="1:12">
      <c r="A6">
        <v>15.448089</v>
      </c>
      <c r="B6">
        <v>50832.898000000001</v>
      </c>
      <c r="C6">
        <v>2513.4198999999999</v>
      </c>
      <c r="D6">
        <v>11.20485</v>
      </c>
      <c r="E6">
        <v>98835.797000000006</v>
      </c>
      <c r="F6">
        <v>2462.6298999999999</v>
      </c>
      <c r="G6">
        <v>8.7901535000000006</v>
      </c>
      <c r="H6">
        <v>74136.202999999994</v>
      </c>
      <c r="I6">
        <v>4231.9399000000003</v>
      </c>
      <c r="J6">
        <v>7.2318186999999998</v>
      </c>
      <c r="K6">
        <v>66545.797000000006</v>
      </c>
      <c r="L6">
        <v>4393.1298999999999</v>
      </c>
    </row>
    <row r="7" spans="1:12">
      <c r="A7">
        <v>30.896177000000002</v>
      </c>
      <c r="B7">
        <v>100653</v>
      </c>
      <c r="C7">
        <v>6878.3100999999997</v>
      </c>
      <c r="D7">
        <v>22.409700000000001</v>
      </c>
      <c r="E7">
        <v>196309</v>
      </c>
      <c r="F7">
        <v>5700.9102000000003</v>
      </c>
      <c r="G7">
        <v>17.580307000000001</v>
      </c>
      <c r="H7">
        <v>146834</v>
      </c>
      <c r="I7">
        <v>5920.1201000000001</v>
      </c>
      <c r="J7">
        <v>14.463637</v>
      </c>
      <c r="K7">
        <v>133524</v>
      </c>
      <c r="L7">
        <v>3829.1298999999999</v>
      </c>
    </row>
    <row r="8" spans="1:12">
      <c r="A8">
        <v>61.792355000000001</v>
      </c>
      <c r="B8">
        <v>197989</v>
      </c>
      <c r="C8">
        <v>16457.199000000001</v>
      </c>
      <c r="D8">
        <v>44.819400999999999</v>
      </c>
      <c r="E8">
        <v>391672</v>
      </c>
      <c r="F8">
        <v>4593.9502000000002</v>
      </c>
      <c r="G8">
        <v>35.160614000000002</v>
      </c>
      <c r="H8">
        <v>289275</v>
      </c>
      <c r="I8">
        <v>19369.300999999999</v>
      </c>
      <c r="J8">
        <v>28.927275000000002</v>
      </c>
      <c r="K8">
        <v>260779</v>
      </c>
      <c r="L8">
        <v>15419.9</v>
      </c>
    </row>
    <row r="13" spans="1:12">
      <c r="L13" s="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D7BF1-C488-4345-AD08-0FC64022DD5D}">
  <dimension ref="A1:J60"/>
  <sheetViews>
    <sheetView zoomScaleNormal="100" workbookViewId="0">
      <selection activeCell="C30" sqref="C30"/>
    </sheetView>
  </sheetViews>
  <sheetFormatPr defaultRowHeight="15"/>
  <cols>
    <col min="1" max="1" width="42" style="11" bestFit="1" customWidth="1"/>
    <col min="2" max="2" width="10.5" style="9" bestFit="1" customWidth="1"/>
    <col min="3" max="7" width="9" style="9"/>
    <col min="8" max="9" width="9" style="9" bestFit="1" customWidth="1"/>
    <col min="10" max="16384" width="9" style="9"/>
  </cols>
  <sheetData>
    <row r="1" spans="1:10" ht="30">
      <c r="A1" s="7" t="s">
        <v>39</v>
      </c>
      <c r="B1" s="8" t="s">
        <v>47</v>
      </c>
      <c r="C1" s="8" t="s">
        <v>48</v>
      </c>
      <c r="D1" s="8" t="s">
        <v>49</v>
      </c>
      <c r="E1" s="8" t="s">
        <v>50</v>
      </c>
      <c r="F1" s="8" t="s">
        <v>51</v>
      </c>
      <c r="G1" s="8" t="s">
        <v>52</v>
      </c>
      <c r="H1" s="8" t="s">
        <v>53</v>
      </c>
      <c r="I1" s="8" t="s">
        <v>54</v>
      </c>
    </row>
    <row r="2" spans="1:10">
      <c r="A2" s="7" t="s">
        <v>40</v>
      </c>
      <c r="B2" s="10">
        <v>264.08999999999997</v>
      </c>
      <c r="C2" s="10">
        <v>264.08999999999997</v>
      </c>
      <c r="D2" s="10">
        <v>364.1</v>
      </c>
      <c r="E2" s="10">
        <v>364.1</v>
      </c>
      <c r="F2" s="10">
        <v>464.12</v>
      </c>
      <c r="G2" s="10">
        <v>464.12</v>
      </c>
      <c r="H2" s="10">
        <v>564.13</v>
      </c>
      <c r="I2" s="10">
        <v>564.13</v>
      </c>
    </row>
    <row r="3" spans="1:10">
      <c r="B3" s="10"/>
      <c r="C3" s="10"/>
      <c r="D3" s="10"/>
      <c r="E3" s="10"/>
      <c r="F3" s="10"/>
      <c r="G3" s="10"/>
      <c r="H3" s="10"/>
    </row>
    <row r="4" spans="1:10">
      <c r="A4" s="7" t="s">
        <v>41</v>
      </c>
      <c r="B4" s="12"/>
      <c r="C4" s="12"/>
      <c r="D4" s="12"/>
      <c r="E4" s="12"/>
      <c r="F4" s="12"/>
      <c r="G4" s="12"/>
      <c r="H4" s="12"/>
      <c r="I4" s="12"/>
    </row>
    <row r="5" spans="1:10" ht="17.25">
      <c r="A5" s="11" t="s">
        <v>55</v>
      </c>
      <c r="B5" s="13">
        <v>50</v>
      </c>
      <c r="C5" s="13">
        <v>50</v>
      </c>
      <c r="D5" s="13">
        <v>50</v>
      </c>
      <c r="E5" s="13">
        <v>50</v>
      </c>
      <c r="F5" s="13">
        <v>50</v>
      </c>
      <c r="G5" s="13">
        <v>50</v>
      </c>
      <c r="H5" s="13">
        <v>50</v>
      </c>
      <c r="I5" s="13">
        <v>50</v>
      </c>
      <c r="J5" s="9" t="s">
        <v>46</v>
      </c>
    </row>
    <row r="6" spans="1:10">
      <c r="B6" s="12"/>
      <c r="C6" s="12"/>
      <c r="D6" s="12"/>
      <c r="E6" s="12"/>
      <c r="F6" s="12"/>
      <c r="G6" s="12"/>
      <c r="H6" s="12"/>
      <c r="I6" s="12"/>
    </row>
    <row r="7" spans="1:10">
      <c r="A7" s="7" t="s">
        <v>42</v>
      </c>
      <c r="B7" s="12"/>
      <c r="C7" s="12"/>
      <c r="D7" s="12"/>
      <c r="E7" s="12"/>
      <c r="F7" s="12"/>
      <c r="G7" s="12"/>
      <c r="H7" s="12"/>
      <c r="I7" s="12"/>
    </row>
    <row r="8" spans="1:10">
      <c r="A8" s="11" t="s">
        <v>56</v>
      </c>
      <c r="B8" s="13">
        <v>4</v>
      </c>
      <c r="C8" s="13">
        <v>40</v>
      </c>
      <c r="D8" s="13">
        <v>4</v>
      </c>
      <c r="E8" s="13">
        <v>40</v>
      </c>
      <c r="F8" s="13">
        <v>4</v>
      </c>
      <c r="G8" s="13">
        <v>40</v>
      </c>
      <c r="H8" s="13">
        <v>4</v>
      </c>
      <c r="I8" s="13">
        <v>40</v>
      </c>
    </row>
    <row r="9" spans="1:10">
      <c r="A9" s="11" t="s">
        <v>57</v>
      </c>
      <c r="B9" s="14">
        <f t="shared" ref="B9:I9" si="0">B8*B5/1000</f>
        <v>0.2</v>
      </c>
      <c r="C9" s="14">
        <f t="shared" si="0"/>
        <v>2</v>
      </c>
      <c r="D9" s="14">
        <f t="shared" si="0"/>
        <v>0.2</v>
      </c>
      <c r="E9" s="14">
        <f t="shared" si="0"/>
        <v>2</v>
      </c>
      <c r="F9" s="14">
        <f t="shared" si="0"/>
        <v>0.2</v>
      </c>
      <c r="G9" s="14">
        <f t="shared" si="0"/>
        <v>2</v>
      </c>
      <c r="H9" s="14">
        <f t="shared" si="0"/>
        <v>0.2</v>
      </c>
      <c r="I9" s="14">
        <f t="shared" si="0"/>
        <v>2</v>
      </c>
    </row>
    <row r="10" spans="1:10">
      <c r="B10" s="12"/>
      <c r="C10" s="12"/>
      <c r="D10" s="12"/>
      <c r="E10" s="12"/>
      <c r="F10" s="12"/>
      <c r="G10" s="12"/>
      <c r="H10" s="12"/>
      <c r="I10" s="12"/>
    </row>
    <row r="11" spans="1:10">
      <c r="A11" s="7" t="s">
        <v>43</v>
      </c>
      <c r="B11" s="12"/>
      <c r="C11" s="12"/>
      <c r="D11" s="12"/>
      <c r="E11" s="12"/>
      <c r="F11" s="12"/>
      <c r="G11" s="12"/>
      <c r="H11" s="12"/>
      <c r="I11" s="12"/>
    </row>
    <row r="12" spans="1:10">
      <c r="A12" s="11" t="s">
        <v>58</v>
      </c>
      <c r="B12" s="14">
        <f>B9</f>
        <v>0.2</v>
      </c>
      <c r="C12" s="12">
        <f t="shared" ref="C12:I12" si="1">C9</f>
        <v>2</v>
      </c>
      <c r="D12" s="12">
        <f t="shared" si="1"/>
        <v>0.2</v>
      </c>
      <c r="E12" s="12">
        <f t="shared" si="1"/>
        <v>2</v>
      </c>
      <c r="F12" s="12">
        <f t="shared" si="1"/>
        <v>0.2</v>
      </c>
      <c r="G12" s="12">
        <f t="shared" si="1"/>
        <v>2</v>
      </c>
      <c r="H12" s="12">
        <f t="shared" si="1"/>
        <v>0.2</v>
      </c>
      <c r="I12" s="12">
        <f t="shared" si="1"/>
        <v>2</v>
      </c>
    </row>
    <row r="13" spans="1:10">
      <c r="A13" s="11" t="s">
        <v>59</v>
      </c>
      <c r="B13" s="12">
        <f t="shared" ref="B13:I13" si="2">B12*0.000000001</f>
        <v>2.0000000000000003E-10</v>
      </c>
      <c r="C13" s="12">
        <f t="shared" si="2"/>
        <v>2.0000000000000001E-9</v>
      </c>
      <c r="D13" s="12">
        <f t="shared" si="2"/>
        <v>2.0000000000000003E-10</v>
      </c>
      <c r="E13" s="12">
        <f t="shared" si="2"/>
        <v>2.0000000000000001E-9</v>
      </c>
      <c r="F13" s="12">
        <f t="shared" si="2"/>
        <v>2.0000000000000003E-10</v>
      </c>
      <c r="G13" s="12">
        <f t="shared" si="2"/>
        <v>2.0000000000000001E-9</v>
      </c>
      <c r="H13" s="12">
        <f t="shared" si="2"/>
        <v>2.0000000000000003E-10</v>
      </c>
      <c r="I13" s="12">
        <f t="shared" si="2"/>
        <v>2.0000000000000001E-9</v>
      </c>
    </row>
    <row r="14" spans="1:10">
      <c r="A14" s="11" t="s">
        <v>60</v>
      </c>
      <c r="B14" s="12">
        <f>B13/B2</f>
        <v>7.573175811276461E-13</v>
      </c>
      <c r="C14" s="12">
        <f t="shared" ref="C14:I14" si="3">C13/C2</f>
        <v>7.5731758112764596E-12</v>
      </c>
      <c r="D14" s="12">
        <f t="shared" si="3"/>
        <v>5.4929964295523209E-13</v>
      </c>
      <c r="E14" s="12">
        <f t="shared" si="3"/>
        <v>5.4929964295523211E-12</v>
      </c>
      <c r="F14" s="12">
        <f t="shared" si="3"/>
        <v>4.3092303714556586E-13</v>
      </c>
      <c r="G14" s="12">
        <f t="shared" si="3"/>
        <v>4.3092303714556579E-12</v>
      </c>
      <c r="H14" s="12">
        <f t="shared" si="3"/>
        <v>3.5452821158243671E-13</v>
      </c>
      <c r="I14" s="12">
        <f t="shared" si="3"/>
        <v>3.545282115824367E-12</v>
      </c>
    </row>
    <row r="15" spans="1:10">
      <c r="A15" s="11" t="s">
        <v>61</v>
      </c>
      <c r="B15" s="12">
        <f>(B14*0.0821*298.15)/1</f>
        <v>1.8537706842364351E-11</v>
      </c>
      <c r="C15" s="12">
        <f t="shared" ref="C15:I15" si="4">(C14*0.0821*298.15)/1</f>
        <v>1.853770684236435E-10</v>
      </c>
      <c r="D15" s="12">
        <f t="shared" si="4"/>
        <v>1.3445819829717111E-11</v>
      </c>
      <c r="E15" s="12">
        <f t="shared" si="4"/>
        <v>1.344581982971711E-10</v>
      </c>
      <c r="F15" s="12">
        <f t="shared" si="4"/>
        <v>1.0548183659398433E-11</v>
      </c>
      <c r="G15" s="12">
        <f t="shared" si="4"/>
        <v>1.0548183659398432E-10</v>
      </c>
      <c r="H15" s="12">
        <f t="shared" si="4"/>
        <v>8.6781823338592185E-12</v>
      </c>
      <c r="I15" s="12">
        <f t="shared" si="4"/>
        <v>8.6781823338592175E-11</v>
      </c>
    </row>
    <row r="16" spans="1:10">
      <c r="A16" s="11" t="s">
        <v>44</v>
      </c>
      <c r="B16" s="13">
        <v>1.8</v>
      </c>
      <c r="C16" s="13">
        <v>1.8</v>
      </c>
      <c r="D16" s="13">
        <v>1.8</v>
      </c>
      <c r="E16" s="13">
        <v>1.8</v>
      </c>
      <c r="F16" s="13">
        <v>1.8</v>
      </c>
      <c r="G16" s="13">
        <v>1.8</v>
      </c>
      <c r="H16" s="13">
        <v>1.8</v>
      </c>
      <c r="I16" s="13">
        <v>1.8</v>
      </c>
    </row>
    <row r="17" spans="1:9">
      <c r="A17" s="11" t="s">
        <v>45</v>
      </c>
      <c r="B17" s="12">
        <f>B16/60</f>
        <v>3.0000000000000002E-2</v>
      </c>
      <c r="C17" s="12">
        <f t="shared" ref="C17:I17" si="5">C16/60</f>
        <v>3.0000000000000002E-2</v>
      </c>
      <c r="D17" s="12">
        <f t="shared" si="5"/>
        <v>3.0000000000000002E-2</v>
      </c>
      <c r="E17" s="12">
        <f t="shared" si="5"/>
        <v>3.0000000000000002E-2</v>
      </c>
      <c r="F17" s="12">
        <f t="shared" si="5"/>
        <v>3.0000000000000002E-2</v>
      </c>
      <c r="G17" s="12">
        <f t="shared" si="5"/>
        <v>3.0000000000000002E-2</v>
      </c>
      <c r="H17" s="12">
        <f t="shared" si="5"/>
        <v>3.0000000000000002E-2</v>
      </c>
      <c r="I17" s="12">
        <f t="shared" si="5"/>
        <v>3.0000000000000002E-2</v>
      </c>
    </row>
    <row r="18" spans="1:9">
      <c r="A18" s="11" t="s">
        <v>62</v>
      </c>
      <c r="B18" s="15">
        <f>(B15/B17)*1000000000</f>
        <v>0.61792356141214499</v>
      </c>
      <c r="C18" s="15">
        <f t="shared" ref="C18:I18" si="6">(C15/C17)*1000000000</f>
        <v>6.1792356141214499</v>
      </c>
      <c r="D18" s="15">
        <f t="shared" si="6"/>
        <v>0.44819399432390367</v>
      </c>
      <c r="E18" s="15">
        <f t="shared" si="6"/>
        <v>4.4819399432390359</v>
      </c>
      <c r="F18" s="15">
        <f t="shared" si="6"/>
        <v>0.35160612197994773</v>
      </c>
      <c r="G18" s="15">
        <f t="shared" si="6"/>
        <v>3.5160612197994769</v>
      </c>
      <c r="H18" s="15">
        <f t="shared" si="6"/>
        <v>0.28927274446197393</v>
      </c>
      <c r="I18" s="15">
        <f t="shared" si="6"/>
        <v>2.8927274446197386</v>
      </c>
    </row>
    <row r="19" spans="1:9">
      <c r="B19" s="12"/>
      <c r="C19" s="12"/>
      <c r="D19" s="12"/>
      <c r="E19" s="12"/>
      <c r="F19" s="12"/>
      <c r="G19" s="12"/>
      <c r="H19" s="12"/>
      <c r="I19" s="12"/>
    </row>
    <row r="20" spans="1:9">
      <c r="A20" s="11" t="s">
        <v>66</v>
      </c>
      <c r="B20" s="15">
        <f t="shared" ref="B20:I20" si="7">B18*1</f>
        <v>0.61792356141214499</v>
      </c>
      <c r="C20" s="15">
        <f t="shared" si="7"/>
        <v>6.1792356141214499</v>
      </c>
      <c r="D20" s="15">
        <f t="shared" si="7"/>
        <v>0.44819399432390367</v>
      </c>
      <c r="E20" s="15">
        <f t="shared" si="7"/>
        <v>4.4819399432390359</v>
      </c>
      <c r="F20" s="15">
        <f t="shared" si="7"/>
        <v>0.35160612197994773</v>
      </c>
      <c r="G20" s="15">
        <f t="shared" si="7"/>
        <v>3.5160612197994769</v>
      </c>
      <c r="H20" s="15">
        <f t="shared" si="7"/>
        <v>0.28927274446197393</v>
      </c>
      <c r="I20" s="15">
        <f t="shared" si="7"/>
        <v>2.8927274446197386</v>
      </c>
    </row>
    <row r="21" spans="1:9">
      <c r="A21" s="11" t="s">
        <v>63</v>
      </c>
      <c r="B21" s="15">
        <f t="shared" ref="B21:I21" si="8">B18*2.5</f>
        <v>1.5448089035303625</v>
      </c>
      <c r="C21" s="15">
        <f t="shared" si="8"/>
        <v>15.448089035303624</v>
      </c>
      <c r="D21" s="15">
        <f t="shared" si="8"/>
        <v>1.1204849858097592</v>
      </c>
      <c r="E21" s="15">
        <f t="shared" si="8"/>
        <v>11.204849858097589</v>
      </c>
      <c r="F21" s="15">
        <f t="shared" si="8"/>
        <v>0.87901530494986935</v>
      </c>
      <c r="G21" s="15">
        <f t="shared" si="8"/>
        <v>8.7901530494986915</v>
      </c>
      <c r="H21" s="15">
        <f t="shared" si="8"/>
        <v>0.72318186115493477</v>
      </c>
      <c r="I21" s="15">
        <f t="shared" si="8"/>
        <v>7.2318186115493468</v>
      </c>
    </row>
    <row r="22" spans="1:9">
      <c r="A22" s="11" t="s">
        <v>64</v>
      </c>
      <c r="B22" s="15">
        <f>B18*5</f>
        <v>3.089617807060725</v>
      </c>
      <c r="C22" s="15">
        <f>C18*5</f>
        <v>30.896178070607249</v>
      </c>
      <c r="D22" s="15">
        <f>D18*5</f>
        <v>2.2409699716195184</v>
      </c>
      <c r="E22" s="15">
        <f t="shared" ref="E22:I22" si="9">E18*5</f>
        <v>22.409699716195178</v>
      </c>
      <c r="F22" s="15">
        <f t="shared" si="9"/>
        <v>1.7580306098997387</v>
      </c>
      <c r="G22" s="15">
        <f t="shared" si="9"/>
        <v>17.580306098997383</v>
      </c>
      <c r="H22" s="15">
        <f t="shared" si="9"/>
        <v>1.4463637223098695</v>
      </c>
      <c r="I22" s="15">
        <f t="shared" si="9"/>
        <v>14.463637223098694</v>
      </c>
    </row>
    <row r="23" spans="1:9">
      <c r="A23" s="11" t="s">
        <v>65</v>
      </c>
      <c r="B23" s="16"/>
      <c r="C23" s="15">
        <f>C18*10</f>
        <v>61.792356141214498</v>
      </c>
      <c r="D23" s="16"/>
      <c r="E23" s="15">
        <f t="shared" ref="E23:I23" si="10">E18*10</f>
        <v>44.819399432390355</v>
      </c>
      <c r="F23" s="16"/>
      <c r="G23" s="15">
        <f t="shared" si="10"/>
        <v>35.160612197994766</v>
      </c>
      <c r="H23" s="16"/>
      <c r="I23" s="15">
        <f t="shared" si="10"/>
        <v>28.927274446197387</v>
      </c>
    </row>
    <row r="25" spans="1:9">
      <c r="A25" s="9"/>
    </row>
    <row r="26" spans="1:9">
      <c r="A26" s="9"/>
    </row>
    <row r="27" spans="1:9">
      <c r="A27" s="9"/>
    </row>
    <row r="28" spans="1:9">
      <c r="A28" s="9"/>
    </row>
    <row r="29" spans="1:9">
      <c r="A29" s="9"/>
    </row>
    <row r="30" spans="1:9">
      <c r="A30" s="9"/>
    </row>
    <row r="31" spans="1:9">
      <c r="A31" s="9"/>
    </row>
    <row r="32" spans="1:9">
      <c r="A32" s="9"/>
    </row>
    <row r="33" spans="1:1">
      <c r="A33" s="9"/>
    </row>
    <row r="34" spans="1:1">
      <c r="A34" s="9"/>
    </row>
    <row r="35" spans="1:1">
      <c r="A35" s="9"/>
    </row>
    <row r="36" spans="1:1">
      <c r="A36" s="9"/>
    </row>
    <row r="37" spans="1:1">
      <c r="A37" s="9"/>
    </row>
    <row r="38" spans="1:1">
      <c r="A38" s="9"/>
    </row>
    <row r="39" spans="1:1">
      <c r="A39" s="9"/>
    </row>
    <row r="40" spans="1:1">
      <c r="A40" s="9"/>
    </row>
    <row r="41" spans="1:1">
      <c r="A41" s="9"/>
    </row>
    <row r="42" spans="1:1">
      <c r="A42" s="9"/>
    </row>
    <row r="43" spans="1:1">
      <c r="A43" s="9"/>
    </row>
    <row r="44" spans="1:1">
      <c r="A44" s="9"/>
    </row>
    <row r="45" spans="1:1">
      <c r="A45" s="9"/>
    </row>
    <row r="46" spans="1:1">
      <c r="A46" s="9"/>
    </row>
    <row r="47" spans="1:1">
      <c r="A47" s="9"/>
    </row>
    <row r="48" spans="1:1">
      <c r="A48" s="9"/>
    </row>
    <row r="49" spans="1:1">
      <c r="A49" s="9"/>
    </row>
    <row r="50" spans="1:1">
      <c r="A50" s="9"/>
    </row>
    <row r="51" spans="1:1">
      <c r="A51" s="9"/>
    </row>
    <row r="52" spans="1:1">
      <c r="A52" s="9"/>
    </row>
    <row r="53" spans="1:1">
      <c r="A53" s="9"/>
    </row>
    <row r="54" spans="1:1">
      <c r="A54" s="9"/>
    </row>
    <row r="55" spans="1:1">
      <c r="A55" s="9"/>
    </row>
    <row r="56" spans="1:1">
      <c r="A56" s="9"/>
    </row>
    <row r="57" spans="1:1">
      <c r="A57" s="9"/>
    </row>
    <row r="58" spans="1:1">
      <c r="A58" s="9"/>
    </row>
    <row r="59" spans="1:1">
      <c r="A59" s="9"/>
    </row>
    <row r="60" spans="1:1">
      <c r="A60" s="9"/>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94D2B-40E4-4461-95F2-2CB981D668E6}">
  <dimension ref="A1:D9"/>
  <sheetViews>
    <sheetView workbookViewId="0">
      <selection activeCell="B13" sqref="B13"/>
    </sheetView>
  </sheetViews>
  <sheetFormatPr defaultRowHeight="19.5"/>
  <cols>
    <col min="1" max="4" width="57.125" bestFit="1" customWidth="1"/>
  </cols>
  <sheetData>
    <row r="1" spans="1:4">
      <c r="A1" s="18" t="s">
        <v>117</v>
      </c>
      <c r="B1" s="18" t="s">
        <v>109</v>
      </c>
      <c r="C1" s="18" t="s">
        <v>101</v>
      </c>
      <c r="D1" s="18" t="s">
        <v>92</v>
      </c>
    </row>
    <row r="2" spans="1:4">
      <c r="A2" s="18" t="s">
        <v>118</v>
      </c>
      <c r="B2" s="18" t="s">
        <v>110</v>
      </c>
      <c r="C2" s="18" t="s">
        <v>102</v>
      </c>
      <c r="D2" s="18" t="s">
        <v>93</v>
      </c>
    </row>
    <row r="3" spans="1:4">
      <c r="A3" s="18" t="s">
        <v>119</v>
      </c>
      <c r="B3" s="18" t="s">
        <v>111</v>
      </c>
      <c r="C3" s="18" t="s">
        <v>103</v>
      </c>
      <c r="D3" s="18" t="s">
        <v>94</v>
      </c>
    </row>
    <row r="4" spans="1:4">
      <c r="A4" s="18" t="s">
        <v>120</v>
      </c>
      <c r="B4" s="18" t="s">
        <v>112</v>
      </c>
      <c r="C4" s="18" t="s">
        <v>104</v>
      </c>
      <c r="D4" s="18" t="s">
        <v>95</v>
      </c>
    </row>
    <row r="5" spans="1:4">
      <c r="A5" s="18" t="s">
        <v>121</v>
      </c>
      <c r="B5" s="18" t="s">
        <v>113</v>
      </c>
      <c r="C5" s="18" t="s">
        <v>105</v>
      </c>
      <c r="D5" s="18" t="s">
        <v>96</v>
      </c>
    </row>
    <row r="6" spans="1:4">
      <c r="A6" s="18" t="s">
        <v>122</v>
      </c>
      <c r="B6" s="18" t="s">
        <v>114</v>
      </c>
      <c r="C6" s="18" t="s">
        <v>106</v>
      </c>
      <c r="D6" s="18" t="s">
        <v>97</v>
      </c>
    </row>
    <row r="7" spans="1:4">
      <c r="A7" s="18" t="s">
        <v>98</v>
      </c>
      <c r="B7" s="18" t="s">
        <v>98</v>
      </c>
      <c r="C7" s="18" t="s">
        <v>98</v>
      </c>
      <c r="D7" s="18" t="s">
        <v>98</v>
      </c>
    </row>
    <row r="8" spans="1:4">
      <c r="A8" s="18" t="s">
        <v>123</v>
      </c>
      <c r="B8" s="18" t="s">
        <v>115</v>
      </c>
      <c r="C8" s="18" t="s">
        <v>107</v>
      </c>
      <c r="D8" s="18" t="s">
        <v>99</v>
      </c>
    </row>
    <row r="9" spans="1:4">
      <c r="A9" s="19" t="s">
        <v>124</v>
      </c>
      <c r="B9" s="19" t="s">
        <v>116</v>
      </c>
      <c r="C9" s="19" t="s">
        <v>108</v>
      </c>
      <c r="D9" s="19" t="s">
        <v>100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Coverage xmlns="http://schemas.microsoft.com/sharepoint/v3/fields" xsi:nil="true"/>
    <Record xmlns="4ffa91fb-a0ff-4ac5-b2db-65c790d184a4">Shared</Record>
    <EPA_x0020_Office xmlns="4ffa91fb-a0ff-4ac5-b2db-65c790d184a4" xsi:nil="true"/>
    <Document_x0020_Creation_x0020_Date xmlns="4ffa91fb-a0ff-4ac5-b2db-65c790d184a4">2026-02-05T16:15:11+00:00</Document_x0020_Creation_x0020_Date>
    <EPA_x0020_Related_x0020_Documents xmlns="4ffa91fb-a0ff-4ac5-b2db-65c790d184a4" xsi:nil="true"/>
    <_Source xmlns="http://schemas.microsoft.com/sharepoint/v3/fields" xsi:nil="true"/>
    <CategoryDescription xmlns="http://schemas.microsoft.com/sharepoint.v3" xsi:nil="true"/>
    <EPA_x0020_Contributor xmlns="4ffa91fb-a0ff-4ac5-b2db-65c790d184a4">
      <UserInfo>
        <DisplayName/>
        <AccountId xsi:nil="true"/>
        <AccountType/>
      </UserInfo>
    </EPA_x0020_Contributor>
    <TaxKeywordTaxHTField xmlns="4ffa91fb-a0ff-4ac5-b2db-65c790d184a4">
      <Terms xmlns="http://schemas.microsoft.com/office/infopath/2007/PartnerControls"/>
    </TaxKeywordTaxHTField>
    <Rights xmlns="4ffa91fb-a0ff-4ac5-b2db-65c790d184a4" xsi:nil="true"/>
    <External_x0020_Contributor xmlns="4ffa91fb-a0ff-4ac5-b2db-65c790d184a4" xsi:nil="true"/>
    <Identifier xmlns="4ffa91fb-a0ff-4ac5-b2db-65c790d184a4" xsi:nil="true"/>
    <Creator xmlns="4ffa91fb-a0ff-4ac5-b2db-65c790d184a4">
      <UserInfo>
        <DisplayName/>
        <AccountId xsi:nil="true"/>
        <AccountType/>
      </UserInfo>
    </Creator>
    <Language xmlns="http://schemas.microsoft.com/sharepoint/v3">English</Language>
    <j747ac98061d40f0aa7bd47e1db5675d xmlns="4ffa91fb-a0ff-4ac5-b2db-65c790d184a4">
      <Terms xmlns="http://schemas.microsoft.com/office/infopath/2007/PartnerControls"/>
    </j747ac98061d40f0aa7bd47e1db5675d>
    <lcf76f155ced4ddcb4097134ff3c332f xmlns="47cc609b-74f0-4d9d-9bbd-3d94a06253db">
      <Terms xmlns="http://schemas.microsoft.com/office/infopath/2007/PartnerControls"/>
    </lcf76f155ced4ddcb4097134ff3c332f>
    <TaxCatchAll xmlns="4ffa91fb-a0ff-4ac5-b2db-65c790d184a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0EEA59B5E1C0F47A4D4F1DDF814C41C" ma:contentTypeVersion="11" ma:contentTypeDescription="Create a new document." ma:contentTypeScope="" ma:versionID="4349cc5f40c6282a819a4a0a7161caf8">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47cc609b-74f0-4d9d-9bbd-3d94a06253db" targetNamespace="http://schemas.microsoft.com/office/2006/metadata/properties" ma:root="true" ma:fieldsID="c645134c189772da33d72a84b3f83c88" ns1:_="" ns2:_="" ns3:_="" ns4:_="" ns5:_="">
    <xsd:import namespace="http://schemas.microsoft.com/sharepoint/v3"/>
    <xsd:import namespace="4ffa91fb-a0ff-4ac5-b2db-65c790d184a4"/>
    <xsd:import namespace="http://schemas.microsoft.com/sharepoint.v3"/>
    <xsd:import namespace="http://schemas.microsoft.com/sharepoint/v3/fields"/>
    <xsd:import namespace="47cc609b-74f0-4d9d-9bbd-3d94a06253db"/>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SearchProperties" minOccurs="0"/>
                <xsd:element ref="ns5:lcf76f155ced4ddcb4097134ff3c332f" minOccurs="0"/>
                <xsd:element ref="ns5:MediaServiceDateTaken" minOccurs="0"/>
                <xsd:element ref="ns5:MediaServiceOCR" minOccurs="0"/>
                <xsd:element ref="ns5:MediaServiceGenerationTime" minOccurs="0"/>
                <xsd:element ref="ns5: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f68b2ec2-26b0-42b1-8f5a-d2e4e7006b5c}" ma:internalName="TaxCatchAllLabel" ma:readOnly="true" ma:showField="CatchAllDataLabel" ma:web="210b9ca9-9c53-4a9e-a90e-ce3f0a7081c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f68b2ec2-26b0-42b1-8f5a-d2e4e7006b5c}" ma:internalName="TaxCatchAll" ma:showField="CatchAllData" ma:web="210b9ca9-9c53-4a9e-a90e-ce3f0a7081c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cc609b-74f0-4d9d-9bbd-3d94a06253db"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DateTaken" ma:index="33" nillable="true" ma:displayName="MediaServiceDateTaken" ma:hidden="true" ma:indexed="true" ma:internalName="MediaServiceDateTaken"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29f62856-1543-49d4-a736-4569d363f533" ContentTypeId="0x01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3ACF60-CA6F-4245-A8B0-F8459755AF44}">
  <ds:schemaRefs>
    <ds:schemaRef ds:uri="http://schemas.microsoft.com/office/2006/metadata/properties"/>
    <ds:schemaRef ds:uri="http://schemas.microsoft.com/office/infopath/2007/PartnerControls"/>
    <ds:schemaRef ds:uri="http://schemas.microsoft.com/sharepoint/v3/fields"/>
    <ds:schemaRef ds:uri="4ffa91fb-a0ff-4ac5-b2db-65c790d184a4"/>
    <ds:schemaRef ds:uri="http://schemas.microsoft.com/sharepoint.v3"/>
    <ds:schemaRef ds:uri="http://schemas.microsoft.com/sharepoint/v3"/>
    <ds:schemaRef ds:uri="47cc609b-74f0-4d9d-9bbd-3d94a06253db"/>
  </ds:schemaRefs>
</ds:datastoreItem>
</file>

<file path=customXml/itemProps2.xml><?xml version="1.0" encoding="utf-8"?>
<ds:datastoreItem xmlns:ds="http://schemas.openxmlformats.org/officeDocument/2006/customXml" ds:itemID="{106FDF53-17B4-43F3-A39E-1896F36C10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47cc609b-74f0-4d9d-9bbd-3d94a06253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3DBBCAB-0F75-47B7-91F3-1C674793A838}">
  <ds:schemaRefs>
    <ds:schemaRef ds:uri="Microsoft.SharePoint.Taxonomy.ContentTypeSync"/>
  </ds:schemaRefs>
</ds:datastoreItem>
</file>

<file path=customXml/itemProps4.xml><?xml version="1.0" encoding="utf-8"?>
<ds:datastoreItem xmlns:ds="http://schemas.openxmlformats.org/officeDocument/2006/customXml" ds:itemID="{A7DAB8F4-1451-4969-8BF0-BD5DF7E3AC5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ReadMe</vt:lpstr>
      <vt:lpstr>Raw Data</vt:lpstr>
      <vt:lpstr>MR Calculations</vt:lpstr>
      <vt:lpstr>Cal Curve Fits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West, Gabrielle</dc:creator>
  <cp:lastModifiedBy>West, Gabrielle</cp:lastModifiedBy>
  <dcterms:created xsi:type="dcterms:W3CDTF">2026-02-05T21:14:46Z</dcterms:created>
  <dcterms:modified xsi:type="dcterms:W3CDTF">2026-03-04T13:46:18Z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Document_x0020_Type">
    <vt:lpwstr/>
  </property>
  <property fmtid="{D5CDD505-2E9C-101B-9397-08002B2CF9AE}" pid="4" name="MediaServiceImageTags">
    <vt:lpwstr/>
  </property>
  <property fmtid="{D5CDD505-2E9C-101B-9397-08002B2CF9AE}" pid="5" name="ContentTypeId">
    <vt:lpwstr>0x01010090EEA59B5E1C0F47A4D4F1DDF814C41C</vt:lpwstr>
  </property>
  <property fmtid="{D5CDD505-2E9C-101B-9397-08002B2CF9AE}" pid="6" name="e3f09c3df709400db2417a7161762d62">
    <vt:lpwstr/>
  </property>
  <property fmtid="{D5CDD505-2E9C-101B-9397-08002B2CF9AE}" pid="7" name="EPA Subject">
    <vt:lpwstr/>
  </property>
  <property fmtid="{D5CDD505-2E9C-101B-9397-08002B2CF9AE}" pid="8" name="EPA_x0020_Subject">
    <vt:lpwstr/>
  </property>
  <property fmtid="{D5CDD505-2E9C-101B-9397-08002B2CF9AE}" pid="9" name="Document Type">
    <vt:lpwstr/>
  </property>
</Properties>
</file>