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76" documentId="8_{38176968-3526-428C-8DA8-3F7407AE18B1}" xr6:coauthVersionLast="47" xr6:coauthVersionMax="47" xr10:uidLastSave="{98DFCEDE-E035-41E6-B134-C8D97E0E214E}"/>
  <bookViews>
    <workbookView xWindow="-108" yWindow="-108" windowWidth="23256" windowHeight="13896" tabRatio="840" xr2:uid="{1363DDE8-EF59-41F9-BAFE-E34A70CD57FA}"/>
  </bookViews>
  <sheets>
    <sheet name="Summary" sheetId="21" r:id="rId1"/>
    <sheet name="Quick Data View" sheetId="4" r:id="rId2"/>
    <sheet name="Sample-Specific Concs" sheetId="1" r:id="rId3"/>
    <sheet name="Stock Solutions" sheetId="6" r:id="rId4"/>
    <sheet name="Deposition Efficiency" sheetId="20" r:id="rId5"/>
    <sheet name="TFA" sheetId="14" r:id="rId6"/>
    <sheet name="PFPrA" sheetId="10" r:id="rId7"/>
    <sheet name="PFMOAA" sheetId="8" r:id="rId8"/>
    <sheet name="HFPO-DA" sheetId="13" r:id="rId9"/>
    <sheet name="PFOA" sheetId="12" r:id="rId10"/>
    <sheet name="PFBS" sheetId="5" r:id="rId11"/>
    <sheet name="PFHxS" sheetId="11" r:id="rId12"/>
    <sheet name="PFOS" sheetId="9" r:id="rId13"/>
    <sheet name="MeFOSA" sheetId="15" r:id="rId14"/>
    <sheet name="EtFOSA" sheetId="17" r:id="rId15"/>
    <sheet name="MeFOSE" sheetId="16" r:id="rId16"/>
    <sheet name="EtFOSE" sheetId="18" r:id="rId17"/>
    <sheet name="Raw Data 20250708" sheetId="3" r:id="rId18"/>
    <sheet name="Raw Data 20250714" sheetId="19" r:id="rId19"/>
    <sheet name="MDLs" sheetId="7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20" l="1"/>
  <c r="L20" i="20"/>
  <c r="K11" i="20" l="1"/>
  <c r="L11" i="20"/>
  <c r="K12" i="20"/>
  <c r="L12" i="20"/>
  <c r="K13" i="20"/>
  <c r="L13" i="20"/>
  <c r="K14" i="20"/>
  <c r="L14" i="20"/>
  <c r="K15" i="20"/>
  <c r="L15" i="20"/>
  <c r="K16" i="20"/>
  <c r="L16" i="20"/>
  <c r="K17" i="20"/>
  <c r="L17" i="20"/>
  <c r="K18" i="20"/>
  <c r="L18" i="20"/>
  <c r="K19" i="20"/>
  <c r="L19" i="20"/>
  <c r="K20" i="20"/>
  <c r="K21" i="20"/>
  <c r="L21" i="20"/>
  <c r="K22" i="20"/>
  <c r="L22" i="20"/>
  <c r="J116" i="20"/>
  <c r="I116" i="20"/>
  <c r="J127" i="20"/>
  <c r="I127" i="20"/>
  <c r="J126" i="20"/>
  <c r="J125" i="20"/>
  <c r="I126" i="20"/>
  <c r="I125" i="20"/>
  <c r="J115" i="20"/>
  <c r="J114" i="20"/>
  <c r="I114" i="20"/>
  <c r="D130" i="20" l="1"/>
  <c r="F131" i="20" s="1"/>
  <c r="D127" i="20"/>
  <c r="F128" i="20" s="1"/>
  <c r="D124" i="20"/>
  <c r="F125" i="20" s="1"/>
  <c r="D120" i="20"/>
  <c r="F122" i="20" s="1"/>
  <c r="D117" i="20"/>
  <c r="F119" i="20" s="1"/>
  <c r="D114" i="20"/>
  <c r="F115" i="20" s="1"/>
  <c r="D111" i="20"/>
  <c r="F112" i="20" s="1"/>
  <c r="D108" i="20"/>
  <c r="F109" i="20" s="1"/>
  <c r="D105" i="20"/>
  <c r="F106" i="20" s="1"/>
  <c r="D100" i="20"/>
  <c r="F103" i="20" s="1"/>
  <c r="D95" i="20"/>
  <c r="F96" i="20" s="1"/>
  <c r="D90" i="20"/>
  <c r="F91" i="20" s="1"/>
  <c r="D87" i="20"/>
  <c r="F88" i="20" s="1"/>
  <c r="D84" i="20"/>
  <c r="F85" i="20" s="1"/>
  <c r="D81" i="20"/>
  <c r="F82" i="20" s="1"/>
  <c r="D78" i="20"/>
  <c r="F78" i="20" s="1"/>
  <c r="D75" i="20"/>
  <c r="F77" i="20" s="1"/>
  <c r="D72" i="20"/>
  <c r="F73" i="20" s="1"/>
  <c r="D69" i="20"/>
  <c r="F71" i="20" s="1"/>
  <c r="D66" i="20"/>
  <c r="F67" i="20" s="1"/>
  <c r="D63" i="20"/>
  <c r="F64" i="20" s="1"/>
  <c r="D60" i="20"/>
  <c r="F61" i="20" s="1"/>
  <c r="D57" i="20"/>
  <c r="F58" i="20" s="1"/>
  <c r="D54" i="20"/>
  <c r="F54" i="20" s="1"/>
  <c r="D47" i="20"/>
  <c r="F49" i="20" s="1"/>
  <c r="D41" i="20"/>
  <c r="F42" i="20" s="1"/>
  <c r="D35" i="20"/>
  <c r="F38" i="20" s="1"/>
  <c r="D30" i="20"/>
  <c r="F30" i="20" s="1"/>
  <c r="D27" i="20"/>
  <c r="F28" i="20" s="1"/>
  <c r="D24" i="20"/>
  <c r="F25" i="20" s="1"/>
  <c r="D21" i="20"/>
  <c r="F22" i="20" s="1"/>
  <c r="D18" i="20"/>
  <c r="F19" i="20" s="1"/>
  <c r="D15" i="20"/>
  <c r="F16" i="20" s="1"/>
  <c r="D12" i="20"/>
  <c r="F13" i="20" s="1"/>
  <c r="D7" i="20"/>
  <c r="F8" i="20" s="1"/>
  <c r="D2" i="20"/>
  <c r="F3" i="20" s="1"/>
  <c r="F56" i="20" l="1"/>
  <c r="F80" i="20"/>
  <c r="F50" i="20"/>
  <c r="F94" i="20"/>
  <c r="F121" i="20"/>
  <c r="F15" i="20"/>
  <c r="F23" i="20"/>
  <c r="F4" i="20"/>
  <c r="F47" i="20"/>
  <c r="F86" i="20"/>
  <c r="F118" i="20"/>
  <c r="F20" i="20"/>
  <c r="F48" i="20"/>
  <c r="F87" i="20"/>
  <c r="F123" i="20"/>
  <c r="F116" i="20"/>
  <c r="F26" i="20"/>
  <c r="F62" i="20"/>
  <c r="F92" i="20"/>
  <c r="F127" i="20"/>
  <c r="F34" i="20"/>
  <c r="F63" i="20"/>
  <c r="F102" i="20"/>
  <c r="F12" i="20"/>
  <c r="F32" i="20"/>
  <c r="F68" i="20"/>
  <c r="F110" i="20"/>
  <c r="F6" i="20"/>
  <c r="F43" i="20"/>
  <c r="F76" i="20"/>
  <c r="F111" i="20"/>
  <c r="F14" i="20"/>
  <c r="F17" i="20"/>
  <c r="F24" i="20"/>
  <c r="F33" i="20"/>
  <c r="F36" i="20"/>
  <c r="F53" i="20"/>
  <c r="F55" i="20"/>
  <c r="G54" i="20" s="1"/>
  <c r="F65" i="20"/>
  <c r="F72" i="20"/>
  <c r="F79" i="20"/>
  <c r="G78" i="20" s="1"/>
  <c r="F89" i="20"/>
  <c r="F99" i="20"/>
  <c r="F101" i="20"/>
  <c r="F113" i="20"/>
  <c r="F120" i="20"/>
  <c r="F129" i="20"/>
  <c r="F37" i="20"/>
  <c r="F70" i="20"/>
  <c r="F95" i="20"/>
  <c r="F41" i="20"/>
  <c r="F57" i="20"/>
  <c r="F52" i="20"/>
  <c r="F74" i="20"/>
  <c r="F81" i="20"/>
  <c r="F98" i="20"/>
  <c r="F105" i="20"/>
  <c r="F7" i="20"/>
  <c r="F2" i="20"/>
  <c r="F18" i="20"/>
  <c r="G18" i="20" s="1"/>
  <c r="F31" i="20"/>
  <c r="F46" i="20"/>
  <c r="F51" i="20"/>
  <c r="F59" i="20"/>
  <c r="F66" i="20"/>
  <c r="G66" i="20" s="1"/>
  <c r="F83" i="20"/>
  <c r="F90" i="20"/>
  <c r="F97" i="20"/>
  <c r="F107" i="20"/>
  <c r="F114" i="20"/>
  <c r="F130" i="20"/>
  <c r="I133" i="20" s="1"/>
  <c r="F11" i="20"/>
  <c r="F27" i="20"/>
  <c r="F35" i="20"/>
  <c r="F45" i="20"/>
  <c r="F75" i="20"/>
  <c r="F133" i="20"/>
  <c r="F10" i="20"/>
  <c r="F5" i="20"/>
  <c r="F29" i="20"/>
  <c r="F40" i="20"/>
  <c r="F44" i="20"/>
  <c r="F60" i="20"/>
  <c r="F84" i="20"/>
  <c r="F93" i="20"/>
  <c r="F100" i="20"/>
  <c r="F108" i="20"/>
  <c r="G108" i="20" s="1"/>
  <c r="F124" i="20"/>
  <c r="F132" i="20"/>
  <c r="F9" i="20"/>
  <c r="F21" i="20"/>
  <c r="F39" i="20"/>
  <c r="F69" i="20"/>
  <c r="F104" i="20"/>
  <c r="F117" i="20"/>
  <c r="G117" i="20" s="1"/>
  <c r="F126" i="20"/>
  <c r="F15" i="18"/>
  <c r="F16" i="18"/>
  <c r="F14" i="18"/>
  <c r="F19" i="16"/>
  <c r="F17" i="16"/>
  <c r="F15" i="16"/>
  <c r="F16" i="16"/>
  <c r="F14" i="16"/>
  <c r="E21" i="16"/>
  <c r="F21" i="16" s="1"/>
  <c r="E20" i="16"/>
  <c r="E19" i="16"/>
  <c r="E18" i="16"/>
  <c r="E17" i="16"/>
  <c r="E16" i="16"/>
  <c r="E15" i="16"/>
  <c r="E14" i="16"/>
  <c r="E13" i="16"/>
  <c r="E12" i="16"/>
  <c r="F12" i="16" s="1"/>
  <c r="E11" i="16"/>
  <c r="F11" i="16" s="1"/>
  <c r="E10" i="16"/>
  <c r="E9" i="16"/>
  <c r="F9" i="16" s="1"/>
  <c r="E8" i="16"/>
  <c r="E7" i="16"/>
  <c r="F7" i="16" s="1"/>
  <c r="E6" i="16"/>
  <c r="E5" i="16"/>
  <c r="F5" i="16" s="1"/>
  <c r="E4" i="16"/>
  <c r="E3" i="16"/>
  <c r="F3" i="16" s="1"/>
  <c r="E22" i="18"/>
  <c r="F22" i="18" s="1"/>
  <c r="E21" i="18"/>
  <c r="F21" i="18" s="1"/>
  <c r="E20" i="18"/>
  <c r="E19" i="18"/>
  <c r="F19" i="18" s="1"/>
  <c r="E18" i="18"/>
  <c r="E17" i="18"/>
  <c r="E16" i="18"/>
  <c r="E15" i="18"/>
  <c r="E14" i="18"/>
  <c r="E13" i="18"/>
  <c r="E12" i="18"/>
  <c r="F12" i="18" s="1"/>
  <c r="E11" i="18"/>
  <c r="F11" i="18" s="1"/>
  <c r="E10" i="18"/>
  <c r="E9" i="18"/>
  <c r="F9" i="18" s="1"/>
  <c r="E8" i="18"/>
  <c r="E7" i="18"/>
  <c r="F7" i="18" s="1"/>
  <c r="E6" i="18"/>
  <c r="E5" i="18"/>
  <c r="E4" i="18"/>
  <c r="E3" i="18"/>
  <c r="F3" i="18" s="1"/>
  <c r="F5" i="18" l="1"/>
  <c r="F17" i="18"/>
  <c r="G21" i="18"/>
  <c r="H18" i="18"/>
  <c r="G18" i="18"/>
  <c r="H21" i="18"/>
  <c r="H3" i="18"/>
  <c r="G3" i="18"/>
  <c r="H14" i="18"/>
  <c r="G14" i="18"/>
  <c r="H9" i="18"/>
  <c r="G9" i="18"/>
  <c r="H9" i="16"/>
  <c r="G9" i="16"/>
  <c r="G3" i="16"/>
  <c r="H3" i="16"/>
  <c r="G17" i="16"/>
  <c r="H17" i="16"/>
  <c r="G14" i="16"/>
  <c r="H14" i="16"/>
  <c r="G127" i="20"/>
  <c r="G114" i="20"/>
  <c r="G27" i="20"/>
  <c r="G69" i="20"/>
  <c r="G111" i="20"/>
  <c r="I121" i="20"/>
  <c r="G21" i="20"/>
  <c r="G15" i="20"/>
  <c r="G12" i="20"/>
  <c r="G84" i="20"/>
  <c r="G57" i="20"/>
  <c r="G60" i="20"/>
  <c r="G2" i="20"/>
  <c r="G30" i="20"/>
  <c r="G47" i="20"/>
  <c r="G75" i="20"/>
  <c r="G87" i="20"/>
  <c r="G41" i="20"/>
  <c r="G124" i="20"/>
  <c r="G72" i="20"/>
  <c r="G24" i="20"/>
  <c r="G63" i="20"/>
  <c r="G90" i="20"/>
  <c r="G95" i="20"/>
  <c r="G35" i="20"/>
  <c r="G7" i="20"/>
  <c r="G105" i="20"/>
  <c r="G130" i="20"/>
  <c r="G81" i="20"/>
  <c r="G100" i="20"/>
  <c r="G120" i="20"/>
  <c r="H120" i="20"/>
  <c r="F5" i="17" l="1"/>
  <c r="F9" i="17"/>
  <c r="F18" i="17"/>
  <c r="F19" i="17"/>
  <c r="F20" i="17"/>
  <c r="F9" i="15"/>
  <c r="F20" i="15"/>
  <c r="F23" i="15"/>
  <c r="F24" i="15"/>
  <c r="F25" i="15"/>
  <c r="F22" i="15"/>
  <c r="F18" i="9"/>
  <c r="F16" i="9"/>
  <c r="F12" i="9"/>
  <c r="F9" i="9"/>
  <c r="F18" i="11"/>
  <c r="F9" i="11"/>
  <c r="F6" i="11"/>
  <c r="F17" i="11"/>
  <c r="F16" i="5"/>
  <c r="F18" i="5"/>
  <c r="F13" i="5"/>
  <c r="F6" i="5"/>
  <c r="F6" i="12"/>
  <c r="F3" i="12"/>
  <c r="F5" i="12"/>
  <c r="F8" i="12"/>
  <c r="F15" i="12"/>
  <c r="F18" i="12"/>
  <c r="F35" i="13"/>
  <c r="F36" i="13"/>
  <c r="F20" i="13"/>
  <c r="F6" i="13"/>
  <c r="F7" i="13"/>
  <c r="F4" i="8"/>
  <c r="F5" i="8"/>
  <c r="F6" i="8"/>
  <c r="F15" i="8"/>
  <c r="F17" i="8"/>
  <c r="F19" i="8"/>
  <c r="F20" i="8"/>
  <c r="F15" i="10"/>
  <c r="F14" i="10"/>
  <c r="F13" i="10"/>
  <c r="F11" i="10"/>
  <c r="F9" i="10"/>
  <c r="F8" i="10"/>
  <c r="F6" i="10"/>
  <c r="F5" i="10"/>
  <c r="F24" i="14"/>
  <c r="F13" i="14"/>
  <c r="F5" i="14"/>
  <c r="F4" i="14"/>
  <c r="F3" i="14"/>
  <c r="E20" i="17"/>
  <c r="E19" i="17"/>
  <c r="E18" i="17"/>
  <c r="E17" i="17"/>
  <c r="F17" i="17" s="1"/>
  <c r="E16" i="17"/>
  <c r="E15" i="17"/>
  <c r="F15" i="17" s="1"/>
  <c r="E14" i="17"/>
  <c r="F14" i="17" s="1"/>
  <c r="E13" i="17"/>
  <c r="F13" i="17" s="1"/>
  <c r="E12" i="17"/>
  <c r="E11" i="17"/>
  <c r="F11" i="17" s="1"/>
  <c r="E10" i="17"/>
  <c r="E9" i="17"/>
  <c r="E8" i="17"/>
  <c r="E7" i="17"/>
  <c r="F7" i="17" s="1"/>
  <c r="E6" i="17"/>
  <c r="E5" i="17"/>
  <c r="E4" i="17"/>
  <c r="F4" i="17" s="1"/>
  <c r="E3" i="17"/>
  <c r="F3" i="17" s="1"/>
  <c r="E28" i="15"/>
  <c r="F28" i="15" s="1"/>
  <c r="E27" i="15"/>
  <c r="F27" i="15" s="1"/>
  <c r="E26" i="15"/>
  <c r="F26" i="15" s="1"/>
  <c r="E25" i="15"/>
  <c r="E24" i="15"/>
  <c r="E23" i="15"/>
  <c r="E22" i="15"/>
  <c r="E21" i="15"/>
  <c r="E20" i="15"/>
  <c r="E19" i="15"/>
  <c r="F19" i="15" s="1"/>
  <c r="E18" i="15"/>
  <c r="F18" i="15" s="1"/>
  <c r="E17" i="15"/>
  <c r="E16" i="15"/>
  <c r="F16" i="15" s="1"/>
  <c r="E15" i="15"/>
  <c r="F15" i="15" s="1"/>
  <c r="E14" i="15"/>
  <c r="E13" i="15"/>
  <c r="F13" i="15" s="1"/>
  <c r="E12" i="15"/>
  <c r="E11" i="15"/>
  <c r="F11" i="15" s="1"/>
  <c r="E10" i="15"/>
  <c r="E9" i="15"/>
  <c r="E8" i="15"/>
  <c r="E7" i="15"/>
  <c r="F7" i="15" s="1"/>
  <c r="E6" i="15"/>
  <c r="E5" i="15"/>
  <c r="F5" i="15" s="1"/>
  <c r="E4" i="15"/>
  <c r="F4" i="15" s="1"/>
  <c r="E3" i="15"/>
  <c r="F3" i="15" s="1"/>
  <c r="E24" i="14"/>
  <c r="E23" i="14"/>
  <c r="F23" i="14" s="1"/>
  <c r="E22" i="14"/>
  <c r="F22" i="14" s="1"/>
  <c r="E21" i="14"/>
  <c r="F21" i="14" s="1"/>
  <c r="E20" i="14"/>
  <c r="F20" i="14" s="1"/>
  <c r="E19" i="14"/>
  <c r="E18" i="14"/>
  <c r="F18" i="14" s="1"/>
  <c r="E17" i="14"/>
  <c r="F17" i="14" s="1"/>
  <c r="E16" i="14"/>
  <c r="F16" i="14" s="1"/>
  <c r="E15" i="14"/>
  <c r="F14" i="14" s="1"/>
  <c r="E14" i="14"/>
  <c r="E13" i="14"/>
  <c r="E12" i="14"/>
  <c r="E11" i="14"/>
  <c r="F11" i="14" s="1"/>
  <c r="E10" i="14"/>
  <c r="E9" i="14"/>
  <c r="F9" i="14" s="1"/>
  <c r="E8" i="14"/>
  <c r="F7" i="14" s="1"/>
  <c r="E7" i="14"/>
  <c r="E6" i="14"/>
  <c r="E5" i="14"/>
  <c r="E4" i="14"/>
  <c r="E3" i="14"/>
  <c r="M44" i="6"/>
  <c r="K44" i="6"/>
  <c r="G44" i="6"/>
  <c r="I44" i="6" s="1"/>
  <c r="C44" i="6"/>
  <c r="E44" i="6" s="1"/>
  <c r="K43" i="6"/>
  <c r="M43" i="6" s="1"/>
  <c r="G43" i="6"/>
  <c r="I43" i="6" s="1"/>
  <c r="E43" i="6"/>
  <c r="C43" i="6"/>
  <c r="D43" i="6" s="1"/>
  <c r="K42" i="6"/>
  <c r="M42" i="6" s="1"/>
  <c r="G42" i="6"/>
  <c r="I42" i="6" s="1"/>
  <c r="C42" i="6"/>
  <c r="E42" i="6" s="1"/>
  <c r="K41" i="6"/>
  <c r="M41" i="6" s="1"/>
  <c r="I41" i="6"/>
  <c r="G41" i="6"/>
  <c r="H41" i="6" s="1"/>
  <c r="C41" i="6"/>
  <c r="E41" i="6" s="1"/>
  <c r="K40" i="6"/>
  <c r="M40" i="6" s="1"/>
  <c r="G40" i="6"/>
  <c r="I40" i="6" s="1"/>
  <c r="C40" i="6"/>
  <c r="E40" i="6" s="1"/>
  <c r="M39" i="6"/>
  <c r="K39" i="6"/>
  <c r="L39" i="6" s="1"/>
  <c r="G39" i="6"/>
  <c r="I39" i="6" s="1"/>
  <c r="C39" i="6"/>
  <c r="E39" i="6" s="1"/>
  <c r="G35" i="6"/>
  <c r="I35" i="6" s="1"/>
  <c r="C35" i="6"/>
  <c r="E35" i="6" s="1"/>
  <c r="G34" i="6"/>
  <c r="I34" i="6" s="1"/>
  <c r="C34" i="6"/>
  <c r="E34" i="6" s="1"/>
  <c r="G33" i="6"/>
  <c r="I33" i="6" s="1"/>
  <c r="C33" i="6"/>
  <c r="E33" i="6" s="1"/>
  <c r="I32" i="6"/>
  <c r="H32" i="6"/>
  <c r="G32" i="6"/>
  <c r="C32" i="6"/>
  <c r="E32" i="6" s="1"/>
  <c r="G31" i="6"/>
  <c r="I31" i="6" s="1"/>
  <c r="C31" i="6"/>
  <c r="E31" i="6" s="1"/>
  <c r="G30" i="6"/>
  <c r="I30" i="6" s="1"/>
  <c r="E30" i="6"/>
  <c r="C30" i="6"/>
  <c r="D30" i="6" s="1"/>
  <c r="L10" i="7"/>
  <c r="L11" i="7" s="1"/>
  <c r="M10" i="7"/>
  <c r="M11" i="7" s="1"/>
  <c r="J10" i="7"/>
  <c r="J11" i="7" s="1"/>
  <c r="K10" i="7"/>
  <c r="K11" i="7" s="1"/>
  <c r="B10" i="7"/>
  <c r="B11" i="7" s="1"/>
  <c r="L9" i="7"/>
  <c r="M9" i="7"/>
  <c r="J9" i="7"/>
  <c r="K9" i="7"/>
  <c r="B9" i="7"/>
  <c r="E40" i="13"/>
  <c r="E39" i="13"/>
  <c r="F39" i="13" s="1"/>
  <c r="E38" i="13"/>
  <c r="F38" i="13" s="1"/>
  <c r="E37" i="13"/>
  <c r="F37" i="13" s="1"/>
  <c r="E36" i="13"/>
  <c r="E35" i="13"/>
  <c r="E34" i="13"/>
  <c r="F34" i="13" s="1"/>
  <c r="E33" i="13"/>
  <c r="E32" i="13"/>
  <c r="F32" i="13" s="1"/>
  <c r="E31" i="13"/>
  <c r="E30" i="13"/>
  <c r="F30" i="13" s="1"/>
  <c r="E29" i="13"/>
  <c r="F29" i="13" s="1"/>
  <c r="E28" i="13"/>
  <c r="E27" i="13"/>
  <c r="F27" i="13" s="1"/>
  <c r="E26" i="13"/>
  <c r="F26" i="13" s="1"/>
  <c r="E25" i="13"/>
  <c r="E24" i="13"/>
  <c r="E20" i="13"/>
  <c r="E19" i="13"/>
  <c r="F19" i="13" s="1"/>
  <c r="E18" i="13"/>
  <c r="E17" i="13"/>
  <c r="F17" i="13" s="1"/>
  <c r="E16" i="13"/>
  <c r="E15" i="13"/>
  <c r="F15" i="13" s="1"/>
  <c r="E14" i="13"/>
  <c r="F14" i="13" s="1"/>
  <c r="E13" i="13"/>
  <c r="F13" i="13" s="1"/>
  <c r="E12" i="13"/>
  <c r="F12" i="13" s="1"/>
  <c r="E11" i="13"/>
  <c r="E10" i="13"/>
  <c r="E9" i="13"/>
  <c r="E8" i="13"/>
  <c r="E7" i="13"/>
  <c r="E6" i="13"/>
  <c r="E5" i="13"/>
  <c r="F5" i="13" s="1"/>
  <c r="E4" i="13"/>
  <c r="F4" i="13" s="1"/>
  <c r="E3" i="13"/>
  <c r="F3" i="13" s="1"/>
  <c r="E19" i="12"/>
  <c r="E18" i="12"/>
  <c r="E17" i="12"/>
  <c r="F17" i="12" s="1"/>
  <c r="E16" i="12"/>
  <c r="F16" i="12" s="1"/>
  <c r="E15" i="12"/>
  <c r="E14" i="12"/>
  <c r="F14" i="12" s="1"/>
  <c r="E13" i="12"/>
  <c r="F13" i="12" s="1"/>
  <c r="E12" i="12"/>
  <c r="E11" i="12"/>
  <c r="F11" i="12" s="1"/>
  <c r="E10" i="12"/>
  <c r="E9" i="12"/>
  <c r="F9" i="12" s="1"/>
  <c r="E8" i="12"/>
  <c r="E7" i="12"/>
  <c r="E6" i="12"/>
  <c r="E5" i="12"/>
  <c r="E4" i="12"/>
  <c r="E3" i="12"/>
  <c r="E19" i="11"/>
  <c r="E18" i="11"/>
  <c r="E17" i="11"/>
  <c r="E16" i="11"/>
  <c r="F16" i="11" s="1"/>
  <c r="E15" i="11"/>
  <c r="F15" i="11" s="1"/>
  <c r="E14" i="11"/>
  <c r="F14" i="11" s="1"/>
  <c r="E13" i="11"/>
  <c r="F13" i="11" s="1"/>
  <c r="E12" i="11"/>
  <c r="F11" i="11" s="1"/>
  <c r="E11" i="11"/>
  <c r="E10" i="11"/>
  <c r="E9" i="11"/>
  <c r="E8" i="11"/>
  <c r="F8" i="11" s="1"/>
  <c r="E7" i="11"/>
  <c r="E6" i="11"/>
  <c r="E5" i="11"/>
  <c r="F5" i="11" s="1"/>
  <c r="E4" i="11"/>
  <c r="E3" i="11"/>
  <c r="F3" i="11" s="1"/>
  <c r="E19" i="10"/>
  <c r="E18" i="10"/>
  <c r="F18" i="10" s="1"/>
  <c r="E17" i="10"/>
  <c r="F17" i="10" s="1"/>
  <c r="E16" i="10"/>
  <c r="F16" i="10" s="1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F3" i="10" s="1"/>
  <c r="E18" i="9"/>
  <c r="E17" i="9"/>
  <c r="E16" i="9"/>
  <c r="E15" i="9"/>
  <c r="E14" i="9"/>
  <c r="F14" i="9" s="1"/>
  <c r="E13" i="9"/>
  <c r="F13" i="9" s="1"/>
  <c r="E12" i="9"/>
  <c r="E11" i="9"/>
  <c r="F11" i="9" s="1"/>
  <c r="E10" i="9"/>
  <c r="E9" i="9"/>
  <c r="E8" i="9"/>
  <c r="E7" i="9"/>
  <c r="F7" i="9" s="1"/>
  <c r="E6" i="9"/>
  <c r="F6" i="9" s="1"/>
  <c r="E5" i="9"/>
  <c r="F5" i="9" s="1"/>
  <c r="E4" i="9"/>
  <c r="F4" i="9" s="1"/>
  <c r="E3" i="9"/>
  <c r="F3" i="9" s="1"/>
  <c r="E21" i="8"/>
  <c r="F21" i="8" s="1"/>
  <c r="E20" i="8"/>
  <c r="E19" i="8"/>
  <c r="E18" i="8"/>
  <c r="E17" i="8"/>
  <c r="E16" i="8"/>
  <c r="E15" i="8"/>
  <c r="E14" i="8"/>
  <c r="F14" i="8" s="1"/>
  <c r="E13" i="8"/>
  <c r="F13" i="8" s="1"/>
  <c r="E12" i="8"/>
  <c r="F12" i="8" s="1"/>
  <c r="E11" i="8"/>
  <c r="E10" i="8"/>
  <c r="F10" i="8" s="1"/>
  <c r="E9" i="8"/>
  <c r="E8" i="8"/>
  <c r="F8" i="8" s="1"/>
  <c r="E7" i="8"/>
  <c r="F7" i="8" s="1"/>
  <c r="E6" i="8"/>
  <c r="E5" i="8"/>
  <c r="E4" i="8"/>
  <c r="D11" i="7"/>
  <c r="C11" i="7"/>
  <c r="I10" i="7"/>
  <c r="I11" i="7" s="1"/>
  <c r="H10" i="7"/>
  <c r="H11" i="7" s="1"/>
  <c r="F10" i="7"/>
  <c r="F11" i="7" s="1"/>
  <c r="E10" i="7"/>
  <c r="E11" i="7" s="1"/>
  <c r="G10" i="7"/>
  <c r="G11" i="7" s="1"/>
  <c r="D10" i="7"/>
  <c r="C10" i="7"/>
  <c r="I9" i="7"/>
  <c r="H9" i="7"/>
  <c r="F9" i="7"/>
  <c r="E9" i="7"/>
  <c r="G9" i="7"/>
  <c r="D9" i="7"/>
  <c r="C9" i="7"/>
  <c r="I26" i="6"/>
  <c r="H26" i="6"/>
  <c r="G26" i="6"/>
  <c r="C26" i="6"/>
  <c r="E26" i="6" s="1"/>
  <c r="G25" i="6"/>
  <c r="I25" i="6" s="1"/>
  <c r="C25" i="6"/>
  <c r="E25" i="6" s="1"/>
  <c r="G24" i="6"/>
  <c r="I24" i="6" s="1"/>
  <c r="C24" i="6"/>
  <c r="E24" i="6" s="1"/>
  <c r="G23" i="6"/>
  <c r="I23" i="6" s="1"/>
  <c r="C23" i="6"/>
  <c r="E23" i="6" s="1"/>
  <c r="G22" i="6"/>
  <c r="I22" i="6" s="1"/>
  <c r="C22" i="6"/>
  <c r="E22" i="6" s="1"/>
  <c r="I21" i="6"/>
  <c r="H21" i="6"/>
  <c r="G21" i="6"/>
  <c r="C21" i="6"/>
  <c r="E21" i="6" s="1"/>
  <c r="K17" i="6"/>
  <c r="M17" i="6" s="1"/>
  <c r="G17" i="6"/>
  <c r="I17" i="6" s="1"/>
  <c r="E17" i="6"/>
  <c r="D17" i="6"/>
  <c r="C17" i="6"/>
  <c r="K16" i="6"/>
  <c r="M16" i="6" s="1"/>
  <c r="G16" i="6"/>
  <c r="I16" i="6" s="1"/>
  <c r="C16" i="6"/>
  <c r="E16" i="6" s="1"/>
  <c r="K15" i="6"/>
  <c r="M15" i="6" s="1"/>
  <c r="G15" i="6"/>
  <c r="I15" i="6" s="1"/>
  <c r="E15" i="6"/>
  <c r="C15" i="6"/>
  <c r="K14" i="6"/>
  <c r="L14" i="6" s="1"/>
  <c r="G14" i="6"/>
  <c r="I14" i="6" s="1"/>
  <c r="C14" i="6"/>
  <c r="E14" i="6" s="1"/>
  <c r="K13" i="6"/>
  <c r="M13" i="6" s="1"/>
  <c r="G13" i="6"/>
  <c r="I13" i="6" s="1"/>
  <c r="C13" i="6"/>
  <c r="E13" i="6" s="1"/>
  <c r="K12" i="6"/>
  <c r="L12" i="6" s="1"/>
  <c r="G12" i="6"/>
  <c r="I12" i="6" s="1"/>
  <c r="E12" i="6"/>
  <c r="D12" i="6"/>
  <c r="C12" i="6"/>
  <c r="G8" i="6"/>
  <c r="I8" i="6" s="1"/>
  <c r="C8" i="6"/>
  <c r="E8" i="6" s="1"/>
  <c r="G7" i="6"/>
  <c r="I7" i="6" s="1"/>
  <c r="C7" i="6"/>
  <c r="E7" i="6" s="1"/>
  <c r="I6" i="6"/>
  <c r="G6" i="6"/>
  <c r="C6" i="6"/>
  <c r="E6" i="6" s="1"/>
  <c r="G5" i="6"/>
  <c r="I5" i="6" s="1"/>
  <c r="C5" i="6"/>
  <c r="E5" i="6" s="1"/>
  <c r="G4" i="6"/>
  <c r="I4" i="6" s="1"/>
  <c r="E4" i="6"/>
  <c r="C4" i="6"/>
  <c r="G3" i="6"/>
  <c r="I3" i="6" s="1"/>
  <c r="C3" i="6"/>
  <c r="E3" i="6" s="1"/>
  <c r="E18" i="5"/>
  <c r="E17" i="5"/>
  <c r="E16" i="5"/>
  <c r="E15" i="5"/>
  <c r="E14" i="5"/>
  <c r="F14" i="5" s="1"/>
  <c r="E13" i="5"/>
  <c r="E12" i="5"/>
  <c r="F12" i="5" s="1"/>
  <c r="E11" i="5"/>
  <c r="F11" i="5" s="1"/>
  <c r="E10" i="5"/>
  <c r="E9" i="5"/>
  <c r="F9" i="5" s="1"/>
  <c r="E8" i="5"/>
  <c r="E7" i="5"/>
  <c r="F7" i="5" s="1"/>
  <c r="E6" i="5"/>
  <c r="E5" i="5"/>
  <c r="F5" i="5" s="1"/>
  <c r="E4" i="5"/>
  <c r="F4" i="5" s="1"/>
  <c r="E3" i="5"/>
  <c r="F3" i="5" s="1"/>
  <c r="H3" i="17" l="1"/>
  <c r="G3" i="17"/>
  <c r="H7" i="17"/>
  <c r="G7" i="17"/>
  <c r="H17" i="17"/>
  <c r="G17" i="17"/>
  <c r="G13" i="17"/>
  <c r="H13" i="17"/>
  <c r="H18" i="15"/>
  <c r="G18" i="15"/>
  <c r="H3" i="15"/>
  <c r="G3" i="15"/>
  <c r="H24" i="15"/>
  <c r="G24" i="15"/>
  <c r="H9" i="15"/>
  <c r="G9" i="15"/>
  <c r="H6" i="9"/>
  <c r="G6" i="9"/>
  <c r="G11" i="9"/>
  <c r="H11" i="9"/>
  <c r="H3" i="9"/>
  <c r="G3" i="9"/>
  <c r="H14" i="9"/>
  <c r="G14" i="9"/>
  <c r="G16" i="11"/>
  <c r="H16" i="11"/>
  <c r="G8" i="11"/>
  <c r="H8" i="11"/>
  <c r="G13" i="11"/>
  <c r="H13" i="11"/>
  <c r="G3" i="11"/>
  <c r="H3" i="11"/>
  <c r="H11" i="5"/>
  <c r="G11" i="5"/>
  <c r="H14" i="5"/>
  <c r="G14" i="5"/>
  <c r="H3" i="5"/>
  <c r="G3" i="5"/>
  <c r="H6" i="5"/>
  <c r="G6" i="5"/>
  <c r="H16" i="12"/>
  <c r="G16" i="12"/>
  <c r="H13" i="12"/>
  <c r="G13" i="12"/>
  <c r="G8" i="12"/>
  <c r="H8" i="12"/>
  <c r="H3" i="12"/>
  <c r="G3" i="12"/>
  <c r="F10" i="13"/>
  <c r="F24" i="13"/>
  <c r="F8" i="13"/>
  <c r="H3" i="13"/>
  <c r="I3" i="13"/>
  <c r="I6" i="13"/>
  <c r="H6" i="13"/>
  <c r="H4" i="13"/>
  <c r="I4" i="13"/>
  <c r="I5" i="13"/>
  <c r="H5" i="13"/>
  <c r="H7" i="8"/>
  <c r="G7" i="8"/>
  <c r="H12" i="8"/>
  <c r="G12" i="8"/>
  <c r="H3" i="8"/>
  <c r="G3" i="8"/>
  <c r="G15" i="8"/>
  <c r="H15" i="8"/>
  <c r="G3" i="10"/>
  <c r="H3" i="10"/>
  <c r="H16" i="10"/>
  <c r="G16" i="10"/>
  <c r="H8" i="10"/>
  <c r="G8" i="10"/>
  <c r="H13" i="10"/>
  <c r="G13" i="10"/>
  <c r="H8" i="14"/>
  <c r="G8" i="14"/>
  <c r="H17" i="14"/>
  <c r="G17" i="14"/>
  <c r="H22" i="14"/>
  <c r="G22" i="14"/>
  <c r="G3" i="14"/>
  <c r="H3" i="14"/>
  <c r="H30" i="6"/>
  <c r="L41" i="6"/>
  <c r="H43" i="6"/>
  <c r="D39" i="6"/>
  <c r="L43" i="6"/>
  <c r="D34" i="6"/>
  <c r="H39" i="6"/>
  <c r="D41" i="6"/>
  <c r="D32" i="6"/>
  <c r="H34" i="6"/>
  <c r="H12" i="6"/>
  <c r="D14" i="6"/>
  <c r="H17" i="6"/>
  <c r="D5" i="6"/>
  <c r="D3" i="6"/>
  <c r="D8" i="6"/>
  <c r="H14" i="6"/>
  <c r="L17" i="6"/>
  <c r="H5" i="6"/>
  <c r="M12" i="6"/>
  <c r="D23" i="6"/>
  <c r="D21" i="6"/>
  <c r="D26" i="6"/>
  <c r="M14" i="6"/>
  <c r="H3" i="6"/>
  <c r="H8" i="6"/>
  <c r="H23" i="6"/>
</calcChain>
</file>

<file path=xl/sharedStrings.xml><?xml version="1.0" encoding="utf-8"?>
<sst xmlns="http://schemas.openxmlformats.org/spreadsheetml/2006/main" count="29281" uniqueCount="497">
  <si>
    <t>Sample #</t>
  </si>
  <si>
    <t xml:space="preserve">Chemical </t>
  </si>
  <si>
    <t>Date collected</t>
  </si>
  <si>
    <t>Inhibition?</t>
  </si>
  <si>
    <t>no</t>
  </si>
  <si>
    <t>yes</t>
  </si>
  <si>
    <t>Blank</t>
  </si>
  <si>
    <t>0.1% saline</t>
  </si>
  <si>
    <t>10% MeOH</t>
  </si>
  <si>
    <t xml:space="preserve">2% PFBS </t>
  </si>
  <si>
    <t>0.2% PFBS</t>
  </si>
  <si>
    <t>0.63% PFBS</t>
  </si>
  <si>
    <t>2% PFPrA</t>
  </si>
  <si>
    <t>0.63% PFPrA</t>
  </si>
  <si>
    <t>0.2% PFPrA</t>
  </si>
  <si>
    <t>10% DMSO</t>
  </si>
  <si>
    <t>0.2% MeFOSE</t>
  </si>
  <si>
    <t>0.63% MeFOSE</t>
  </si>
  <si>
    <t>2% MeFOSE</t>
  </si>
  <si>
    <t>10% methanol</t>
  </si>
  <si>
    <t>0.2% PFOS</t>
  </si>
  <si>
    <t>0.63% PFOS</t>
  </si>
  <si>
    <t>unsure</t>
  </si>
  <si>
    <t>2% PFOS</t>
  </si>
  <si>
    <t>0.2% EtFOSA</t>
  </si>
  <si>
    <t>0.63% EtFOSA</t>
  </si>
  <si>
    <t>2% EtFOSA</t>
  </si>
  <si>
    <t>25% MeOH</t>
  </si>
  <si>
    <t>0.2% EtFOSE</t>
  </si>
  <si>
    <t>0.63% EtFOSE</t>
  </si>
  <si>
    <t>2% EtFOSE</t>
  </si>
  <si>
    <t>0.2% PFOA</t>
  </si>
  <si>
    <t>0.63% PFOA</t>
  </si>
  <si>
    <t>2% PFOA</t>
  </si>
  <si>
    <t>0.2% TFA</t>
  </si>
  <si>
    <t>0.63% TFA</t>
  </si>
  <si>
    <t>2% TFA</t>
  </si>
  <si>
    <t>0.2% PFHxS</t>
  </si>
  <si>
    <t>0.63% PFHxS</t>
  </si>
  <si>
    <t>2% PFHxS</t>
  </si>
  <si>
    <t>0.2% HFPO-DA</t>
  </si>
  <si>
    <t>maybe</t>
  </si>
  <si>
    <t>0.2% PFMOAA</t>
  </si>
  <si>
    <t>0.63% PFMOAA</t>
  </si>
  <si>
    <t>2% PFMOAA</t>
  </si>
  <si>
    <t xml:space="preserve">yes? </t>
  </si>
  <si>
    <t>Concentration (ppm)</t>
  </si>
  <si>
    <t>0.2% MeFOSA</t>
  </si>
  <si>
    <t>0.63% MeFOSA</t>
  </si>
  <si>
    <t>2% MeFOSA</t>
  </si>
  <si>
    <t>Component Name</t>
  </si>
  <si>
    <t>Curve Index</t>
  </si>
  <si>
    <t>Weighting Index</t>
  </si>
  <si>
    <t>Origin Index</t>
  </si>
  <si>
    <t>Equation</t>
  </si>
  <si>
    <t>PFPrA</t>
  </si>
  <si>
    <t>Quadratic</t>
  </si>
  <si>
    <t>1/X</t>
  </si>
  <si>
    <t>Ignore</t>
  </si>
  <si>
    <t>Y = 0.209471+0.183767*X-0.000368541*X^2   R^2 = 0.9848</t>
  </si>
  <si>
    <t>Specified</t>
  </si>
  <si>
    <t>Calculated</t>
  </si>
  <si>
    <t>Filename</t>
  </si>
  <si>
    <t>Sample Type</t>
  </si>
  <si>
    <t>Sample Name</t>
  </si>
  <si>
    <t>Integ. Type</t>
  </si>
  <si>
    <t>Area</t>
  </si>
  <si>
    <t>ISTD Area</t>
  </si>
  <si>
    <t>Area Ratio</t>
  </si>
  <si>
    <t>Amount</t>
  </si>
  <si>
    <t>%Diff</t>
  </si>
  <si>
    <t>%RSD-AMT</t>
  </si>
  <si>
    <t>Peak Status</t>
  </si>
  <si>
    <t>Level</t>
  </si>
  <si>
    <t>Units</t>
  </si>
  <si>
    <t>RT</t>
  </si>
  <si>
    <t>20250708_PFAS_LungSurfactant_Sample010</t>
  </si>
  <si>
    <t>Std Bracket Sample</t>
  </si>
  <si>
    <t>1 ng/mL</t>
  </si>
  <si>
    <t>Method Settings</t>
  </si>
  <si>
    <t>Response Low</t>
  </si>
  <si>
    <t>1</t>
  </si>
  <si>
    <t>ppb</t>
  </si>
  <si>
    <t>20250708_PFAS_LungSurfactant_Sample011</t>
  </si>
  <si>
    <t>2.5 ng/mL</t>
  </si>
  <si>
    <t>2</t>
  </si>
  <si>
    <t>20250708_PFAS_LungSurfactant_Sample012</t>
  </si>
  <si>
    <t>5 ng/mL</t>
  </si>
  <si>
    <t>3</t>
  </si>
  <si>
    <t>20250708_PFAS_LungSurfactant_Sample014</t>
  </si>
  <si>
    <t>10 ng/mL</t>
  </si>
  <si>
    <t>4</t>
  </si>
  <si>
    <t>20250708_PFAS_LungSurfactant_Sample015</t>
  </si>
  <si>
    <t>25 ng/mL</t>
  </si>
  <si>
    <t>5</t>
  </si>
  <si>
    <t>20250708_PFAS_LungSurfactant_Sample017</t>
  </si>
  <si>
    <t>50 ng/mL</t>
  </si>
  <si>
    <t>6</t>
  </si>
  <si>
    <t>20250708_PFAS_LungSurfactant_Sample018</t>
  </si>
  <si>
    <t>100 ng/mL</t>
  </si>
  <si>
    <t>7</t>
  </si>
  <si>
    <t>20250708_PFAS_LungSurfactant_Sample020</t>
  </si>
  <si>
    <t>250 ng/mL</t>
  </si>
  <si>
    <t>Manual Integration</t>
  </si>
  <si>
    <t>8</t>
  </si>
  <si>
    <t>20250708_PFAS_LungSurfactant_Sample085</t>
  </si>
  <si>
    <t>20250708_PFAS_LungSurfactant_Sample086</t>
  </si>
  <si>
    <t>20250708_PFAS_LungSurfactant_Sample087</t>
  </si>
  <si>
    <t>20250708_PFAS_LungSurfactant_Sample089</t>
  </si>
  <si>
    <t>20250708_PFAS_LungSurfactant_Sample090</t>
  </si>
  <si>
    <t>20250708_PFAS_LungSurfactant_Sample092</t>
  </si>
  <si>
    <t>20250708_PFAS_LungSurfactant_Sample093</t>
  </si>
  <si>
    <t>20250708_PFAS_LungSurfactant_Sample095</t>
  </si>
  <si>
    <t>20250708_PFAS_LungSurfactant_Sample001</t>
  </si>
  <si>
    <t>Blank Sample</t>
  </si>
  <si>
    <t>Mobile Phase</t>
  </si>
  <si>
    <t>NF</t>
  </si>
  <si>
    <t>NA</t>
  </si>
  <si>
    <t>Not Found</t>
  </si>
  <si>
    <t>20250708_PFAS_LungSurfactant_Sample002</t>
  </si>
  <si>
    <t>20250708_PFAS_LungSurfactant_Sample003</t>
  </si>
  <si>
    <t>20250708_PFAS_LungSurfactant_Sample009</t>
  </si>
  <si>
    <t>20250708_PFAS_LungSurfactant_Sample013</t>
  </si>
  <si>
    <t>20250708_PFAS_LungSurfactant_Sample016</t>
  </si>
  <si>
    <t>20250708_PFAS_LungSurfactant_Sample019</t>
  </si>
  <si>
    <t>20250708_PFAS_LungSurfactant_Sample021</t>
  </si>
  <si>
    <t>20250708_PFAS_LungSurfactant_Sample024</t>
  </si>
  <si>
    <t>20250708_PFAS_LungSurfactant_Sample028</t>
  </si>
  <si>
    <t>20250708_PFAS_LungSurfactant_Sample032</t>
  </si>
  <si>
    <t>20250708_PFAS_LungSurfactant_Sample037</t>
  </si>
  <si>
    <t>20250708_PFAS_LungSurfactant_Sample042</t>
  </si>
  <si>
    <t>20250708_PFAS_LungSurfactant_Sample046</t>
  </si>
  <si>
    <t>20250708_PFAS_LungSurfactant_Sample051</t>
  </si>
  <si>
    <t>20250708_PFAS_LungSurfactant_Sample055</t>
  </si>
  <si>
    <t>20250708_PFAS_LungSurfactant_Sample060</t>
  </si>
  <si>
    <t>20250708_PFAS_LungSurfactant_Sample065</t>
  </si>
  <si>
    <t>20250708_PFAS_LungSurfactant_Sample069</t>
  </si>
  <si>
    <t>20250708_PFAS_LungSurfactant_Sample073</t>
  </si>
  <si>
    <t>20250708_PFAS_LungSurfactant_Sample078</t>
  </si>
  <si>
    <t>20250708_PFAS_LungSurfactant_Sample084</t>
  </si>
  <si>
    <t>20250708_PFAS_LungSurfactant_Sample088</t>
  </si>
  <si>
    <t>20250708_PFAS_LungSurfactant_Sample091</t>
  </si>
  <si>
    <t>20250708_PFAS_LungSurfactant_Sample094</t>
  </si>
  <si>
    <t>20250708_PFAS_LungSurfactant_Sample096</t>
  </si>
  <si>
    <t>20250708_PFAS_LungSurfactant_Sample099</t>
  </si>
  <si>
    <t>20250708_PFAS_LungSurfactant_Sample100</t>
  </si>
  <si>
    <t>20250708_PFAS_LungSurfactant_Sample004</t>
  </si>
  <si>
    <t>Unknown Sample</t>
  </si>
  <si>
    <t>20 ng/mL QC</t>
  </si>
  <si>
    <t>20250708_PFAS_LungSurfactant_Sample005</t>
  </si>
  <si>
    <t>ISTD Only</t>
  </si>
  <si>
    <t>20250708_PFAS_LungSurfactant_Sample006</t>
  </si>
  <si>
    <t>M2R12</t>
  </si>
  <si>
    <t>20250708_PFAS_LungSurfactant_Sample007</t>
  </si>
  <si>
    <t>M1R7</t>
  </si>
  <si>
    <t>20250708_PFAS_LungSurfactant_Sample008</t>
  </si>
  <si>
    <t>0.63% Stock Solution</t>
  </si>
  <si>
    <t>20250708_PFAS_LungSurfactant_Sample022</t>
  </si>
  <si>
    <t>20250708_PFAS_LungSurfactant_Sample023</t>
  </si>
  <si>
    <t>20250708_PFAS_LungSurfactant_Sample025</t>
  </si>
  <si>
    <t>M1R3</t>
  </si>
  <si>
    <t>20250708_PFAS_LungSurfactant_Sample026</t>
  </si>
  <si>
    <t>M1R2</t>
  </si>
  <si>
    <t>20250708_PFAS_LungSurfactant_Sample027</t>
  </si>
  <si>
    <t>M1R6</t>
  </si>
  <si>
    <t>20250708_PFAS_LungSurfactant_Sample029</t>
  </si>
  <si>
    <t>0.2% Stock Solution</t>
  </si>
  <si>
    <t>20250708_PFAS_LungSurfactant_Sample030</t>
  </si>
  <si>
    <t>M2R8</t>
  </si>
  <si>
    <t>20250708_PFAS_LungSurfactant_Sample031</t>
  </si>
  <si>
    <t>M2R4</t>
  </si>
  <si>
    <t>20250708_PFAS_LungSurfactant_Sample033</t>
  </si>
  <si>
    <t>20250708_PFAS_LungSurfactant_Sample034</t>
  </si>
  <si>
    <t>20250708_PFAS_LungSurfactant_Sample035</t>
  </si>
  <si>
    <t>M2R1</t>
  </si>
  <si>
    <t>20250708_PFAS_LungSurfactant_Sample036</t>
  </si>
  <si>
    <t>M1R15</t>
  </si>
  <si>
    <t>20250708_PFAS_LungSurfactant_Sample038</t>
  </si>
  <si>
    <t>20250708_PFAS_LungSurfactant_Sample039</t>
  </si>
  <si>
    <t>M1R8</t>
  </si>
  <si>
    <t>20250708_PFAS_LungSurfactant_Sample040</t>
  </si>
  <si>
    <t>M2R5</t>
  </si>
  <si>
    <t>20250708_PFAS_LungSurfactant_Sample041</t>
  </si>
  <si>
    <t>M2R6</t>
  </si>
  <si>
    <t>20250708_PFAS_LungSurfactant_Sample043</t>
  </si>
  <si>
    <t>M1R14</t>
  </si>
  <si>
    <t>20250708_PFAS_LungSurfactant_Sample044</t>
  </si>
  <si>
    <t>M1R12</t>
  </si>
  <si>
    <t>20250708_PFAS_LungSurfactant_Sample045</t>
  </si>
  <si>
    <t>M2R7</t>
  </si>
  <si>
    <t>20250708_PFAS_LungSurfactant_Sample047</t>
  </si>
  <si>
    <t>20250708_PFAS_LungSurfactant_Sample048</t>
  </si>
  <si>
    <t>M2R3</t>
  </si>
  <si>
    <t>20250708_PFAS_LungSurfactant_Sample049</t>
  </si>
  <si>
    <t>M2R11</t>
  </si>
  <si>
    <t>20250708_PFAS_LungSurfactant_Sample050</t>
  </si>
  <si>
    <t>20250708_PFAS_LungSurfactant_Sample052</t>
  </si>
  <si>
    <t>M1R11</t>
  </si>
  <si>
    <t>20250708_PFAS_LungSurfactant_Sample053</t>
  </si>
  <si>
    <t>M1R9</t>
  </si>
  <si>
    <t>20250708_PFAS_LungSurfactant_Sample054</t>
  </si>
  <si>
    <t>20250708_PFAS_LungSurfactant_Sample056</t>
  </si>
  <si>
    <t>20250708_PFAS_LungSurfactant_Sample057</t>
  </si>
  <si>
    <t>M1R4</t>
  </si>
  <si>
    <t>20250708_PFAS_LungSurfactant_Sample058</t>
  </si>
  <si>
    <t>M2R2</t>
  </si>
  <si>
    <t>20250708_PFAS_LungSurfactant_Sample059</t>
  </si>
  <si>
    <t>2% Stock Solution</t>
  </si>
  <si>
    <t>20250708_PFAS_LungSurfactant_Sample061</t>
  </si>
  <si>
    <t>M1R13</t>
  </si>
  <si>
    <t>20250708_PFAS_LungSurfactant_Sample062</t>
  </si>
  <si>
    <t>M1R5</t>
  </si>
  <si>
    <t>20250708_PFAS_LungSurfactant_Sample063</t>
  </si>
  <si>
    <t>M1R1</t>
  </si>
  <si>
    <t>20250708_PFAS_LungSurfactant_Sample064</t>
  </si>
  <si>
    <t>20250708_PFAS_LungSurfactant_Sample066</t>
  </si>
  <si>
    <t>M2R9</t>
  </si>
  <si>
    <t>20250708_PFAS_LungSurfactant_Sample067</t>
  </si>
  <si>
    <t>M1R10</t>
  </si>
  <si>
    <t>20250708_PFAS_LungSurfactant_Sample068</t>
  </si>
  <si>
    <t>M2R10</t>
  </si>
  <si>
    <t>20250708_PFAS_LungSurfactant_Sample070</t>
  </si>
  <si>
    <t>20250708_PFAS_LungSurfactant_Sample071</t>
  </si>
  <si>
    <t>20250708_PFAS_LungSurfactant_Sample072</t>
  </si>
  <si>
    <t>20250708_PFAS_LungSurfactant_Sample074</t>
  </si>
  <si>
    <t>20250708_PFAS_LungSurfactant_Sample075</t>
  </si>
  <si>
    <t>20250708_PFAS_LungSurfactant_Sample076</t>
  </si>
  <si>
    <t>20250708_PFAS_LungSurfactant_Sample077</t>
  </si>
  <si>
    <t>20250708_PFAS_LungSurfactant_Sample079</t>
  </si>
  <si>
    <t>20250708_PFAS_LungSurfactant_Sample080</t>
  </si>
  <si>
    <t>20250708_PFAS_LungSurfactant_Sample081</t>
  </si>
  <si>
    <t>20250708_PFAS_LungSurfactant_Sample082</t>
  </si>
  <si>
    <t>20250708_PFAS_LungSurfactant_Sample083</t>
  </si>
  <si>
    <t>20250708_PFAS_LungSurfactant_Sample097</t>
  </si>
  <si>
    <t>20250708_PFAS_LungSurfactant_Sample098</t>
  </si>
  <si>
    <t>PFMOAA</t>
  </si>
  <si>
    <t>Y = 0.204398+0.195394*X-0.000247007*X^2   R^2 = 0.9901</t>
  </si>
  <si>
    <t>Response High</t>
  </si>
  <si>
    <t>MPFBA</t>
  </si>
  <si>
    <t>Average RF</t>
  </si>
  <si>
    <t>Equal</t>
  </si>
  <si>
    <t>Average Response Factor = 105656  %RSD = 13.1</t>
  </si>
  <si>
    <t>M3PFBS</t>
  </si>
  <si>
    <t>Average Response Factor = 51004.3  %RSD = 14.8</t>
  </si>
  <si>
    <t>PFBS</t>
  </si>
  <si>
    <t>Y = 0.098332+0.226951*X+0.000568867*X^2   R^2 = 0.9975</t>
  </si>
  <si>
    <t>HFPO-DA</t>
  </si>
  <si>
    <t>Y = 0.0879673+0.198078*X+0.000444519*X^2   R^2 = 0.9979</t>
  </si>
  <si>
    <t>Average Response Factor = 47051.2  %RSD = 16.5</t>
  </si>
  <si>
    <t>M8PFOA</t>
  </si>
  <si>
    <t>Average Response Factor = 281162  %RSD = 15.6</t>
  </si>
  <si>
    <t>PFOA</t>
  </si>
  <si>
    <t>Y = 0.189949+0.302809*X+0.00168794*X^2   R^2 = 0.9985</t>
  </si>
  <si>
    <t>M3PFHxS</t>
  </si>
  <si>
    <t>Average Response Factor = 40407.5  %RSD = 17.3</t>
  </si>
  <si>
    <t>PFHxS</t>
  </si>
  <si>
    <t>Y = 0.095947+0.199528*X+0.00061778*X^2   R^2 = 0.9977</t>
  </si>
  <si>
    <t>M8PFOS</t>
  </si>
  <si>
    <t>Average Response Factor = 25426.1  %RSD = 45.7</t>
  </si>
  <si>
    <t>PFOS</t>
  </si>
  <si>
    <t>Y = -0.0675196+0.306928*X-0.000328731*X^2   R^2 = 0.9914</t>
  </si>
  <si>
    <t>1.#INF00000000000</t>
  </si>
  <si>
    <t>ID</t>
  </si>
  <si>
    <t>Dose</t>
  </si>
  <si>
    <t>Sample</t>
  </si>
  <si>
    <t>Actual (ppb)</t>
  </si>
  <si>
    <t>Corrected (ppm)</t>
  </si>
  <si>
    <t>Fluorescent Tracer Estimates</t>
  </si>
  <si>
    <t>Conc in Drop</t>
  </si>
  <si>
    <t>3 ppm</t>
  </si>
  <si>
    <t>9.45 ppm</t>
  </si>
  <si>
    <t>30 ppm</t>
  </si>
  <si>
    <t>PFPrA (10% MeOH)</t>
  </si>
  <si>
    <t>PFMOAA (0.1% saline)</t>
  </si>
  <si>
    <t>Corrected (%)</t>
  </si>
  <si>
    <t>Average</t>
  </si>
  <si>
    <t>Difference</t>
  </si>
  <si>
    <t>0.2% Solution Check</t>
  </si>
  <si>
    <t>0.63% Solution Check</t>
  </si>
  <si>
    <t>2% Solution Check</t>
  </si>
  <si>
    <t>PFBS (10% MeOH)</t>
  </si>
  <si>
    <t>PFHxS (10% MeOH)</t>
  </si>
  <si>
    <t>PFOS (10% MeOH)</t>
  </si>
  <si>
    <t>HFPO-DA (0.1% saline)</t>
  </si>
  <si>
    <t>PFOA (10% MeOH)</t>
  </si>
  <si>
    <t>Avg</t>
  </si>
  <si>
    <t>Std Dev</t>
  </si>
  <si>
    <t>TFA</t>
  </si>
  <si>
    <t>N-MeFOSE</t>
  </si>
  <si>
    <t>N-MeFOSA</t>
  </si>
  <si>
    <t>N-EtFOSE</t>
  </si>
  <si>
    <t>N-EtFOSA</t>
  </si>
  <si>
    <t>MDL (ng/mL | ppb)</t>
  </si>
  <si>
    <t>Y = 3.56956+0.807832*X-0.000999839*X^2   R^2 = 0.9276</t>
  </si>
  <si>
    <t>20250714_PFAS_LungSurfactant_Sample010</t>
  </si>
  <si>
    <t>20250714_PFAS_LungSurfactant_Sample011</t>
  </si>
  <si>
    <t>20250714_PFAS_LungSurfactant_Sample012</t>
  </si>
  <si>
    <t>20250714_PFAS_LungSurfactant_Sample014</t>
  </si>
  <si>
    <t>20250714_PFAS_LungSurfactant_Sample015</t>
  </si>
  <si>
    <t>20250714_PFAS_LungSurfactant_Sample017</t>
  </si>
  <si>
    <t>20250714_PFAS_LungSurfactant_Sample018</t>
  </si>
  <si>
    <t>20250714_PFAS_LungSurfactant_Sample020</t>
  </si>
  <si>
    <t>20250714_PFAS_LungSurfactant_Sample084</t>
  </si>
  <si>
    <t>20250714_PFAS_LungSurfactant_Sample085</t>
  </si>
  <si>
    <t>20250714_PFAS_LungSurfactant_Sample086</t>
  </si>
  <si>
    <t>20250714_PFAS_LungSurfactant_Sample088</t>
  </si>
  <si>
    <t>20250714_PFAS_LungSurfactant_Sample089</t>
  </si>
  <si>
    <t>20250714_PFAS_LungSurfactant_Sample091</t>
  </si>
  <si>
    <t>20250714_PFAS_LungSurfactant_Sample092</t>
  </si>
  <si>
    <t>20250714_PFAS_LungSurfactant_Sample094</t>
  </si>
  <si>
    <t>20250714_PFAS_LungSurfactant_Sample001</t>
  </si>
  <si>
    <t>20250714_PFAS_LungSurfactant_Sample002</t>
  </si>
  <si>
    <t>20250714_PFAS_LungSurfactant_Sample003</t>
  </si>
  <si>
    <t>20250714_PFAS_LungSurfactant_Sample009</t>
  </si>
  <si>
    <t>20250714_PFAS_LungSurfactant_Sample013</t>
  </si>
  <si>
    <t>20250714_PFAS_LungSurfactant_Sample016</t>
  </si>
  <si>
    <t>20250714_PFAS_LungSurfactant_Sample019</t>
  </si>
  <si>
    <t>20250714_PFAS_LungSurfactant_Sample021</t>
  </si>
  <si>
    <t>20250714_PFAS_LungSurfactant_Sample024</t>
  </si>
  <si>
    <t>20250714_PFAS_LungSurfactant_Sample028</t>
  </si>
  <si>
    <t>20250714_PFAS_LungSurfactant_Sample032</t>
  </si>
  <si>
    <t>20250714_PFAS_LungSurfactant_Sample037</t>
  </si>
  <si>
    <t>20250714_PFAS_LungSurfactant_Sample042</t>
  </si>
  <si>
    <t>20250714_PFAS_LungSurfactant_Sample046</t>
  </si>
  <si>
    <t>20250714_PFAS_LungSurfactant_Sample051</t>
  </si>
  <si>
    <t>20250714_PFAS_LungSurfactant_Sample055</t>
  </si>
  <si>
    <t>20250714_PFAS_LungSurfactant_Sample060</t>
  </si>
  <si>
    <t>20250714_PFAS_LungSurfactant_Sample065</t>
  </si>
  <si>
    <t>20250714_PFAS_LungSurfactant_Sample069</t>
  </si>
  <si>
    <t>20250714_PFAS_LungSurfactant_Sample073</t>
  </si>
  <si>
    <t>20250714_PFAS_LungSurfactant_Sample077</t>
  </si>
  <si>
    <t>20250714_PFAS_LungSurfactant_Sample078</t>
  </si>
  <si>
    <t>20250714_PFAS_LungSurfactant_Sample080</t>
  </si>
  <si>
    <t>20250714_PFAS_LungSurfactant_Sample083</t>
  </si>
  <si>
    <t>20250714_PFAS_LungSurfactant_Sample087</t>
  </si>
  <si>
    <t>20250714_PFAS_LungSurfactant_Sample090</t>
  </si>
  <si>
    <t>20250714_PFAS_LungSurfactant_Sample093</t>
  </si>
  <si>
    <t>20250714_PFAS_LungSurfactant_Sample095</t>
  </si>
  <si>
    <t>20250714_PFAS_LungSurfactant_Sample098</t>
  </si>
  <si>
    <t>20250714_PFAS_LungSurfactant_Sample102</t>
  </si>
  <si>
    <t>20250714_PFAS_LungSurfactant_Sample106</t>
  </si>
  <si>
    <t>20250714_PFAS_LungSurfactant_Sample111</t>
  </si>
  <si>
    <t>20250714_PFAS_LungSurfactant_Sample115</t>
  </si>
  <si>
    <t>20250714_PFAS_LungSurfactant_Sample119</t>
  </si>
  <si>
    <t>20250714_PFAS_LungSurfactant_Sample120</t>
  </si>
  <si>
    <t>20250714_PFAS_LungSurfactant_Sample004</t>
  </si>
  <si>
    <t>20250714_PFAS_LungSurfactant_Sample005</t>
  </si>
  <si>
    <t>20250714_PFAS_LungSurfactant_Sample006</t>
  </si>
  <si>
    <t>20250714_PFAS_LungSurfactant_Sample007</t>
  </si>
  <si>
    <t>20250714_PFAS_LungSurfactant_Sample008</t>
  </si>
  <si>
    <t>20250714_PFAS_LungSurfactant_Sample022</t>
  </si>
  <si>
    <t>20250714_PFAS_LungSurfactant_Sample023</t>
  </si>
  <si>
    <t>20250714_PFAS_LungSurfactant_Sample025</t>
  </si>
  <si>
    <t>20250714_PFAS_LungSurfactant_Sample026</t>
  </si>
  <si>
    <t>2.0% Stock Solution</t>
  </si>
  <si>
    <t>20250714_PFAS_LungSurfactant_Sample027</t>
  </si>
  <si>
    <t>M1R18</t>
  </si>
  <si>
    <t>20250714_PFAS_LungSurfactant_Sample029</t>
  </si>
  <si>
    <t>20250714_PFAS_LungSurfactant_Sample030</t>
  </si>
  <si>
    <t>20250714_PFAS_LungSurfactant_Sample031</t>
  </si>
  <si>
    <t>M2R13</t>
  </si>
  <si>
    <t>20250714_PFAS_LungSurfactant_Sample033</t>
  </si>
  <si>
    <t>20250714_PFAS_LungSurfactant_Sample034</t>
  </si>
  <si>
    <t>20250714_PFAS_LungSurfactant_Sample035</t>
  </si>
  <si>
    <t>20250714_PFAS_LungSurfactant_Sample036</t>
  </si>
  <si>
    <t>20250714_PFAS_LungSurfactant_Sample038</t>
  </si>
  <si>
    <t>20250714_PFAS_LungSurfactant_Sample039</t>
  </si>
  <si>
    <t>20250714_PFAS_LungSurfactant_Sample040</t>
  </si>
  <si>
    <t>20250714_PFAS_LungSurfactant_Sample041</t>
  </si>
  <si>
    <t>M1R16</t>
  </si>
  <si>
    <t>20250714_PFAS_LungSurfactant_Sample043</t>
  </si>
  <si>
    <t>20250714_PFAS_LungSurfactant_Sample044</t>
  </si>
  <si>
    <t>20250714_PFAS_LungSurfactant_Sample045</t>
  </si>
  <si>
    <t>20250714_PFAS_LungSurfactant_Sample047</t>
  </si>
  <si>
    <t>20250714_PFAS_LungSurfactant_Sample048</t>
  </si>
  <si>
    <t>M1R19</t>
  </si>
  <si>
    <t>20250714_PFAS_LungSurfactant_Sample049</t>
  </si>
  <si>
    <t>20250714_PFAS_LungSurfactant_Sample050</t>
  </si>
  <si>
    <t>20250714_PFAS_LungSurfactant_Sample052</t>
  </si>
  <si>
    <t>20250714_PFAS_LungSurfactant_Sample053</t>
  </si>
  <si>
    <t>20250714_PFAS_LungSurfactant_Sample054</t>
  </si>
  <si>
    <t>20250714_PFAS_LungSurfactant_Sample056</t>
  </si>
  <si>
    <t>20250714_PFAS_LungSurfactant_Sample057</t>
  </si>
  <si>
    <t>20250714_PFAS_LungSurfactant_Sample058</t>
  </si>
  <si>
    <t>20250714_PFAS_LungSurfactant_Sample059</t>
  </si>
  <si>
    <t>20250714_PFAS_LungSurfactant_Sample061</t>
  </si>
  <si>
    <t>20250714_PFAS_LungSurfactant_Sample062</t>
  </si>
  <si>
    <t>20250714_PFAS_LungSurfactant_Sample063</t>
  </si>
  <si>
    <t>M1R17</t>
  </si>
  <si>
    <t>20250714_PFAS_LungSurfactant_Sample064</t>
  </si>
  <si>
    <t>20250714_PFAS_LungSurfactant_Sample066</t>
  </si>
  <si>
    <t>20250714_PFAS_LungSurfactant_Sample067</t>
  </si>
  <si>
    <t>20250714_PFAS_LungSurfactant_Sample068</t>
  </si>
  <si>
    <t>20250714_PFAS_LungSurfactant_Sample070</t>
  </si>
  <si>
    <t>20250714_PFAS_LungSurfactant_Sample071</t>
  </si>
  <si>
    <t>20250714_PFAS_LungSurfactant_Sample072</t>
  </si>
  <si>
    <t>M2R14</t>
  </si>
  <si>
    <t>20250714_PFAS_LungSurfactant_Sample074</t>
  </si>
  <si>
    <t>20250714_PFAS_LungSurfactant_Sample075</t>
  </si>
  <si>
    <t>20250714_PFAS_LungSurfactant_Sample076</t>
  </si>
  <si>
    <t>20250714_PFAS_LungSurfactant_Sample079</t>
  </si>
  <si>
    <t>20250714_PFAS_LungSurfactant_Sample081</t>
  </si>
  <si>
    <t>20250714_PFAS_LungSurfactant_Sample082</t>
  </si>
  <si>
    <t>20250714_PFAS_LungSurfactant_Sample096</t>
  </si>
  <si>
    <t>20250714_PFAS_LungSurfactant_Sample097</t>
  </si>
  <si>
    <t>20250714_PFAS_LungSurfactant_Sample099</t>
  </si>
  <si>
    <t>20250714_PFAS_LungSurfactant_Sample100</t>
  </si>
  <si>
    <t>20250714_PFAS_LungSurfactant_Sample101</t>
  </si>
  <si>
    <t>20250714_PFAS_LungSurfactant_Sample103</t>
  </si>
  <si>
    <t>20250714_PFAS_LungSurfactant_Sample104</t>
  </si>
  <si>
    <t>20250714_PFAS_LungSurfactant_Sample105</t>
  </si>
  <si>
    <t>20250714_PFAS_LungSurfactant_Sample107</t>
  </si>
  <si>
    <t>20250714_PFAS_LungSurfactant_Sample108</t>
  </si>
  <si>
    <t>20250714_PFAS_LungSurfactant_Sample109</t>
  </si>
  <si>
    <t>20250714_PFAS_LungSurfactant_Sample110</t>
  </si>
  <si>
    <t>20250714_PFAS_LungSurfactant_Sample112</t>
  </si>
  <si>
    <t>20250714_PFAS_LungSurfactant_Sample113</t>
  </si>
  <si>
    <t>20250714_PFAS_LungSurfactant_Sample114</t>
  </si>
  <si>
    <t>20250714_PFAS_LungSurfactant_Sample116</t>
  </si>
  <si>
    <t>20250714_PFAS_LungSurfactant_Sample117</t>
  </si>
  <si>
    <t>20250714_PFAS_LungSurfactant_Sample118</t>
  </si>
  <si>
    <t>Average Response Factor = 94825.9  %RSD = 19.4</t>
  </si>
  <si>
    <t>Y = 0.0892257+0.164291*X+6.46754e-005*X^2   R^2 = 0.9969</t>
  </si>
  <si>
    <t>d7-N-MeFOSE</t>
  </si>
  <si>
    <t>Average Response Factor = 11969.9  %RSD = 76.8</t>
  </si>
  <si>
    <t>d3-N-MeFOSA</t>
  </si>
  <si>
    <t>Average Response Factor = 6277.32  %RSD = 117.9</t>
  </si>
  <si>
    <t>Y = 0.113452+0.251696*X-4.82581e-005*X^2   R^2 = 0.9917</t>
  </si>
  <si>
    <t>Excluded</t>
  </si>
  <si>
    <t>d9-N-EtFOSE</t>
  </si>
  <si>
    <t>Average Response Factor = 13350.2  %RSD = 82.5</t>
  </si>
  <si>
    <t>Y = 0.0148836+0.158445*X+7.02575e-005*X^2   R^2 = 0.9967</t>
  </si>
  <si>
    <t>d5-N-EtFOSA</t>
  </si>
  <si>
    <t>Average Response Factor = 9192.77  %RSD = 107.6</t>
  </si>
  <si>
    <t>Y = 0.0989381+0.203394*X+0.000162935*X^2   R^2 = 0.9923</t>
  </si>
  <si>
    <t>N-MeFOSE (10% DMSO)</t>
  </si>
  <si>
    <t>N-EtFOSE (25% MeOH)</t>
  </si>
  <si>
    <t>TFA (0.1% saline)</t>
  </si>
  <si>
    <t>N-MeFOSA (10% DMSO)</t>
  </si>
  <si>
    <t>N-EtFOSA (10% MeOH)</t>
  </si>
  <si>
    <t>Sample Avg (ppm)</t>
  </si>
  <si>
    <t>N/D</t>
  </si>
  <si>
    <t>2% HFPO-DA</t>
  </si>
  <si>
    <t>0.63% HFPO-DA</t>
  </si>
  <si>
    <t>0.63% HFPO-Da</t>
  </si>
  <si>
    <t>*negative values indicate detected PFAS is below MDL</t>
  </si>
  <si>
    <t xml:space="preserve">PFBS </t>
  </si>
  <si>
    <t>MeFOSE</t>
  </si>
  <si>
    <t>EtFOSA</t>
  </si>
  <si>
    <t>EtFOSE</t>
  </si>
  <si>
    <t>MeFOSA</t>
  </si>
  <si>
    <t>Droplet Concentration (ppm)</t>
  </si>
  <si>
    <t>Dose Concentration (ppm)</t>
  </si>
  <si>
    <t>Deposition Efficiency</t>
  </si>
  <si>
    <t>Average Efficiency</t>
  </si>
  <si>
    <t>STOCK SOLUTIONS - %</t>
  </si>
  <si>
    <t>Lung Surfactant Droplets - ppm</t>
  </si>
  <si>
    <t>Solvent Blank</t>
  </si>
  <si>
    <t>0.2% Dose</t>
  </si>
  <si>
    <t>0.63% Dose</t>
  </si>
  <si>
    <t>2% Dose</t>
  </si>
  <si>
    <t>sample 35-49</t>
  </si>
  <si>
    <t>samples 223-231</t>
  </si>
  <si>
    <t>excluding #147</t>
  </si>
  <si>
    <t>SD</t>
  </si>
  <si>
    <t>Chemical</t>
  </si>
  <si>
    <t xml:space="preserve">Stock Conc. </t>
  </si>
  <si>
    <t>HFIP</t>
  </si>
  <si>
    <t>6:2 FTOH</t>
  </si>
  <si>
    <t>8:2 FTOH</t>
  </si>
  <si>
    <t>POTS</t>
  </si>
  <si>
    <t>8:2 FTAC</t>
  </si>
  <si>
    <t>Mean drop conc. (ppm)</t>
  </si>
  <si>
    <t>0.028 - 0.090</t>
  </si>
  <si>
    <t>1.529 - 1.966</t>
  </si>
  <si>
    <t>0.019 - 0.031</t>
  </si>
  <si>
    <t>0.110 - 0.132</t>
  </si>
  <si>
    <t>0.451 - 1.220</t>
  </si>
  <si>
    <t xml:space="preserve">unused </t>
  </si>
  <si>
    <t>3.896 - 5.101</t>
  </si>
  <si>
    <t xml:space="preserve">SD </t>
  </si>
  <si>
    <t>Combined</t>
  </si>
  <si>
    <t>Mean</t>
  </si>
  <si>
    <t>remove 261</t>
  </si>
  <si>
    <t>use 0 for 247</t>
  </si>
  <si>
    <t>This file shows the PFAS concentrations measured by LC-mass spec shown in Table 2, Figure 6, and Figure 7</t>
  </si>
  <si>
    <t>"Quick Data View" shows the summary of the average PFAS concentrations in dosing solutions and dosed lung surfactant droplets</t>
  </si>
  <si>
    <t>MPFBS</t>
  </si>
  <si>
    <t>"Stock Solutions" shows the summary of measured values of PFAS in dosing solutions</t>
  </si>
  <si>
    <t>"Sample-Specific Concs" shows the summary of individual sample concentrations</t>
  </si>
  <si>
    <t>"Deposition efficiency" shows the calculated deposition on surfactant droplets relative to the starting dosing solution</t>
  </si>
  <si>
    <t>Subsequent tabs show individual sample concentrations for each chemical</t>
  </si>
  <si>
    <t>The last 3 tabs show raw data and detection limits</t>
  </si>
  <si>
    <t>M3HFPO-DA</t>
  </si>
  <si>
    <t>Raw data summary from 07/08/2025, including in order: PFPrA, PFMOAA, PFBS, HFPO-DA, PFOA, PFHxS, PFOS</t>
  </si>
  <si>
    <t>Raw data summary from 07/14/2025, including in order: TFA, PFBS, MeFOSE, MeFOSA, EtFOSE, EtFOSA</t>
  </si>
  <si>
    <t>Minimum detection limits (MDL)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</si>
</sst>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#.00"/>
    <numFmt numFmtId="167" formatCode="0.0000"/>
    <numFmt numFmtId="168" formatCode="#,##0.000"/>
    <numFmt numFmtId="169" formatCode="0.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49" fontId="5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9" fontId="6" fillId="0" borderId="3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/>
    <xf numFmtId="49" fontId="7" fillId="0" borderId="0" xfId="0" applyNumberFormat="1" applyFont="1"/>
    <xf numFmtId="164" fontId="0" fillId="0" borderId="0" xfId="0" applyNumberFormat="1" applyAlignment="1">
      <alignment horizontal="right"/>
    </xf>
    <xf numFmtId="164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right"/>
    </xf>
    <xf numFmtId="49" fontId="6" fillId="0" borderId="0" xfId="0" applyNumberFormat="1" applyFont="1"/>
    <xf numFmtId="1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0" fontId="8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9" xfId="0" applyFon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8" fillId="0" borderId="23" xfId="0" applyFon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36" xfId="0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3" fillId="2" borderId="21" xfId="0" applyNumberFormat="1" applyFont="1" applyFill="1" applyBorder="1" applyAlignment="1">
      <alignment horizontal="center"/>
    </xf>
    <xf numFmtId="9" fontId="0" fillId="2" borderId="29" xfId="1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164" fontId="0" fillId="2" borderId="38" xfId="0" applyNumberFormat="1" applyFill="1" applyBorder="1" applyAlignment="1">
      <alignment horizontal="center"/>
    </xf>
    <xf numFmtId="168" fontId="3" fillId="2" borderId="25" xfId="0" applyNumberFormat="1" applyFont="1" applyFill="1" applyBorder="1" applyAlignment="1">
      <alignment horizontal="center"/>
    </xf>
    <xf numFmtId="9" fontId="0" fillId="2" borderId="33" xfId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8" fontId="3" fillId="3" borderId="9" xfId="0" applyNumberFormat="1" applyFont="1" applyFill="1" applyBorder="1" applyAlignment="1">
      <alignment horizontal="center"/>
    </xf>
    <xf numFmtId="9" fontId="0" fillId="3" borderId="10" xfId="1" applyFont="1" applyFill="1" applyBorder="1" applyAlignment="1">
      <alignment horizontal="center"/>
    </xf>
    <xf numFmtId="168" fontId="3" fillId="3" borderId="14" xfId="0" applyNumberFormat="1" applyFont="1" applyFill="1" applyBorder="1" applyAlignment="1">
      <alignment horizontal="center"/>
    </xf>
    <xf numFmtId="9" fontId="0" fillId="3" borderId="28" xfId="1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8" fontId="3" fillId="3" borderId="18" xfId="0" applyNumberFormat="1" applyFont="1" applyFill="1" applyBorder="1" applyAlignment="1">
      <alignment horizontal="center"/>
    </xf>
    <xf numFmtId="9" fontId="0" fillId="3" borderId="15" xfId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0" fillId="5" borderId="41" xfId="0" applyNumberFormat="1" applyFill="1" applyBorder="1" applyAlignment="1">
      <alignment horizontal="center"/>
    </xf>
    <xf numFmtId="168" fontId="3" fillId="5" borderId="42" xfId="0" applyNumberFormat="1" applyFont="1" applyFill="1" applyBorder="1" applyAlignment="1">
      <alignment horizontal="center"/>
    </xf>
    <xf numFmtId="168" fontId="9" fillId="5" borderId="43" xfId="0" applyNumberFormat="1" applyFont="1" applyFill="1" applyBorder="1" applyAlignment="1">
      <alignment horizontal="center" vertical="center"/>
    </xf>
    <xf numFmtId="9" fontId="0" fillId="5" borderId="44" xfId="1" applyFont="1" applyFill="1" applyBorder="1" applyAlignment="1">
      <alignment horizontal="center"/>
    </xf>
    <xf numFmtId="0" fontId="0" fillId="0" borderId="23" xfId="0" applyBorder="1"/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/>
    <xf numFmtId="0" fontId="0" fillId="0" borderId="24" xfId="0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9" fontId="0" fillId="2" borderId="20" xfId="1" applyFon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9" fontId="0" fillId="2" borderId="24" xfId="1" applyFont="1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9" fontId="0" fillId="3" borderId="13" xfId="1" applyFon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9" fontId="0" fillId="3" borderId="17" xfId="1" applyFont="1" applyFill="1" applyBorder="1" applyAlignment="1">
      <alignment horizontal="center"/>
    </xf>
    <xf numFmtId="164" fontId="0" fillId="5" borderId="49" xfId="0" applyNumberFormat="1" applyFill="1" applyBorder="1" applyAlignment="1">
      <alignment horizontal="center"/>
    </xf>
    <xf numFmtId="9" fontId="0" fillId="5" borderId="43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7" fontId="0" fillId="0" borderId="14" xfId="0" applyNumberForma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67" fontId="0" fillId="0" borderId="21" xfId="0" applyNumberForma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67" fontId="0" fillId="0" borderId="25" xfId="0" applyNumberFormat="1" applyFill="1" applyBorder="1" applyAlignment="1">
      <alignment horizontal="center"/>
    </xf>
    <xf numFmtId="164" fontId="3" fillId="0" borderId="25" xfId="0" applyNumberFormat="1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67" fontId="0" fillId="0" borderId="18" xfId="0" applyNumberForma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3" xfId="0" applyBorder="1"/>
    <xf numFmtId="0" fontId="0" fillId="5" borderId="36" xfId="0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168" fontId="3" fillId="5" borderId="21" xfId="0" applyNumberFormat="1" applyFont="1" applyFill="1" applyBorder="1" applyAlignment="1">
      <alignment horizontal="center"/>
    </xf>
    <xf numFmtId="9" fontId="0" fillId="5" borderId="29" xfId="1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168" fontId="3" fillId="5" borderId="25" xfId="0" applyNumberFormat="1" applyFont="1" applyFill="1" applyBorder="1" applyAlignment="1">
      <alignment horizontal="center"/>
    </xf>
    <xf numFmtId="9" fontId="0" fillId="5" borderId="33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20" xfId="0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38" xfId="0" applyFill="1" applyBorder="1" applyAlignment="1">
      <alignment horizontal="center"/>
    </xf>
    <xf numFmtId="167" fontId="0" fillId="0" borderId="39" xfId="0" applyNumberForma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" fontId="4" fillId="0" borderId="38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Fill="1" applyBorder="1" applyAlignment="1">
      <alignment horizontal="left"/>
    </xf>
    <xf numFmtId="10" fontId="0" fillId="0" borderId="18" xfId="0" applyNumberFormat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14" xfId="1" applyNumberFormat="1" applyFont="1" applyBorder="1" applyAlignment="1">
      <alignment horizontal="center"/>
    </xf>
    <xf numFmtId="169" fontId="0" fillId="0" borderId="25" xfId="1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9" fontId="0" fillId="0" borderId="9" xfId="1" applyNumberFormat="1" applyFont="1" applyBorder="1" applyAlignment="1">
      <alignment horizontal="center"/>
    </xf>
    <xf numFmtId="2" fontId="0" fillId="2" borderId="42" xfId="0" applyNumberForma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9" fontId="0" fillId="0" borderId="18" xfId="1" applyNumberFormat="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9" fontId="0" fillId="0" borderId="21" xfId="1" applyNumberFormat="1" applyFont="1" applyBorder="1" applyAlignment="1">
      <alignment horizontal="center"/>
    </xf>
    <xf numFmtId="0" fontId="0" fillId="2" borderId="44" xfId="0" applyFill="1" applyBorder="1" applyAlignment="1">
      <alignment horizontal="center" vertical="center"/>
    </xf>
    <xf numFmtId="0" fontId="0" fillId="0" borderId="19" xfId="0" applyBorder="1"/>
    <xf numFmtId="0" fontId="3" fillId="0" borderId="21" xfId="0" applyFont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25" xfId="0" applyNumberForma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164" fontId="0" fillId="4" borderId="28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3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0" fontId="0" fillId="0" borderId="0" xfId="0" applyBorder="1"/>
    <xf numFmtId="0" fontId="0" fillId="0" borderId="48" xfId="0" applyBorder="1"/>
    <xf numFmtId="164" fontId="0" fillId="3" borderId="28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0" xfId="0" applyFont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64" fontId="0" fillId="0" borderId="0" xfId="0" applyNumberFormat="1"/>
    <xf numFmtId="169" fontId="0" fillId="0" borderId="0" xfId="0" applyNumberFormat="1"/>
    <xf numFmtId="0" fontId="0" fillId="0" borderId="50" xfId="0" applyBorder="1"/>
    <xf numFmtId="169" fontId="0" fillId="0" borderId="51" xfId="0" applyNumberFormat="1" applyBorder="1"/>
    <xf numFmtId="164" fontId="0" fillId="0" borderId="51" xfId="0" applyNumberFormat="1" applyBorder="1"/>
    <xf numFmtId="169" fontId="0" fillId="0" borderId="0" xfId="0" applyNumberFormat="1" applyBorder="1"/>
    <xf numFmtId="0" fontId="0" fillId="0" borderId="30" xfId="0" applyBorder="1"/>
    <xf numFmtId="169" fontId="0" fillId="0" borderId="31" xfId="0" applyNumberFormat="1" applyBorder="1"/>
    <xf numFmtId="164" fontId="0" fillId="0" borderId="31" xfId="0" applyNumberFormat="1" applyBorder="1"/>
    <xf numFmtId="0" fontId="0" fillId="0" borderId="51" xfId="0" applyBorder="1"/>
    <xf numFmtId="0" fontId="0" fillId="0" borderId="31" xfId="0" applyBorder="1"/>
    <xf numFmtId="164" fontId="13" fillId="0" borderId="14" xfId="0" applyNumberFormat="1" applyFont="1" applyBorder="1" applyAlignment="1">
      <alignment horizontal="center"/>
    </xf>
    <xf numFmtId="169" fontId="13" fillId="0" borderId="14" xfId="1" applyNumberFormat="1" applyFont="1" applyBorder="1" applyAlignment="1">
      <alignment horizontal="center"/>
    </xf>
    <xf numFmtId="0" fontId="13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/>
    <xf numFmtId="0" fontId="0" fillId="0" borderId="5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57" xfId="0" applyFont="1" applyBorder="1" applyAlignment="1">
      <alignment horizontal="center"/>
    </xf>
    <xf numFmtId="168" fontId="9" fillId="3" borderId="37" xfId="0" applyNumberFormat="1" applyFont="1" applyFill="1" applyBorder="1" applyAlignment="1">
      <alignment horizontal="center" vertical="center"/>
    </xf>
    <xf numFmtId="168" fontId="9" fillId="3" borderId="2" xfId="0" applyNumberFormat="1" applyFont="1" applyFill="1" applyBorder="1" applyAlignment="1">
      <alignment horizontal="center" vertical="center"/>
    </xf>
    <xf numFmtId="168" fontId="9" fillId="5" borderId="37" xfId="0" applyNumberFormat="1" applyFont="1" applyFill="1" applyBorder="1" applyAlignment="1">
      <alignment horizontal="center" vertical="center"/>
    </xf>
    <xf numFmtId="168" fontId="9" fillId="5" borderId="39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8" fontId="9" fillId="2" borderId="37" xfId="0" applyNumberFormat="1" applyFont="1" applyFill="1" applyBorder="1" applyAlignment="1">
      <alignment horizontal="center" vertical="center"/>
    </xf>
    <xf numFmtId="168" fontId="9" fillId="2" borderId="39" xfId="0" applyNumberFormat="1" applyFont="1" applyFill="1" applyBorder="1" applyAlignment="1">
      <alignment horizontal="center" vertical="center"/>
    </xf>
    <xf numFmtId="168" fontId="9" fillId="3" borderId="39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169" fontId="3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9" fontId="3" fillId="0" borderId="2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9" fontId="3" fillId="0" borderId="10" xfId="0" applyNumberFormat="1" applyFon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37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25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0" fillId="0" borderId="0" xfId="0" applyNumberFormat="1" applyBorder="1"/>
    <xf numFmtId="0" fontId="1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A2EC-2080-4E77-AD69-A8BF7B80F543}">
  <sheetPr>
    <tabColor rgb="FF00FF99"/>
  </sheetPr>
  <dimension ref="A1:B25"/>
  <sheetViews>
    <sheetView tabSelected="1" workbookViewId="0">
      <selection activeCell="E15" sqref="E15"/>
    </sheetView>
  </sheetViews>
  <sheetFormatPr defaultRowHeight="14.4" x14ac:dyDescent="0.3"/>
  <sheetData>
    <row r="1" spans="1:2" x14ac:dyDescent="0.3">
      <c r="A1" s="314" t="s">
        <v>485</v>
      </c>
    </row>
    <row r="3" spans="1:2" x14ac:dyDescent="0.3">
      <c r="A3">
        <v>1</v>
      </c>
      <c r="B3" t="s">
        <v>486</v>
      </c>
    </row>
    <row r="4" spans="1:2" x14ac:dyDescent="0.3">
      <c r="A4">
        <v>2</v>
      </c>
      <c r="B4" t="s">
        <v>489</v>
      </c>
    </row>
    <row r="5" spans="1:2" x14ac:dyDescent="0.3">
      <c r="A5">
        <v>3</v>
      </c>
      <c r="B5" t="s">
        <v>488</v>
      </c>
    </row>
    <row r="6" spans="1:2" x14ac:dyDescent="0.3">
      <c r="A6">
        <v>4</v>
      </c>
      <c r="B6" t="s">
        <v>490</v>
      </c>
    </row>
    <row r="8" spans="1:2" x14ac:dyDescent="0.3">
      <c r="A8" s="245" t="s">
        <v>491</v>
      </c>
    </row>
    <row r="9" spans="1:2" x14ac:dyDescent="0.3">
      <c r="A9">
        <v>5</v>
      </c>
      <c r="B9" t="s">
        <v>287</v>
      </c>
    </row>
    <row r="10" spans="1:2" x14ac:dyDescent="0.3">
      <c r="A10">
        <v>6</v>
      </c>
      <c r="B10" t="s">
        <v>55</v>
      </c>
    </row>
    <row r="11" spans="1:2" x14ac:dyDescent="0.3">
      <c r="A11">
        <v>7</v>
      </c>
      <c r="B11" t="s">
        <v>235</v>
      </c>
    </row>
    <row r="12" spans="1:2" x14ac:dyDescent="0.3">
      <c r="A12">
        <v>8</v>
      </c>
      <c r="B12" t="s">
        <v>246</v>
      </c>
    </row>
    <row r="13" spans="1:2" x14ac:dyDescent="0.3">
      <c r="A13">
        <v>9</v>
      </c>
      <c r="B13" t="s">
        <v>251</v>
      </c>
    </row>
    <row r="14" spans="1:2" x14ac:dyDescent="0.3">
      <c r="A14">
        <v>10</v>
      </c>
      <c r="B14" t="s">
        <v>244</v>
      </c>
    </row>
    <row r="15" spans="1:2" x14ac:dyDescent="0.3">
      <c r="A15">
        <v>11</v>
      </c>
      <c r="B15" t="s">
        <v>255</v>
      </c>
    </row>
    <row r="16" spans="1:2" x14ac:dyDescent="0.3">
      <c r="A16">
        <v>12</v>
      </c>
      <c r="B16" t="s">
        <v>259</v>
      </c>
    </row>
    <row r="17" spans="1:2" x14ac:dyDescent="0.3">
      <c r="A17">
        <v>13</v>
      </c>
      <c r="B17" t="s">
        <v>450</v>
      </c>
    </row>
    <row r="18" spans="1:2" x14ac:dyDescent="0.3">
      <c r="A18">
        <v>14</v>
      </c>
      <c r="B18" t="s">
        <v>448</v>
      </c>
    </row>
    <row r="19" spans="1:2" x14ac:dyDescent="0.3">
      <c r="A19">
        <v>15</v>
      </c>
      <c r="B19" t="s">
        <v>447</v>
      </c>
    </row>
    <row r="20" spans="1:2" x14ac:dyDescent="0.3">
      <c r="A20">
        <v>16</v>
      </c>
      <c r="B20" t="s">
        <v>449</v>
      </c>
    </row>
    <row r="22" spans="1:2" x14ac:dyDescent="0.3">
      <c r="A22" s="245" t="s">
        <v>492</v>
      </c>
    </row>
    <row r="23" spans="1:2" x14ac:dyDescent="0.3">
      <c r="A23">
        <v>17</v>
      </c>
      <c r="B23" t="s">
        <v>494</v>
      </c>
    </row>
    <row r="24" spans="1:2" x14ac:dyDescent="0.3">
      <c r="A24">
        <v>18</v>
      </c>
      <c r="B24" t="s">
        <v>495</v>
      </c>
    </row>
    <row r="25" spans="1:2" x14ac:dyDescent="0.3">
      <c r="A25">
        <v>19</v>
      </c>
      <c r="B25" t="s">
        <v>496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928C-47FC-42DB-A611-E058EE3088A7}">
  <sheetPr>
    <tabColor rgb="FF00B0F0"/>
  </sheetPr>
  <dimension ref="A1:O25"/>
  <sheetViews>
    <sheetView workbookViewId="0">
      <selection activeCell="G2" sqref="G1:G1048576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  <col min="15" max="15" width="9.33203125" customWidth="1"/>
    <col min="16" max="16" width="11.21875" bestFit="1" customWidth="1"/>
    <col min="17" max="17" width="14.77734375" bestFit="1" customWidth="1"/>
    <col min="18" max="18" width="9.33203125" bestFit="1" customWidth="1"/>
  </cols>
  <sheetData>
    <row r="1" spans="1:8" ht="15" thickBot="1" x14ac:dyDescent="0.35">
      <c r="A1" s="253"/>
      <c r="B1" s="254"/>
      <c r="C1" s="302" t="s">
        <v>251</v>
      </c>
      <c r="D1" s="303"/>
      <c r="E1" s="303"/>
      <c r="F1" s="303"/>
      <c r="G1" s="245" t="s">
        <v>482</v>
      </c>
      <c r="H1" s="245" t="s">
        <v>464</v>
      </c>
    </row>
    <row r="2" spans="1:8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174</v>
      </c>
      <c r="B3" s="34" t="s">
        <v>6</v>
      </c>
      <c r="C3" s="119">
        <v>149</v>
      </c>
      <c r="D3" s="104">
        <v>-0.46251512077376</v>
      </c>
      <c r="E3" s="105">
        <f t="shared" ref="E3:E15" si="0">D3*400/1000</f>
        <v>-0.18500604830950398</v>
      </c>
      <c r="F3" s="305">
        <f>AVERAGE(E3:E4)</f>
        <v>-0.19343220540438177</v>
      </c>
      <c r="G3" s="230">
        <f>AVERAGE(F3:F7)</f>
        <v>0.10878274604982834</v>
      </c>
      <c r="H3" s="230">
        <f>_xlfn.STDEV.S(F3:F7)</f>
        <v>0.39182546501779608</v>
      </c>
    </row>
    <row r="4" spans="1:8" x14ac:dyDescent="0.3">
      <c r="A4" s="33" t="s">
        <v>174</v>
      </c>
      <c r="B4" s="34" t="s">
        <v>6</v>
      </c>
      <c r="C4" s="119">
        <v>149</v>
      </c>
      <c r="D4" s="104">
        <v>-0.50464590624814898</v>
      </c>
      <c r="E4" s="105">
        <f t="shared" si="0"/>
        <v>-0.20185836249925959</v>
      </c>
      <c r="F4" s="305"/>
      <c r="H4" s="230"/>
    </row>
    <row r="5" spans="1:8" x14ac:dyDescent="0.3">
      <c r="A5" s="33" t="s">
        <v>205</v>
      </c>
      <c r="B5" s="34" t="s">
        <v>6</v>
      </c>
      <c r="C5" s="119">
        <v>153</v>
      </c>
      <c r="D5" s="104">
        <v>-7.9258273287058006E-2</v>
      </c>
      <c r="E5" s="105">
        <f t="shared" si="0"/>
        <v>-3.1703309314823201E-2</v>
      </c>
      <c r="F5" s="144">
        <f>E5</f>
        <v>-3.1703309314823201E-2</v>
      </c>
      <c r="H5" s="230"/>
    </row>
    <row r="6" spans="1:8" x14ac:dyDescent="0.3">
      <c r="A6" s="33" t="s">
        <v>192</v>
      </c>
      <c r="B6" s="34" t="s">
        <v>6</v>
      </c>
      <c r="C6" s="121">
        <v>157</v>
      </c>
      <c r="D6" s="104">
        <v>1.39251230384701</v>
      </c>
      <c r="E6" s="105">
        <f t="shared" si="0"/>
        <v>0.55700492153880399</v>
      </c>
      <c r="F6" s="305">
        <f>AVERAGE(E6:E7)</f>
        <v>0.55148375286869</v>
      </c>
      <c r="H6" s="230"/>
    </row>
    <row r="7" spans="1:8" ht="15" thickBot="1" x14ac:dyDescent="0.35">
      <c r="A7" s="31" t="s">
        <v>192</v>
      </c>
      <c r="B7" s="32" t="s">
        <v>6</v>
      </c>
      <c r="C7" s="167">
        <v>157</v>
      </c>
      <c r="D7" s="162">
        <v>1.36490646049644</v>
      </c>
      <c r="E7" s="112">
        <f t="shared" si="0"/>
        <v>0.54596258419857602</v>
      </c>
      <c r="F7" s="307"/>
      <c r="H7" s="230"/>
    </row>
    <row r="8" spans="1:8" x14ac:dyDescent="0.3">
      <c r="A8" s="37" t="s">
        <v>170</v>
      </c>
      <c r="B8" s="38">
        <v>2E-3</v>
      </c>
      <c r="C8" s="123">
        <v>150</v>
      </c>
      <c r="D8" s="114">
        <v>3.4874047230835399</v>
      </c>
      <c r="E8" s="115">
        <f t="shared" si="0"/>
        <v>1.3949618892334161</v>
      </c>
      <c r="F8" s="146">
        <f>E8</f>
        <v>1.3949618892334161</v>
      </c>
      <c r="G8" s="230">
        <f>AVERAGE(F8:F12)</f>
        <v>1.9553653371695914</v>
      </c>
      <c r="H8" s="230">
        <f>_xlfn.STDEV.S(F8:F12)</f>
        <v>0.76213046426419528</v>
      </c>
    </row>
    <row r="9" spans="1:8" x14ac:dyDescent="0.3">
      <c r="A9" s="33" t="s">
        <v>181</v>
      </c>
      <c r="B9" s="39">
        <v>2E-3</v>
      </c>
      <c r="C9" s="121">
        <v>151</v>
      </c>
      <c r="D9" s="104">
        <v>7.0238065258605999</v>
      </c>
      <c r="E9" s="105">
        <f t="shared" si="0"/>
        <v>2.8095226103442399</v>
      </c>
      <c r="F9" s="305">
        <f>AVERAGE(E9:E10)</f>
        <v>2.8231926444945419</v>
      </c>
      <c r="H9" s="230"/>
    </row>
    <row r="10" spans="1:8" x14ac:dyDescent="0.3">
      <c r="A10" s="33" t="s">
        <v>181</v>
      </c>
      <c r="B10" s="39">
        <v>5.0000000000000001E-3</v>
      </c>
      <c r="C10" s="121">
        <v>151</v>
      </c>
      <c r="D10" s="104">
        <v>7.0921566966121103</v>
      </c>
      <c r="E10" s="105">
        <f t="shared" si="0"/>
        <v>2.8368626786448439</v>
      </c>
      <c r="F10" s="305"/>
      <c r="H10" s="230"/>
    </row>
    <row r="11" spans="1:8" x14ac:dyDescent="0.3">
      <c r="A11" s="33" t="s">
        <v>183</v>
      </c>
      <c r="B11" s="39">
        <v>2E-3</v>
      </c>
      <c r="C11" s="121">
        <v>152</v>
      </c>
      <c r="D11" s="104">
        <v>4.0734519689053403</v>
      </c>
      <c r="E11" s="105">
        <f t="shared" si="0"/>
        <v>1.6293807875621362</v>
      </c>
      <c r="F11" s="305">
        <f>AVERAGE(E11:E12)</f>
        <v>1.6479414777808161</v>
      </c>
      <c r="H11" s="230"/>
    </row>
    <row r="12" spans="1:8" ht="15" thickBot="1" x14ac:dyDescent="0.35">
      <c r="A12" s="40" t="s">
        <v>183</v>
      </c>
      <c r="B12" s="41">
        <v>2E-3</v>
      </c>
      <c r="C12" s="119">
        <v>152</v>
      </c>
      <c r="D12" s="117">
        <v>4.1662554199987403</v>
      </c>
      <c r="E12" s="118">
        <f t="shared" si="0"/>
        <v>1.666502167999496</v>
      </c>
      <c r="F12" s="294"/>
      <c r="H12" s="230"/>
    </row>
    <row r="13" spans="1:8" x14ac:dyDescent="0.3">
      <c r="A13" s="31" t="s">
        <v>189</v>
      </c>
      <c r="B13" s="42">
        <v>6.3E-3</v>
      </c>
      <c r="C13" s="120">
        <v>154</v>
      </c>
      <c r="D13" s="107">
        <v>17.061941846410999</v>
      </c>
      <c r="E13" s="108">
        <f t="shared" si="0"/>
        <v>6.8247767385643989</v>
      </c>
      <c r="F13" s="147">
        <f>E13</f>
        <v>6.8247767385643989</v>
      </c>
      <c r="G13" s="230">
        <f>AVERAGE(F13:F15)</f>
        <v>8.5237086234746933</v>
      </c>
      <c r="H13" s="230">
        <f>_xlfn.STDEV.S(F13:F15)</f>
        <v>1.494730064412914</v>
      </c>
    </row>
    <row r="14" spans="1:8" x14ac:dyDescent="0.3">
      <c r="A14" s="33" t="s">
        <v>168</v>
      </c>
      <c r="B14" s="39">
        <v>6.3E-3</v>
      </c>
      <c r="C14" s="121">
        <v>155</v>
      </c>
      <c r="D14" s="104">
        <v>24.0917269889366</v>
      </c>
      <c r="E14" s="105">
        <f t="shared" si="0"/>
        <v>9.6366907955746388</v>
      </c>
      <c r="F14" s="144">
        <f>E14</f>
        <v>9.6366907955746388</v>
      </c>
      <c r="H14" s="230"/>
    </row>
    <row r="15" spans="1:8" ht="15" thickBot="1" x14ac:dyDescent="0.35">
      <c r="A15" s="35" t="s">
        <v>216</v>
      </c>
      <c r="B15" s="43">
        <v>6.3E-3</v>
      </c>
      <c r="C15" s="122">
        <v>156</v>
      </c>
      <c r="D15" s="111">
        <v>22.774145840712599</v>
      </c>
      <c r="E15" s="112">
        <f t="shared" si="0"/>
        <v>9.1096583362850403</v>
      </c>
      <c r="F15" s="148">
        <f t="shared" ref="F15:F17" si="1">E15</f>
        <v>9.1096583362850403</v>
      </c>
      <c r="H15" s="230"/>
    </row>
    <row r="16" spans="1:8" x14ac:dyDescent="0.3">
      <c r="A16" s="37" t="s">
        <v>220</v>
      </c>
      <c r="B16" s="44">
        <v>0.02</v>
      </c>
      <c r="C16" s="120">
        <v>158</v>
      </c>
      <c r="D16" s="107">
        <v>103.77899308544799</v>
      </c>
      <c r="E16" s="108">
        <f>D16*500/1000</f>
        <v>51.889496542723997</v>
      </c>
      <c r="F16" s="147">
        <f t="shared" si="1"/>
        <v>51.889496542723997</v>
      </c>
      <c r="G16" s="230">
        <f>AVERAGE(F16:F19)</f>
        <v>40.181017183032949</v>
      </c>
      <c r="H16" s="230">
        <f>_xlfn.STDEV.S(F16:F19)</f>
        <v>10.296097341450002</v>
      </c>
    </row>
    <row r="17" spans="1:15" x14ac:dyDescent="0.3">
      <c r="A17" s="33" t="s">
        <v>194</v>
      </c>
      <c r="B17" s="45">
        <v>0.02</v>
      </c>
      <c r="C17" s="121">
        <v>159</v>
      </c>
      <c r="D17" s="104">
        <v>72.2274905275507</v>
      </c>
      <c r="E17" s="105">
        <f t="shared" ref="E17:E19" si="2">D17*500/1000</f>
        <v>36.11374526377535</v>
      </c>
      <c r="F17" s="144">
        <f t="shared" si="1"/>
        <v>36.11374526377535</v>
      </c>
    </row>
    <row r="18" spans="1:15" x14ac:dyDescent="0.3">
      <c r="A18" s="33" t="s">
        <v>152</v>
      </c>
      <c r="B18" s="45">
        <v>0.02</v>
      </c>
      <c r="C18" s="121">
        <v>160</v>
      </c>
      <c r="D18" s="104">
        <v>58.8641512545612</v>
      </c>
      <c r="E18" s="105">
        <f t="shared" si="2"/>
        <v>29.4320756272806</v>
      </c>
      <c r="F18" s="305">
        <f>AVERAGE(E18:E19)</f>
        <v>32.539809742599502</v>
      </c>
    </row>
    <row r="19" spans="1:15" ht="15" thickBot="1" x14ac:dyDescent="0.35">
      <c r="A19" s="40" t="s">
        <v>152</v>
      </c>
      <c r="B19" s="46">
        <v>0.02</v>
      </c>
      <c r="C19" s="122">
        <v>160</v>
      </c>
      <c r="D19" s="111">
        <v>71.2950877158368</v>
      </c>
      <c r="E19" s="112">
        <f t="shared" si="2"/>
        <v>35.6475438579184</v>
      </c>
      <c r="F19" s="307"/>
    </row>
    <row r="20" spans="1:15" x14ac:dyDescent="0.3">
      <c r="B20" s="1"/>
      <c r="C20" s="1"/>
      <c r="D20" s="1"/>
      <c r="E20" s="1"/>
      <c r="F20" s="1"/>
      <c r="G20" s="1"/>
      <c r="H20" s="1"/>
      <c r="I20" s="47"/>
      <c r="J20" s="47"/>
      <c r="K20" s="47"/>
      <c r="L20" s="1"/>
      <c r="M20" s="1"/>
      <c r="N20" s="1"/>
      <c r="O20" s="1"/>
    </row>
    <row r="21" spans="1:15" x14ac:dyDescent="0.3">
      <c r="B21" s="48"/>
      <c r="C21" s="48"/>
      <c r="D21" s="293" t="s">
        <v>267</v>
      </c>
      <c r="E21" s="293"/>
      <c r="F21" s="48"/>
      <c r="G21" s="1"/>
      <c r="H21" s="1"/>
      <c r="I21" s="1"/>
      <c r="J21" s="1"/>
      <c r="K21" s="1"/>
      <c r="L21" s="1"/>
      <c r="M21" s="1"/>
      <c r="N21" s="1"/>
    </row>
    <row r="22" spans="1:15" x14ac:dyDescent="0.3">
      <c r="D22" s="1" t="s">
        <v>263</v>
      </c>
      <c r="E22" s="1" t="s">
        <v>268</v>
      </c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3">
      <c r="D23" s="49">
        <v>2E-3</v>
      </c>
      <c r="E23" s="1" t="s">
        <v>269</v>
      </c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3">
      <c r="D24" s="49">
        <v>6.3E-3</v>
      </c>
      <c r="E24" s="1" t="s">
        <v>270</v>
      </c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3">
      <c r="D25" s="50">
        <v>0.02</v>
      </c>
      <c r="E25" s="1" t="s">
        <v>271</v>
      </c>
      <c r="F25" s="1"/>
      <c r="G25" s="1"/>
      <c r="H25" s="1"/>
      <c r="I25" s="1"/>
      <c r="J25" s="1"/>
      <c r="K25" s="1"/>
      <c r="L25" s="1"/>
      <c r="M25" s="1"/>
      <c r="N25" s="1"/>
    </row>
  </sheetData>
  <mergeCells count="8">
    <mergeCell ref="A1:B1"/>
    <mergeCell ref="C1:F1"/>
    <mergeCell ref="D21:E21"/>
    <mergeCell ref="F3:F4"/>
    <mergeCell ref="F6:F7"/>
    <mergeCell ref="F9:F10"/>
    <mergeCell ref="F11:F12"/>
    <mergeCell ref="F18:F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69C4-CDD0-4C12-A84B-AFA059B53873}">
  <sheetPr>
    <tabColor rgb="FF7030A0"/>
  </sheetPr>
  <dimension ref="A1:H24"/>
  <sheetViews>
    <sheetView workbookViewId="0">
      <selection activeCell="G2" sqref="G1:G1048576"/>
    </sheetView>
  </sheetViews>
  <sheetFormatPr defaultRowHeight="14.4" x14ac:dyDescent="0.3"/>
  <cols>
    <col min="4" max="4" width="11.88671875" customWidth="1"/>
    <col min="5" max="6" width="16.44140625" customWidth="1"/>
  </cols>
  <sheetData>
    <row r="1" spans="1:8" ht="15" thickBot="1" x14ac:dyDescent="0.35">
      <c r="A1" s="253"/>
      <c r="B1" s="254"/>
      <c r="C1" s="302" t="s">
        <v>244</v>
      </c>
      <c r="D1" s="303"/>
      <c r="E1" s="303"/>
      <c r="F1" s="303"/>
      <c r="G1" s="245" t="s">
        <v>482</v>
      </c>
      <c r="H1" s="245" t="s">
        <v>464</v>
      </c>
    </row>
    <row r="2" spans="1:8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213</v>
      </c>
      <c r="B3" s="34" t="s">
        <v>6</v>
      </c>
      <c r="C3" s="103">
        <v>50</v>
      </c>
      <c r="D3" s="104">
        <v>-0.42247975108001001</v>
      </c>
      <c r="E3" s="105">
        <f>D3*400/1000</f>
        <v>-0.16899190043200399</v>
      </c>
      <c r="F3" s="144">
        <f>E3</f>
        <v>-0.16899190043200399</v>
      </c>
      <c r="G3" s="230">
        <f>AVERAGE(F3:F5)</f>
        <v>7.5944642359843065E-2</v>
      </c>
      <c r="H3" s="230">
        <f>_xlfn.STDEV.S(F3:F5)</f>
        <v>0.30931424542639446</v>
      </c>
    </row>
    <row r="4" spans="1:8" x14ac:dyDescent="0.3">
      <c r="A4" s="33" t="s">
        <v>162</v>
      </c>
      <c r="B4" s="34" t="s">
        <v>6</v>
      </c>
      <c r="C4" s="103">
        <v>54</v>
      </c>
      <c r="D4" s="104">
        <v>1.0588370347668401</v>
      </c>
      <c r="E4" s="105">
        <f t="shared" ref="E4:E5" si="0">D4*400/1000</f>
        <v>0.42353481390673603</v>
      </c>
      <c r="F4" s="144">
        <f t="shared" ref="F4:F6" si="1">E4</f>
        <v>0.42353481390673603</v>
      </c>
      <c r="H4" s="230"/>
    </row>
    <row r="5" spans="1:8" ht="15" thickBot="1" x14ac:dyDescent="0.35">
      <c r="A5" s="33" t="s">
        <v>160</v>
      </c>
      <c r="B5" s="34" t="s">
        <v>6</v>
      </c>
      <c r="C5" s="145">
        <v>58</v>
      </c>
      <c r="D5" s="111">
        <v>-6.6772465988006999E-2</v>
      </c>
      <c r="E5" s="112">
        <f t="shared" si="0"/>
        <v>-2.6708986395202798E-2</v>
      </c>
      <c r="F5" s="148">
        <f t="shared" si="1"/>
        <v>-2.6708986395202798E-2</v>
      </c>
      <c r="H5" s="230"/>
    </row>
    <row r="6" spans="1:8" x14ac:dyDescent="0.3">
      <c r="A6" s="37" t="s">
        <v>211</v>
      </c>
      <c r="B6" s="38">
        <v>2E-3</v>
      </c>
      <c r="C6" s="113">
        <v>55</v>
      </c>
      <c r="D6" s="114">
        <v>2.7046570795748801</v>
      </c>
      <c r="E6" s="115">
        <f>D6*400/1000</f>
        <v>1.0818628318299521</v>
      </c>
      <c r="F6" s="146">
        <f t="shared" si="1"/>
        <v>1.0818628318299521</v>
      </c>
      <c r="G6" s="230">
        <f>AVERAGE(F6:F10)</f>
        <v>2.2098026898409868</v>
      </c>
      <c r="H6" s="230">
        <f>_xlfn.STDEV.S(F6:F10)</f>
        <v>1.2380620048592839</v>
      </c>
    </row>
    <row r="7" spans="1:8" x14ac:dyDescent="0.3">
      <c r="A7" s="33" t="s">
        <v>164</v>
      </c>
      <c r="B7" s="39">
        <v>2E-3</v>
      </c>
      <c r="C7" s="109">
        <v>56</v>
      </c>
      <c r="D7" s="104">
        <v>8.8756743759859802</v>
      </c>
      <c r="E7" s="105">
        <f t="shared" ref="E7:E13" si="2">D7*400/1000</f>
        <v>3.5502697503943916</v>
      </c>
      <c r="F7" s="305">
        <f>AVERAGE(E7:E8)</f>
        <v>3.534437647232012</v>
      </c>
      <c r="H7" s="230"/>
    </row>
    <row r="8" spans="1:8" x14ac:dyDescent="0.3">
      <c r="A8" s="33" t="s">
        <v>164</v>
      </c>
      <c r="B8" s="39">
        <v>2E-3</v>
      </c>
      <c r="C8" s="109">
        <v>56</v>
      </c>
      <c r="D8" s="104">
        <v>8.7965138601740804</v>
      </c>
      <c r="E8" s="105">
        <f t="shared" si="2"/>
        <v>3.5186055440696324</v>
      </c>
      <c r="F8" s="305"/>
      <c r="H8" s="230"/>
    </row>
    <row r="9" spans="1:8" x14ac:dyDescent="0.3">
      <c r="A9" s="33" t="s">
        <v>154</v>
      </c>
      <c r="B9" s="39">
        <v>2E-3</v>
      </c>
      <c r="C9" s="109">
        <v>57</v>
      </c>
      <c r="D9" s="104">
        <v>4.7906630898169302</v>
      </c>
      <c r="E9" s="105">
        <f t="shared" si="2"/>
        <v>1.916265235926772</v>
      </c>
      <c r="F9" s="305">
        <f>AVERAGE(E9:E10)</f>
        <v>2.0131075904609963</v>
      </c>
      <c r="H9" s="230"/>
    </row>
    <row r="10" spans="1:8" ht="15" thickBot="1" x14ac:dyDescent="0.35">
      <c r="A10" s="40" t="s">
        <v>154</v>
      </c>
      <c r="B10" s="41">
        <v>2E-3</v>
      </c>
      <c r="C10" s="116">
        <v>57</v>
      </c>
      <c r="D10" s="117">
        <v>5.2748748624880504</v>
      </c>
      <c r="E10" s="118">
        <f t="shared" si="2"/>
        <v>2.1099499449952202</v>
      </c>
      <c r="F10" s="294"/>
      <c r="H10" s="230"/>
    </row>
    <row r="11" spans="1:8" x14ac:dyDescent="0.3">
      <c r="A11" s="31" t="s">
        <v>179</v>
      </c>
      <c r="B11" s="42">
        <v>6.3E-3</v>
      </c>
      <c r="C11" s="106">
        <v>59</v>
      </c>
      <c r="D11" s="107">
        <v>14.089780249608101</v>
      </c>
      <c r="E11" s="108">
        <f t="shared" si="2"/>
        <v>5.6359120998432397</v>
      </c>
      <c r="F11" s="147">
        <f>E11</f>
        <v>5.6359120998432397</v>
      </c>
      <c r="G11" s="230">
        <f>AVERAGE(F11:F13)</f>
        <v>8.4686112340543591</v>
      </c>
      <c r="H11" s="230">
        <f>_xlfn.STDEV.S(F11:F13)</f>
        <v>3.5603172039459285</v>
      </c>
    </row>
    <row r="12" spans="1:8" x14ac:dyDescent="0.3">
      <c r="A12" s="33" t="s">
        <v>199</v>
      </c>
      <c r="B12" s="39">
        <v>6.3E-3</v>
      </c>
      <c r="C12" s="109">
        <v>60</v>
      </c>
      <c r="D12" s="104">
        <v>18.2617623524499</v>
      </c>
      <c r="E12" s="105">
        <f t="shared" si="2"/>
        <v>7.3047049409799598</v>
      </c>
      <c r="F12" s="144">
        <f t="shared" ref="F12:F13" si="3">E12</f>
        <v>7.3047049409799598</v>
      </c>
      <c r="H12" s="230"/>
    </row>
    <row r="13" spans="1:8" ht="15" thickBot="1" x14ac:dyDescent="0.35">
      <c r="A13" s="35" t="s">
        <v>218</v>
      </c>
      <c r="B13" s="43">
        <v>6.3E-3</v>
      </c>
      <c r="C13" s="110">
        <v>61</v>
      </c>
      <c r="D13" s="111">
        <v>31.163041653349701</v>
      </c>
      <c r="E13" s="112">
        <f t="shared" si="2"/>
        <v>12.46521666133988</v>
      </c>
      <c r="F13" s="148">
        <f t="shared" si="3"/>
        <v>12.46521666133988</v>
      </c>
      <c r="H13" s="230"/>
    </row>
    <row r="14" spans="1:8" x14ac:dyDescent="0.3">
      <c r="A14" s="37" t="s">
        <v>197</v>
      </c>
      <c r="B14" s="44">
        <v>0.02</v>
      </c>
      <c r="C14" s="106">
        <v>51</v>
      </c>
      <c r="D14" s="107">
        <v>29.650345456385502</v>
      </c>
      <c r="E14" s="108">
        <f>D14*500/1000</f>
        <v>14.825172728192751</v>
      </c>
      <c r="F14" s="306">
        <f>AVERAGE(E14:E15)</f>
        <v>14.788964448063126</v>
      </c>
      <c r="G14" s="230">
        <f>AVERAGE(F14:F18)</f>
        <v>19.252220917526444</v>
      </c>
      <c r="H14" s="230">
        <f>_xlfn.STDEV.S(F14:F18)</f>
        <v>7.8063597747289108</v>
      </c>
    </row>
    <row r="15" spans="1:8" x14ac:dyDescent="0.3">
      <c r="A15" s="33" t="s">
        <v>197</v>
      </c>
      <c r="B15" s="45">
        <v>0.02</v>
      </c>
      <c r="C15" s="109">
        <v>51</v>
      </c>
      <c r="D15" s="104">
        <v>29.505512335867</v>
      </c>
      <c r="E15" s="105">
        <f t="shared" ref="E15:E18" si="4">D15*500/1000</f>
        <v>14.7527561679335</v>
      </c>
      <c r="F15" s="305"/>
    </row>
    <row r="16" spans="1:8" x14ac:dyDescent="0.3">
      <c r="A16" s="33" t="s">
        <v>187</v>
      </c>
      <c r="B16" s="45">
        <v>0.02</v>
      </c>
      <c r="C16" s="109">
        <v>52</v>
      </c>
      <c r="D16" s="104">
        <v>29.307786445414798</v>
      </c>
      <c r="E16" s="105">
        <f t="shared" si="4"/>
        <v>14.653893222707399</v>
      </c>
      <c r="F16" s="305">
        <f>AVERAGE(E16:E17)</f>
        <v>14.70161064286085</v>
      </c>
    </row>
    <row r="17" spans="1:6" x14ac:dyDescent="0.3">
      <c r="A17" s="33" t="s">
        <v>187</v>
      </c>
      <c r="B17" s="45">
        <v>0.02</v>
      </c>
      <c r="C17" s="109">
        <v>52</v>
      </c>
      <c r="D17" s="104">
        <v>29.4986561260286</v>
      </c>
      <c r="E17" s="105">
        <f t="shared" si="4"/>
        <v>14.7493280630143</v>
      </c>
      <c r="F17" s="305"/>
    </row>
    <row r="18" spans="1:6" ht="15" thickBot="1" x14ac:dyDescent="0.35">
      <c r="A18" s="40" t="s">
        <v>209</v>
      </c>
      <c r="B18" s="46">
        <v>0.02</v>
      </c>
      <c r="C18" s="110">
        <v>53</v>
      </c>
      <c r="D18" s="111">
        <v>56.532175323310703</v>
      </c>
      <c r="E18" s="112">
        <f t="shared" si="4"/>
        <v>28.266087661655352</v>
      </c>
      <c r="F18" s="148">
        <f>E18</f>
        <v>28.266087661655352</v>
      </c>
    </row>
    <row r="19" spans="1:6" x14ac:dyDescent="0.3">
      <c r="B19" s="1"/>
      <c r="C19" s="1"/>
      <c r="D19" s="1"/>
      <c r="E19" s="1"/>
      <c r="F19" s="1"/>
    </row>
    <row r="20" spans="1:6" x14ac:dyDescent="0.3">
      <c r="B20" s="48"/>
      <c r="C20" s="48"/>
      <c r="D20" s="293" t="s">
        <v>267</v>
      </c>
      <c r="E20" s="293"/>
      <c r="F20" s="48"/>
    </row>
    <row r="21" spans="1:6" x14ac:dyDescent="0.3">
      <c r="D21" s="1" t="s">
        <v>263</v>
      </c>
      <c r="E21" s="1" t="s">
        <v>268</v>
      </c>
      <c r="F21" s="1"/>
    </row>
    <row r="22" spans="1:6" x14ac:dyDescent="0.3">
      <c r="D22" s="49">
        <v>2E-3</v>
      </c>
      <c r="E22" s="1" t="s">
        <v>269</v>
      </c>
      <c r="F22" s="1"/>
    </row>
    <row r="23" spans="1:6" x14ac:dyDescent="0.3">
      <c r="D23" s="49">
        <v>6.3E-3</v>
      </c>
      <c r="E23" s="1" t="s">
        <v>270</v>
      </c>
      <c r="F23" s="1"/>
    </row>
    <row r="24" spans="1:6" x14ac:dyDescent="0.3">
      <c r="D24" s="50">
        <v>0.02</v>
      </c>
      <c r="E24" s="1" t="s">
        <v>271</v>
      </c>
      <c r="F24" s="1"/>
    </row>
  </sheetData>
  <mergeCells count="7">
    <mergeCell ref="A1:B1"/>
    <mergeCell ref="C1:F1"/>
    <mergeCell ref="D20:E20"/>
    <mergeCell ref="F7:F8"/>
    <mergeCell ref="F9:F10"/>
    <mergeCell ref="F14:F15"/>
    <mergeCell ref="F16:F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B9BD-59CF-4F9E-A9C0-C78F814AF1DB}">
  <sheetPr>
    <tabColor rgb="FF7030A0"/>
  </sheetPr>
  <dimension ref="A1:N25"/>
  <sheetViews>
    <sheetView workbookViewId="0">
      <selection activeCell="I12" sqref="I12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  <col min="15" max="15" width="9.33203125" customWidth="1"/>
    <col min="16" max="16" width="11.21875" bestFit="1" customWidth="1"/>
    <col min="17" max="17" width="14.77734375" bestFit="1" customWidth="1"/>
    <col min="18" max="18" width="9.33203125" bestFit="1" customWidth="1"/>
  </cols>
  <sheetData>
    <row r="1" spans="1:8" ht="15" thickBot="1" x14ac:dyDescent="0.35">
      <c r="A1" s="253"/>
      <c r="B1" s="254"/>
      <c r="C1" s="302" t="s">
        <v>255</v>
      </c>
      <c r="D1" s="303"/>
      <c r="E1" s="303"/>
      <c r="F1" s="303"/>
      <c r="G1" s="245" t="s">
        <v>482</v>
      </c>
      <c r="H1" s="245" t="s">
        <v>464</v>
      </c>
    </row>
    <row r="2" spans="1:8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174</v>
      </c>
      <c r="B3" s="34" t="s">
        <v>6</v>
      </c>
      <c r="C3" s="119">
        <v>193</v>
      </c>
      <c r="D3" s="104">
        <v>-0.42375916377880901</v>
      </c>
      <c r="E3" s="105">
        <f t="shared" ref="E3:E15" si="0">D3*400/1000</f>
        <v>-0.1695036655115236</v>
      </c>
      <c r="F3" s="305">
        <f>AVERAGE(E3:E4)</f>
        <v>-0.1668592071567136</v>
      </c>
      <c r="G3" s="230">
        <f>AVERAGE(F3:F7)</f>
        <v>-4.8935623773132458E-2</v>
      </c>
      <c r="H3" s="230">
        <f>_xlfn.STDEV.S(F3:F7)</f>
        <v>0.14351911235959899</v>
      </c>
    </row>
    <row r="4" spans="1:8" x14ac:dyDescent="0.3">
      <c r="A4" s="33" t="s">
        <v>174</v>
      </c>
      <c r="B4" s="34" t="s">
        <v>6</v>
      </c>
      <c r="C4" s="119">
        <v>193</v>
      </c>
      <c r="D4" s="104">
        <v>-0.41053687200475902</v>
      </c>
      <c r="E4" s="105">
        <f t="shared" si="0"/>
        <v>-0.16421474880190359</v>
      </c>
      <c r="F4" s="305"/>
      <c r="H4" s="230"/>
    </row>
    <row r="5" spans="1:8" x14ac:dyDescent="0.3">
      <c r="A5" s="33" t="s">
        <v>205</v>
      </c>
      <c r="B5" s="34" t="s">
        <v>6</v>
      </c>
      <c r="C5" s="119">
        <v>198</v>
      </c>
      <c r="D5" s="104">
        <v>-0.227029019029969</v>
      </c>
      <c r="E5" s="105">
        <f t="shared" si="0"/>
        <v>-9.0811607611987602E-2</v>
      </c>
      <c r="F5" s="144">
        <f>E5</f>
        <v>-9.0811607611987602E-2</v>
      </c>
      <c r="H5" s="230"/>
    </row>
    <row r="6" spans="1:8" x14ac:dyDescent="0.3">
      <c r="A6" s="33" t="s">
        <v>192</v>
      </c>
      <c r="B6" s="34" t="s">
        <v>6</v>
      </c>
      <c r="C6" s="121">
        <v>203</v>
      </c>
      <c r="D6" s="104">
        <v>0.27740733205658702</v>
      </c>
      <c r="E6" s="105">
        <f t="shared" si="0"/>
        <v>0.11096293282263481</v>
      </c>
      <c r="F6" s="305">
        <f>AVERAGE(E6:E7)</f>
        <v>0.11086394344930381</v>
      </c>
      <c r="H6" s="230"/>
    </row>
    <row r="7" spans="1:8" ht="15" thickBot="1" x14ac:dyDescent="0.35">
      <c r="A7" s="31" t="s">
        <v>192</v>
      </c>
      <c r="B7" s="32" t="s">
        <v>6</v>
      </c>
      <c r="C7" s="167">
        <v>203</v>
      </c>
      <c r="D7" s="162">
        <v>0.276912385189932</v>
      </c>
      <c r="E7" s="112">
        <f t="shared" si="0"/>
        <v>0.1107649540759728</v>
      </c>
      <c r="F7" s="307"/>
      <c r="H7" s="230"/>
    </row>
    <row r="8" spans="1:8" x14ac:dyDescent="0.3">
      <c r="A8" s="37" t="s">
        <v>170</v>
      </c>
      <c r="B8" s="38">
        <v>2E-3</v>
      </c>
      <c r="C8" s="120">
        <v>194</v>
      </c>
      <c r="D8" s="107">
        <v>2.8040924846105502</v>
      </c>
      <c r="E8" s="108">
        <f t="shared" si="0"/>
        <v>1.1216369938442201</v>
      </c>
      <c r="F8" s="147">
        <f>E8</f>
        <v>1.1216369938442201</v>
      </c>
      <c r="G8" s="230">
        <f>AVERAGE(F8:F12)</f>
        <v>0.94909235819833937</v>
      </c>
      <c r="H8" s="230">
        <f>_xlfn.STDEV.S(F8:F12)</f>
        <v>0.44231076424796173</v>
      </c>
    </row>
    <row r="9" spans="1:8" x14ac:dyDescent="0.3">
      <c r="A9" s="33" t="s">
        <v>181</v>
      </c>
      <c r="B9" s="39">
        <v>2E-3</v>
      </c>
      <c r="C9" s="121">
        <v>195</v>
      </c>
      <c r="D9" s="104">
        <v>3.1920345812134601</v>
      </c>
      <c r="E9" s="105">
        <f t="shared" si="0"/>
        <v>1.2768138324853839</v>
      </c>
      <c r="F9" s="305">
        <f>AVERAGE(E9:E10)</f>
        <v>1.279125305417758</v>
      </c>
      <c r="H9" s="230"/>
    </row>
    <row r="10" spans="1:8" x14ac:dyDescent="0.3">
      <c r="A10" s="33" t="s">
        <v>181</v>
      </c>
      <c r="B10" s="39">
        <v>5.0000000000000001E-3</v>
      </c>
      <c r="C10" s="121">
        <v>195</v>
      </c>
      <c r="D10" s="104">
        <v>3.2035919458753299</v>
      </c>
      <c r="E10" s="105">
        <f t="shared" si="0"/>
        <v>1.2814367783501321</v>
      </c>
      <c r="F10" s="305"/>
      <c r="H10" s="230"/>
    </row>
    <row r="11" spans="1:8" x14ac:dyDescent="0.3">
      <c r="A11" s="33" t="s">
        <v>183</v>
      </c>
      <c r="B11" s="39">
        <v>2E-3</v>
      </c>
      <c r="C11" s="121">
        <v>196</v>
      </c>
      <c r="D11" s="104">
        <v>1.10387337453449</v>
      </c>
      <c r="E11" s="105">
        <f t="shared" si="0"/>
        <v>0.44154934981379595</v>
      </c>
      <c r="F11" s="305">
        <f>AVERAGE(E11:E12)</f>
        <v>0.44651477533303996</v>
      </c>
      <c r="H11" s="230"/>
    </row>
    <row r="12" spans="1:8" ht="15" thickBot="1" x14ac:dyDescent="0.35">
      <c r="A12" s="40" t="s">
        <v>183</v>
      </c>
      <c r="B12" s="41">
        <v>2E-3</v>
      </c>
      <c r="C12" s="122">
        <v>196</v>
      </c>
      <c r="D12" s="111">
        <v>1.1287005021307099</v>
      </c>
      <c r="E12" s="112">
        <f t="shared" si="0"/>
        <v>0.45148020085228396</v>
      </c>
      <c r="F12" s="307"/>
      <c r="H12" s="230"/>
    </row>
    <row r="13" spans="1:8" x14ac:dyDescent="0.3">
      <c r="A13" s="31" t="s">
        <v>189</v>
      </c>
      <c r="B13" s="42">
        <v>6.3E-3</v>
      </c>
      <c r="C13" s="123">
        <v>199</v>
      </c>
      <c r="D13" s="114">
        <v>14.6909529950953</v>
      </c>
      <c r="E13" s="115">
        <f t="shared" si="0"/>
        <v>5.8763811980381195</v>
      </c>
      <c r="F13" s="146">
        <f t="shared" ref="F13:F16" si="1">E13</f>
        <v>5.8763811980381195</v>
      </c>
      <c r="G13" s="230">
        <f>AVERAGE(F13:F15)</f>
        <v>6.0001622688671858</v>
      </c>
      <c r="H13" s="230">
        <f>_xlfn.STDEV.S(F13:F15)</f>
        <v>0.80304188258317122</v>
      </c>
    </row>
    <row r="14" spans="1:8" x14ac:dyDescent="0.3">
      <c r="A14" s="33" t="s">
        <v>168</v>
      </c>
      <c r="B14" s="39">
        <v>6.3E-3</v>
      </c>
      <c r="C14" s="121">
        <v>200</v>
      </c>
      <c r="D14" s="104">
        <v>17.144769147943499</v>
      </c>
      <c r="E14" s="105">
        <f t="shared" si="0"/>
        <v>6.8579076591773998</v>
      </c>
      <c r="F14" s="144">
        <f t="shared" si="1"/>
        <v>6.8579076591773998</v>
      </c>
      <c r="H14" s="230"/>
    </row>
    <row r="15" spans="1:8" ht="15" thickBot="1" x14ac:dyDescent="0.35">
      <c r="A15" s="35" t="s">
        <v>216</v>
      </c>
      <c r="B15" s="43">
        <v>6.3E-3</v>
      </c>
      <c r="C15" s="122">
        <v>201</v>
      </c>
      <c r="D15" s="111">
        <v>13.1654948734651</v>
      </c>
      <c r="E15" s="112">
        <f t="shared" si="0"/>
        <v>5.26619794938604</v>
      </c>
      <c r="F15" s="148">
        <f t="shared" si="1"/>
        <v>5.26619794938604</v>
      </c>
      <c r="H15" s="230"/>
    </row>
    <row r="16" spans="1:8" x14ac:dyDescent="0.3">
      <c r="A16" s="37" t="s">
        <v>220</v>
      </c>
      <c r="B16" s="44">
        <v>0.02</v>
      </c>
      <c r="C16" s="120">
        <v>204</v>
      </c>
      <c r="D16" s="107">
        <v>43.876116552929702</v>
      </c>
      <c r="E16" s="108">
        <f>D16*500/1000</f>
        <v>21.938058276464851</v>
      </c>
      <c r="F16" s="147">
        <f t="shared" si="1"/>
        <v>21.938058276464851</v>
      </c>
      <c r="G16" s="230">
        <f>AVERAGE(F16:F19)</f>
        <v>21.481342316595818</v>
      </c>
      <c r="H16" s="230">
        <f>_xlfn.STDEV.S(F16:F19)</f>
        <v>0.40143221822173214</v>
      </c>
    </row>
    <row r="17" spans="1:14" x14ac:dyDescent="0.3">
      <c r="A17" s="33" t="s">
        <v>194</v>
      </c>
      <c r="B17" s="45">
        <v>0.02</v>
      </c>
      <c r="C17" s="121">
        <v>205</v>
      </c>
      <c r="D17" s="104">
        <v>42.368772101541801</v>
      </c>
      <c r="E17" s="105">
        <f t="shared" ref="E17:E19" si="2">D17*500/1000</f>
        <v>21.1843860507709</v>
      </c>
      <c r="F17" s="144">
        <f>E17</f>
        <v>21.1843860507709</v>
      </c>
    </row>
    <row r="18" spans="1:14" x14ac:dyDescent="0.3">
      <c r="A18" s="33" t="s">
        <v>152</v>
      </c>
      <c r="B18" s="45">
        <v>0.02</v>
      </c>
      <c r="C18" s="121">
        <v>206</v>
      </c>
      <c r="D18" s="104">
        <v>38.477865152551999</v>
      </c>
      <c r="E18" s="105">
        <f t="shared" si="2"/>
        <v>19.238932576276</v>
      </c>
      <c r="F18" s="305">
        <f>AVERAGE(E18:E19)</f>
        <v>21.321582622551702</v>
      </c>
    </row>
    <row r="19" spans="1:14" ht="15" thickBot="1" x14ac:dyDescent="0.35">
      <c r="A19" s="40" t="s">
        <v>152</v>
      </c>
      <c r="B19" s="46">
        <v>0.02</v>
      </c>
      <c r="C19" s="122">
        <v>206</v>
      </c>
      <c r="D19" s="111">
        <v>46.808465337654802</v>
      </c>
      <c r="E19" s="112">
        <f t="shared" si="2"/>
        <v>23.404232668827401</v>
      </c>
      <c r="F19" s="307"/>
    </row>
    <row r="20" spans="1:14" x14ac:dyDescent="0.3">
      <c r="B20" s="1"/>
      <c r="C20" s="1"/>
      <c r="D20" s="1"/>
      <c r="E20" s="1"/>
      <c r="F20" s="1"/>
      <c r="G20" s="1"/>
    </row>
    <row r="21" spans="1:14" x14ac:dyDescent="0.3">
      <c r="B21" s="48"/>
      <c r="C21" s="48"/>
      <c r="D21" s="293" t="s">
        <v>267</v>
      </c>
      <c r="E21" s="293"/>
      <c r="F21" s="48"/>
      <c r="G21" s="1"/>
      <c r="H21" s="1"/>
      <c r="I21" s="1"/>
      <c r="J21" s="1"/>
      <c r="K21" s="1"/>
      <c r="L21" s="1"/>
      <c r="M21" s="1"/>
      <c r="N21" s="1"/>
    </row>
    <row r="22" spans="1:14" x14ac:dyDescent="0.3">
      <c r="D22" s="1" t="s">
        <v>263</v>
      </c>
      <c r="E22" s="1" t="s">
        <v>268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D23" s="49">
        <v>2E-3</v>
      </c>
      <c r="E23" s="1" t="s">
        <v>269</v>
      </c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D24" s="49">
        <v>6.3E-3</v>
      </c>
      <c r="E24" s="1" t="s">
        <v>270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D25" s="50">
        <v>0.02</v>
      </c>
      <c r="E25" s="1" t="s">
        <v>271</v>
      </c>
      <c r="F25" s="1"/>
      <c r="G25" s="1"/>
      <c r="H25" s="1"/>
      <c r="I25" s="1"/>
      <c r="J25" s="1"/>
      <c r="K25" s="1"/>
      <c r="L25" s="1"/>
      <c r="M25" s="1"/>
      <c r="N25" s="1"/>
    </row>
  </sheetData>
  <mergeCells count="8">
    <mergeCell ref="A1:B1"/>
    <mergeCell ref="C1:F1"/>
    <mergeCell ref="D21:E21"/>
    <mergeCell ref="F3:F4"/>
    <mergeCell ref="F6:F7"/>
    <mergeCell ref="F9:F10"/>
    <mergeCell ref="F11:F12"/>
    <mergeCell ref="F18:F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2379-C025-4BFF-BF57-07E8B8FB5616}">
  <sheetPr>
    <tabColor rgb="FF7030A0"/>
  </sheetPr>
  <dimension ref="A1:O24"/>
  <sheetViews>
    <sheetView workbookViewId="0">
      <selection activeCell="J13" sqref="J13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  <col min="15" max="15" width="9.33203125" customWidth="1"/>
    <col min="16" max="16" width="11.21875" bestFit="1" customWidth="1"/>
    <col min="17" max="17" width="14.77734375" bestFit="1" customWidth="1"/>
    <col min="18" max="18" width="9.33203125" bestFit="1" customWidth="1"/>
  </cols>
  <sheetData>
    <row r="1" spans="1:8" ht="15" thickBot="1" x14ac:dyDescent="0.35">
      <c r="A1" s="253"/>
      <c r="B1" s="254"/>
      <c r="C1" s="302" t="s">
        <v>259</v>
      </c>
      <c r="D1" s="303"/>
      <c r="E1" s="303"/>
      <c r="F1" s="303"/>
      <c r="G1" s="245" t="s">
        <v>482</v>
      </c>
      <c r="H1" s="245" t="s">
        <v>464</v>
      </c>
    </row>
    <row r="2" spans="1:8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213</v>
      </c>
      <c r="B3" s="34" t="s">
        <v>6</v>
      </c>
      <c r="C3" s="119">
        <v>111</v>
      </c>
      <c r="D3" s="104">
        <v>0.22776138226565601</v>
      </c>
      <c r="E3" s="105">
        <f t="shared" ref="E3:E13" si="0">D3*400/1000</f>
        <v>9.1104552906262404E-2</v>
      </c>
      <c r="F3" s="144">
        <f>E3</f>
        <v>9.1104552906262404E-2</v>
      </c>
      <c r="G3" s="230">
        <f>AVERAGE(F3:F5)</f>
        <v>0.2009492115175312</v>
      </c>
      <c r="H3" s="230">
        <f>_xlfn.STDEV.S(F3:F5)</f>
        <v>0.10083371871416384</v>
      </c>
    </row>
    <row r="4" spans="1:8" x14ac:dyDescent="0.3">
      <c r="A4" s="33" t="s">
        <v>162</v>
      </c>
      <c r="B4" s="34" t="s">
        <v>6</v>
      </c>
      <c r="C4" s="119">
        <v>115</v>
      </c>
      <c r="D4" s="104">
        <v>0.55608563834346703</v>
      </c>
      <c r="E4" s="105">
        <f t="shared" si="0"/>
        <v>0.22243425533738681</v>
      </c>
      <c r="F4" s="144">
        <f t="shared" ref="F4:F6" si="1">E4</f>
        <v>0.22243425533738681</v>
      </c>
      <c r="H4" s="230"/>
    </row>
    <row r="5" spans="1:8" ht="15" thickBot="1" x14ac:dyDescent="0.35">
      <c r="A5" s="33" t="s">
        <v>160</v>
      </c>
      <c r="B5" s="34" t="s">
        <v>6</v>
      </c>
      <c r="C5" s="122">
        <v>119</v>
      </c>
      <c r="D5" s="111">
        <v>0.72327206577236103</v>
      </c>
      <c r="E5" s="112">
        <f t="shared" si="0"/>
        <v>0.28930882630894439</v>
      </c>
      <c r="F5" s="148">
        <f t="shared" si="1"/>
        <v>0.28930882630894439</v>
      </c>
      <c r="H5" s="230"/>
    </row>
    <row r="6" spans="1:8" x14ac:dyDescent="0.3">
      <c r="A6" s="37" t="s">
        <v>211</v>
      </c>
      <c r="B6" s="38">
        <v>2E-3</v>
      </c>
      <c r="C6" s="123">
        <v>112</v>
      </c>
      <c r="D6" s="114">
        <v>3.84871508689658</v>
      </c>
      <c r="E6" s="115">
        <f t="shared" si="0"/>
        <v>1.5394860347586321</v>
      </c>
      <c r="F6" s="146">
        <f t="shared" si="1"/>
        <v>1.5394860347586321</v>
      </c>
      <c r="G6" s="230">
        <f>AVERAGE(F6:F10)</f>
        <v>1.3792011542504454</v>
      </c>
      <c r="H6" s="230">
        <f>_xlfn.STDEV.S(F6:F10)</f>
        <v>0.446909328796398</v>
      </c>
    </row>
    <row r="7" spans="1:8" x14ac:dyDescent="0.3">
      <c r="A7" s="33" t="s">
        <v>164</v>
      </c>
      <c r="B7" s="39">
        <v>2E-3</v>
      </c>
      <c r="C7" s="121">
        <v>113</v>
      </c>
      <c r="D7" s="104">
        <v>2.1424119529598999</v>
      </c>
      <c r="E7" s="105">
        <f t="shared" si="0"/>
        <v>0.85696478118396002</v>
      </c>
      <c r="F7" s="305">
        <f>AVERAGE(E7:E8)</f>
        <v>0.87425344569615204</v>
      </c>
      <c r="H7" s="230"/>
    </row>
    <row r="8" spans="1:8" x14ac:dyDescent="0.3">
      <c r="A8" s="33" t="s">
        <v>164</v>
      </c>
      <c r="B8" s="39">
        <v>5.0000000000000001E-3</v>
      </c>
      <c r="C8" s="121">
        <v>113</v>
      </c>
      <c r="D8" s="104">
        <v>2.2288552755208602</v>
      </c>
      <c r="E8" s="105">
        <f t="shared" si="0"/>
        <v>0.89154211020834406</v>
      </c>
      <c r="F8" s="305"/>
      <c r="H8" s="230"/>
    </row>
    <row r="9" spans="1:8" x14ac:dyDescent="0.3">
      <c r="A9" s="33" t="s">
        <v>154</v>
      </c>
      <c r="B9" s="39">
        <v>2E-3</v>
      </c>
      <c r="C9" s="121">
        <v>114</v>
      </c>
      <c r="D9" s="104">
        <v>4.1885200161911396</v>
      </c>
      <c r="E9" s="105">
        <f t="shared" si="0"/>
        <v>1.6754080064764558</v>
      </c>
      <c r="F9" s="305">
        <f>AVERAGE(E9:E10)</f>
        <v>1.7238639822965518</v>
      </c>
      <c r="H9" s="230"/>
    </row>
    <row r="10" spans="1:8" ht="15" thickBot="1" x14ac:dyDescent="0.35">
      <c r="A10" s="40" t="s">
        <v>154</v>
      </c>
      <c r="B10" s="41">
        <v>2E-3</v>
      </c>
      <c r="C10" s="119">
        <v>114</v>
      </c>
      <c r="D10" s="117">
        <v>4.4307998952916199</v>
      </c>
      <c r="E10" s="118">
        <f t="shared" si="0"/>
        <v>1.772319958116648</v>
      </c>
      <c r="F10" s="294"/>
      <c r="H10" s="230"/>
    </row>
    <row r="11" spans="1:8" x14ac:dyDescent="0.3">
      <c r="A11" s="31" t="s">
        <v>179</v>
      </c>
      <c r="B11" s="42">
        <v>6.3E-3</v>
      </c>
      <c r="C11" s="120">
        <v>116</v>
      </c>
      <c r="D11" s="107">
        <v>13.527682370993199</v>
      </c>
      <c r="E11" s="108">
        <f t="shared" si="0"/>
        <v>5.4110729483972797</v>
      </c>
      <c r="F11" s="147">
        <f>E11</f>
        <v>5.4110729483972797</v>
      </c>
      <c r="G11" s="230">
        <f>AVERAGE(F11:F13)</f>
        <v>7.0448400497663206</v>
      </c>
      <c r="H11" s="230">
        <f>_xlfn.STDEV.S(F11:F13)</f>
        <v>1.6115880255166561</v>
      </c>
    </row>
    <row r="12" spans="1:8" x14ac:dyDescent="0.3">
      <c r="A12" s="33" t="s">
        <v>199</v>
      </c>
      <c r="B12" s="39">
        <v>6.3E-3</v>
      </c>
      <c r="C12" s="121">
        <v>117</v>
      </c>
      <c r="D12" s="104">
        <v>17.725384822582502</v>
      </c>
      <c r="E12" s="105">
        <f t="shared" si="0"/>
        <v>7.0901539290330007</v>
      </c>
      <c r="F12" s="144">
        <f t="shared" ref="F12:F13" si="2">E12</f>
        <v>7.0901539290330007</v>
      </c>
      <c r="H12" s="230"/>
    </row>
    <row r="13" spans="1:8" ht="15" thickBot="1" x14ac:dyDescent="0.35">
      <c r="A13" s="35" t="s">
        <v>218</v>
      </c>
      <c r="B13" s="43">
        <v>6.3E-3</v>
      </c>
      <c r="C13" s="122">
        <v>118</v>
      </c>
      <c r="D13" s="111">
        <v>21.583233179671701</v>
      </c>
      <c r="E13" s="112">
        <f t="shared" si="0"/>
        <v>8.6332932718686806</v>
      </c>
      <c r="F13" s="148">
        <f t="shared" si="2"/>
        <v>8.6332932718686806</v>
      </c>
      <c r="H13" s="230"/>
    </row>
    <row r="14" spans="1:8" x14ac:dyDescent="0.3">
      <c r="A14" s="37" t="s">
        <v>197</v>
      </c>
      <c r="B14" s="44">
        <v>0.02</v>
      </c>
      <c r="C14" s="120">
        <v>120</v>
      </c>
      <c r="D14" s="107">
        <v>41.309232245640302</v>
      </c>
      <c r="E14" s="108">
        <f>D14*500/1000</f>
        <v>20.654616122820151</v>
      </c>
      <c r="F14" s="306">
        <f>AVERAGE(E14:E15)</f>
        <v>20.800428436420752</v>
      </c>
      <c r="G14" s="230">
        <f>AVERAGE(F14:F18)</f>
        <v>19.062737757651419</v>
      </c>
      <c r="H14" s="230">
        <f>_xlfn.STDEV.S(F14:F18)</f>
        <v>1.8126158080126205</v>
      </c>
    </row>
    <row r="15" spans="1:8" x14ac:dyDescent="0.3">
      <c r="A15" s="33" t="s">
        <v>197</v>
      </c>
      <c r="B15" s="45">
        <v>0.02</v>
      </c>
      <c r="C15" s="121">
        <v>120</v>
      </c>
      <c r="D15" s="104">
        <v>41.892481500042699</v>
      </c>
      <c r="E15" s="105">
        <f t="shared" ref="E15:E18" si="3">D15*500/1000</f>
        <v>20.946240750021349</v>
      </c>
      <c r="F15" s="305"/>
    </row>
    <row r="16" spans="1:8" x14ac:dyDescent="0.3">
      <c r="A16" s="33" t="s">
        <v>187</v>
      </c>
      <c r="B16" s="45">
        <v>0.02</v>
      </c>
      <c r="C16" s="121">
        <v>121</v>
      </c>
      <c r="D16" s="104">
        <v>38.849526305477902</v>
      </c>
      <c r="E16" s="105">
        <f t="shared" si="3"/>
        <v>19.424763152738951</v>
      </c>
      <c r="F16" s="305">
        <f>AVERAGE(E16:E17)</f>
        <v>19.204288081433351</v>
      </c>
    </row>
    <row r="17" spans="1:15" x14ac:dyDescent="0.3">
      <c r="A17" s="33" t="s">
        <v>187</v>
      </c>
      <c r="B17" s="45">
        <v>0.02</v>
      </c>
      <c r="C17" s="121">
        <v>121</v>
      </c>
      <c r="D17" s="104">
        <v>37.967626020255501</v>
      </c>
      <c r="E17" s="105">
        <f t="shared" si="3"/>
        <v>18.983813010127751</v>
      </c>
      <c r="F17" s="305"/>
    </row>
    <row r="18" spans="1:15" ht="15" thickBot="1" x14ac:dyDescent="0.35">
      <c r="A18" s="40" t="s">
        <v>209</v>
      </c>
      <c r="B18" s="46">
        <v>0.02</v>
      </c>
      <c r="C18" s="122">
        <v>122</v>
      </c>
      <c r="D18" s="111">
        <v>34.366993510200302</v>
      </c>
      <c r="E18" s="112">
        <f t="shared" si="3"/>
        <v>17.183496755100151</v>
      </c>
      <c r="F18" s="148">
        <f>E18</f>
        <v>17.183496755100151</v>
      </c>
    </row>
    <row r="19" spans="1:15" x14ac:dyDescent="0.3">
      <c r="B19" s="1"/>
      <c r="C19" s="1"/>
      <c r="D19" s="1"/>
      <c r="E19" s="1"/>
      <c r="F19" s="1"/>
      <c r="G19" s="1"/>
      <c r="H19" s="1"/>
      <c r="I19" s="47"/>
      <c r="J19" s="47"/>
      <c r="K19" s="47"/>
      <c r="L19" s="1"/>
      <c r="M19" s="1"/>
      <c r="N19" s="1"/>
      <c r="O19" s="1"/>
    </row>
    <row r="20" spans="1:15" x14ac:dyDescent="0.3">
      <c r="B20" s="48"/>
      <c r="C20" s="48"/>
      <c r="D20" s="293" t="s">
        <v>267</v>
      </c>
      <c r="E20" s="293"/>
      <c r="F20" s="48"/>
      <c r="G20" s="1"/>
      <c r="H20" s="1"/>
      <c r="I20" s="1"/>
      <c r="J20" s="1"/>
      <c r="K20" s="1"/>
      <c r="L20" s="1"/>
      <c r="M20" s="1"/>
      <c r="N20" s="1"/>
    </row>
    <row r="21" spans="1:15" x14ac:dyDescent="0.3">
      <c r="D21" s="1" t="s">
        <v>263</v>
      </c>
      <c r="E21" s="1" t="s">
        <v>268</v>
      </c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3">
      <c r="D22" s="49">
        <v>2E-3</v>
      </c>
      <c r="E22" s="1" t="s">
        <v>269</v>
      </c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3">
      <c r="D23" s="49">
        <v>6.3E-3</v>
      </c>
      <c r="E23" s="1" t="s">
        <v>270</v>
      </c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3">
      <c r="D24" s="50">
        <v>0.02</v>
      </c>
      <c r="E24" s="1" t="s">
        <v>271</v>
      </c>
      <c r="F24" s="1"/>
      <c r="G24" s="1"/>
      <c r="H24" s="1"/>
      <c r="I24" s="1"/>
      <c r="J24" s="1"/>
      <c r="K24" s="1"/>
      <c r="L24" s="1"/>
      <c r="M24" s="1"/>
      <c r="N24" s="1"/>
    </row>
  </sheetData>
  <mergeCells count="7">
    <mergeCell ref="A1:B1"/>
    <mergeCell ref="C1:F1"/>
    <mergeCell ref="D20:E20"/>
    <mergeCell ref="F7:F8"/>
    <mergeCell ref="F9:F10"/>
    <mergeCell ref="F14:F15"/>
    <mergeCell ref="F16:F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F620-D93A-42CA-96F7-67D3DFB869F6}">
  <sheetPr>
    <tabColor rgb="FFFFC000"/>
  </sheetPr>
  <dimension ref="A1:N34"/>
  <sheetViews>
    <sheetView workbookViewId="0">
      <selection activeCell="G2" sqref="G1:G1048576"/>
    </sheetView>
  </sheetViews>
  <sheetFormatPr defaultRowHeight="14.4" x14ac:dyDescent="0.3"/>
  <cols>
    <col min="3" max="3" width="8.77734375" customWidth="1"/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</cols>
  <sheetData>
    <row r="1" spans="1:8" ht="15" thickBot="1" x14ac:dyDescent="0.35">
      <c r="A1" s="298"/>
      <c r="B1" s="299"/>
      <c r="C1" s="300" t="s">
        <v>289</v>
      </c>
      <c r="D1" s="301"/>
      <c r="E1" s="301"/>
      <c r="F1" s="301"/>
      <c r="G1" s="245" t="s">
        <v>482</v>
      </c>
      <c r="H1" s="245" t="s">
        <v>464</v>
      </c>
    </row>
    <row r="2" spans="1:8" x14ac:dyDescent="0.3">
      <c r="A2" s="37" t="s">
        <v>262</v>
      </c>
      <c r="B2" s="135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213</v>
      </c>
      <c r="B3" s="34" t="s">
        <v>6</v>
      </c>
      <c r="C3" s="121">
        <v>263</v>
      </c>
      <c r="D3" s="104">
        <v>-0.38328943243236402</v>
      </c>
      <c r="E3" s="105">
        <f>D3*20/1000</f>
        <v>-7.6657886486472806E-3</v>
      </c>
      <c r="F3" s="144">
        <f>E3</f>
        <v>-7.6657886486472806E-3</v>
      </c>
      <c r="G3" s="230">
        <f>AVERAGE(F3:F8)</f>
        <v>8.4662544484380403E-2</v>
      </c>
      <c r="H3" s="230">
        <f>_xlfn.STDEV.S(F3:F8)</f>
        <v>0.11488046105987525</v>
      </c>
    </row>
    <row r="4" spans="1:8" x14ac:dyDescent="0.3">
      <c r="A4" s="33" t="s">
        <v>162</v>
      </c>
      <c r="B4" s="34" t="s">
        <v>6</v>
      </c>
      <c r="C4" s="121">
        <v>267</v>
      </c>
      <c r="D4" s="104">
        <v>1.78192302472001</v>
      </c>
      <c r="E4" s="105">
        <f t="shared" ref="E4:E28" si="0">D4*20/1000</f>
        <v>3.5638460494400198E-2</v>
      </c>
      <c r="F4" s="144">
        <f>E4</f>
        <v>3.5638460494400198E-2</v>
      </c>
      <c r="H4" s="230"/>
    </row>
    <row r="5" spans="1:8" x14ac:dyDescent="0.3">
      <c r="A5" s="33" t="s">
        <v>160</v>
      </c>
      <c r="B5" s="34" t="s">
        <v>6</v>
      </c>
      <c r="C5" s="121">
        <v>271</v>
      </c>
      <c r="D5" s="104">
        <v>2.8246505093350698</v>
      </c>
      <c r="E5" s="105">
        <f t="shared" si="0"/>
        <v>5.6493010186701401E-2</v>
      </c>
      <c r="F5" s="305">
        <f>AVERAGE(E5:E6)</f>
        <v>5.8709497184757702E-2</v>
      </c>
      <c r="H5" s="230"/>
    </row>
    <row r="6" spans="1:8" x14ac:dyDescent="0.3">
      <c r="A6" s="33" t="s">
        <v>160</v>
      </c>
      <c r="B6" s="34" t="s">
        <v>6</v>
      </c>
      <c r="C6" s="121">
        <v>271</v>
      </c>
      <c r="D6" s="104">
        <v>3.0462992091407002</v>
      </c>
      <c r="E6" s="105">
        <f t="shared" si="0"/>
        <v>6.0925984182814003E-2</v>
      </c>
      <c r="F6" s="305"/>
      <c r="H6" s="230"/>
    </row>
    <row r="7" spans="1:8" x14ac:dyDescent="0.3">
      <c r="A7" s="33" t="s">
        <v>203</v>
      </c>
      <c r="B7" s="34" t="s">
        <v>6</v>
      </c>
      <c r="C7" s="121">
        <v>276</v>
      </c>
      <c r="D7" s="104">
        <v>12.795664252579501</v>
      </c>
      <c r="E7" s="105">
        <f t="shared" si="0"/>
        <v>0.25591328505159</v>
      </c>
      <c r="F7" s="305">
        <f t="shared" ref="F7" si="1">AVERAGE(E7:E8)</f>
        <v>0.25196800890701099</v>
      </c>
      <c r="H7" s="230"/>
    </row>
    <row r="8" spans="1:8" ht="15" thickBot="1" x14ac:dyDescent="0.35">
      <c r="A8" s="35" t="s">
        <v>203</v>
      </c>
      <c r="B8" s="36" t="s">
        <v>6</v>
      </c>
      <c r="C8" s="119">
        <v>276</v>
      </c>
      <c r="D8" s="117">
        <v>12.401136638121599</v>
      </c>
      <c r="E8" s="118">
        <f t="shared" si="0"/>
        <v>0.24802273276243197</v>
      </c>
      <c r="F8" s="294"/>
      <c r="H8" s="230"/>
    </row>
    <row r="9" spans="1:8" x14ac:dyDescent="0.3">
      <c r="A9" s="37" t="s">
        <v>211</v>
      </c>
      <c r="B9" s="38">
        <v>2E-3</v>
      </c>
      <c r="C9" s="120">
        <v>264</v>
      </c>
      <c r="D9" s="107">
        <v>8.7255626321608908</v>
      </c>
      <c r="E9" s="108">
        <f t="shared" si="0"/>
        <v>0.17451125264321779</v>
      </c>
      <c r="F9" s="306">
        <f t="shared" ref="F9" si="2">AVERAGE(E9:E10)</f>
        <v>0.1855403585261601</v>
      </c>
      <c r="G9" s="230">
        <f>AVERAGE(F9:F17)</f>
        <v>0.25156345156751375</v>
      </c>
      <c r="H9" s="230">
        <f>_xlfn.STDEV.S(F9:F17)</f>
        <v>0.1985022121515147</v>
      </c>
    </row>
    <row r="10" spans="1:8" x14ac:dyDescent="0.3">
      <c r="A10" s="33" t="s">
        <v>211</v>
      </c>
      <c r="B10" s="39">
        <v>2E-3</v>
      </c>
      <c r="C10" s="121">
        <v>264</v>
      </c>
      <c r="D10" s="104">
        <v>9.8284732204551197</v>
      </c>
      <c r="E10" s="105">
        <f t="shared" si="0"/>
        <v>0.19656946440910242</v>
      </c>
      <c r="F10" s="305"/>
      <c r="H10" s="230"/>
    </row>
    <row r="11" spans="1:8" x14ac:dyDescent="0.3">
      <c r="A11" s="33" t="s">
        <v>164</v>
      </c>
      <c r="B11" s="39">
        <v>2E-3</v>
      </c>
      <c r="C11" s="121">
        <v>265</v>
      </c>
      <c r="D11" s="104">
        <v>4.87398659563629</v>
      </c>
      <c r="E11" s="105">
        <f t="shared" si="0"/>
        <v>9.7479731912725798E-2</v>
      </c>
      <c r="F11" s="305">
        <f t="shared" ref="F11" si="3">AVERAGE(E11:E12)</f>
        <v>0.1029455248319068</v>
      </c>
      <c r="H11" s="230"/>
    </row>
    <row r="12" spans="1:8" x14ac:dyDescent="0.3">
      <c r="A12" s="33" t="s">
        <v>164</v>
      </c>
      <c r="B12" s="39">
        <v>2E-3</v>
      </c>
      <c r="C12" s="121">
        <v>265</v>
      </c>
      <c r="D12" s="104">
        <v>5.4205658875543898</v>
      </c>
      <c r="E12" s="105">
        <f t="shared" si="0"/>
        <v>0.1084113177510878</v>
      </c>
      <c r="F12" s="305"/>
      <c r="H12" s="230"/>
    </row>
    <row r="13" spans="1:8" x14ac:dyDescent="0.3">
      <c r="A13" s="33" t="s">
        <v>154</v>
      </c>
      <c r="B13" s="39">
        <v>2E-3</v>
      </c>
      <c r="C13" s="121">
        <v>266</v>
      </c>
      <c r="D13" s="104">
        <v>10.543326183312701</v>
      </c>
      <c r="E13" s="105">
        <f t="shared" si="0"/>
        <v>0.21086652366625402</v>
      </c>
      <c r="F13" s="305">
        <f t="shared" ref="F13" si="4">AVERAGE(E13:E14)</f>
        <v>0.17341596126668021</v>
      </c>
      <c r="H13" s="230"/>
    </row>
    <row r="14" spans="1:8" x14ac:dyDescent="0.3">
      <c r="A14" s="33" t="s">
        <v>154</v>
      </c>
      <c r="B14" s="39">
        <v>2E-3</v>
      </c>
      <c r="C14" s="121">
        <v>266</v>
      </c>
      <c r="D14" s="104">
        <v>6.7982699433553204</v>
      </c>
      <c r="E14" s="105">
        <f t="shared" si="0"/>
        <v>0.1359653988671064</v>
      </c>
      <c r="F14" s="305"/>
      <c r="H14" s="230"/>
    </row>
    <row r="15" spans="1:8" ht="13.5" customHeight="1" x14ac:dyDescent="0.3">
      <c r="A15" s="33" t="s">
        <v>179</v>
      </c>
      <c r="B15" s="39">
        <v>2E-3</v>
      </c>
      <c r="C15" s="121">
        <v>277</v>
      </c>
      <c r="D15" s="104">
        <v>30.034242534534499</v>
      </c>
      <c r="E15" s="105">
        <f t="shared" si="0"/>
        <v>0.60068485069068989</v>
      </c>
      <c r="F15" s="144">
        <f>E15</f>
        <v>0.60068485069068989</v>
      </c>
      <c r="H15" s="230"/>
    </row>
    <row r="16" spans="1:8" x14ac:dyDescent="0.3">
      <c r="A16" s="35" t="s">
        <v>199</v>
      </c>
      <c r="B16" s="43">
        <v>2E-3</v>
      </c>
      <c r="C16" s="119">
        <v>279</v>
      </c>
      <c r="D16" s="117">
        <v>9.4855326924940897</v>
      </c>
      <c r="E16" s="105">
        <f t="shared" si="0"/>
        <v>0.18971065384988178</v>
      </c>
      <c r="F16" s="305">
        <f>AVERAGE(E16:E17)</f>
        <v>0.19523056252213189</v>
      </c>
      <c r="H16" s="230"/>
    </row>
    <row r="17" spans="1:14" ht="15" thickBot="1" x14ac:dyDescent="0.35">
      <c r="A17" s="40" t="s">
        <v>199</v>
      </c>
      <c r="B17" s="41">
        <v>2E-3</v>
      </c>
      <c r="C17" s="122">
        <v>279</v>
      </c>
      <c r="D17" s="111">
        <v>10.0375235597191</v>
      </c>
      <c r="E17" s="112">
        <f t="shared" si="0"/>
        <v>0.200750471194382</v>
      </c>
      <c r="F17" s="307"/>
      <c r="H17" s="230"/>
    </row>
    <row r="18" spans="1:14" x14ac:dyDescent="0.3">
      <c r="A18" s="37" t="s">
        <v>218</v>
      </c>
      <c r="B18" s="38">
        <v>6.3E-3</v>
      </c>
      <c r="C18" s="123">
        <v>268</v>
      </c>
      <c r="D18" s="114">
        <v>40.419372350618403</v>
      </c>
      <c r="E18" s="115">
        <f t="shared" si="0"/>
        <v>0.80838744701236809</v>
      </c>
      <c r="F18" s="146">
        <f>E18</f>
        <v>0.80838744701236809</v>
      </c>
      <c r="G18" s="230">
        <f>AVERAGE(F18:F23)</f>
        <v>0.70221420254330946</v>
      </c>
      <c r="H18" s="230">
        <f>_xlfn.STDEV.S(F18:F23)</f>
        <v>0.12853093275931859</v>
      </c>
    </row>
    <row r="19" spans="1:14" x14ac:dyDescent="0.3">
      <c r="A19" s="33" t="s">
        <v>197</v>
      </c>
      <c r="B19" s="39">
        <v>6.3E-3</v>
      </c>
      <c r="C19" s="121">
        <v>269</v>
      </c>
      <c r="D19" s="104">
        <v>42.426043829030299</v>
      </c>
      <c r="E19" s="105">
        <f t="shared" si="0"/>
        <v>0.84852087658060604</v>
      </c>
      <c r="F19" s="144">
        <f>E19</f>
        <v>0.84852087658060604</v>
      </c>
      <c r="H19" s="230"/>
    </row>
    <row r="20" spans="1:14" x14ac:dyDescent="0.3">
      <c r="A20" s="33" t="s">
        <v>187</v>
      </c>
      <c r="B20" s="39">
        <v>6.3E-3</v>
      </c>
      <c r="C20" s="121">
        <v>270</v>
      </c>
      <c r="D20" s="104">
        <v>28.789842138347201</v>
      </c>
      <c r="E20" s="105">
        <f t="shared" si="0"/>
        <v>0.57579684276694398</v>
      </c>
      <c r="F20" s="305">
        <f>AVERAGE(E20:E21)</f>
        <v>0.52866022273110902</v>
      </c>
      <c r="H20" s="230"/>
    </row>
    <row r="21" spans="1:14" x14ac:dyDescent="0.3">
      <c r="A21" s="33" t="s">
        <v>187</v>
      </c>
      <c r="B21" s="39">
        <v>6.3E-3</v>
      </c>
      <c r="C21" s="121">
        <v>270</v>
      </c>
      <c r="D21" s="104">
        <v>24.0761801347637</v>
      </c>
      <c r="E21" s="105">
        <f t="shared" si="0"/>
        <v>0.481523602695274</v>
      </c>
      <c r="F21" s="305"/>
      <c r="H21" s="230"/>
    </row>
    <row r="22" spans="1:14" x14ac:dyDescent="0.3">
      <c r="A22" s="33" t="s">
        <v>209</v>
      </c>
      <c r="B22" s="39">
        <v>6.3E-3</v>
      </c>
      <c r="C22" s="121">
        <v>278</v>
      </c>
      <c r="D22" s="104">
        <v>32.6809899418014</v>
      </c>
      <c r="E22" s="105">
        <f t="shared" si="0"/>
        <v>0.65361979883602794</v>
      </c>
      <c r="F22" s="144">
        <f>E22</f>
        <v>0.65361979883602794</v>
      </c>
      <c r="H22" s="230"/>
    </row>
    <row r="23" spans="1:14" ht="15" thickBot="1" x14ac:dyDescent="0.35">
      <c r="A23" s="40" t="s">
        <v>185</v>
      </c>
      <c r="B23" s="41">
        <v>6.3E-3</v>
      </c>
      <c r="C23" s="119">
        <v>280</v>
      </c>
      <c r="D23" s="117">
        <v>33.594133377821798</v>
      </c>
      <c r="E23" s="118">
        <f t="shared" si="0"/>
        <v>0.671882667556436</v>
      </c>
      <c r="F23" s="181">
        <f t="shared" ref="F23:F28" si="5">E23</f>
        <v>0.671882667556436</v>
      </c>
      <c r="H23" s="230"/>
    </row>
    <row r="24" spans="1:14" x14ac:dyDescent="0.3">
      <c r="A24" s="31" t="s">
        <v>176</v>
      </c>
      <c r="B24" s="138">
        <v>0.02</v>
      </c>
      <c r="C24" s="120">
        <v>272</v>
      </c>
      <c r="D24" s="107">
        <v>230.62685538352599</v>
      </c>
      <c r="E24" s="108">
        <f t="shared" si="0"/>
        <v>4.6125371076705193</v>
      </c>
      <c r="F24" s="147">
        <f t="shared" si="5"/>
        <v>4.6125371076705193</v>
      </c>
      <c r="G24" s="230">
        <f>AVERAGE(F24:F28)</f>
        <v>4.6359872540397076</v>
      </c>
      <c r="H24" s="230">
        <f>_xlfn.STDEV.S(F24:F28)</f>
        <v>2.1777353210614643</v>
      </c>
    </row>
    <row r="25" spans="1:14" x14ac:dyDescent="0.3">
      <c r="A25" s="33" t="s">
        <v>369</v>
      </c>
      <c r="B25" s="45">
        <v>0.02</v>
      </c>
      <c r="C25" s="121">
        <v>273</v>
      </c>
      <c r="D25" s="104">
        <v>186.929159999875</v>
      </c>
      <c r="E25" s="105">
        <f t="shared" si="0"/>
        <v>3.7385831999974997</v>
      </c>
      <c r="F25" s="144">
        <f t="shared" si="5"/>
        <v>3.7385831999974997</v>
      </c>
    </row>
    <row r="26" spans="1:14" x14ac:dyDescent="0.3">
      <c r="A26" s="33" t="s">
        <v>388</v>
      </c>
      <c r="B26" s="45">
        <v>0.02</v>
      </c>
      <c r="C26" s="121">
        <v>274</v>
      </c>
      <c r="D26" s="104">
        <v>160.17668561690101</v>
      </c>
      <c r="E26" s="105">
        <f t="shared" si="0"/>
        <v>3.2035337123380203</v>
      </c>
      <c r="F26" s="144">
        <f t="shared" si="5"/>
        <v>3.2035337123380203</v>
      </c>
    </row>
    <row r="27" spans="1:14" x14ac:dyDescent="0.3">
      <c r="A27" s="33" t="s">
        <v>356</v>
      </c>
      <c r="B27" s="45">
        <v>0.02</v>
      </c>
      <c r="C27" s="121">
        <v>275</v>
      </c>
      <c r="D27" s="104">
        <v>161.48442389585199</v>
      </c>
      <c r="E27" s="105">
        <f t="shared" si="0"/>
        <v>3.2296884779170396</v>
      </c>
      <c r="F27" s="144">
        <f t="shared" si="5"/>
        <v>3.2296884779170396</v>
      </c>
    </row>
    <row r="28" spans="1:14" ht="15" thickBot="1" x14ac:dyDescent="0.35">
      <c r="A28" s="40" t="s">
        <v>375</v>
      </c>
      <c r="B28" s="46">
        <v>0.02</v>
      </c>
      <c r="C28" s="122">
        <v>281</v>
      </c>
      <c r="D28" s="111">
        <v>419.77968861377298</v>
      </c>
      <c r="E28" s="112">
        <f t="shared" si="0"/>
        <v>8.3955937722754594</v>
      </c>
      <c r="F28" s="148">
        <f t="shared" si="5"/>
        <v>8.3955937722754594</v>
      </c>
    </row>
    <row r="29" spans="1:14" x14ac:dyDescent="0.3">
      <c r="B29" s="1"/>
      <c r="C29" s="1"/>
      <c r="D29" s="1"/>
      <c r="E29" s="1"/>
      <c r="F29" s="1"/>
      <c r="G29" s="1"/>
      <c r="H29" s="1"/>
      <c r="I29" s="47"/>
      <c r="J29" s="47"/>
      <c r="K29" s="47"/>
      <c r="L29" s="1"/>
      <c r="M29" s="1"/>
      <c r="N29" s="1"/>
    </row>
    <row r="30" spans="1:14" x14ac:dyDescent="0.3">
      <c r="B30" s="48"/>
      <c r="C30" s="48"/>
      <c r="D30" s="293" t="s">
        <v>267</v>
      </c>
      <c r="E30" s="293"/>
      <c r="F30" s="48"/>
      <c r="G30" s="1"/>
      <c r="H30" s="1"/>
      <c r="I30" s="1"/>
      <c r="J30" s="1"/>
      <c r="K30" s="1"/>
      <c r="M30" s="1"/>
      <c r="N30" s="1"/>
    </row>
    <row r="31" spans="1:14" x14ac:dyDescent="0.3">
      <c r="D31" s="1" t="s">
        <v>263</v>
      </c>
      <c r="E31" s="1" t="s">
        <v>268</v>
      </c>
      <c r="F31" s="1"/>
      <c r="G31" s="1"/>
      <c r="H31" s="1"/>
      <c r="I31" s="1"/>
      <c r="J31" s="1"/>
      <c r="K31" s="1"/>
      <c r="M31" s="1"/>
      <c r="N31" s="1"/>
    </row>
    <row r="32" spans="1:14" x14ac:dyDescent="0.3">
      <c r="D32" s="49">
        <v>2E-3</v>
      </c>
      <c r="E32" s="1" t="s">
        <v>269</v>
      </c>
      <c r="F32" s="1"/>
      <c r="G32" s="1"/>
      <c r="H32" s="1"/>
      <c r="I32" s="1"/>
      <c r="J32" s="1"/>
      <c r="K32" s="1"/>
      <c r="M32" s="1"/>
      <c r="N32" s="1"/>
    </row>
    <row r="33" spans="4:14" x14ac:dyDescent="0.3">
      <c r="D33" s="49">
        <v>6.3E-3</v>
      </c>
      <c r="E33" s="1" t="s">
        <v>270</v>
      </c>
      <c r="F33" s="1"/>
      <c r="G33" s="1"/>
      <c r="H33" s="1"/>
      <c r="I33" s="1"/>
      <c r="J33" s="1"/>
      <c r="K33" s="1"/>
      <c r="M33" s="1"/>
      <c r="N33" s="1"/>
    </row>
    <row r="34" spans="4:14" x14ac:dyDescent="0.3">
      <c r="D34" s="50">
        <v>0.02</v>
      </c>
      <c r="E34" s="1" t="s">
        <v>271</v>
      </c>
      <c r="F34" s="1"/>
      <c r="G34" s="1"/>
      <c r="H34" s="1"/>
      <c r="I34" s="1"/>
      <c r="J34" s="1"/>
      <c r="K34" s="1"/>
      <c r="M34" s="1"/>
      <c r="N34" s="1"/>
    </row>
  </sheetData>
  <mergeCells count="10">
    <mergeCell ref="A1:B1"/>
    <mergeCell ref="C1:F1"/>
    <mergeCell ref="F5:F6"/>
    <mergeCell ref="F20:F21"/>
    <mergeCell ref="D30:E30"/>
    <mergeCell ref="F7:F8"/>
    <mergeCell ref="F9:F10"/>
    <mergeCell ref="F11:F12"/>
    <mergeCell ref="F13:F14"/>
    <mergeCell ref="F16:F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3E53-014E-45D4-9624-19F403A77CB2}">
  <sheetPr>
    <tabColor rgb="FFFFC000"/>
  </sheetPr>
  <dimension ref="A1:N26"/>
  <sheetViews>
    <sheetView workbookViewId="0">
      <selection activeCell="J24" sqref="J24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</cols>
  <sheetData>
    <row r="1" spans="1:8" ht="15" thickBot="1" x14ac:dyDescent="0.35">
      <c r="A1" s="298"/>
      <c r="B1" s="299"/>
      <c r="C1" s="300" t="s">
        <v>291</v>
      </c>
      <c r="D1" s="301"/>
      <c r="E1" s="301"/>
      <c r="F1" s="301"/>
      <c r="G1" s="245" t="s">
        <v>482</v>
      </c>
      <c r="H1" s="245" t="s">
        <v>464</v>
      </c>
    </row>
    <row r="2" spans="1:8" x14ac:dyDescent="0.3">
      <c r="A2" s="37" t="s">
        <v>262</v>
      </c>
      <c r="B2" s="135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213</v>
      </c>
      <c r="B3" s="34" t="s">
        <v>6</v>
      </c>
      <c r="C3" s="121">
        <v>123</v>
      </c>
      <c r="D3" s="104">
        <v>-0.19635451940242901</v>
      </c>
      <c r="E3" s="105">
        <f>D3*20/1000</f>
        <v>-3.9270903880485805E-3</v>
      </c>
      <c r="F3" s="144">
        <f>E3</f>
        <v>-3.9270903880485805E-3</v>
      </c>
      <c r="G3" s="230">
        <f>AVERAGE(F3:F6)</f>
        <v>5.5928173770802107E-2</v>
      </c>
      <c r="H3" s="230">
        <f>_xlfn.STDEV.S(F3:F6)</f>
        <v>8.5657362791715957E-2</v>
      </c>
    </row>
    <row r="4" spans="1:8" x14ac:dyDescent="0.3">
      <c r="A4" s="33" t="s">
        <v>162</v>
      </c>
      <c r="B4" s="34" t="s">
        <v>6</v>
      </c>
      <c r="C4" s="121">
        <v>127</v>
      </c>
      <c r="D4" s="104">
        <v>0.88317362975172398</v>
      </c>
      <c r="E4" s="105">
        <f t="shared" ref="E4:E5" si="0">D4*20/1000</f>
        <v>1.766347259503448E-2</v>
      </c>
      <c r="F4" s="144">
        <f>E4</f>
        <v>1.766347259503448E-2</v>
      </c>
      <c r="H4" s="230"/>
    </row>
    <row r="5" spans="1:8" x14ac:dyDescent="0.3">
      <c r="A5" s="33" t="s">
        <v>160</v>
      </c>
      <c r="B5" s="34" t="s">
        <v>6</v>
      </c>
      <c r="C5" s="121">
        <v>131</v>
      </c>
      <c r="D5" s="104">
        <v>7.7842498287934001</v>
      </c>
      <c r="E5" s="105">
        <f t="shared" si="0"/>
        <v>0.15568499657586801</v>
      </c>
      <c r="F5" s="305">
        <f>AVERAGE(E5:E6)</f>
        <v>0.15404813910542042</v>
      </c>
      <c r="H5" s="230"/>
    </row>
    <row r="6" spans="1:8" ht="15" thickBot="1" x14ac:dyDescent="0.35">
      <c r="A6" s="33" t="s">
        <v>160</v>
      </c>
      <c r="B6" s="34" t="s">
        <v>6</v>
      </c>
      <c r="C6" s="119">
        <v>131</v>
      </c>
      <c r="D6" s="117">
        <v>7.6205640817486398</v>
      </c>
      <c r="E6" s="118">
        <f>D6*20/1000</f>
        <v>0.15241128163497281</v>
      </c>
      <c r="F6" s="294"/>
      <c r="H6" s="230"/>
    </row>
    <row r="7" spans="1:8" x14ac:dyDescent="0.3">
      <c r="A7" s="37" t="s">
        <v>211</v>
      </c>
      <c r="B7" s="38">
        <v>2E-3</v>
      </c>
      <c r="C7" s="120">
        <v>124</v>
      </c>
      <c r="D7" s="107">
        <v>1.50361635060748</v>
      </c>
      <c r="E7" s="108">
        <f>D7*20/1000</f>
        <v>3.00723270121496E-2</v>
      </c>
      <c r="F7" s="306">
        <f>AVERAGE(E7:E8)</f>
        <v>2.78816649716997E-2</v>
      </c>
      <c r="G7" s="230">
        <f>AVERAGE(F7:F12)</f>
        <v>9.4531571075071305E-2</v>
      </c>
      <c r="H7" s="230">
        <f>_xlfn.STDEV.S(F7:F12)</f>
        <v>6.886161581935886E-2</v>
      </c>
    </row>
    <row r="8" spans="1:8" x14ac:dyDescent="0.3">
      <c r="A8" s="33" t="s">
        <v>211</v>
      </c>
      <c r="B8" s="39">
        <v>2E-3</v>
      </c>
      <c r="C8" s="121">
        <v>124</v>
      </c>
      <c r="D8" s="104">
        <v>1.28455014656249</v>
      </c>
      <c r="E8" s="105">
        <f t="shared" ref="E8:E20" si="1">D8*20/1000</f>
        <v>2.5691002931249797E-2</v>
      </c>
      <c r="F8" s="305"/>
      <c r="H8" s="230"/>
    </row>
    <row r="9" spans="1:8" x14ac:dyDescent="0.3">
      <c r="A9" s="33" t="s">
        <v>164</v>
      </c>
      <c r="B9" s="39">
        <v>2E-3</v>
      </c>
      <c r="C9" s="121">
        <v>125</v>
      </c>
      <c r="D9" s="104">
        <v>8.7566344457152798</v>
      </c>
      <c r="E9" s="105">
        <f t="shared" si="1"/>
        <v>0.17513268891430558</v>
      </c>
      <c r="F9" s="305">
        <f t="shared" ref="F9" si="2">AVERAGE(E9:E10)</f>
        <v>0.16541001458452659</v>
      </c>
      <c r="H9" s="230"/>
    </row>
    <row r="10" spans="1:8" x14ac:dyDescent="0.3">
      <c r="A10" s="33" t="s">
        <v>164</v>
      </c>
      <c r="B10" s="39">
        <v>2E-3</v>
      </c>
      <c r="C10" s="121">
        <v>125</v>
      </c>
      <c r="D10" s="104">
        <v>7.7843670127373796</v>
      </c>
      <c r="E10" s="105">
        <f t="shared" si="1"/>
        <v>0.15568734025474759</v>
      </c>
      <c r="F10" s="305"/>
      <c r="H10" s="230"/>
    </row>
    <row r="11" spans="1:8" x14ac:dyDescent="0.3">
      <c r="A11" s="33" t="s">
        <v>154</v>
      </c>
      <c r="B11" s="39">
        <v>2E-3</v>
      </c>
      <c r="C11" s="121">
        <v>126</v>
      </c>
      <c r="D11" s="104">
        <v>5.7524895864993901</v>
      </c>
      <c r="E11" s="105">
        <f t="shared" si="1"/>
        <v>0.1150497917299878</v>
      </c>
      <c r="F11" s="305">
        <f t="shared" ref="F11" si="3">AVERAGE(E11:E12)</f>
        <v>9.0303033668987606E-2</v>
      </c>
      <c r="H11" s="230"/>
    </row>
    <row r="12" spans="1:8" ht="15" thickBot="1" x14ac:dyDescent="0.35">
      <c r="A12" s="40" t="s">
        <v>154</v>
      </c>
      <c r="B12" s="41">
        <v>2E-3</v>
      </c>
      <c r="C12" s="122">
        <v>126</v>
      </c>
      <c r="D12" s="111">
        <v>3.2778137803993701</v>
      </c>
      <c r="E12" s="112">
        <f t="shared" si="1"/>
        <v>6.5556275607987408E-2</v>
      </c>
      <c r="F12" s="307"/>
      <c r="H12" s="230"/>
    </row>
    <row r="13" spans="1:8" x14ac:dyDescent="0.3">
      <c r="A13" s="136" t="s">
        <v>218</v>
      </c>
      <c r="B13" s="42">
        <v>6.3E-3</v>
      </c>
      <c r="C13" s="123">
        <v>128</v>
      </c>
      <c r="D13" s="114">
        <v>77.296189266520699</v>
      </c>
      <c r="E13" s="115">
        <f t="shared" si="1"/>
        <v>1.545923785330414</v>
      </c>
      <c r="F13" s="146">
        <f>E13</f>
        <v>1.545923785330414</v>
      </c>
      <c r="G13" s="230">
        <f>AVERAGE(F13:F16)</f>
        <v>1.6801715539819291</v>
      </c>
      <c r="H13" s="230">
        <f>_xlfn.STDEV.S(F13:F16)</f>
        <v>0.24748191263750979</v>
      </c>
    </row>
    <row r="14" spans="1:8" x14ac:dyDescent="0.3">
      <c r="A14" s="137" t="s">
        <v>197</v>
      </c>
      <c r="B14" s="39">
        <v>6.3E-3</v>
      </c>
      <c r="C14" s="121">
        <v>129</v>
      </c>
      <c r="D14" s="104">
        <v>98.288421665100202</v>
      </c>
      <c r="E14" s="105">
        <f t="shared" si="1"/>
        <v>1.965768433302004</v>
      </c>
      <c r="F14" s="144">
        <f>E14</f>
        <v>1.965768433302004</v>
      </c>
      <c r="H14" s="230"/>
    </row>
    <row r="15" spans="1:8" x14ac:dyDescent="0.3">
      <c r="A15" s="137" t="s">
        <v>187</v>
      </c>
      <c r="B15" s="39">
        <v>6.3E-3</v>
      </c>
      <c r="C15" s="121">
        <v>130</v>
      </c>
      <c r="D15" s="104">
        <v>76.301507931493205</v>
      </c>
      <c r="E15" s="105">
        <f t="shared" si="1"/>
        <v>1.5260301586298641</v>
      </c>
      <c r="F15" s="305">
        <f>AVERAGE(E15:E16)</f>
        <v>1.528822443313369</v>
      </c>
      <c r="H15" s="230"/>
    </row>
    <row r="16" spans="1:8" ht="15" thickBot="1" x14ac:dyDescent="0.35">
      <c r="A16" s="183" t="s">
        <v>187</v>
      </c>
      <c r="B16" s="43">
        <v>6.3E-3</v>
      </c>
      <c r="C16" s="119">
        <v>130</v>
      </c>
      <c r="D16" s="117">
        <v>76.580736399843701</v>
      </c>
      <c r="E16" s="118">
        <f t="shared" si="1"/>
        <v>1.5316147279968741</v>
      </c>
      <c r="F16" s="294"/>
      <c r="H16" s="230"/>
    </row>
    <row r="17" spans="1:14" x14ac:dyDescent="0.3">
      <c r="A17" s="37" t="s">
        <v>176</v>
      </c>
      <c r="B17" s="44">
        <v>0.02</v>
      </c>
      <c r="C17" s="120">
        <v>132</v>
      </c>
      <c r="D17" s="107">
        <v>255.05444693986399</v>
      </c>
      <c r="E17" s="108">
        <f t="shared" si="1"/>
        <v>5.1010889387972806</v>
      </c>
      <c r="F17" s="147">
        <f>E17</f>
        <v>5.1010889387972806</v>
      </c>
      <c r="G17" s="230">
        <f>AVERAGE(F17:F20)</f>
        <v>4.9318024031448049</v>
      </c>
      <c r="H17" s="230">
        <f>_xlfn.STDEV.S(F17:F20)</f>
        <v>0.93821275505686386</v>
      </c>
    </row>
    <row r="18" spans="1:14" x14ac:dyDescent="0.3">
      <c r="A18" s="33" t="s">
        <v>369</v>
      </c>
      <c r="B18" s="45">
        <v>0.02</v>
      </c>
      <c r="C18" s="121">
        <v>133</v>
      </c>
      <c r="D18" s="104">
        <v>306.40226634888597</v>
      </c>
      <c r="E18" s="105">
        <f t="shared" si="1"/>
        <v>6.1280453269777189</v>
      </c>
      <c r="F18" s="144">
        <f t="shared" ref="F18:F20" si="4">E18</f>
        <v>6.1280453269777189</v>
      </c>
      <c r="H18" s="230"/>
    </row>
    <row r="19" spans="1:14" x14ac:dyDescent="0.3">
      <c r="A19" s="33" t="s">
        <v>388</v>
      </c>
      <c r="B19" s="45">
        <v>0.02</v>
      </c>
      <c r="C19" s="121">
        <v>134</v>
      </c>
      <c r="D19" s="104">
        <v>194.81884986564501</v>
      </c>
      <c r="E19" s="105">
        <f t="shared" si="1"/>
        <v>3.8963769973129003</v>
      </c>
      <c r="F19" s="144">
        <f t="shared" si="4"/>
        <v>3.8963769973129003</v>
      </c>
      <c r="H19" s="313"/>
      <c r="I19" s="245"/>
    </row>
    <row r="20" spans="1:14" ht="15" thickBot="1" x14ac:dyDescent="0.35">
      <c r="A20" s="40" t="s">
        <v>356</v>
      </c>
      <c r="B20" s="46">
        <v>0.02</v>
      </c>
      <c r="C20" s="122">
        <v>135</v>
      </c>
      <c r="D20" s="111">
        <v>230.084917474566</v>
      </c>
      <c r="E20" s="112">
        <f t="shared" si="1"/>
        <v>4.6016983494913202</v>
      </c>
      <c r="F20" s="148">
        <f t="shared" si="4"/>
        <v>4.6016983494913202</v>
      </c>
      <c r="H20" s="313"/>
    </row>
    <row r="21" spans="1:14" x14ac:dyDescent="0.3">
      <c r="B21" s="1"/>
      <c r="C21" s="1"/>
      <c r="D21" s="1"/>
      <c r="E21" s="1"/>
      <c r="F21" s="1"/>
      <c r="G21" s="1"/>
      <c r="H21" s="1"/>
      <c r="I21" s="47"/>
      <c r="J21" s="47"/>
      <c r="K21" s="47"/>
      <c r="L21" s="1"/>
      <c r="M21" s="1"/>
      <c r="N21" s="1"/>
    </row>
    <row r="22" spans="1:14" x14ac:dyDescent="0.3">
      <c r="B22" s="48"/>
      <c r="C22" s="48"/>
      <c r="D22" s="293" t="s">
        <v>267</v>
      </c>
      <c r="E22" s="293"/>
      <c r="F22" s="48"/>
      <c r="G22" s="1"/>
      <c r="H22" s="1"/>
      <c r="I22" s="1"/>
      <c r="J22" s="1"/>
      <c r="K22" s="1"/>
      <c r="M22" s="1"/>
      <c r="N22" s="1"/>
    </row>
    <row r="23" spans="1:14" x14ac:dyDescent="0.3">
      <c r="D23" s="1" t="s">
        <v>263</v>
      </c>
      <c r="E23" s="1" t="s">
        <v>268</v>
      </c>
      <c r="F23" s="1"/>
      <c r="G23" s="1"/>
      <c r="H23" s="1"/>
      <c r="I23" s="1"/>
      <c r="J23" s="1"/>
      <c r="K23" s="1"/>
      <c r="M23" s="1"/>
      <c r="N23" s="1"/>
    </row>
    <row r="24" spans="1:14" x14ac:dyDescent="0.3">
      <c r="D24" s="49">
        <v>2E-3</v>
      </c>
      <c r="E24" s="1" t="s">
        <v>269</v>
      </c>
      <c r="F24" s="1"/>
      <c r="G24" s="1"/>
      <c r="H24" s="1"/>
      <c r="I24" s="1"/>
      <c r="J24" s="1"/>
      <c r="K24" s="1"/>
      <c r="M24" s="1"/>
      <c r="N24" s="1"/>
    </row>
    <row r="25" spans="1:14" x14ac:dyDescent="0.3">
      <c r="D25" s="49">
        <v>6.3E-3</v>
      </c>
      <c r="E25" s="1" t="s">
        <v>270</v>
      </c>
      <c r="F25" s="1"/>
      <c r="G25" s="1"/>
      <c r="H25" s="1"/>
      <c r="I25" s="1"/>
      <c r="J25" s="1"/>
      <c r="K25" s="1"/>
      <c r="M25" s="1"/>
      <c r="N25" s="1"/>
    </row>
    <row r="26" spans="1:14" x14ac:dyDescent="0.3">
      <c r="D26" s="50">
        <v>0.02</v>
      </c>
      <c r="E26" s="1" t="s">
        <v>271</v>
      </c>
      <c r="F26" s="1"/>
      <c r="G26" s="1"/>
      <c r="H26" s="1"/>
      <c r="I26" s="1"/>
      <c r="J26" s="1"/>
      <c r="K26" s="1"/>
      <c r="M26" s="1"/>
      <c r="N26" s="1"/>
    </row>
  </sheetData>
  <mergeCells count="8">
    <mergeCell ref="A1:B1"/>
    <mergeCell ref="C1:F1"/>
    <mergeCell ref="F5:F6"/>
    <mergeCell ref="F11:F12"/>
    <mergeCell ref="F15:F16"/>
    <mergeCell ref="D22:E22"/>
    <mergeCell ref="F7:F8"/>
    <mergeCell ref="F9:F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F21B-AC21-4470-883F-37FA7130D812}">
  <sheetPr>
    <tabColor rgb="FFFFC000"/>
  </sheetPr>
  <dimension ref="A1:H27"/>
  <sheetViews>
    <sheetView workbookViewId="0">
      <selection activeCell="G2" sqref="G1:G1048576"/>
    </sheetView>
  </sheetViews>
  <sheetFormatPr defaultRowHeight="14.4" x14ac:dyDescent="0.3"/>
  <cols>
    <col min="4" max="4" width="11.88671875" customWidth="1"/>
    <col min="5" max="6" width="16.44140625" customWidth="1"/>
  </cols>
  <sheetData>
    <row r="1" spans="1:8" ht="15" thickBot="1" x14ac:dyDescent="0.35">
      <c r="A1" s="253"/>
      <c r="B1" s="254"/>
      <c r="C1" s="302" t="s">
        <v>288</v>
      </c>
      <c r="D1" s="303"/>
      <c r="E1" s="303"/>
      <c r="F1" s="303"/>
      <c r="G1" s="245" t="s">
        <v>482</v>
      </c>
      <c r="H1" s="245" t="s">
        <v>464</v>
      </c>
    </row>
    <row r="2" spans="1:8" ht="15" thickBot="1" x14ac:dyDescent="0.35">
      <c r="A2" s="184" t="s">
        <v>262</v>
      </c>
      <c r="B2" s="185" t="s">
        <v>263</v>
      </c>
      <c r="C2" s="186" t="s">
        <v>264</v>
      </c>
      <c r="D2" s="187" t="s">
        <v>265</v>
      </c>
      <c r="E2" s="187" t="s">
        <v>266</v>
      </c>
      <c r="F2" s="188" t="s">
        <v>440</v>
      </c>
    </row>
    <row r="3" spans="1:8" x14ac:dyDescent="0.3">
      <c r="A3" s="37" t="s">
        <v>174</v>
      </c>
      <c r="B3" s="135" t="s">
        <v>6</v>
      </c>
      <c r="C3" s="139">
        <v>99</v>
      </c>
      <c r="D3" s="107">
        <v>-0.37669547778100898</v>
      </c>
      <c r="E3" s="108">
        <f>D3*20/1000</f>
        <v>-7.5339095556201793E-3</v>
      </c>
      <c r="F3" s="308">
        <f>AVERAGE(E3:E4)</f>
        <v>-6.5405030825037794E-3</v>
      </c>
      <c r="G3" s="230">
        <f>AVERAGE(F3:F8)</f>
        <v>7.9378606617962116E-2</v>
      </c>
      <c r="H3" s="230">
        <f>_xlfn.STDEV.S(F3:F8)</f>
        <v>9.1474926519038754E-2</v>
      </c>
    </row>
    <row r="4" spans="1:8" x14ac:dyDescent="0.3">
      <c r="A4" s="33" t="s">
        <v>174</v>
      </c>
      <c r="B4" s="34" t="s">
        <v>6</v>
      </c>
      <c r="C4" s="103">
        <v>99</v>
      </c>
      <c r="D4" s="104">
        <v>-0.27735483046936898</v>
      </c>
      <c r="E4" s="105">
        <f t="shared" ref="E4:E21" si="0">D4*20/1000</f>
        <v>-5.5470966093873796E-3</v>
      </c>
      <c r="F4" s="309"/>
      <c r="H4" s="230"/>
    </row>
    <row r="5" spans="1:8" x14ac:dyDescent="0.3">
      <c r="A5" s="33" t="s">
        <v>205</v>
      </c>
      <c r="B5" s="34" t="s">
        <v>6</v>
      </c>
      <c r="C5" s="103">
        <v>103</v>
      </c>
      <c r="D5" s="104">
        <v>3.5289214467794601</v>
      </c>
      <c r="E5" s="105">
        <f t="shared" si="0"/>
        <v>7.0578428935589202E-2</v>
      </c>
      <c r="F5" s="309">
        <f t="shared" ref="F5" si="1">AVERAGE(E5:E6)</f>
        <v>6.9130153397294503E-2</v>
      </c>
      <c r="H5" s="230"/>
    </row>
    <row r="6" spans="1:8" x14ac:dyDescent="0.3">
      <c r="A6" s="33" t="s">
        <v>205</v>
      </c>
      <c r="B6" s="34" t="s">
        <v>6</v>
      </c>
      <c r="C6" s="103">
        <v>103</v>
      </c>
      <c r="D6" s="104">
        <v>3.38409389294999</v>
      </c>
      <c r="E6" s="105">
        <f t="shared" si="0"/>
        <v>6.7681877858999803E-2</v>
      </c>
      <c r="F6" s="309"/>
      <c r="H6" s="230"/>
    </row>
    <row r="7" spans="1:8" x14ac:dyDescent="0.3">
      <c r="A7" s="33" t="s">
        <v>192</v>
      </c>
      <c r="B7" s="34" t="s">
        <v>6</v>
      </c>
      <c r="C7" s="103">
        <v>107</v>
      </c>
      <c r="D7" s="104">
        <v>10.035441142002901</v>
      </c>
      <c r="E7" s="105">
        <f t="shared" si="0"/>
        <v>0.20070882284005803</v>
      </c>
      <c r="F7" s="309">
        <f t="shared" ref="F7" si="2">AVERAGE(E7:E8)</f>
        <v>0.17554616953909563</v>
      </c>
      <c r="H7" s="230"/>
    </row>
    <row r="8" spans="1:8" ht="15" thickBot="1" x14ac:dyDescent="0.35">
      <c r="A8" s="40" t="s">
        <v>192</v>
      </c>
      <c r="B8" s="82" t="s">
        <v>6</v>
      </c>
      <c r="C8" s="145">
        <v>107</v>
      </c>
      <c r="D8" s="111">
        <v>7.5191758119066598</v>
      </c>
      <c r="E8" s="112">
        <f t="shared" si="0"/>
        <v>0.1503835162381332</v>
      </c>
      <c r="F8" s="310"/>
      <c r="H8" s="230"/>
    </row>
    <row r="9" spans="1:8" x14ac:dyDescent="0.3">
      <c r="A9" s="31" t="s">
        <v>170</v>
      </c>
      <c r="B9" s="42">
        <v>2E-3</v>
      </c>
      <c r="C9" s="113">
        <v>100</v>
      </c>
      <c r="D9" s="114">
        <v>21.3194565821628</v>
      </c>
      <c r="E9" s="115">
        <f t="shared" si="0"/>
        <v>0.42638913164325598</v>
      </c>
      <c r="F9" s="311">
        <f t="shared" ref="F9" si="3">AVERAGE(E9:E10)</f>
        <v>0.42129590089163299</v>
      </c>
      <c r="G9" s="230">
        <f>AVERAGE(F9:F13)</f>
        <v>0.589832179396235</v>
      </c>
      <c r="H9" s="230">
        <f>_xlfn.STDEV.S(F9:F13)</f>
        <v>0.16006174080868729</v>
      </c>
    </row>
    <row r="10" spans="1:8" x14ac:dyDescent="0.3">
      <c r="A10" s="33" t="s">
        <v>170</v>
      </c>
      <c r="B10" s="39">
        <v>2E-3</v>
      </c>
      <c r="C10" s="109">
        <v>100</v>
      </c>
      <c r="D10" s="104">
        <v>20.810133507000501</v>
      </c>
      <c r="E10" s="105">
        <f t="shared" si="0"/>
        <v>0.41620267014001</v>
      </c>
      <c r="F10" s="309"/>
      <c r="H10" s="230"/>
    </row>
    <row r="11" spans="1:8" x14ac:dyDescent="0.3">
      <c r="A11" s="33" t="s">
        <v>181</v>
      </c>
      <c r="B11" s="39">
        <v>2E-3</v>
      </c>
      <c r="C11" s="109">
        <v>101</v>
      </c>
      <c r="D11" s="104">
        <v>30.420049040823599</v>
      </c>
      <c r="E11" s="105">
        <f t="shared" si="0"/>
        <v>0.60840098081647198</v>
      </c>
      <c r="F11" s="105">
        <f>E11</f>
        <v>0.60840098081647198</v>
      </c>
      <c r="H11" s="230"/>
    </row>
    <row r="12" spans="1:8" x14ac:dyDescent="0.3">
      <c r="A12" s="33" t="s">
        <v>183</v>
      </c>
      <c r="B12" s="39">
        <v>2E-3</v>
      </c>
      <c r="C12" s="109">
        <v>102</v>
      </c>
      <c r="D12" s="104">
        <v>37.626956513287404</v>
      </c>
      <c r="E12" s="105">
        <f t="shared" si="0"/>
        <v>0.75253913026574815</v>
      </c>
      <c r="F12" s="309">
        <f>AVERAGE(E12:E13)</f>
        <v>0.73979965648060009</v>
      </c>
      <c r="H12" s="230"/>
    </row>
    <row r="13" spans="1:8" ht="15" thickBot="1" x14ac:dyDescent="0.35">
      <c r="A13" s="35" t="s">
        <v>183</v>
      </c>
      <c r="B13" s="43">
        <v>2E-3</v>
      </c>
      <c r="C13" s="116">
        <v>102</v>
      </c>
      <c r="D13" s="117">
        <v>36.353009134772599</v>
      </c>
      <c r="E13" s="118">
        <f t="shared" si="0"/>
        <v>0.72706018269545203</v>
      </c>
      <c r="F13" s="312"/>
      <c r="H13" s="230"/>
    </row>
    <row r="14" spans="1:8" x14ac:dyDescent="0.3">
      <c r="A14" s="37" t="s">
        <v>189</v>
      </c>
      <c r="B14" s="38">
        <v>6.3E-3</v>
      </c>
      <c r="C14" s="106">
        <v>104</v>
      </c>
      <c r="D14" s="107">
        <v>196.31660655994</v>
      </c>
      <c r="E14" s="108">
        <f t="shared" si="0"/>
        <v>3.9263321311988002</v>
      </c>
      <c r="F14" s="108">
        <f>E14</f>
        <v>3.9263321311988002</v>
      </c>
      <c r="G14" s="230">
        <f>AVERAGE(F14:F16)</f>
        <v>1.8987107897752737</v>
      </c>
      <c r="H14" s="230">
        <f>_xlfn.STDEV.S(F14:F16)</f>
        <v>1.7840251867844472</v>
      </c>
    </row>
    <row r="15" spans="1:8" x14ac:dyDescent="0.3">
      <c r="A15" s="33" t="s">
        <v>168</v>
      </c>
      <c r="B15" s="39">
        <v>6.3E-3</v>
      </c>
      <c r="C15" s="109">
        <v>105</v>
      </c>
      <c r="D15" s="104">
        <v>60.001721897033903</v>
      </c>
      <c r="E15" s="105">
        <f t="shared" si="0"/>
        <v>1.2000344379406782</v>
      </c>
      <c r="F15" s="105">
        <f t="shared" ref="F15:F16" si="4">E15</f>
        <v>1.2000344379406782</v>
      </c>
      <c r="H15" s="230"/>
    </row>
    <row r="16" spans="1:8" ht="15" thickBot="1" x14ac:dyDescent="0.35">
      <c r="A16" s="40" t="s">
        <v>220</v>
      </c>
      <c r="B16" s="41">
        <v>6.3E-3</v>
      </c>
      <c r="C16" s="110">
        <v>106</v>
      </c>
      <c r="D16" s="111">
        <v>28.488290009317101</v>
      </c>
      <c r="E16" s="112">
        <f t="shared" si="0"/>
        <v>0.56976580018634204</v>
      </c>
      <c r="F16" s="112">
        <f t="shared" si="4"/>
        <v>0.56976580018634204</v>
      </c>
      <c r="H16" s="230"/>
    </row>
    <row r="17" spans="1:8" x14ac:dyDescent="0.3">
      <c r="A17" s="37" t="s">
        <v>194</v>
      </c>
      <c r="B17" s="44">
        <v>0.02</v>
      </c>
      <c r="C17" s="106">
        <v>108</v>
      </c>
      <c r="D17" s="107">
        <v>224.52108591016099</v>
      </c>
      <c r="E17" s="108">
        <f t="shared" si="0"/>
        <v>4.49042171820322</v>
      </c>
      <c r="F17" s="308">
        <f>AVERAGE(E17:E18)</f>
        <v>5.0792804685875197</v>
      </c>
      <c r="G17" s="230">
        <f>AVERAGE(F17:F21)</f>
        <v>4.5214115683109402</v>
      </c>
      <c r="H17" s="230">
        <f>_xlfn.STDEV.S(F17:F21)</f>
        <v>0.86978515676600299</v>
      </c>
    </row>
    <row r="18" spans="1:8" x14ac:dyDescent="0.3">
      <c r="A18" s="33" t="s">
        <v>194</v>
      </c>
      <c r="B18" s="45">
        <v>0.02</v>
      </c>
      <c r="C18" s="109">
        <v>108</v>
      </c>
      <c r="D18" s="104">
        <v>283.40696094859101</v>
      </c>
      <c r="E18" s="105">
        <f t="shared" si="0"/>
        <v>5.6681392189718203</v>
      </c>
      <c r="F18" s="309"/>
    </row>
    <row r="19" spans="1:8" x14ac:dyDescent="0.3">
      <c r="A19" s="33" t="s">
        <v>152</v>
      </c>
      <c r="B19" s="45">
        <v>0.02</v>
      </c>
      <c r="C19" s="109">
        <v>109</v>
      </c>
      <c r="D19" s="104">
        <v>235.41649092990801</v>
      </c>
      <c r="E19" s="105">
        <f t="shared" si="0"/>
        <v>4.7083298185981599</v>
      </c>
      <c r="F19" s="309">
        <f>AVERAGE(E19:E20)</f>
        <v>4.9657425856938202</v>
      </c>
    </row>
    <row r="20" spans="1:8" x14ac:dyDescent="0.3">
      <c r="A20" s="33" t="s">
        <v>152</v>
      </c>
      <c r="B20" s="45">
        <v>0.02</v>
      </c>
      <c r="C20" s="109">
        <v>109</v>
      </c>
      <c r="D20" s="104">
        <v>261.157767639474</v>
      </c>
      <c r="E20" s="105">
        <f t="shared" si="0"/>
        <v>5.2231553527894805</v>
      </c>
      <c r="F20" s="309"/>
    </row>
    <row r="21" spans="1:8" ht="15" thickBot="1" x14ac:dyDescent="0.35">
      <c r="A21" s="40" t="s">
        <v>360</v>
      </c>
      <c r="B21" s="46">
        <v>0.02</v>
      </c>
      <c r="C21" s="110">
        <v>110</v>
      </c>
      <c r="D21" s="111">
        <v>175.96058253257399</v>
      </c>
      <c r="E21" s="112">
        <f t="shared" si="0"/>
        <v>3.5192116506514797</v>
      </c>
      <c r="F21" s="112">
        <f>E21</f>
        <v>3.5192116506514797</v>
      </c>
    </row>
    <row r="22" spans="1:8" x14ac:dyDescent="0.3">
      <c r="B22" s="1"/>
      <c r="C22" s="1"/>
      <c r="D22" s="1"/>
      <c r="E22" s="1"/>
      <c r="F22" s="1"/>
    </row>
    <row r="23" spans="1:8" x14ac:dyDescent="0.3">
      <c r="B23" s="48"/>
      <c r="C23" s="48"/>
      <c r="D23" s="293" t="s">
        <v>267</v>
      </c>
      <c r="E23" s="293"/>
      <c r="F23" s="48"/>
    </row>
    <row r="24" spans="1:8" x14ac:dyDescent="0.3">
      <c r="D24" s="1" t="s">
        <v>263</v>
      </c>
      <c r="E24" s="1" t="s">
        <v>268</v>
      </c>
      <c r="F24" s="1"/>
    </row>
    <row r="25" spans="1:8" x14ac:dyDescent="0.3">
      <c r="D25" s="49">
        <v>2E-3</v>
      </c>
      <c r="E25" s="1" t="s">
        <v>269</v>
      </c>
      <c r="F25" s="1"/>
    </row>
    <row r="26" spans="1:8" x14ac:dyDescent="0.3">
      <c r="D26" s="49">
        <v>6.3E-3</v>
      </c>
      <c r="E26" s="1" t="s">
        <v>270</v>
      </c>
      <c r="F26" s="1"/>
    </row>
    <row r="27" spans="1:8" x14ac:dyDescent="0.3">
      <c r="D27" s="50">
        <v>0.02</v>
      </c>
      <c r="E27" s="1" t="s">
        <v>271</v>
      </c>
      <c r="F27" s="1"/>
    </row>
  </sheetData>
  <mergeCells count="10">
    <mergeCell ref="A1:B1"/>
    <mergeCell ref="C1:F1"/>
    <mergeCell ref="D23:E23"/>
    <mergeCell ref="F3:F4"/>
    <mergeCell ref="F5:F6"/>
    <mergeCell ref="F7:F8"/>
    <mergeCell ref="F9:F10"/>
    <mergeCell ref="F12:F13"/>
    <mergeCell ref="F17:F18"/>
    <mergeCell ref="F19:F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C38-2882-4870-8F3F-38D28A3BB189}">
  <sheetPr>
    <tabColor rgb="FFFFC000"/>
  </sheetPr>
  <dimension ref="A1:H28"/>
  <sheetViews>
    <sheetView workbookViewId="0">
      <selection activeCell="J26" sqref="J26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1.21875" bestFit="1" customWidth="1"/>
    <col min="9" max="9" width="14.77734375" bestFit="1" customWidth="1"/>
    <col min="10" max="10" width="9.33203125" bestFit="1" customWidth="1"/>
  </cols>
  <sheetData>
    <row r="1" spans="1:8" ht="15" thickBot="1" x14ac:dyDescent="0.35">
      <c r="A1" s="253"/>
      <c r="B1" s="254"/>
      <c r="C1" s="302" t="s">
        <v>290</v>
      </c>
      <c r="D1" s="303"/>
      <c r="E1" s="303"/>
      <c r="F1" s="303"/>
      <c r="G1" s="245" t="s">
        <v>482</v>
      </c>
      <c r="H1" s="245" t="s">
        <v>464</v>
      </c>
    </row>
    <row r="2" spans="1:8" ht="15" thickBot="1" x14ac:dyDescent="0.35">
      <c r="A2" s="184" t="s">
        <v>262</v>
      </c>
      <c r="B2" s="185" t="s">
        <v>263</v>
      </c>
      <c r="C2" s="164" t="s">
        <v>264</v>
      </c>
      <c r="D2" s="165" t="s">
        <v>265</v>
      </c>
      <c r="E2" s="165" t="s">
        <v>266</v>
      </c>
      <c r="F2" s="166" t="s">
        <v>440</v>
      </c>
    </row>
    <row r="3" spans="1:8" x14ac:dyDescent="0.3">
      <c r="A3" s="37" t="s">
        <v>174</v>
      </c>
      <c r="B3" s="135" t="s">
        <v>6</v>
      </c>
      <c r="C3" s="120">
        <v>136</v>
      </c>
      <c r="D3" s="107">
        <v>-8.7436469050549998E-2</v>
      </c>
      <c r="E3" s="108">
        <f>D3*20/1000</f>
        <v>-1.748729381011E-3</v>
      </c>
      <c r="F3" s="308">
        <f>AVERAGE(E3:E4)</f>
        <v>-1.4339836486429599E-3</v>
      </c>
      <c r="G3" s="230">
        <f>AVERAGE(F3:F8)</f>
        <v>1.3085066915342206E-2</v>
      </c>
      <c r="H3" s="230">
        <f>_xlfn.STDEV.S(F3:F8)</f>
        <v>1.6538295446770664E-2</v>
      </c>
    </row>
    <row r="4" spans="1:8" x14ac:dyDescent="0.3">
      <c r="A4" s="33" t="s">
        <v>174</v>
      </c>
      <c r="B4" s="34" t="s">
        <v>6</v>
      </c>
      <c r="C4" s="121">
        <v>136</v>
      </c>
      <c r="D4" s="104">
        <v>-5.5961895813745999E-2</v>
      </c>
      <c r="E4" s="105">
        <f>D4*20/1000</f>
        <v>-1.11923791627492E-3</v>
      </c>
      <c r="F4" s="309"/>
      <c r="H4" s="230"/>
    </row>
    <row r="5" spans="1:8" x14ac:dyDescent="0.3">
      <c r="A5" s="33" t="s">
        <v>205</v>
      </c>
      <c r="B5" s="34" t="s">
        <v>6</v>
      </c>
      <c r="C5" s="121">
        <v>140</v>
      </c>
      <c r="D5" s="104">
        <v>0.47613012361540002</v>
      </c>
      <c r="E5" s="105">
        <f t="shared" ref="E5:E22" si="0">D5*20/1000</f>
        <v>9.5226024723079998E-3</v>
      </c>
      <c r="F5" s="309">
        <f t="shared" ref="F5" si="1">AVERAGE(E5:E6)</f>
        <v>9.6015435459971803E-3</v>
      </c>
      <c r="H5" s="230"/>
    </row>
    <row r="6" spans="1:8" x14ac:dyDescent="0.3">
      <c r="A6" s="33" t="s">
        <v>205</v>
      </c>
      <c r="B6" s="34" t="s">
        <v>6</v>
      </c>
      <c r="C6" s="121">
        <v>140</v>
      </c>
      <c r="D6" s="104">
        <v>0.48402423098431802</v>
      </c>
      <c r="E6" s="105">
        <f t="shared" si="0"/>
        <v>9.6804846196863609E-3</v>
      </c>
      <c r="F6" s="309"/>
      <c r="H6" s="230"/>
    </row>
    <row r="7" spans="1:8" x14ac:dyDescent="0.3">
      <c r="A7" s="33" t="s">
        <v>192</v>
      </c>
      <c r="B7" s="34" t="s">
        <v>6</v>
      </c>
      <c r="C7" s="121">
        <v>144</v>
      </c>
      <c r="D7" s="104">
        <v>1.31246155411254</v>
      </c>
      <c r="E7" s="105">
        <f t="shared" si="0"/>
        <v>2.6249231082250798E-2</v>
      </c>
      <c r="F7" s="309">
        <f t="shared" ref="F7" si="2">AVERAGE(E7:E8)</f>
        <v>3.1087640848672396E-2</v>
      </c>
      <c r="H7" s="230"/>
    </row>
    <row r="8" spans="1:8" ht="15" thickBot="1" x14ac:dyDescent="0.35">
      <c r="A8" s="40" t="s">
        <v>192</v>
      </c>
      <c r="B8" s="82" t="s">
        <v>6</v>
      </c>
      <c r="C8" s="122">
        <v>144</v>
      </c>
      <c r="D8" s="111">
        <v>1.7963025307547</v>
      </c>
      <c r="E8" s="112">
        <f t="shared" si="0"/>
        <v>3.5926050615093998E-2</v>
      </c>
      <c r="F8" s="310"/>
      <c r="H8" s="230"/>
    </row>
    <row r="9" spans="1:8" x14ac:dyDescent="0.3">
      <c r="A9" s="37" t="s">
        <v>170</v>
      </c>
      <c r="B9" s="38">
        <v>2E-3</v>
      </c>
      <c r="C9" s="123">
        <v>137</v>
      </c>
      <c r="D9" s="114">
        <v>0.87873259781527302</v>
      </c>
      <c r="E9" s="115">
        <f t="shared" si="0"/>
        <v>1.7574651956305459E-2</v>
      </c>
      <c r="F9" s="311">
        <f t="shared" ref="F9" si="3">AVERAGE(E9:E10)</f>
        <v>1.8722655476718641E-2</v>
      </c>
      <c r="G9" s="230">
        <f>AVERAGE(F9:F13)</f>
        <v>2.4569199164530278E-2</v>
      </c>
      <c r="H9" s="230">
        <f>_xlfn.STDEV.S(F9:F13)</f>
        <v>6.3052042257184422E-3</v>
      </c>
    </row>
    <row r="10" spans="1:8" x14ac:dyDescent="0.3">
      <c r="A10" s="33" t="s">
        <v>170</v>
      </c>
      <c r="B10" s="39">
        <v>2E-3</v>
      </c>
      <c r="C10" s="121">
        <v>137</v>
      </c>
      <c r="D10" s="104">
        <v>0.99353294985659102</v>
      </c>
      <c r="E10" s="105">
        <f t="shared" si="0"/>
        <v>1.9870658997131821E-2</v>
      </c>
      <c r="F10" s="309"/>
      <c r="H10" s="230"/>
    </row>
    <row r="11" spans="1:8" x14ac:dyDescent="0.3">
      <c r="A11" s="33" t="s">
        <v>181</v>
      </c>
      <c r="B11" s="39">
        <v>2E-3</v>
      </c>
      <c r="C11" s="121">
        <v>138</v>
      </c>
      <c r="D11" s="104">
        <v>1.5625001422839899</v>
      </c>
      <c r="E11" s="105">
        <f t="shared" si="0"/>
        <v>3.1250002845679796E-2</v>
      </c>
      <c r="F11" s="105">
        <f>E11</f>
        <v>3.1250002845679796E-2</v>
      </c>
      <c r="H11" s="230"/>
    </row>
    <row r="12" spans="1:8" x14ac:dyDescent="0.3">
      <c r="A12" s="33" t="s">
        <v>183</v>
      </c>
      <c r="B12" s="39">
        <v>2E-3</v>
      </c>
      <c r="C12" s="121">
        <v>139</v>
      </c>
      <c r="D12" s="104">
        <v>1.21245422066768</v>
      </c>
      <c r="E12" s="105">
        <f t="shared" si="0"/>
        <v>2.4249084413353598E-2</v>
      </c>
      <c r="F12" s="309">
        <f>AVERAGE(E12:E13)</f>
        <v>2.3734939171192397E-2</v>
      </c>
      <c r="H12" s="230"/>
    </row>
    <row r="13" spans="1:8" ht="15" thickBot="1" x14ac:dyDescent="0.35">
      <c r="A13" s="40" t="s">
        <v>183</v>
      </c>
      <c r="B13" s="41">
        <v>2E-3</v>
      </c>
      <c r="C13" s="119">
        <v>139</v>
      </c>
      <c r="D13" s="117">
        <v>1.1610396964515599</v>
      </c>
      <c r="E13" s="118">
        <f t="shared" si="0"/>
        <v>2.3220793929031199E-2</v>
      </c>
      <c r="F13" s="312"/>
      <c r="H13" s="230"/>
    </row>
    <row r="14" spans="1:8" x14ac:dyDescent="0.3">
      <c r="A14" s="37" t="s">
        <v>189</v>
      </c>
      <c r="B14" s="38">
        <v>6.3E-3</v>
      </c>
      <c r="C14" s="120">
        <v>141</v>
      </c>
      <c r="D14" s="107">
        <v>6.6156882059337399</v>
      </c>
      <c r="E14" s="108">
        <f t="shared" si="0"/>
        <v>0.13231376411867479</v>
      </c>
      <c r="F14" s="108">
        <f>E14</f>
        <v>0.13231376411867479</v>
      </c>
      <c r="G14" s="230">
        <f>AVERAGE(F14:F16)</f>
        <v>0.1230317810245138</v>
      </c>
      <c r="H14" s="230">
        <f>_xlfn.STDEV.S(F14:F16)</f>
        <v>1.1772448405068249E-2</v>
      </c>
    </row>
    <row r="15" spans="1:8" x14ac:dyDescent="0.3">
      <c r="A15" s="33" t="s">
        <v>168</v>
      </c>
      <c r="B15" s="39">
        <v>6.3E-3</v>
      </c>
      <c r="C15" s="121">
        <v>142</v>
      </c>
      <c r="D15" s="104">
        <v>5.48949838911994</v>
      </c>
      <c r="E15" s="105">
        <f t="shared" si="0"/>
        <v>0.1097899677823988</v>
      </c>
      <c r="F15" s="105">
        <f t="shared" ref="F15:F16" si="4">E15</f>
        <v>0.1097899677823988</v>
      </c>
      <c r="H15" s="230"/>
    </row>
    <row r="16" spans="1:8" ht="15" thickBot="1" x14ac:dyDescent="0.35">
      <c r="A16" s="40" t="s">
        <v>220</v>
      </c>
      <c r="B16" s="41">
        <v>6.3E-3</v>
      </c>
      <c r="C16" s="122">
        <v>143</v>
      </c>
      <c r="D16" s="111">
        <v>6.3495805586233898</v>
      </c>
      <c r="E16" s="112">
        <f t="shared" si="0"/>
        <v>0.12699161117246779</v>
      </c>
      <c r="F16" s="112">
        <f t="shared" si="4"/>
        <v>0.12699161117246779</v>
      </c>
      <c r="H16" s="230"/>
    </row>
    <row r="17" spans="1:8" x14ac:dyDescent="0.3">
      <c r="A17" s="31" t="s">
        <v>194</v>
      </c>
      <c r="B17" s="138">
        <v>0.02</v>
      </c>
      <c r="C17" s="120">
        <v>145</v>
      </c>
      <c r="D17" s="107">
        <v>31.398926853805801</v>
      </c>
      <c r="E17" s="108">
        <f t="shared" si="0"/>
        <v>0.62797853707611606</v>
      </c>
      <c r="F17" s="308">
        <f>AVERAGE(E17:E18)</f>
        <v>0.61064916431413696</v>
      </c>
      <c r="H17" s="230"/>
    </row>
    <row r="18" spans="1:8" x14ac:dyDescent="0.3">
      <c r="A18" s="33" t="s">
        <v>194</v>
      </c>
      <c r="B18" s="45">
        <v>0.02</v>
      </c>
      <c r="C18" s="121">
        <v>145</v>
      </c>
      <c r="D18" s="104">
        <v>29.665989577607899</v>
      </c>
      <c r="E18" s="105">
        <f t="shared" si="0"/>
        <v>0.59331979155215797</v>
      </c>
      <c r="F18" s="309"/>
      <c r="G18" s="230">
        <f>AVERAGE(F17:F22)</f>
        <v>0.68018168498099474</v>
      </c>
      <c r="H18" s="230">
        <f>_xlfn.STDEV.S(F17:F22)</f>
        <v>0.36841319125842403</v>
      </c>
    </row>
    <row r="19" spans="1:8" x14ac:dyDescent="0.3">
      <c r="A19" s="33" t="s">
        <v>152</v>
      </c>
      <c r="B19" s="45">
        <v>0.02</v>
      </c>
      <c r="C19" s="121">
        <v>146</v>
      </c>
      <c r="D19" s="104">
        <v>22.7619522142578</v>
      </c>
      <c r="E19" s="105">
        <f t="shared" si="0"/>
        <v>0.45523904428515599</v>
      </c>
      <c r="F19" s="309">
        <f>AVERAGE(E19:E20)</f>
        <v>0.45117148652558997</v>
      </c>
    </row>
    <row r="20" spans="1:8" x14ac:dyDescent="0.3">
      <c r="A20" s="33" t="s">
        <v>152</v>
      </c>
      <c r="B20" s="45">
        <v>0.02</v>
      </c>
      <c r="C20" s="121">
        <v>146</v>
      </c>
      <c r="D20" s="104">
        <v>22.355196438301199</v>
      </c>
      <c r="E20" s="105">
        <f t="shared" si="0"/>
        <v>0.44710392876602395</v>
      </c>
      <c r="F20" s="309"/>
      <c r="G20" s="245" t="s">
        <v>463</v>
      </c>
    </row>
    <row r="21" spans="1:8" x14ac:dyDescent="0.3">
      <c r="A21" s="33" t="s">
        <v>360</v>
      </c>
      <c r="B21" s="45">
        <v>0.02</v>
      </c>
      <c r="C21" s="121">
        <v>147</v>
      </c>
      <c r="D21" s="104">
        <v>21.936131346895799</v>
      </c>
      <c r="E21" s="105">
        <f t="shared" si="0"/>
        <v>0.43872262693791597</v>
      </c>
      <c r="F21" s="105">
        <f>E21</f>
        <v>0.43872262693791597</v>
      </c>
      <c r="G21" s="230">
        <f>AVERAGE(F17,F19,F22)</f>
        <v>0.76066803766202096</v>
      </c>
      <c r="H21" s="230">
        <f>_xlfn.STDEV.S(F17,F19,F22)</f>
        <v>0.40586217048704731</v>
      </c>
    </row>
    <row r="22" spans="1:8" ht="15" thickBot="1" x14ac:dyDescent="0.35">
      <c r="A22" s="40" t="s">
        <v>396</v>
      </c>
      <c r="B22" s="46">
        <v>0.02</v>
      </c>
      <c r="C22" s="122">
        <v>148</v>
      </c>
      <c r="D22" s="111">
        <v>61.009173107316798</v>
      </c>
      <c r="E22" s="112">
        <f t="shared" si="0"/>
        <v>1.2201834621463359</v>
      </c>
      <c r="F22" s="112">
        <f>E22</f>
        <v>1.2201834621463359</v>
      </c>
    </row>
    <row r="23" spans="1:8" x14ac:dyDescent="0.3">
      <c r="B23" s="1"/>
      <c r="C23" s="1"/>
      <c r="D23" s="1"/>
      <c r="E23" s="1"/>
      <c r="F23" s="1"/>
      <c r="G23" s="1"/>
    </row>
    <row r="24" spans="1:8" x14ac:dyDescent="0.3">
      <c r="B24" s="48"/>
      <c r="C24" s="48"/>
      <c r="D24" s="293" t="s">
        <v>267</v>
      </c>
      <c r="E24" s="293"/>
      <c r="F24" s="48"/>
    </row>
    <row r="25" spans="1:8" x14ac:dyDescent="0.3">
      <c r="D25" s="1" t="s">
        <v>263</v>
      </c>
      <c r="E25" s="1" t="s">
        <v>268</v>
      </c>
      <c r="F25" s="1"/>
    </row>
    <row r="26" spans="1:8" x14ac:dyDescent="0.3">
      <c r="D26" s="49">
        <v>2E-3</v>
      </c>
      <c r="E26" s="1" t="s">
        <v>269</v>
      </c>
      <c r="F26" s="1"/>
    </row>
    <row r="27" spans="1:8" x14ac:dyDescent="0.3">
      <c r="D27" s="49">
        <v>6.3E-3</v>
      </c>
      <c r="E27" s="1" t="s">
        <v>270</v>
      </c>
      <c r="F27" s="1"/>
    </row>
    <row r="28" spans="1:8" x14ac:dyDescent="0.3">
      <c r="D28" s="50">
        <v>0.02</v>
      </c>
      <c r="E28" s="1" t="s">
        <v>271</v>
      </c>
      <c r="F28" s="1"/>
    </row>
  </sheetData>
  <mergeCells count="10">
    <mergeCell ref="A1:B1"/>
    <mergeCell ref="C1:F1"/>
    <mergeCell ref="D24:E24"/>
    <mergeCell ref="F3:F4"/>
    <mergeCell ref="F5:F6"/>
    <mergeCell ref="F7:F8"/>
    <mergeCell ref="F9:F10"/>
    <mergeCell ref="F12:F13"/>
    <mergeCell ref="F17:F18"/>
    <mergeCell ref="F19:F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34EC-D1A5-41E4-99C7-D15842102E45}">
  <sheetPr>
    <tabColor rgb="FF92D050"/>
  </sheetPr>
  <dimension ref="A1:P1365"/>
  <sheetViews>
    <sheetView topLeftCell="A1275" workbookViewId="0">
      <selection activeCell="B627" sqref="B627"/>
    </sheetView>
  </sheetViews>
  <sheetFormatPr defaultRowHeight="14.4" x14ac:dyDescent="0.3"/>
  <cols>
    <col min="1" max="1" width="31.77734375" style="12" bestFit="1" customWidth="1"/>
    <col min="2" max="2" width="13.88671875" style="12" bestFit="1" customWidth="1"/>
    <col min="3" max="3" width="15" style="12" bestFit="1" customWidth="1"/>
    <col min="4" max="4" width="13.109375" style="12" bestFit="1" customWidth="1"/>
    <col min="5" max="5" width="7.21875" style="21" customWidth="1"/>
    <col min="6" max="7" width="11.5546875" style="23" customWidth="1"/>
    <col min="8" max="8" width="11.5546875" style="16" customWidth="1"/>
    <col min="9" max="10" width="12.21875" style="16" customWidth="1"/>
    <col min="11" max="11" width="10.21875" style="17" customWidth="1"/>
    <col min="12" max="12" width="9" style="18" bestFit="1" customWidth="1"/>
    <col min="13" max="13" width="12.21875" style="19" customWidth="1"/>
    <col min="14" max="14" width="8" style="20" customWidth="1"/>
    <col min="15" max="15" width="6.6640625" style="20" customWidth="1"/>
  </cols>
  <sheetData>
    <row r="1" spans="1:15" x14ac:dyDescent="0.3">
      <c r="A1" s="2"/>
      <c r="B1" s="3"/>
      <c r="C1" s="3"/>
      <c r="D1" s="3"/>
      <c r="E1" s="10"/>
      <c r="F1" s="4"/>
      <c r="G1" s="4"/>
      <c r="H1" s="5"/>
      <c r="I1" s="5"/>
      <c r="J1" s="5"/>
      <c r="K1" s="6"/>
      <c r="L1" s="7"/>
      <c r="M1" s="8"/>
      <c r="N1" s="9"/>
      <c r="O1" s="9"/>
    </row>
    <row r="2" spans="1:15" x14ac:dyDescent="0.3">
      <c r="A2" s="11" t="s">
        <v>50</v>
      </c>
      <c r="C2" s="11" t="s">
        <v>51</v>
      </c>
      <c r="D2" s="11" t="s">
        <v>52</v>
      </c>
      <c r="F2" s="13" t="s">
        <v>53</v>
      </c>
      <c r="G2" s="14" t="s">
        <v>54</v>
      </c>
      <c r="H2" s="15"/>
    </row>
    <row r="3" spans="1:15" x14ac:dyDescent="0.3">
      <c r="A3" s="12" t="s">
        <v>55</v>
      </c>
      <c r="C3" s="12" t="s">
        <v>56</v>
      </c>
      <c r="D3" s="12" t="s">
        <v>57</v>
      </c>
      <c r="F3" s="22" t="s">
        <v>58</v>
      </c>
      <c r="G3" s="22" t="s">
        <v>59</v>
      </c>
    </row>
    <row r="4" spans="1:15" x14ac:dyDescent="0.3">
      <c r="I4" s="24" t="s">
        <v>60</v>
      </c>
      <c r="J4" s="24" t="s">
        <v>61</v>
      </c>
    </row>
    <row r="5" spans="1:15" x14ac:dyDescent="0.3">
      <c r="A5" s="11" t="s">
        <v>62</v>
      </c>
      <c r="B5" s="11" t="s">
        <v>63</v>
      </c>
      <c r="C5" s="11" t="s">
        <v>64</v>
      </c>
      <c r="D5" s="25" t="s">
        <v>65</v>
      </c>
      <c r="E5" s="30" t="s">
        <v>75</v>
      </c>
      <c r="F5" s="26" t="s">
        <v>66</v>
      </c>
      <c r="G5" s="26" t="s">
        <v>67</v>
      </c>
      <c r="H5" s="24" t="s">
        <v>68</v>
      </c>
      <c r="I5" s="24" t="s">
        <v>69</v>
      </c>
      <c r="J5" s="24" t="s">
        <v>69</v>
      </c>
      <c r="K5" s="27" t="s">
        <v>70</v>
      </c>
      <c r="L5" s="28" t="s">
        <v>71</v>
      </c>
      <c r="M5" s="29" t="s">
        <v>72</v>
      </c>
      <c r="N5" s="29" t="s">
        <v>73</v>
      </c>
      <c r="O5" s="29" t="s">
        <v>74</v>
      </c>
    </row>
    <row r="6" spans="1:15" x14ac:dyDescent="0.3">
      <c r="A6" s="12" t="s">
        <v>76</v>
      </c>
      <c r="B6" s="12" t="s">
        <v>77</v>
      </c>
      <c r="C6" s="12" t="s">
        <v>78</v>
      </c>
      <c r="D6" s="12" t="s">
        <v>79</v>
      </c>
      <c r="E6" s="21">
        <v>1.00094427813333</v>
      </c>
      <c r="F6" s="23">
        <v>177802.62150287299</v>
      </c>
      <c r="G6" s="23">
        <v>515075.53455974802</v>
      </c>
      <c r="H6" s="16">
        <v>0.34519717900180802</v>
      </c>
      <c r="I6" s="16">
        <v>1</v>
      </c>
      <c r="J6" s="16">
        <v>0.73967397418224601</v>
      </c>
      <c r="K6" s="17">
        <v>-0.26032602581775399</v>
      </c>
      <c r="L6" s="18">
        <v>7.5683037555370003E-3</v>
      </c>
      <c r="M6" s="19" t="s">
        <v>80</v>
      </c>
      <c r="N6" s="20" t="s">
        <v>81</v>
      </c>
      <c r="O6" s="20" t="s">
        <v>82</v>
      </c>
    </row>
    <row r="7" spans="1:15" x14ac:dyDescent="0.3">
      <c r="A7" s="12" t="s">
        <v>83</v>
      </c>
      <c r="B7" s="12" t="s">
        <v>77</v>
      </c>
      <c r="C7" s="12" t="s">
        <v>84</v>
      </c>
      <c r="D7" s="12" t="s">
        <v>79</v>
      </c>
      <c r="E7" s="21">
        <v>0.99094055733333297</v>
      </c>
      <c r="F7" s="23">
        <v>356227.31652285601</v>
      </c>
      <c r="G7" s="23">
        <v>552779.82113204896</v>
      </c>
      <c r="H7" s="16">
        <v>0.64442894422833796</v>
      </c>
      <c r="I7" s="16">
        <v>2.5</v>
      </c>
      <c r="J7" s="16">
        <v>2.3782414269392702</v>
      </c>
      <c r="K7" s="17">
        <v>-4.8703429224292001E-2</v>
      </c>
      <c r="L7" s="18">
        <v>1.5897342154225998E-2</v>
      </c>
      <c r="N7" s="20" t="s">
        <v>85</v>
      </c>
      <c r="O7" s="20" t="s">
        <v>82</v>
      </c>
    </row>
    <row r="8" spans="1:15" x14ac:dyDescent="0.3">
      <c r="A8" s="12" t="s">
        <v>86</v>
      </c>
      <c r="B8" s="12" t="s">
        <v>77</v>
      </c>
      <c r="C8" s="12" t="s">
        <v>87</v>
      </c>
      <c r="D8" s="12" t="s">
        <v>79</v>
      </c>
      <c r="E8" s="21">
        <v>1.0109723671999999</v>
      </c>
      <c r="F8" s="23">
        <v>555983.48033615795</v>
      </c>
      <c r="G8" s="23">
        <v>504852.56298511702</v>
      </c>
      <c r="H8" s="16">
        <v>1.1012789101212199</v>
      </c>
      <c r="I8" s="16">
        <v>5</v>
      </c>
      <c r="J8" s="16">
        <v>4.9011000345979099</v>
      </c>
      <c r="K8" s="17">
        <v>-1.9779993080416999E-2</v>
      </c>
      <c r="L8" s="18">
        <v>6.7429853185839994E-2</v>
      </c>
      <c r="N8" s="20" t="s">
        <v>88</v>
      </c>
      <c r="O8" s="20" t="s">
        <v>82</v>
      </c>
    </row>
    <row r="9" spans="1:15" x14ac:dyDescent="0.3">
      <c r="A9" s="12" t="s">
        <v>89</v>
      </c>
      <c r="B9" s="12" t="s">
        <v>77</v>
      </c>
      <c r="C9" s="12" t="s">
        <v>90</v>
      </c>
      <c r="D9" s="12" t="s">
        <v>79</v>
      </c>
      <c r="E9" s="21">
        <v>1.0109580711999999</v>
      </c>
      <c r="F9" s="23">
        <v>1122910.8877775001</v>
      </c>
      <c r="G9" s="23">
        <v>544026.43065032095</v>
      </c>
      <c r="H9" s="16">
        <v>2.0640741414625601</v>
      </c>
      <c r="I9" s="16">
        <v>10</v>
      </c>
      <c r="J9" s="16">
        <v>10.305117329316399</v>
      </c>
      <c r="K9" s="17">
        <v>3.051173293165E-2</v>
      </c>
      <c r="L9" s="18">
        <v>0.16807479761791499</v>
      </c>
      <c r="N9" s="20" t="s">
        <v>91</v>
      </c>
      <c r="O9" s="20" t="s">
        <v>82</v>
      </c>
    </row>
    <row r="10" spans="1:15" x14ac:dyDescent="0.3">
      <c r="A10" s="12" t="s">
        <v>92</v>
      </c>
      <c r="B10" s="12" t="s">
        <v>77</v>
      </c>
      <c r="C10" s="12" t="s">
        <v>93</v>
      </c>
      <c r="D10" s="12" t="s">
        <v>79</v>
      </c>
      <c r="E10" s="21">
        <v>1.0109587202666599</v>
      </c>
      <c r="F10" s="23">
        <v>2580277.3841339801</v>
      </c>
      <c r="G10" s="23">
        <v>463311.60380161903</v>
      </c>
      <c r="H10" s="16">
        <v>5.56920518062139</v>
      </c>
      <c r="I10" s="16">
        <v>25</v>
      </c>
      <c r="J10" s="16">
        <v>31.1064510140564</v>
      </c>
      <c r="K10" s="17">
        <v>0.244258040562256</v>
      </c>
      <c r="L10" s="18">
        <v>1.6543830375067001E-2</v>
      </c>
      <c r="N10" s="20" t="s">
        <v>94</v>
      </c>
      <c r="O10" s="20" t="s">
        <v>82</v>
      </c>
    </row>
    <row r="11" spans="1:15" x14ac:dyDescent="0.3">
      <c r="A11" s="12" t="s">
        <v>95</v>
      </c>
      <c r="B11" s="12" t="s">
        <v>77</v>
      </c>
      <c r="C11" s="12" t="s">
        <v>96</v>
      </c>
      <c r="D11" s="12" t="s">
        <v>79</v>
      </c>
      <c r="E11" s="21">
        <v>1.0209739464000001</v>
      </c>
      <c r="F11" s="23">
        <v>4217533.1502212398</v>
      </c>
      <c r="G11" s="23">
        <v>534754.13821264799</v>
      </c>
      <c r="H11" s="16">
        <v>7.88686397887043</v>
      </c>
      <c r="I11" s="16">
        <v>50</v>
      </c>
      <c r="J11" s="16">
        <v>46.026325988594103</v>
      </c>
      <c r="K11" s="17">
        <v>-7.9473480228117996E-2</v>
      </c>
      <c r="L11" s="18">
        <v>5.8205892404272E-2</v>
      </c>
      <c r="N11" s="20" t="s">
        <v>97</v>
      </c>
      <c r="O11" s="20" t="s">
        <v>82</v>
      </c>
    </row>
    <row r="12" spans="1:15" x14ac:dyDescent="0.3">
      <c r="A12" s="12" t="s">
        <v>98</v>
      </c>
      <c r="B12" s="12" t="s">
        <v>77</v>
      </c>
      <c r="C12" s="12" t="s">
        <v>99</v>
      </c>
      <c r="D12" s="12" t="s">
        <v>79</v>
      </c>
      <c r="E12" s="21">
        <v>1.0310016770666599</v>
      </c>
      <c r="F12" s="23">
        <v>5663044.0409341296</v>
      </c>
      <c r="G12" s="23">
        <v>424099.765326144</v>
      </c>
      <c r="H12" s="16">
        <v>13.3530940215896</v>
      </c>
      <c r="I12" s="16">
        <v>100</v>
      </c>
      <c r="J12" s="16">
        <v>86.544149589700496</v>
      </c>
      <c r="K12" s="17">
        <v>-0.134558504102995</v>
      </c>
      <c r="L12" s="18">
        <v>4.8815335587330004E-3</v>
      </c>
      <c r="N12" s="20" t="s">
        <v>100</v>
      </c>
      <c r="O12" s="20" t="s">
        <v>82</v>
      </c>
    </row>
    <row r="13" spans="1:15" x14ac:dyDescent="0.3">
      <c r="A13" s="12" t="s">
        <v>101</v>
      </c>
      <c r="B13" s="12" t="s">
        <v>77</v>
      </c>
      <c r="C13" s="12" t="s">
        <v>102</v>
      </c>
      <c r="D13" s="12" t="s">
        <v>103</v>
      </c>
      <c r="E13" s="21">
        <v>1.041001512</v>
      </c>
      <c r="F13" s="23">
        <v>6964232.4590322599</v>
      </c>
      <c r="G13" s="23">
        <v>287973.55240793398</v>
      </c>
      <c r="H13" s="16">
        <v>24.183583529806</v>
      </c>
      <c r="I13" s="16">
        <v>250</v>
      </c>
      <c r="J13" s="16">
        <v>0</v>
      </c>
      <c r="K13" s="17">
        <v>-1</v>
      </c>
      <c r="L13" s="18">
        <v>0</v>
      </c>
      <c r="M13" s="19" t="s">
        <v>80</v>
      </c>
      <c r="N13" s="20" t="s">
        <v>104</v>
      </c>
      <c r="O13" s="20" t="s">
        <v>82</v>
      </c>
    </row>
    <row r="14" spans="1:15" x14ac:dyDescent="0.3">
      <c r="A14" s="12" t="s">
        <v>105</v>
      </c>
      <c r="B14" s="12" t="s">
        <v>77</v>
      </c>
      <c r="C14" s="12" t="s">
        <v>78</v>
      </c>
      <c r="D14" s="12" t="s">
        <v>79</v>
      </c>
      <c r="E14" s="21">
        <v>1.01096402666666</v>
      </c>
      <c r="F14" s="23">
        <v>180717.97434111699</v>
      </c>
      <c r="G14" s="23">
        <v>521318.63475318899</v>
      </c>
      <c r="H14" s="16">
        <v>0.346655504510549</v>
      </c>
      <c r="I14" s="16">
        <v>1</v>
      </c>
      <c r="J14" s="16">
        <v>0.74763344695249401</v>
      </c>
      <c r="K14" s="17">
        <v>-0.25236655304750599</v>
      </c>
      <c r="L14" s="18">
        <v>7.5683037555370003E-3</v>
      </c>
      <c r="M14" s="19" t="s">
        <v>80</v>
      </c>
      <c r="N14" s="20" t="s">
        <v>81</v>
      </c>
      <c r="O14" s="20" t="s">
        <v>82</v>
      </c>
    </row>
    <row r="15" spans="1:15" x14ac:dyDescent="0.3">
      <c r="A15" s="12" t="s">
        <v>106</v>
      </c>
      <c r="B15" s="12" t="s">
        <v>77</v>
      </c>
      <c r="C15" s="12" t="s">
        <v>84</v>
      </c>
      <c r="D15" s="12" t="s">
        <v>79</v>
      </c>
      <c r="E15" s="21">
        <v>1.0009538663999999</v>
      </c>
      <c r="F15" s="23">
        <v>352578.41909780301</v>
      </c>
      <c r="G15" s="23">
        <v>555412.92073621601</v>
      </c>
      <c r="H15" s="16">
        <v>0.63480413568782401</v>
      </c>
      <c r="I15" s="16">
        <v>2.5</v>
      </c>
      <c r="J15" s="16">
        <v>2.3253676007629398</v>
      </c>
      <c r="K15" s="17">
        <v>-6.9852959694822997E-2</v>
      </c>
      <c r="L15" s="18">
        <v>1.5897342154225998E-2</v>
      </c>
      <c r="N15" s="20" t="s">
        <v>85</v>
      </c>
      <c r="O15" s="20" t="s">
        <v>82</v>
      </c>
    </row>
    <row r="16" spans="1:15" x14ac:dyDescent="0.3">
      <c r="A16" s="12" t="s">
        <v>107</v>
      </c>
      <c r="B16" s="12" t="s">
        <v>77</v>
      </c>
      <c r="C16" s="12" t="s">
        <v>87</v>
      </c>
      <c r="D16" s="12" t="s">
        <v>79</v>
      </c>
      <c r="E16" s="21">
        <v>1.0109605224</v>
      </c>
      <c r="F16" s="23">
        <v>588435.58052273304</v>
      </c>
      <c r="G16" s="23">
        <v>494648.06252541899</v>
      </c>
      <c r="H16" s="16">
        <v>1.1896045392727901</v>
      </c>
      <c r="I16" s="16">
        <v>5</v>
      </c>
      <c r="J16" s="16">
        <v>5.3918699385218103</v>
      </c>
      <c r="K16" s="17">
        <v>7.8373987704363005E-2</v>
      </c>
      <c r="L16" s="18">
        <v>6.7429853185839994E-2</v>
      </c>
      <c r="N16" s="20" t="s">
        <v>88</v>
      </c>
      <c r="O16" s="20" t="s">
        <v>82</v>
      </c>
    </row>
    <row r="17" spans="1:15" x14ac:dyDescent="0.3">
      <c r="A17" s="12" t="s">
        <v>108</v>
      </c>
      <c r="B17" s="12" t="s">
        <v>77</v>
      </c>
      <c r="C17" s="12" t="s">
        <v>90</v>
      </c>
      <c r="D17" s="12" t="s">
        <v>79</v>
      </c>
      <c r="E17" s="21">
        <v>1.0209745781333299</v>
      </c>
      <c r="F17" s="23">
        <v>1313519.1671446301</v>
      </c>
      <c r="G17" s="23">
        <v>514913.035960012</v>
      </c>
      <c r="H17" s="16">
        <v>2.5509534142900199</v>
      </c>
      <c r="I17" s="16">
        <v>10</v>
      </c>
      <c r="J17" s="16">
        <v>13.084953024250501</v>
      </c>
      <c r="K17" s="17">
        <v>0.30849530242505802</v>
      </c>
      <c r="L17" s="18">
        <v>0.16807479761791499</v>
      </c>
      <c r="N17" s="20" t="s">
        <v>91</v>
      </c>
      <c r="O17" s="20" t="s">
        <v>82</v>
      </c>
    </row>
    <row r="18" spans="1:15" x14ac:dyDescent="0.3">
      <c r="A18" s="12" t="s">
        <v>109</v>
      </c>
      <c r="B18" s="12" t="s">
        <v>77</v>
      </c>
      <c r="C18" s="12" t="s">
        <v>93</v>
      </c>
      <c r="D18" s="12" t="s">
        <v>79</v>
      </c>
      <c r="E18" s="21">
        <v>1.0109526823999999</v>
      </c>
      <c r="F18" s="23">
        <v>2584770.295374</v>
      </c>
      <c r="G18" s="23">
        <v>454469.37060201401</v>
      </c>
      <c r="H18" s="16">
        <v>5.6874466412336497</v>
      </c>
      <c r="I18" s="16">
        <v>25</v>
      </c>
      <c r="J18" s="16">
        <v>31.842847942981098</v>
      </c>
      <c r="K18" s="17">
        <v>0.27371391771924602</v>
      </c>
      <c r="L18" s="18">
        <v>1.6543830375067001E-2</v>
      </c>
      <c r="N18" s="20" t="s">
        <v>94</v>
      </c>
      <c r="O18" s="20" t="s">
        <v>82</v>
      </c>
    </row>
    <row r="19" spans="1:15" x14ac:dyDescent="0.3">
      <c r="A19" s="12" t="s">
        <v>110</v>
      </c>
      <c r="B19" s="12" t="s">
        <v>77</v>
      </c>
      <c r="C19" s="12" t="s">
        <v>96</v>
      </c>
      <c r="D19" s="12" t="s">
        <v>79</v>
      </c>
      <c r="E19" s="21">
        <v>1.0209775882666601</v>
      </c>
      <c r="F19" s="23">
        <v>4370099.5996009102</v>
      </c>
      <c r="G19" s="23">
        <v>515756.650284781</v>
      </c>
      <c r="H19" s="16">
        <v>8.4731812904165302</v>
      </c>
      <c r="I19" s="16">
        <v>50</v>
      </c>
      <c r="J19" s="16">
        <v>49.977636055029997</v>
      </c>
      <c r="K19" s="17">
        <v>-4.4727889939799999E-4</v>
      </c>
      <c r="L19" s="18">
        <v>5.8205892404272E-2</v>
      </c>
      <c r="N19" s="20" t="s">
        <v>97</v>
      </c>
      <c r="O19" s="20" t="s">
        <v>82</v>
      </c>
    </row>
    <row r="20" spans="1:15" x14ac:dyDescent="0.3">
      <c r="A20" s="12" t="s">
        <v>111</v>
      </c>
      <c r="B20" s="12" t="s">
        <v>77</v>
      </c>
      <c r="C20" s="12" t="s">
        <v>99</v>
      </c>
      <c r="D20" s="12" t="s">
        <v>79</v>
      </c>
      <c r="E20" s="21">
        <v>1.0309838856</v>
      </c>
      <c r="F20" s="23">
        <v>5890779.9007310504</v>
      </c>
      <c r="G20" s="23">
        <v>443531.77096863103</v>
      </c>
      <c r="H20" s="16">
        <v>13.281528599103799</v>
      </c>
      <c r="I20" s="16">
        <v>100</v>
      </c>
      <c r="J20" s="16">
        <v>85.948744571751703</v>
      </c>
      <c r="K20" s="17">
        <v>-0.14051255428248199</v>
      </c>
      <c r="L20" s="18">
        <v>4.8815335587330004E-3</v>
      </c>
      <c r="N20" s="20" t="s">
        <v>100</v>
      </c>
      <c r="O20" s="20" t="s">
        <v>82</v>
      </c>
    </row>
    <row r="21" spans="1:15" x14ac:dyDescent="0.3">
      <c r="A21" s="12" t="s">
        <v>112</v>
      </c>
      <c r="B21" s="12" t="s">
        <v>77</v>
      </c>
      <c r="C21" s="12" t="s">
        <v>102</v>
      </c>
      <c r="D21" s="12" t="s">
        <v>103</v>
      </c>
      <c r="E21" s="21">
        <v>1.0309821802666601</v>
      </c>
      <c r="F21" s="23">
        <v>7093642.3724888498</v>
      </c>
      <c r="G21" s="23">
        <v>305739.622521704</v>
      </c>
      <c r="H21" s="16">
        <v>23.201580200764599</v>
      </c>
      <c r="I21" s="16">
        <v>250</v>
      </c>
      <c r="J21" s="16">
        <v>0</v>
      </c>
      <c r="K21" s="17">
        <v>-1</v>
      </c>
      <c r="L21" s="18">
        <v>0</v>
      </c>
      <c r="M21" s="19" t="s">
        <v>80</v>
      </c>
      <c r="N21" s="20" t="s">
        <v>104</v>
      </c>
      <c r="O21" s="20" t="s">
        <v>82</v>
      </c>
    </row>
    <row r="22" spans="1:15" x14ac:dyDescent="0.3">
      <c r="A22" s="12" t="s">
        <v>113</v>
      </c>
      <c r="B22" s="12" t="s">
        <v>114</v>
      </c>
      <c r="C22" s="12" t="s">
        <v>115</v>
      </c>
      <c r="D22" s="12" t="s">
        <v>79</v>
      </c>
      <c r="E22" s="21" t="s">
        <v>116</v>
      </c>
      <c r="F22" s="23" t="s">
        <v>116</v>
      </c>
      <c r="G22" s="23">
        <v>0</v>
      </c>
      <c r="H22" s="16" t="s">
        <v>116</v>
      </c>
      <c r="I22" s="16" t="s">
        <v>117</v>
      </c>
      <c r="J22" s="16" t="s">
        <v>116</v>
      </c>
      <c r="K22" s="17" t="s">
        <v>116</v>
      </c>
      <c r="L22" s="18" t="s">
        <v>116</v>
      </c>
      <c r="M22" s="19" t="s">
        <v>118</v>
      </c>
      <c r="N22" s="20" t="s">
        <v>117</v>
      </c>
      <c r="O22" s="20" t="s">
        <v>82</v>
      </c>
    </row>
    <row r="23" spans="1:15" x14ac:dyDescent="0.3">
      <c r="A23" s="12" t="s">
        <v>119</v>
      </c>
      <c r="B23" s="12" t="s">
        <v>114</v>
      </c>
      <c r="C23" s="12" t="s">
        <v>115</v>
      </c>
      <c r="D23" s="12" t="s">
        <v>79</v>
      </c>
      <c r="E23" s="21">
        <v>1.02097681973333</v>
      </c>
      <c r="F23" s="23">
        <v>3783.3456199340699</v>
      </c>
      <c r="G23" s="23">
        <v>0</v>
      </c>
      <c r="H23" s="16">
        <v>0</v>
      </c>
      <c r="I23" s="16" t="s">
        <v>117</v>
      </c>
      <c r="J23" s="16">
        <v>0</v>
      </c>
      <c r="K23" s="17" t="s">
        <v>117</v>
      </c>
      <c r="L23" s="18" t="s">
        <v>117</v>
      </c>
      <c r="N23" s="20" t="s">
        <v>117</v>
      </c>
      <c r="O23" s="20" t="s">
        <v>82</v>
      </c>
    </row>
    <row r="24" spans="1:15" x14ac:dyDescent="0.3">
      <c r="A24" s="12" t="s">
        <v>120</v>
      </c>
      <c r="B24" s="12" t="s">
        <v>114</v>
      </c>
      <c r="C24" s="12" t="s">
        <v>115</v>
      </c>
      <c r="D24" s="12" t="s">
        <v>79</v>
      </c>
      <c r="E24" s="21">
        <v>1.02102531866666</v>
      </c>
      <c r="F24" s="23">
        <v>2927.3157019662299</v>
      </c>
      <c r="G24" s="23">
        <v>0</v>
      </c>
      <c r="H24" s="16">
        <v>0</v>
      </c>
      <c r="I24" s="16" t="s">
        <v>117</v>
      </c>
      <c r="J24" s="16">
        <v>0</v>
      </c>
      <c r="K24" s="17" t="s">
        <v>117</v>
      </c>
      <c r="L24" s="18" t="s">
        <v>117</v>
      </c>
      <c r="N24" s="20" t="s">
        <v>117</v>
      </c>
      <c r="O24" s="20" t="s">
        <v>82</v>
      </c>
    </row>
    <row r="25" spans="1:15" x14ac:dyDescent="0.3">
      <c r="A25" s="12" t="s">
        <v>121</v>
      </c>
      <c r="B25" s="12" t="s">
        <v>114</v>
      </c>
      <c r="C25" s="12" t="s">
        <v>115</v>
      </c>
      <c r="D25" s="12" t="s">
        <v>79</v>
      </c>
      <c r="E25" s="21" t="s">
        <v>116</v>
      </c>
      <c r="F25" s="23" t="s">
        <v>116</v>
      </c>
      <c r="G25" s="23">
        <v>0</v>
      </c>
      <c r="H25" s="16" t="s">
        <v>116</v>
      </c>
      <c r="I25" s="16" t="s">
        <v>117</v>
      </c>
      <c r="J25" s="16" t="s">
        <v>116</v>
      </c>
      <c r="K25" s="17" t="s">
        <v>116</v>
      </c>
      <c r="L25" s="18" t="s">
        <v>116</v>
      </c>
      <c r="M25" s="19" t="s">
        <v>118</v>
      </c>
      <c r="N25" s="20" t="s">
        <v>117</v>
      </c>
      <c r="O25" s="20" t="s">
        <v>82</v>
      </c>
    </row>
    <row r="26" spans="1:15" x14ac:dyDescent="0.3">
      <c r="A26" s="12" t="s">
        <v>122</v>
      </c>
      <c r="B26" s="12" t="s">
        <v>114</v>
      </c>
      <c r="C26" s="12" t="s">
        <v>115</v>
      </c>
      <c r="D26" s="12" t="s">
        <v>79</v>
      </c>
      <c r="E26" s="21" t="s">
        <v>116</v>
      </c>
      <c r="F26" s="23" t="s">
        <v>116</v>
      </c>
      <c r="G26" s="23">
        <v>0</v>
      </c>
      <c r="H26" s="16" t="s">
        <v>116</v>
      </c>
      <c r="I26" s="16" t="s">
        <v>117</v>
      </c>
      <c r="J26" s="16" t="s">
        <v>116</v>
      </c>
      <c r="K26" s="17" t="s">
        <v>116</v>
      </c>
      <c r="L26" s="18" t="s">
        <v>116</v>
      </c>
      <c r="M26" s="19" t="s">
        <v>118</v>
      </c>
      <c r="N26" s="20" t="s">
        <v>117</v>
      </c>
      <c r="O26" s="20" t="s">
        <v>82</v>
      </c>
    </row>
    <row r="27" spans="1:15" x14ac:dyDescent="0.3">
      <c r="A27" s="12" t="s">
        <v>123</v>
      </c>
      <c r="B27" s="12" t="s">
        <v>114</v>
      </c>
      <c r="C27" s="12" t="s">
        <v>115</v>
      </c>
      <c r="D27" s="12" t="s">
        <v>79</v>
      </c>
      <c r="E27" s="21">
        <v>1.0109702674666601</v>
      </c>
      <c r="F27" s="23">
        <v>2377.1108475563701</v>
      </c>
      <c r="G27" s="23">
        <v>0</v>
      </c>
      <c r="H27" s="16">
        <v>0</v>
      </c>
      <c r="I27" s="16" t="s">
        <v>117</v>
      </c>
      <c r="J27" s="16">
        <v>0</v>
      </c>
      <c r="K27" s="17" t="s">
        <v>117</v>
      </c>
      <c r="L27" s="18" t="s">
        <v>117</v>
      </c>
      <c r="N27" s="20" t="s">
        <v>117</v>
      </c>
      <c r="O27" s="20" t="s">
        <v>82</v>
      </c>
    </row>
    <row r="28" spans="1:15" x14ac:dyDescent="0.3">
      <c r="A28" s="12" t="s">
        <v>124</v>
      </c>
      <c r="B28" s="12" t="s">
        <v>114</v>
      </c>
      <c r="C28" s="12" t="s">
        <v>115</v>
      </c>
      <c r="D28" s="12" t="s">
        <v>79</v>
      </c>
      <c r="E28" s="21">
        <v>1.0109627730666599</v>
      </c>
      <c r="F28" s="23">
        <v>2127.4746871288198</v>
      </c>
      <c r="G28" s="23">
        <v>0</v>
      </c>
      <c r="H28" s="16">
        <v>0</v>
      </c>
      <c r="I28" s="16" t="s">
        <v>117</v>
      </c>
      <c r="J28" s="16">
        <v>0</v>
      </c>
      <c r="K28" s="17" t="s">
        <v>117</v>
      </c>
      <c r="L28" s="18" t="s">
        <v>117</v>
      </c>
      <c r="N28" s="20" t="s">
        <v>117</v>
      </c>
      <c r="O28" s="20" t="s">
        <v>82</v>
      </c>
    </row>
    <row r="29" spans="1:15" x14ac:dyDescent="0.3">
      <c r="A29" s="12" t="s">
        <v>125</v>
      </c>
      <c r="B29" s="12" t="s">
        <v>114</v>
      </c>
      <c r="C29" s="12" t="s">
        <v>115</v>
      </c>
      <c r="D29" s="12" t="s">
        <v>79</v>
      </c>
      <c r="E29" s="21">
        <v>1.01095834906666</v>
      </c>
      <c r="F29" s="23">
        <v>1981.7668797311101</v>
      </c>
      <c r="G29" s="23">
        <v>0</v>
      </c>
      <c r="H29" s="16">
        <v>0</v>
      </c>
      <c r="I29" s="16" t="s">
        <v>117</v>
      </c>
      <c r="J29" s="16">
        <v>0</v>
      </c>
      <c r="K29" s="17" t="s">
        <v>117</v>
      </c>
      <c r="L29" s="18" t="s">
        <v>117</v>
      </c>
      <c r="N29" s="20" t="s">
        <v>117</v>
      </c>
      <c r="O29" s="20" t="s">
        <v>82</v>
      </c>
    </row>
    <row r="30" spans="1:15" x14ac:dyDescent="0.3">
      <c r="A30" s="12" t="s">
        <v>126</v>
      </c>
      <c r="B30" s="12" t="s">
        <v>114</v>
      </c>
      <c r="C30" s="12" t="s">
        <v>115</v>
      </c>
      <c r="D30" s="12" t="s">
        <v>79</v>
      </c>
      <c r="E30" s="21" t="s">
        <v>116</v>
      </c>
      <c r="F30" s="23" t="s">
        <v>116</v>
      </c>
      <c r="G30" s="23">
        <v>0</v>
      </c>
      <c r="H30" s="16" t="s">
        <v>116</v>
      </c>
      <c r="I30" s="16" t="s">
        <v>117</v>
      </c>
      <c r="J30" s="16" t="s">
        <v>116</v>
      </c>
      <c r="K30" s="17" t="s">
        <v>116</v>
      </c>
      <c r="L30" s="18" t="s">
        <v>116</v>
      </c>
      <c r="M30" s="19" t="s">
        <v>118</v>
      </c>
      <c r="N30" s="20" t="s">
        <v>117</v>
      </c>
      <c r="O30" s="20" t="s">
        <v>82</v>
      </c>
    </row>
    <row r="31" spans="1:15" x14ac:dyDescent="0.3">
      <c r="A31" s="12" t="s">
        <v>127</v>
      </c>
      <c r="B31" s="12" t="s">
        <v>114</v>
      </c>
      <c r="C31" s="12" t="s">
        <v>115</v>
      </c>
      <c r="D31" s="12" t="s">
        <v>79</v>
      </c>
      <c r="E31" s="21">
        <v>1.01096683386666</v>
      </c>
      <c r="F31" s="23">
        <v>2435.5554759640399</v>
      </c>
      <c r="G31" s="23">
        <v>0</v>
      </c>
      <c r="H31" s="16">
        <v>0</v>
      </c>
      <c r="I31" s="16" t="s">
        <v>117</v>
      </c>
      <c r="J31" s="16">
        <v>0</v>
      </c>
      <c r="K31" s="17" t="s">
        <v>117</v>
      </c>
      <c r="L31" s="18" t="s">
        <v>117</v>
      </c>
      <c r="N31" s="20" t="s">
        <v>117</v>
      </c>
      <c r="O31" s="20" t="s">
        <v>82</v>
      </c>
    </row>
    <row r="32" spans="1:15" x14ac:dyDescent="0.3">
      <c r="A32" s="12" t="s">
        <v>128</v>
      </c>
      <c r="B32" s="12" t="s">
        <v>114</v>
      </c>
      <c r="C32" s="12" t="s">
        <v>115</v>
      </c>
      <c r="D32" s="12" t="s">
        <v>79</v>
      </c>
      <c r="E32" s="21">
        <v>1.0109598365333301</v>
      </c>
      <c r="F32" s="23">
        <v>2035.8010192680299</v>
      </c>
      <c r="G32" s="23">
        <v>0</v>
      </c>
      <c r="H32" s="16">
        <v>0</v>
      </c>
      <c r="I32" s="16" t="s">
        <v>117</v>
      </c>
      <c r="J32" s="16">
        <v>0</v>
      </c>
      <c r="K32" s="17" t="s">
        <v>117</v>
      </c>
      <c r="L32" s="18" t="s">
        <v>117</v>
      </c>
      <c r="N32" s="20" t="s">
        <v>117</v>
      </c>
      <c r="O32" s="20" t="s">
        <v>82</v>
      </c>
    </row>
    <row r="33" spans="1:15" x14ac:dyDescent="0.3">
      <c r="A33" s="12" t="s">
        <v>129</v>
      </c>
      <c r="B33" s="12" t="s">
        <v>114</v>
      </c>
      <c r="C33" s="12" t="s">
        <v>115</v>
      </c>
      <c r="D33" s="12" t="s">
        <v>79</v>
      </c>
      <c r="E33" s="21">
        <v>1.0109696725333299</v>
      </c>
      <c r="F33" s="23">
        <v>2280.41115901885</v>
      </c>
      <c r="G33" s="23">
        <v>0</v>
      </c>
      <c r="H33" s="16">
        <v>0</v>
      </c>
      <c r="I33" s="16" t="s">
        <v>117</v>
      </c>
      <c r="J33" s="16">
        <v>0</v>
      </c>
      <c r="K33" s="17" t="s">
        <v>117</v>
      </c>
      <c r="L33" s="18" t="s">
        <v>117</v>
      </c>
      <c r="N33" s="20" t="s">
        <v>117</v>
      </c>
      <c r="O33" s="20" t="s">
        <v>82</v>
      </c>
    </row>
    <row r="34" spans="1:15" x14ac:dyDescent="0.3">
      <c r="A34" s="12" t="s">
        <v>130</v>
      </c>
      <c r="B34" s="12" t="s">
        <v>114</v>
      </c>
      <c r="C34" s="12" t="s">
        <v>115</v>
      </c>
      <c r="D34" s="12" t="s">
        <v>79</v>
      </c>
      <c r="E34" s="21">
        <v>1.01096717546666</v>
      </c>
      <c r="F34" s="23">
        <v>1868.80606279169</v>
      </c>
      <c r="G34" s="23">
        <v>0</v>
      </c>
      <c r="H34" s="16">
        <v>0</v>
      </c>
      <c r="I34" s="16" t="s">
        <v>117</v>
      </c>
      <c r="J34" s="16">
        <v>0</v>
      </c>
      <c r="K34" s="17" t="s">
        <v>117</v>
      </c>
      <c r="L34" s="18" t="s">
        <v>117</v>
      </c>
      <c r="N34" s="20" t="s">
        <v>117</v>
      </c>
      <c r="O34" s="20" t="s">
        <v>82</v>
      </c>
    </row>
    <row r="35" spans="1:15" x14ac:dyDescent="0.3">
      <c r="A35" s="12" t="s">
        <v>131</v>
      </c>
      <c r="B35" s="12" t="s">
        <v>114</v>
      </c>
      <c r="C35" s="12" t="s">
        <v>115</v>
      </c>
      <c r="D35" s="12" t="s">
        <v>79</v>
      </c>
      <c r="E35" s="21">
        <v>1.0109488122666599</v>
      </c>
      <c r="F35" s="23">
        <v>1989.6825364107201</v>
      </c>
      <c r="G35" s="23">
        <v>0</v>
      </c>
      <c r="H35" s="16">
        <v>0</v>
      </c>
      <c r="I35" s="16" t="s">
        <v>117</v>
      </c>
      <c r="J35" s="16">
        <v>0</v>
      </c>
      <c r="K35" s="17" t="s">
        <v>117</v>
      </c>
      <c r="L35" s="18" t="s">
        <v>117</v>
      </c>
      <c r="N35" s="20" t="s">
        <v>117</v>
      </c>
      <c r="O35" s="20" t="s">
        <v>82</v>
      </c>
    </row>
    <row r="36" spans="1:15" x14ac:dyDescent="0.3">
      <c r="A36" s="12" t="s">
        <v>132</v>
      </c>
      <c r="B36" s="12" t="s">
        <v>114</v>
      </c>
      <c r="C36" s="12" t="s">
        <v>115</v>
      </c>
      <c r="D36" s="12" t="s">
        <v>79</v>
      </c>
      <c r="E36" s="21">
        <v>1.01096171066666</v>
      </c>
      <c r="F36" s="23">
        <v>2057.1094469970399</v>
      </c>
      <c r="G36" s="23">
        <v>0</v>
      </c>
      <c r="H36" s="16">
        <v>0</v>
      </c>
      <c r="I36" s="16" t="s">
        <v>117</v>
      </c>
      <c r="J36" s="16">
        <v>0</v>
      </c>
      <c r="K36" s="17" t="s">
        <v>117</v>
      </c>
      <c r="L36" s="18" t="s">
        <v>117</v>
      </c>
      <c r="N36" s="20" t="s">
        <v>117</v>
      </c>
      <c r="O36" s="20" t="s">
        <v>82</v>
      </c>
    </row>
    <row r="37" spans="1:15" x14ac:dyDescent="0.3">
      <c r="A37" s="12" t="s">
        <v>133</v>
      </c>
      <c r="B37" s="12" t="s">
        <v>114</v>
      </c>
      <c r="C37" s="12" t="s">
        <v>115</v>
      </c>
      <c r="D37" s="12" t="s">
        <v>79</v>
      </c>
      <c r="E37" s="21">
        <v>1.0109576973333301</v>
      </c>
      <c r="F37" s="23">
        <v>2317.9231490381999</v>
      </c>
      <c r="G37" s="23">
        <v>0</v>
      </c>
      <c r="H37" s="16">
        <v>0</v>
      </c>
      <c r="I37" s="16" t="s">
        <v>117</v>
      </c>
      <c r="J37" s="16">
        <v>0</v>
      </c>
      <c r="K37" s="17" t="s">
        <v>117</v>
      </c>
      <c r="L37" s="18" t="s">
        <v>117</v>
      </c>
      <c r="N37" s="20" t="s">
        <v>117</v>
      </c>
      <c r="O37" s="20" t="s">
        <v>82</v>
      </c>
    </row>
    <row r="38" spans="1:15" x14ac:dyDescent="0.3">
      <c r="A38" s="12" t="s">
        <v>134</v>
      </c>
      <c r="B38" s="12" t="s">
        <v>114</v>
      </c>
      <c r="C38" s="12" t="s">
        <v>115</v>
      </c>
      <c r="D38" s="12" t="s">
        <v>79</v>
      </c>
      <c r="E38" s="21">
        <v>1.0109580976000001</v>
      </c>
      <c r="F38" s="23">
        <v>1666.2234296149099</v>
      </c>
      <c r="G38" s="23">
        <v>0</v>
      </c>
      <c r="H38" s="16">
        <v>0</v>
      </c>
      <c r="I38" s="16" t="s">
        <v>117</v>
      </c>
      <c r="J38" s="16">
        <v>0</v>
      </c>
      <c r="K38" s="17" t="s">
        <v>117</v>
      </c>
      <c r="L38" s="18" t="s">
        <v>117</v>
      </c>
      <c r="N38" s="20" t="s">
        <v>117</v>
      </c>
      <c r="O38" s="20" t="s">
        <v>82</v>
      </c>
    </row>
    <row r="39" spans="1:15" x14ac:dyDescent="0.3">
      <c r="A39" s="12" t="s">
        <v>135</v>
      </c>
      <c r="B39" s="12" t="s">
        <v>114</v>
      </c>
      <c r="C39" s="12" t="s">
        <v>115</v>
      </c>
      <c r="D39" s="12" t="s">
        <v>79</v>
      </c>
      <c r="E39" s="21">
        <v>1.0109752048</v>
      </c>
      <c r="F39" s="23">
        <v>1951.23924307016</v>
      </c>
      <c r="G39" s="23">
        <v>0</v>
      </c>
      <c r="H39" s="16">
        <v>0</v>
      </c>
      <c r="I39" s="16" t="s">
        <v>117</v>
      </c>
      <c r="J39" s="16">
        <v>0</v>
      </c>
      <c r="K39" s="17" t="s">
        <v>117</v>
      </c>
      <c r="L39" s="18" t="s">
        <v>117</v>
      </c>
      <c r="N39" s="20" t="s">
        <v>117</v>
      </c>
      <c r="O39" s="20" t="s">
        <v>82</v>
      </c>
    </row>
    <row r="40" spans="1:15" x14ac:dyDescent="0.3">
      <c r="A40" s="12" t="s">
        <v>136</v>
      </c>
      <c r="B40" s="12" t="s">
        <v>114</v>
      </c>
      <c r="C40" s="12" t="s">
        <v>115</v>
      </c>
      <c r="D40" s="12" t="s">
        <v>79</v>
      </c>
      <c r="E40" s="21">
        <v>1.0109657768</v>
      </c>
      <c r="F40" s="23">
        <v>2815.8844700944501</v>
      </c>
      <c r="G40" s="23">
        <v>0</v>
      </c>
      <c r="H40" s="16">
        <v>0</v>
      </c>
      <c r="I40" s="16" t="s">
        <v>117</v>
      </c>
      <c r="J40" s="16">
        <v>0</v>
      </c>
      <c r="K40" s="17" t="s">
        <v>117</v>
      </c>
      <c r="L40" s="18" t="s">
        <v>117</v>
      </c>
      <c r="N40" s="20" t="s">
        <v>117</v>
      </c>
      <c r="O40" s="20" t="s">
        <v>82</v>
      </c>
    </row>
    <row r="41" spans="1:15" x14ac:dyDescent="0.3">
      <c r="A41" s="12" t="s">
        <v>137</v>
      </c>
      <c r="B41" s="12" t="s">
        <v>114</v>
      </c>
      <c r="C41" s="12" t="s">
        <v>115</v>
      </c>
      <c r="D41" s="12" t="s">
        <v>79</v>
      </c>
      <c r="E41" s="21">
        <v>1.0109620130666599</v>
      </c>
      <c r="F41" s="23">
        <v>2225.4948095351601</v>
      </c>
      <c r="G41" s="23">
        <v>0</v>
      </c>
      <c r="H41" s="16">
        <v>0</v>
      </c>
      <c r="I41" s="16" t="s">
        <v>117</v>
      </c>
      <c r="J41" s="16">
        <v>0</v>
      </c>
      <c r="K41" s="17" t="s">
        <v>117</v>
      </c>
      <c r="L41" s="18" t="s">
        <v>117</v>
      </c>
      <c r="N41" s="20" t="s">
        <v>117</v>
      </c>
      <c r="O41" s="20" t="s">
        <v>82</v>
      </c>
    </row>
    <row r="42" spans="1:15" x14ac:dyDescent="0.3">
      <c r="A42" s="12" t="s">
        <v>138</v>
      </c>
      <c r="B42" s="12" t="s">
        <v>114</v>
      </c>
      <c r="C42" s="12" t="s">
        <v>115</v>
      </c>
      <c r="D42" s="12" t="s">
        <v>79</v>
      </c>
      <c r="E42" s="21">
        <v>1.0109559159999999</v>
      </c>
      <c r="F42" s="23">
        <v>1562.60057557613</v>
      </c>
      <c r="G42" s="23">
        <v>0</v>
      </c>
      <c r="H42" s="16">
        <v>0</v>
      </c>
      <c r="I42" s="16" t="s">
        <v>117</v>
      </c>
      <c r="J42" s="16">
        <v>0</v>
      </c>
      <c r="K42" s="17" t="s">
        <v>117</v>
      </c>
      <c r="L42" s="18" t="s">
        <v>117</v>
      </c>
      <c r="N42" s="20" t="s">
        <v>117</v>
      </c>
      <c r="O42" s="20" t="s">
        <v>82</v>
      </c>
    </row>
    <row r="43" spans="1:15" x14ac:dyDescent="0.3">
      <c r="A43" s="12" t="s">
        <v>139</v>
      </c>
      <c r="B43" s="12" t="s">
        <v>114</v>
      </c>
      <c r="C43" s="12" t="s">
        <v>115</v>
      </c>
      <c r="D43" s="12" t="s">
        <v>79</v>
      </c>
      <c r="E43" s="21">
        <v>1.0109498269333299</v>
      </c>
      <c r="F43" s="23">
        <v>2080.7486585543902</v>
      </c>
      <c r="G43" s="23">
        <v>0</v>
      </c>
      <c r="H43" s="16">
        <v>0</v>
      </c>
      <c r="I43" s="16" t="s">
        <v>117</v>
      </c>
      <c r="J43" s="16">
        <v>0</v>
      </c>
      <c r="K43" s="17" t="s">
        <v>117</v>
      </c>
      <c r="L43" s="18" t="s">
        <v>117</v>
      </c>
      <c r="N43" s="20" t="s">
        <v>117</v>
      </c>
      <c r="O43" s="20" t="s">
        <v>82</v>
      </c>
    </row>
    <row r="44" spans="1:15" x14ac:dyDescent="0.3">
      <c r="A44" s="12" t="s">
        <v>140</v>
      </c>
      <c r="B44" s="12" t="s">
        <v>114</v>
      </c>
      <c r="C44" s="12" t="s">
        <v>115</v>
      </c>
      <c r="D44" s="12" t="s">
        <v>79</v>
      </c>
      <c r="E44" s="21">
        <v>1.0109678928000001</v>
      </c>
      <c r="F44" s="23">
        <v>2233.26562734963</v>
      </c>
      <c r="G44" s="23">
        <v>0</v>
      </c>
      <c r="H44" s="16">
        <v>0</v>
      </c>
      <c r="I44" s="16" t="s">
        <v>117</v>
      </c>
      <c r="J44" s="16">
        <v>0</v>
      </c>
      <c r="K44" s="17" t="s">
        <v>117</v>
      </c>
      <c r="L44" s="18" t="s">
        <v>117</v>
      </c>
      <c r="N44" s="20" t="s">
        <v>117</v>
      </c>
      <c r="O44" s="20" t="s">
        <v>82</v>
      </c>
    </row>
    <row r="45" spans="1:15" x14ac:dyDescent="0.3">
      <c r="A45" s="12" t="s">
        <v>141</v>
      </c>
      <c r="B45" s="12" t="s">
        <v>114</v>
      </c>
      <c r="C45" s="12" t="s">
        <v>115</v>
      </c>
      <c r="D45" s="12" t="s">
        <v>79</v>
      </c>
      <c r="E45" s="21">
        <v>1.01096125706666</v>
      </c>
      <c r="F45" s="23">
        <v>1874.8741225717999</v>
      </c>
      <c r="G45" s="23">
        <v>0</v>
      </c>
      <c r="H45" s="16">
        <v>0</v>
      </c>
      <c r="I45" s="16" t="s">
        <v>117</v>
      </c>
      <c r="J45" s="16">
        <v>0</v>
      </c>
      <c r="K45" s="17" t="s">
        <v>117</v>
      </c>
      <c r="L45" s="18" t="s">
        <v>117</v>
      </c>
      <c r="N45" s="20" t="s">
        <v>117</v>
      </c>
      <c r="O45" s="20" t="s">
        <v>82</v>
      </c>
    </row>
    <row r="46" spans="1:15" x14ac:dyDescent="0.3">
      <c r="A46" s="12" t="s">
        <v>142</v>
      </c>
      <c r="B46" s="12" t="s">
        <v>114</v>
      </c>
      <c r="C46" s="12" t="s">
        <v>115</v>
      </c>
      <c r="D46" s="12" t="s">
        <v>79</v>
      </c>
      <c r="E46" s="21">
        <v>1.01095973893333</v>
      </c>
      <c r="F46" s="23">
        <v>2170.0471877304599</v>
      </c>
      <c r="G46" s="23">
        <v>0</v>
      </c>
      <c r="H46" s="16">
        <v>0</v>
      </c>
      <c r="I46" s="16" t="s">
        <v>117</v>
      </c>
      <c r="J46" s="16">
        <v>0</v>
      </c>
      <c r="K46" s="17" t="s">
        <v>117</v>
      </c>
      <c r="L46" s="18" t="s">
        <v>117</v>
      </c>
      <c r="N46" s="20" t="s">
        <v>117</v>
      </c>
      <c r="O46" s="20" t="s">
        <v>82</v>
      </c>
    </row>
    <row r="47" spans="1:15" x14ac:dyDescent="0.3">
      <c r="A47" s="12" t="s">
        <v>143</v>
      </c>
      <c r="B47" s="12" t="s">
        <v>114</v>
      </c>
      <c r="C47" s="12" t="s">
        <v>115</v>
      </c>
      <c r="D47" s="12" t="s">
        <v>79</v>
      </c>
      <c r="E47" s="21">
        <v>1.0109507632000001</v>
      </c>
      <c r="F47" s="23">
        <v>2051.9290295516098</v>
      </c>
      <c r="G47" s="23">
        <v>0</v>
      </c>
      <c r="H47" s="16">
        <v>0</v>
      </c>
      <c r="I47" s="16" t="s">
        <v>117</v>
      </c>
      <c r="J47" s="16">
        <v>0</v>
      </c>
      <c r="K47" s="17" t="s">
        <v>117</v>
      </c>
      <c r="L47" s="18" t="s">
        <v>117</v>
      </c>
      <c r="N47" s="20" t="s">
        <v>117</v>
      </c>
      <c r="O47" s="20" t="s">
        <v>82</v>
      </c>
    </row>
    <row r="48" spans="1:15" x14ac:dyDescent="0.3">
      <c r="A48" s="12" t="s">
        <v>144</v>
      </c>
      <c r="B48" s="12" t="s">
        <v>114</v>
      </c>
      <c r="C48" s="12" t="s">
        <v>115</v>
      </c>
      <c r="D48" s="12" t="s">
        <v>79</v>
      </c>
      <c r="E48" s="21">
        <v>1.0109710949333299</v>
      </c>
      <c r="F48" s="23">
        <v>3438.7504121716902</v>
      </c>
      <c r="G48" s="23">
        <v>0</v>
      </c>
      <c r="H48" s="16">
        <v>0</v>
      </c>
      <c r="I48" s="16" t="s">
        <v>117</v>
      </c>
      <c r="J48" s="16">
        <v>0</v>
      </c>
      <c r="K48" s="17" t="s">
        <v>117</v>
      </c>
      <c r="L48" s="18" t="s">
        <v>117</v>
      </c>
      <c r="N48" s="20" t="s">
        <v>117</v>
      </c>
      <c r="O48" s="20" t="s">
        <v>82</v>
      </c>
    </row>
    <row r="49" spans="1:15" x14ac:dyDescent="0.3">
      <c r="A49" s="12" t="s">
        <v>145</v>
      </c>
      <c r="B49" s="12" t="s">
        <v>114</v>
      </c>
      <c r="C49" s="12" t="s">
        <v>115</v>
      </c>
      <c r="D49" s="12" t="s">
        <v>79</v>
      </c>
      <c r="E49" s="21" t="s">
        <v>116</v>
      </c>
      <c r="F49" s="23" t="s">
        <v>116</v>
      </c>
      <c r="G49" s="23">
        <v>0</v>
      </c>
      <c r="H49" s="16" t="s">
        <v>116</v>
      </c>
      <c r="I49" s="16" t="s">
        <v>117</v>
      </c>
      <c r="J49" s="16" t="s">
        <v>116</v>
      </c>
      <c r="K49" s="17" t="s">
        <v>116</v>
      </c>
      <c r="L49" s="18" t="s">
        <v>116</v>
      </c>
      <c r="M49" s="19" t="s">
        <v>118</v>
      </c>
      <c r="N49" s="20" t="s">
        <v>117</v>
      </c>
      <c r="O49" s="20" t="s">
        <v>82</v>
      </c>
    </row>
    <row r="50" spans="1:15" x14ac:dyDescent="0.3">
      <c r="A50" s="12" t="s">
        <v>146</v>
      </c>
      <c r="B50" s="12" t="s">
        <v>147</v>
      </c>
      <c r="C50" s="12" t="s">
        <v>148</v>
      </c>
      <c r="D50" s="12" t="s">
        <v>79</v>
      </c>
      <c r="E50" s="21">
        <v>1.0109540725333299</v>
      </c>
      <c r="F50" s="23">
        <v>982834.227221212</v>
      </c>
      <c r="G50" s="23">
        <v>611515.15513508895</v>
      </c>
      <c r="H50" s="16">
        <v>1.60721156126391</v>
      </c>
      <c r="I50" s="16" t="s">
        <v>117</v>
      </c>
      <c r="J50" s="16">
        <v>7.7257487814380799</v>
      </c>
      <c r="K50" s="17" t="s">
        <v>117</v>
      </c>
      <c r="L50" s="18" t="s">
        <v>117</v>
      </c>
      <c r="N50" s="20" t="s">
        <v>117</v>
      </c>
      <c r="O50" s="20" t="s">
        <v>82</v>
      </c>
    </row>
    <row r="51" spans="1:15" x14ac:dyDescent="0.3">
      <c r="A51" s="12" t="s">
        <v>149</v>
      </c>
      <c r="B51" s="12" t="s">
        <v>147</v>
      </c>
      <c r="C51" s="12" t="s">
        <v>150</v>
      </c>
      <c r="D51" s="12" t="s">
        <v>79</v>
      </c>
      <c r="E51" s="21" t="s">
        <v>116</v>
      </c>
      <c r="F51" s="23" t="s">
        <v>116</v>
      </c>
      <c r="G51" s="23">
        <v>500429.53471979301</v>
      </c>
      <c r="H51" s="16" t="s">
        <v>116</v>
      </c>
      <c r="I51" s="16" t="s">
        <v>117</v>
      </c>
      <c r="J51" s="16" t="s">
        <v>116</v>
      </c>
      <c r="K51" s="17" t="s">
        <v>116</v>
      </c>
      <c r="L51" s="18" t="s">
        <v>116</v>
      </c>
      <c r="M51" s="19" t="s">
        <v>118</v>
      </c>
      <c r="N51" s="20" t="s">
        <v>117</v>
      </c>
      <c r="O51" s="20" t="s">
        <v>82</v>
      </c>
    </row>
    <row r="52" spans="1:15" x14ac:dyDescent="0.3">
      <c r="A52" s="12" t="s">
        <v>151</v>
      </c>
      <c r="B52" s="12" t="s">
        <v>147</v>
      </c>
      <c r="C52" s="12" t="s">
        <v>152</v>
      </c>
      <c r="D52" s="12" t="s">
        <v>79</v>
      </c>
      <c r="E52" s="21">
        <v>1.0109556418666601</v>
      </c>
      <c r="F52" s="23">
        <v>15736814.216147499</v>
      </c>
      <c r="G52" s="23">
        <v>735556.71326733404</v>
      </c>
      <c r="H52" s="16">
        <v>21.394426741406299</v>
      </c>
      <c r="I52" s="16" t="s">
        <v>117</v>
      </c>
      <c r="J52" s="16">
        <v>180.93882017859301</v>
      </c>
      <c r="K52" s="17" t="s">
        <v>117</v>
      </c>
      <c r="L52" s="18" t="s">
        <v>117</v>
      </c>
      <c r="N52" s="20" t="s">
        <v>117</v>
      </c>
      <c r="O52" s="20" t="s">
        <v>82</v>
      </c>
    </row>
    <row r="53" spans="1:15" x14ac:dyDescent="0.3">
      <c r="A53" s="12" t="s">
        <v>153</v>
      </c>
      <c r="B53" s="12" t="s">
        <v>147</v>
      </c>
      <c r="C53" s="12" t="s">
        <v>154</v>
      </c>
      <c r="D53" s="12" t="s">
        <v>79</v>
      </c>
      <c r="E53" s="21">
        <v>1.0009550093333299</v>
      </c>
      <c r="F53" s="23">
        <v>41727.724879406604</v>
      </c>
      <c r="G53" s="23">
        <v>499893.80878579902</v>
      </c>
      <c r="H53" s="16">
        <v>8.3473177995062001E-2</v>
      </c>
      <c r="I53" s="16" t="s">
        <v>117</v>
      </c>
      <c r="J53" s="16">
        <v>-0.68469966415281003</v>
      </c>
      <c r="K53" s="17" t="s">
        <v>117</v>
      </c>
      <c r="L53" s="18" t="s">
        <v>117</v>
      </c>
      <c r="M53" s="19" t="s">
        <v>80</v>
      </c>
      <c r="N53" s="20" t="s">
        <v>117</v>
      </c>
      <c r="O53" s="20" t="s">
        <v>82</v>
      </c>
    </row>
    <row r="54" spans="1:15" x14ac:dyDescent="0.3">
      <c r="A54" s="12" t="s">
        <v>155</v>
      </c>
      <c r="B54" s="12" t="s">
        <v>147</v>
      </c>
      <c r="C54" s="12" t="s">
        <v>156</v>
      </c>
      <c r="D54" s="12" t="s">
        <v>79</v>
      </c>
      <c r="E54" s="21">
        <v>1.0109570224</v>
      </c>
      <c r="F54" s="23">
        <v>4456756.3259353302</v>
      </c>
      <c r="G54" s="23">
        <v>522794.498923206</v>
      </c>
      <c r="H54" s="16">
        <v>8.5248722683862592</v>
      </c>
      <c r="I54" s="16" t="s">
        <v>117</v>
      </c>
      <c r="J54" s="16">
        <v>50.329755498162697</v>
      </c>
      <c r="K54" s="17" t="s">
        <v>117</v>
      </c>
      <c r="L54" s="18" t="s">
        <v>117</v>
      </c>
      <c r="N54" s="20" t="s">
        <v>117</v>
      </c>
      <c r="O54" s="20" t="s">
        <v>82</v>
      </c>
    </row>
    <row r="55" spans="1:15" x14ac:dyDescent="0.3">
      <c r="A55" s="12" t="s">
        <v>157</v>
      </c>
      <c r="B55" s="12" t="s">
        <v>147</v>
      </c>
      <c r="C55" s="12" t="s">
        <v>150</v>
      </c>
      <c r="D55" s="12" t="s">
        <v>79</v>
      </c>
      <c r="E55" s="21">
        <v>1.01097082453333</v>
      </c>
      <c r="F55" s="23">
        <v>2434.5262727772902</v>
      </c>
      <c r="G55" s="23">
        <v>532413.68520161405</v>
      </c>
      <c r="H55" s="16">
        <v>4.5726215167730001E-3</v>
      </c>
      <c r="I55" s="16" t="s">
        <v>117</v>
      </c>
      <c r="J55" s="16">
        <v>-1.11250880395439</v>
      </c>
      <c r="K55" s="17" t="s">
        <v>117</v>
      </c>
      <c r="L55" s="18" t="s">
        <v>117</v>
      </c>
      <c r="M55" s="19" t="s">
        <v>80</v>
      </c>
      <c r="N55" s="20" t="s">
        <v>117</v>
      </c>
      <c r="O55" s="20" t="s">
        <v>82</v>
      </c>
    </row>
    <row r="56" spans="1:15" x14ac:dyDescent="0.3">
      <c r="A56" s="12" t="s">
        <v>158</v>
      </c>
      <c r="B56" s="12" t="s">
        <v>147</v>
      </c>
      <c r="C56" s="12" t="s">
        <v>78</v>
      </c>
      <c r="D56" s="12" t="s">
        <v>79</v>
      </c>
      <c r="E56" s="21">
        <v>1.0009610069333299</v>
      </c>
      <c r="F56" s="23">
        <v>179344.61639386101</v>
      </c>
      <c r="G56" s="23">
        <v>515403.657750685</v>
      </c>
      <c r="H56" s="16">
        <v>0.34796923478687403</v>
      </c>
      <c r="I56" s="16" t="s">
        <v>117</v>
      </c>
      <c r="J56" s="16">
        <v>0.75480394389683902</v>
      </c>
      <c r="K56" s="17" t="s">
        <v>117</v>
      </c>
      <c r="L56" s="18" t="s">
        <v>117</v>
      </c>
      <c r="M56" s="19" t="s">
        <v>80</v>
      </c>
      <c r="N56" s="20" t="s">
        <v>117</v>
      </c>
      <c r="O56" s="20" t="s">
        <v>82</v>
      </c>
    </row>
    <row r="57" spans="1:15" x14ac:dyDescent="0.3">
      <c r="A57" s="12" t="s">
        <v>159</v>
      </c>
      <c r="B57" s="12" t="s">
        <v>147</v>
      </c>
      <c r="C57" s="12" t="s">
        <v>160</v>
      </c>
      <c r="D57" s="12" t="s">
        <v>79</v>
      </c>
      <c r="E57" s="21">
        <v>1.01096064053333</v>
      </c>
      <c r="F57" s="23">
        <v>21660.291977246601</v>
      </c>
      <c r="G57" s="23">
        <v>525789.67294595903</v>
      </c>
      <c r="H57" s="16">
        <v>4.1195734895069003E-2</v>
      </c>
      <c r="I57" s="16" t="s">
        <v>117</v>
      </c>
      <c r="J57" s="16">
        <v>-0.91402444829097396</v>
      </c>
      <c r="K57" s="17" t="s">
        <v>117</v>
      </c>
      <c r="L57" s="18" t="s">
        <v>117</v>
      </c>
      <c r="M57" s="19" t="s">
        <v>80</v>
      </c>
      <c r="N57" s="20" t="s">
        <v>117</v>
      </c>
      <c r="O57" s="20" t="s">
        <v>82</v>
      </c>
    </row>
    <row r="58" spans="1:15" x14ac:dyDescent="0.3">
      <c r="A58" s="12" t="s">
        <v>161</v>
      </c>
      <c r="B58" s="12" t="s">
        <v>147</v>
      </c>
      <c r="C58" s="12" t="s">
        <v>162</v>
      </c>
      <c r="D58" s="12" t="s">
        <v>79</v>
      </c>
      <c r="E58" s="21">
        <v>1.0009505576</v>
      </c>
      <c r="F58" s="23">
        <v>23338.210839431002</v>
      </c>
      <c r="G58" s="23">
        <v>514028.63924272498</v>
      </c>
      <c r="H58" s="16">
        <v>4.5402549698034998E-2</v>
      </c>
      <c r="I58" s="16" t="s">
        <v>117</v>
      </c>
      <c r="J58" s="16">
        <v>-0.89121491409772002</v>
      </c>
      <c r="K58" s="17" t="s">
        <v>117</v>
      </c>
      <c r="L58" s="18" t="s">
        <v>117</v>
      </c>
      <c r="M58" s="19" t="s">
        <v>80</v>
      </c>
      <c r="N58" s="20" t="s">
        <v>117</v>
      </c>
      <c r="O58" s="20" t="s">
        <v>82</v>
      </c>
    </row>
    <row r="59" spans="1:15" x14ac:dyDescent="0.3">
      <c r="A59" s="12" t="s">
        <v>163</v>
      </c>
      <c r="B59" s="12" t="s">
        <v>147</v>
      </c>
      <c r="C59" s="12" t="s">
        <v>164</v>
      </c>
      <c r="D59" s="12" t="s">
        <v>79</v>
      </c>
      <c r="E59" s="21">
        <v>1.0109561296</v>
      </c>
      <c r="F59" s="23">
        <v>14231.7227330634</v>
      </c>
      <c r="G59" s="23">
        <v>514974.12830265402</v>
      </c>
      <c r="H59" s="16">
        <v>2.7635801394472002E-2</v>
      </c>
      <c r="I59" s="16" t="s">
        <v>117</v>
      </c>
      <c r="J59" s="16">
        <v>-0.98753285393906498</v>
      </c>
      <c r="K59" s="17" t="s">
        <v>117</v>
      </c>
      <c r="L59" s="18" t="s">
        <v>117</v>
      </c>
      <c r="M59" s="19" t="s">
        <v>80</v>
      </c>
      <c r="N59" s="20" t="s">
        <v>117</v>
      </c>
      <c r="O59" s="20" t="s">
        <v>82</v>
      </c>
    </row>
    <row r="60" spans="1:15" x14ac:dyDescent="0.3">
      <c r="A60" s="12" t="s">
        <v>165</v>
      </c>
      <c r="B60" s="12" t="s">
        <v>147</v>
      </c>
      <c r="C60" s="12" t="s">
        <v>166</v>
      </c>
      <c r="D60" s="12" t="s">
        <v>79</v>
      </c>
      <c r="E60" s="21">
        <v>1.00095802666666</v>
      </c>
      <c r="F60" s="23">
        <v>4948539.3053107997</v>
      </c>
      <c r="G60" s="23">
        <v>530906.98099860305</v>
      </c>
      <c r="H60" s="16">
        <v>9.3209158711812403</v>
      </c>
      <c r="I60" s="16" t="s">
        <v>117</v>
      </c>
      <c r="J60" s="16">
        <v>55.833318687581098</v>
      </c>
      <c r="K60" s="17" t="s">
        <v>117</v>
      </c>
      <c r="L60" s="18" t="s">
        <v>117</v>
      </c>
      <c r="N60" s="20" t="s">
        <v>117</v>
      </c>
      <c r="O60" s="20" t="s">
        <v>82</v>
      </c>
    </row>
    <row r="61" spans="1:15" x14ac:dyDescent="0.3">
      <c r="A61" s="12" t="s">
        <v>167</v>
      </c>
      <c r="B61" s="12" t="s">
        <v>147</v>
      </c>
      <c r="C61" s="12" t="s">
        <v>168</v>
      </c>
      <c r="D61" s="12" t="s">
        <v>79</v>
      </c>
      <c r="E61" s="21">
        <v>1.000955552</v>
      </c>
      <c r="F61" s="23">
        <v>8690012.5768784005</v>
      </c>
      <c r="G61" s="23">
        <v>508573.83081343502</v>
      </c>
      <c r="H61" s="16">
        <v>17.087022670787398</v>
      </c>
      <c r="I61" s="16" t="s">
        <v>117</v>
      </c>
      <c r="J61" s="16">
        <v>121.397756552506</v>
      </c>
      <c r="K61" s="17" t="s">
        <v>117</v>
      </c>
      <c r="L61" s="18" t="s">
        <v>117</v>
      </c>
      <c r="N61" s="20" t="s">
        <v>117</v>
      </c>
      <c r="O61" s="20" t="s">
        <v>82</v>
      </c>
    </row>
    <row r="62" spans="1:15" x14ac:dyDescent="0.3">
      <c r="A62" s="12" t="s">
        <v>169</v>
      </c>
      <c r="B62" s="12" t="s">
        <v>147</v>
      </c>
      <c r="C62" s="12" t="s">
        <v>170</v>
      </c>
      <c r="D62" s="12" t="s">
        <v>79</v>
      </c>
      <c r="E62" s="21">
        <v>1.0009486922666599</v>
      </c>
      <c r="F62" s="23">
        <v>3295538.4551963299</v>
      </c>
      <c r="G62" s="23">
        <v>525831.78458036098</v>
      </c>
      <c r="H62" s="16">
        <v>6.2672865198255998</v>
      </c>
      <c r="I62" s="16" t="s">
        <v>117</v>
      </c>
      <c r="J62" s="16">
        <v>35.490746189909999</v>
      </c>
      <c r="K62" s="17" t="s">
        <v>117</v>
      </c>
      <c r="L62" s="18" t="s">
        <v>117</v>
      </c>
      <c r="N62" s="20" t="s">
        <v>117</v>
      </c>
      <c r="O62" s="20" t="s">
        <v>82</v>
      </c>
    </row>
    <row r="63" spans="1:15" x14ac:dyDescent="0.3">
      <c r="A63" s="12" t="s">
        <v>171</v>
      </c>
      <c r="B63" s="12" t="s">
        <v>147</v>
      </c>
      <c r="C63" s="12" t="s">
        <v>150</v>
      </c>
      <c r="D63" s="12" t="s">
        <v>79</v>
      </c>
      <c r="E63" s="21">
        <v>1.0109693285333301</v>
      </c>
      <c r="F63" s="23">
        <v>2290.7406114452001</v>
      </c>
      <c r="G63" s="23">
        <v>518773.83157933899</v>
      </c>
      <c r="H63" s="16">
        <v>4.415682657838E-3</v>
      </c>
      <c r="I63" s="16" t="s">
        <v>117</v>
      </c>
      <c r="J63" s="16">
        <v>-1.11335901870165</v>
      </c>
      <c r="K63" s="17" t="s">
        <v>117</v>
      </c>
      <c r="L63" s="18" t="s">
        <v>117</v>
      </c>
      <c r="M63" s="19" t="s">
        <v>80</v>
      </c>
      <c r="N63" s="20" t="s">
        <v>117</v>
      </c>
      <c r="O63" s="20" t="s">
        <v>82</v>
      </c>
    </row>
    <row r="64" spans="1:15" x14ac:dyDescent="0.3">
      <c r="A64" s="12" t="s">
        <v>172</v>
      </c>
      <c r="B64" s="12" t="s">
        <v>147</v>
      </c>
      <c r="C64" s="12" t="s">
        <v>152</v>
      </c>
      <c r="D64" s="12" t="s">
        <v>103</v>
      </c>
      <c r="E64" s="21">
        <v>1.0109545423999999</v>
      </c>
      <c r="F64" s="23">
        <v>17128166.440329999</v>
      </c>
      <c r="G64" s="23">
        <v>756986.85678790405</v>
      </c>
      <c r="H64" s="16">
        <v>22.626768598082901</v>
      </c>
      <c r="I64" s="16" t="s">
        <v>117</v>
      </c>
      <c r="J64" s="16">
        <v>212.82436525074999</v>
      </c>
      <c r="K64" s="17" t="s">
        <v>117</v>
      </c>
      <c r="L64" s="18" t="s">
        <v>117</v>
      </c>
      <c r="N64" s="20" t="s">
        <v>117</v>
      </c>
      <c r="O64" s="20" t="s">
        <v>82</v>
      </c>
    </row>
    <row r="65" spans="1:15" x14ac:dyDescent="0.3">
      <c r="A65" s="12" t="s">
        <v>173</v>
      </c>
      <c r="B65" s="12" t="s">
        <v>147</v>
      </c>
      <c r="C65" s="12" t="s">
        <v>174</v>
      </c>
      <c r="D65" s="12" t="s">
        <v>79</v>
      </c>
      <c r="E65" s="21">
        <v>1.01096213466666</v>
      </c>
      <c r="F65" s="23">
        <v>13821.2544524286</v>
      </c>
      <c r="G65" s="23">
        <v>519944.02344904002</v>
      </c>
      <c r="H65" s="16">
        <v>2.6582196984871E-2</v>
      </c>
      <c r="I65" s="16" t="s">
        <v>117</v>
      </c>
      <c r="J65" s="16">
        <v>-0.99324354009641602</v>
      </c>
      <c r="K65" s="17" t="s">
        <v>117</v>
      </c>
      <c r="L65" s="18" t="s">
        <v>117</v>
      </c>
      <c r="M65" s="19" t="s">
        <v>80</v>
      </c>
      <c r="N65" s="20" t="s">
        <v>117</v>
      </c>
      <c r="O65" s="20" t="s">
        <v>82</v>
      </c>
    </row>
    <row r="66" spans="1:15" x14ac:dyDescent="0.3">
      <c r="A66" s="12" t="s">
        <v>175</v>
      </c>
      <c r="B66" s="12" t="s">
        <v>147</v>
      </c>
      <c r="C66" s="12" t="s">
        <v>176</v>
      </c>
      <c r="D66" s="12" t="s">
        <v>79</v>
      </c>
      <c r="E66" s="21">
        <v>1.0109636799999999</v>
      </c>
      <c r="F66" s="23">
        <v>20383.564226836599</v>
      </c>
      <c r="G66" s="23">
        <v>551209.96021503897</v>
      </c>
      <c r="H66" s="16">
        <v>3.6979673260775003E-2</v>
      </c>
      <c r="I66" s="16" t="s">
        <v>117</v>
      </c>
      <c r="J66" s="16">
        <v>-0.93688203335741005</v>
      </c>
      <c r="K66" s="17" t="s">
        <v>117</v>
      </c>
      <c r="L66" s="18" t="s">
        <v>117</v>
      </c>
      <c r="M66" s="19" t="s">
        <v>80</v>
      </c>
      <c r="N66" s="20" t="s">
        <v>117</v>
      </c>
      <c r="O66" s="20" t="s">
        <v>82</v>
      </c>
    </row>
    <row r="67" spans="1:15" x14ac:dyDescent="0.3">
      <c r="A67" s="12" t="s">
        <v>177</v>
      </c>
      <c r="B67" s="12" t="s">
        <v>147</v>
      </c>
      <c r="C67" s="12" t="s">
        <v>78</v>
      </c>
      <c r="D67" s="12" t="s">
        <v>79</v>
      </c>
      <c r="E67" s="21">
        <v>1.0009472880000001</v>
      </c>
      <c r="F67" s="23">
        <v>184005.44242283201</v>
      </c>
      <c r="G67" s="23">
        <v>526032.34464900801</v>
      </c>
      <c r="H67" s="16">
        <v>0.349798723015043</v>
      </c>
      <c r="I67" s="16" t="s">
        <v>117</v>
      </c>
      <c r="J67" s="16">
        <v>0.76478985403912103</v>
      </c>
      <c r="K67" s="17" t="s">
        <v>117</v>
      </c>
      <c r="L67" s="18" t="s">
        <v>117</v>
      </c>
      <c r="M67" s="19" t="s">
        <v>80</v>
      </c>
      <c r="N67" s="20" t="s">
        <v>117</v>
      </c>
      <c r="O67" s="20" t="s">
        <v>82</v>
      </c>
    </row>
    <row r="68" spans="1:15" x14ac:dyDescent="0.3">
      <c r="A68" s="12" t="s">
        <v>178</v>
      </c>
      <c r="B68" s="12" t="s">
        <v>147</v>
      </c>
      <c r="C68" s="12" t="s">
        <v>179</v>
      </c>
      <c r="D68" s="12" t="s">
        <v>79</v>
      </c>
      <c r="E68" s="21">
        <v>1.0109758903999999</v>
      </c>
      <c r="F68" s="23">
        <v>17864.4792886869</v>
      </c>
      <c r="G68" s="23">
        <v>422364.24641527899</v>
      </c>
      <c r="H68" s="16">
        <v>4.2296381477143999E-2</v>
      </c>
      <c r="I68" s="16" t="s">
        <v>117</v>
      </c>
      <c r="J68" s="16">
        <v>-0.90805689513028198</v>
      </c>
      <c r="K68" s="17" t="s">
        <v>117</v>
      </c>
      <c r="L68" s="18" t="s">
        <v>117</v>
      </c>
      <c r="M68" s="19" t="s">
        <v>80</v>
      </c>
      <c r="N68" s="20" t="s">
        <v>117</v>
      </c>
      <c r="O68" s="20" t="s">
        <v>82</v>
      </c>
    </row>
    <row r="69" spans="1:15" x14ac:dyDescent="0.3">
      <c r="A69" s="12" t="s">
        <v>180</v>
      </c>
      <c r="B69" s="12" t="s">
        <v>147</v>
      </c>
      <c r="C69" s="12" t="s">
        <v>181</v>
      </c>
      <c r="D69" s="12" t="s">
        <v>79</v>
      </c>
      <c r="E69" s="21">
        <v>1.0109579898666601</v>
      </c>
      <c r="F69" s="23">
        <v>4265928.49515446</v>
      </c>
      <c r="G69" s="23">
        <v>540598.69038039097</v>
      </c>
      <c r="H69" s="16">
        <v>7.8911188115397497</v>
      </c>
      <c r="I69" s="16" t="s">
        <v>117</v>
      </c>
      <c r="J69" s="16">
        <v>46.054723476564497</v>
      </c>
      <c r="K69" s="17" t="s">
        <v>117</v>
      </c>
      <c r="L69" s="18" t="s">
        <v>117</v>
      </c>
      <c r="N69" s="20" t="s">
        <v>117</v>
      </c>
      <c r="O69" s="20" t="s">
        <v>82</v>
      </c>
    </row>
    <row r="70" spans="1:15" x14ac:dyDescent="0.3">
      <c r="A70" s="12" t="s">
        <v>182</v>
      </c>
      <c r="B70" s="12" t="s">
        <v>147</v>
      </c>
      <c r="C70" s="12" t="s">
        <v>183</v>
      </c>
      <c r="D70" s="12" t="s">
        <v>79</v>
      </c>
      <c r="E70" s="21">
        <v>1.01097127066666</v>
      </c>
      <c r="F70" s="23">
        <v>5552229.8505483298</v>
      </c>
      <c r="G70" s="23">
        <v>555078.44016405102</v>
      </c>
      <c r="H70" s="16">
        <v>10.0026040444074</v>
      </c>
      <c r="I70" s="16" t="s">
        <v>117</v>
      </c>
      <c r="J70" s="16">
        <v>60.673847849801803</v>
      </c>
      <c r="K70" s="17" t="s">
        <v>117</v>
      </c>
      <c r="L70" s="18" t="s">
        <v>117</v>
      </c>
      <c r="N70" s="20" t="s">
        <v>117</v>
      </c>
      <c r="O70" s="20" t="s">
        <v>82</v>
      </c>
    </row>
    <row r="71" spans="1:15" x14ac:dyDescent="0.3">
      <c r="A71" s="12" t="s">
        <v>184</v>
      </c>
      <c r="B71" s="12" t="s">
        <v>147</v>
      </c>
      <c r="C71" s="12" t="s">
        <v>185</v>
      </c>
      <c r="D71" s="12" t="s">
        <v>79</v>
      </c>
      <c r="E71" s="21">
        <v>1.01096660106666</v>
      </c>
      <c r="F71" s="23">
        <v>22604.135123330299</v>
      </c>
      <c r="G71" s="23">
        <v>572309.33803141396</v>
      </c>
      <c r="H71" s="16">
        <v>3.9496359086297998E-2</v>
      </c>
      <c r="I71" s="16" t="s">
        <v>117</v>
      </c>
      <c r="J71" s="16">
        <v>-0.92323794881670396</v>
      </c>
      <c r="K71" s="17" t="s">
        <v>117</v>
      </c>
      <c r="L71" s="18" t="s">
        <v>117</v>
      </c>
      <c r="M71" s="19" t="s">
        <v>80</v>
      </c>
      <c r="N71" s="20" t="s">
        <v>117</v>
      </c>
      <c r="O71" s="20" t="s">
        <v>82</v>
      </c>
    </row>
    <row r="72" spans="1:15" x14ac:dyDescent="0.3">
      <c r="A72" s="12" t="s">
        <v>186</v>
      </c>
      <c r="B72" s="12" t="s">
        <v>147</v>
      </c>
      <c r="C72" s="12" t="s">
        <v>187</v>
      </c>
      <c r="D72" s="12" t="s">
        <v>79</v>
      </c>
      <c r="E72" s="21">
        <v>1.0109572034666601</v>
      </c>
      <c r="F72" s="23">
        <v>26741.508413691099</v>
      </c>
      <c r="G72" s="23">
        <v>573292.76424601395</v>
      </c>
      <c r="H72" s="16">
        <v>4.6645466472720998E-2</v>
      </c>
      <c r="I72" s="16" t="s">
        <v>117</v>
      </c>
      <c r="J72" s="16">
        <v>-0.88447536693801199</v>
      </c>
      <c r="K72" s="17" t="s">
        <v>117</v>
      </c>
      <c r="L72" s="18" t="s">
        <v>117</v>
      </c>
      <c r="M72" s="19" t="s">
        <v>80</v>
      </c>
      <c r="N72" s="20" t="s">
        <v>117</v>
      </c>
      <c r="O72" s="20" t="s">
        <v>82</v>
      </c>
    </row>
    <row r="73" spans="1:15" x14ac:dyDescent="0.3">
      <c r="A73" s="12" t="s">
        <v>188</v>
      </c>
      <c r="B73" s="12" t="s">
        <v>147</v>
      </c>
      <c r="C73" s="12" t="s">
        <v>189</v>
      </c>
      <c r="D73" s="12" t="s">
        <v>79</v>
      </c>
      <c r="E73" s="21">
        <v>1.0009531925333299</v>
      </c>
      <c r="F73" s="23">
        <v>7121488.4751122696</v>
      </c>
      <c r="G73" s="23">
        <v>529206.30782326101</v>
      </c>
      <c r="H73" s="16">
        <v>13.4569228859052</v>
      </c>
      <c r="I73" s="16" t="s">
        <v>117</v>
      </c>
      <c r="J73" s="16">
        <v>87.411870502138399</v>
      </c>
      <c r="K73" s="17" t="s">
        <v>117</v>
      </c>
      <c r="L73" s="18" t="s">
        <v>117</v>
      </c>
      <c r="N73" s="20" t="s">
        <v>117</v>
      </c>
      <c r="O73" s="20" t="s">
        <v>82</v>
      </c>
    </row>
    <row r="74" spans="1:15" x14ac:dyDescent="0.3">
      <c r="A74" s="12" t="s">
        <v>190</v>
      </c>
      <c r="B74" s="12" t="s">
        <v>147</v>
      </c>
      <c r="C74" s="12" t="s">
        <v>150</v>
      </c>
      <c r="D74" s="12" t="s">
        <v>79</v>
      </c>
      <c r="E74" s="21">
        <v>1.0109608800000001</v>
      </c>
      <c r="F74" s="23">
        <v>2279.41011688157</v>
      </c>
      <c r="G74" s="23">
        <v>539182.029226457</v>
      </c>
      <c r="H74" s="16">
        <v>4.2275335477179998E-3</v>
      </c>
      <c r="I74" s="16" t="s">
        <v>117</v>
      </c>
      <c r="J74" s="16">
        <v>-1.1143783108776499</v>
      </c>
      <c r="K74" s="17" t="s">
        <v>117</v>
      </c>
      <c r="L74" s="18" t="s">
        <v>117</v>
      </c>
      <c r="M74" s="19" t="s">
        <v>80</v>
      </c>
      <c r="N74" s="20" t="s">
        <v>117</v>
      </c>
      <c r="O74" s="20" t="s">
        <v>82</v>
      </c>
    </row>
    <row r="75" spans="1:15" x14ac:dyDescent="0.3">
      <c r="A75" s="12" t="s">
        <v>191</v>
      </c>
      <c r="B75" s="12" t="s">
        <v>147</v>
      </c>
      <c r="C75" s="12" t="s">
        <v>192</v>
      </c>
      <c r="D75" s="12" t="s">
        <v>79</v>
      </c>
      <c r="E75" s="21">
        <v>1.0109594709333301</v>
      </c>
      <c r="F75" s="23">
        <v>6003623.07890392</v>
      </c>
      <c r="G75" s="23">
        <v>513270.48382585502</v>
      </c>
      <c r="H75" s="16">
        <v>11.6968017216841</v>
      </c>
      <c r="I75" s="16" t="s">
        <v>117</v>
      </c>
      <c r="J75" s="16">
        <v>73.279521221932697</v>
      </c>
      <c r="K75" s="17" t="s">
        <v>117</v>
      </c>
      <c r="L75" s="18" t="s">
        <v>117</v>
      </c>
      <c r="N75" s="20" t="s">
        <v>117</v>
      </c>
      <c r="O75" s="20" t="s">
        <v>82</v>
      </c>
    </row>
    <row r="76" spans="1:15" x14ac:dyDescent="0.3">
      <c r="A76" s="12" t="s">
        <v>193</v>
      </c>
      <c r="B76" s="12" t="s">
        <v>147</v>
      </c>
      <c r="C76" s="12" t="s">
        <v>194</v>
      </c>
      <c r="D76" s="12" t="s">
        <v>79</v>
      </c>
      <c r="E76" s="21">
        <v>1.0109679584</v>
      </c>
      <c r="F76" s="23">
        <v>15801237.056102499</v>
      </c>
      <c r="G76" s="23">
        <v>723269.48901897797</v>
      </c>
      <c r="H76" s="16">
        <v>21.846956488562601</v>
      </c>
      <c r="I76" s="16" t="s">
        <v>117</v>
      </c>
      <c r="J76" s="16">
        <v>190.60010909059699</v>
      </c>
      <c r="K76" s="17" t="s">
        <v>117</v>
      </c>
      <c r="L76" s="18" t="s">
        <v>117</v>
      </c>
      <c r="N76" s="20" t="s">
        <v>117</v>
      </c>
      <c r="O76" s="20" t="s">
        <v>82</v>
      </c>
    </row>
    <row r="77" spans="1:15" x14ac:dyDescent="0.3">
      <c r="A77" s="12" t="s">
        <v>195</v>
      </c>
      <c r="B77" s="12" t="s">
        <v>147</v>
      </c>
      <c r="C77" s="12" t="s">
        <v>154</v>
      </c>
      <c r="D77" s="12" t="s">
        <v>79</v>
      </c>
      <c r="E77" s="21">
        <v>1.0109548552000001</v>
      </c>
      <c r="F77" s="23">
        <v>15017.772961975599</v>
      </c>
      <c r="G77" s="23">
        <v>507634.75537504099</v>
      </c>
      <c r="H77" s="16">
        <v>2.9583815534616999E-2</v>
      </c>
      <c r="I77" s="16" t="s">
        <v>117</v>
      </c>
      <c r="J77" s="16">
        <v>-0.97697399633367099</v>
      </c>
      <c r="K77" s="17" t="s">
        <v>117</v>
      </c>
      <c r="L77" s="18" t="s">
        <v>117</v>
      </c>
      <c r="M77" s="19" t="s">
        <v>80</v>
      </c>
      <c r="N77" s="20" t="s">
        <v>117</v>
      </c>
      <c r="O77" s="20" t="s">
        <v>82</v>
      </c>
    </row>
    <row r="78" spans="1:15" x14ac:dyDescent="0.3">
      <c r="A78" s="12" t="s">
        <v>196</v>
      </c>
      <c r="B78" s="12" t="s">
        <v>147</v>
      </c>
      <c r="C78" s="12" t="s">
        <v>197</v>
      </c>
      <c r="D78" s="12" t="s">
        <v>79</v>
      </c>
      <c r="E78" s="21">
        <v>1.0109673727999999</v>
      </c>
      <c r="F78" s="23">
        <v>26109.516953280901</v>
      </c>
      <c r="G78" s="23">
        <v>578319.95393937</v>
      </c>
      <c r="H78" s="16">
        <v>4.5147183277059001E-2</v>
      </c>
      <c r="I78" s="16" t="s">
        <v>117</v>
      </c>
      <c r="J78" s="16">
        <v>-0.89259958130238803</v>
      </c>
      <c r="K78" s="17" t="s">
        <v>117</v>
      </c>
      <c r="L78" s="18" t="s">
        <v>117</v>
      </c>
      <c r="M78" s="19" t="s">
        <v>80</v>
      </c>
      <c r="N78" s="20" t="s">
        <v>117</v>
      </c>
      <c r="O78" s="20" t="s">
        <v>82</v>
      </c>
    </row>
    <row r="79" spans="1:15" x14ac:dyDescent="0.3">
      <c r="A79" s="12" t="s">
        <v>198</v>
      </c>
      <c r="B79" s="12" t="s">
        <v>147</v>
      </c>
      <c r="C79" s="12" t="s">
        <v>199</v>
      </c>
      <c r="D79" s="12" t="s">
        <v>79</v>
      </c>
      <c r="E79" s="21">
        <v>1.0109609282666601</v>
      </c>
      <c r="F79" s="23">
        <v>20987.108353872401</v>
      </c>
      <c r="G79" s="23">
        <v>503423.04936478502</v>
      </c>
      <c r="H79" s="16">
        <v>4.1688810991777001E-2</v>
      </c>
      <c r="I79" s="16" t="s">
        <v>117</v>
      </c>
      <c r="J79" s="16">
        <v>-0.91135107565793305</v>
      </c>
      <c r="K79" s="17" t="s">
        <v>117</v>
      </c>
      <c r="L79" s="18" t="s">
        <v>117</v>
      </c>
      <c r="M79" s="19" t="s">
        <v>80</v>
      </c>
      <c r="N79" s="20" t="s">
        <v>117</v>
      </c>
      <c r="O79" s="20" t="s">
        <v>82</v>
      </c>
    </row>
    <row r="80" spans="1:15" x14ac:dyDescent="0.3">
      <c r="A80" s="12" t="s">
        <v>200</v>
      </c>
      <c r="B80" s="12" t="s">
        <v>147</v>
      </c>
      <c r="C80" s="12" t="s">
        <v>156</v>
      </c>
      <c r="D80" s="12" t="s">
        <v>79</v>
      </c>
      <c r="E80" s="21">
        <v>1.01096052773333</v>
      </c>
      <c r="F80" s="23">
        <v>4533110.71838676</v>
      </c>
      <c r="G80" s="23">
        <v>535144.24009730795</v>
      </c>
      <c r="H80" s="16">
        <v>8.4708203484774103</v>
      </c>
      <c r="I80" s="16" t="s">
        <v>117</v>
      </c>
      <c r="J80" s="16">
        <v>49.961568147815903</v>
      </c>
      <c r="K80" s="17" t="s">
        <v>117</v>
      </c>
      <c r="L80" s="18" t="s">
        <v>117</v>
      </c>
      <c r="N80" s="20" t="s">
        <v>117</v>
      </c>
      <c r="O80" s="20" t="s">
        <v>82</v>
      </c>
    </row>
    <row r="81" spans="1:15" x14ac:dyDescent="0.3">
      <c r="A81" s="12" t="s">
        <v>201</v>
      </c>
      <c r="B81" s="12" t="s">
        <v>147</v>
      </c>
      <c r="C81" s="12" t="s">
        <v>78</v>
      </c>
      <c r="D81" s="12" t="s">
        <v>79</v>
      </c>
      <c r="E81" s="21">
        <v>1.0009402264</v>
      </c>
      <c r="F81" s="23">
        <v>182441.569970799</v>
      </c>
      <c r="G81" s="23">
        <v>527445.82844193396</v>
      </c>
      <c r="H81" s="16">
        <v>0.34589631793985098</v>
      </c>
      <c r="I81" s="16" t="s">
        <v>117</v>
      </c>
      <c r="J81" s="16">
        <v>0.743489810170466</v>
      </c>
      <c r="K81" s="17" t="s">
        <v>117</v>
      </c>
      <c r="L81" s="18" t="s">
        <v>117</v>
      </c>
      <c r="M81" s="19" t="s">
        <v>80</v>
      </c>
      <c r="N81" s="20" t="s">
        <v>117</v>
      </c>
      <c r="O81" s="20" t="s">
        <v>82</v>
      </c>
    </row>
    <row r="82" spans="1:15" x14ac:dyDescent="0.3">
      <c r="A82" s="12" t="s">
        <v>202</v>
      </c>
      <c r="B82" s="12" t="s">
        <v>147</v>
      </c>
      <c r="C82" s="12" t="s">
        <v>203</v>
      </c>
      <c r="D82" s="12" t="s">
        <v>79</v>
      </c>
      <c r="E82" s="21">
        <v>1.0009542837333301</v>
      </c>
      <c r="F82" s="23">
        <v>16352.0057316122</v>
      </c>
      <c r="G82" s="23">
        <v>518202.81623581302</v>
      </c>
      <c r="H82" s="16">
        <v>3.1555223590624001E-2</v>
      </c>
      <c r="I82" s="16" t="s">
        <v>117</v>
      </c>
      <c r="J82" s="16">
        <v>-0.9662878827368</v>
      </c>
      <c r="K82" s="17" t="s">
        <v>117</v>
      </c>
      <c r="L82" s="18" t="s">
        <v>117</v>
      </c>
      <c r="M82" s="19" t="s">
        <v>80</v>
      </c>
      <c r="N82" s="20" t="s">
        <v>117</v>
      </c>
      <c r="O82" s="20" t="s">
        <v>82</v>
      </c>
    </row>
    <row r="83" spans="1:15" x14ac:dyDescent="0.3">
      <c r="A83" s="12" t="s">
        <v>204</v>
      </c>
      <c r="B83" s="12" t="s">
        <v>147</v>
      </c>
      <c r="C83" s="12" t="s">
        <v>205</v>
      </c>
      <c r="D83" s="12" t="s">
        <v>79</v>
      </c>
      <c r="E83" s="21">
        <v>1.0009471128</v>
      </c>
      <c r="F83" s="23">
        <v>2799421.0871303501</v>
      </c>
      <c r="G83" s="23">
        <v>545547.48431431595</v>
      </c>
      <c r="H83" s="16">
        <v>5.1313976649509501</v>
      </c>
      <c r="I83" s="16" t="s">
        <v>117</v>
      </c>
      <c r="J83" s="16">
        <v>28.401196080217399</v>
      </c>
      <c r="K83" s="17" t="s">
        <v>117</v>
      </c>
      <c r="L83" s="18" t="s">
        <v>117</v>
      </c>
      <c r="N83" s="20" t="s">
        <v>117</v>
      </c>
      <c r="O83" s="20" t="s">
        <v>82</v>
      </c>
    </row>
    <row r="84" spans="1:15" x14ac:dyDescent="0.3">
      <c r="A84" s="12" t="s">
        <v>206</v>
      </c>
      <c r="B84" s="12" t="s">
        <v>147</v>
      </c>
      <c r="C84" s="12" t="s">
        <v>207</v>
      </c>
      <c r="D84" s="12" t="s">
        <v>79</v>
      </c>
      <c r="E84" s="21">
        <v>1.000951208</v>
      </c>
      <c r="F84" s="23">
        <v>5512940.2400833797</v>
      </c>
      <c r="G84" s="23">
        <v>538010.95109975</v>
      </c>
      <c r="H84" s="16">
        <v>10.2468922404169</v>
      </c>
      <c r="I84" s="16" t="s">
        <v>117</v>
      </c>
      <c r="J84" s="16">
        <v>62.439002312972001</v>
      </c>
      <c r="K84" s="17" t="s">
        <v>117</v>
      </c>
      <c r="L84" s="18" t="s">
        <v>117</v>
      </c>
      <c r="N84" s="20" t="s">
        <v>117</v>
      </c>
      <c r="O84" s="20" t="s">
        <v>82</v>
      </c>
    </row>
    <row r="85" spans="1:15" x14ac:dyDescent="0.3">
      <c r="A85" s="12" t="s">
        <v>208</v>
      </c>
      <c r="B85" s="12" t="s">
        <v>147</v>
      </c>
      <c r="C85" s="12" t="s">
        <v>209</v>
      </c>
      <c r="D85" s="12" t="s">
        <v>79</v>
      </c>
      <c r="E85" s="21">
        <v>1.0109743090666601</v>
      </c>
      <c r="F85" s="23">
        <v>25556.5929839372</v>
      </c>
      <c r="G85" s="23">
        <v>566539.63717807597</v>
      </c>
      <c r="H85" s="16">
        <v>4.5109982262202003E-2</v>
      </c>
      <c r="I85" s="16" t="s">
        <v>117</v>
      </c>
      <c r="J85" s="16">
        <v>-0.89280129483135695</v>
      </c>
      <c r="K85" s="17" t="s">
        <v>117</v>
      </c>
      <c r="L85" s="18" t="s">
        <v>117</v>
      </c>
      <c r="M85" s="19" t="s">
        <v>80</v>
      </c>
      <c r="N85" s="20" t="s">
        <v>117</v>
      </c>
      <c r="O85" s="20" t="s">
        <v>82</v>
      </c>
    </row>
    <row r="86" spans="1:15" x14ac:dyDescent="0.3">
      <c r="A86" s="12" t="s">
        <v>210</v>
      </c>
      <c r="B86" s="12" t="s">
        <v>147</v>
      </c>
      <c r="C86" s="12" t="s">
        <v>211</v>
      </c>
      <c r="D86" s="12" t="s">
        <v>79</v>
      </c>
      <c r="E86" s="21">
        <v>1.0009478871999999</v>
      </c>
      <c r="F86" s="23">
        <v>12720.6432106843</v>
      </c>
      <c r="G86" s="23">
        <v>506110.27356702002</v>
      </c>
      <c r="H86" s="16">
        <v>2.5134133557555002E-2</v>
      </c>
      <c r="I86" s="16" t="s">
        <v>117</v>
      </c>
      <c r="J86" s="16">
        <v>-1.0010920378072301</v>
      </c>
      <c r="K86" s="17" t="s">
        <v>117</v>
      </c>
      <c r="L86" s="18" t="s">
        <v>117</v>
      </c>
      <c r="M86" s="19" t="s">
        <v>80</v>
      </c>
      <c r="N86" s="20" t="s">
        <v>117</v>
      </c>
      <c r="O86" s="20" t="s">
        <v>82</v>
      </c>
    </row>
    <row r="87" spans="1:15" x14ac:dyDescent="0.3">
      <c r="A87" s="12" t="s">
        <v>212</v>
      </c>
      <c r="B87" s="12" t="s">
        <v>147</v>
      </c>
      <c r="C87" s="12" t="s">
        <v>213</v>
      </c>
      <c r="D87" s="12" t="s">
        <v>79</v>
      </c>
      <c r="E87" s="21">
        <v>1.01096883866666</v>
      </c>
      <c r="F87" s="23">
        <v>15017.992270733899</v>
      </c>
      <c r="G87" s="23">
        <v>437329.22681266902</v>
      </c>
      <c r="H87" s="16">
        <v>3.4340243802564001E-2</v>
      </c>
      <c r="I87" s="16" t="s">
        <v>117</v>
      </c>
      <c r="J87" s="16">
        <v>-0.95119076712585504</v>
      </c>
      <c r="K87" s="17" t="s">
        <v>117</v>
      </c>
      <c r="L87" s="18" t="s">
        <v>117</v>
      </c>
      <c r="M87" s="19" t="s">
        <v>80</v>
      </c>
      <c r="N87" s="20" t="s">
        <v>117</v>
      </c>
      <c r="O87" s="20" t="s">
        <v>82</v>
      </c>
    </row>
    <row r="88" spans="1:15" x14ac:dyDescent="0.3">
      <c r="A88" s="12" t="s">
        <v>214</v>
      </c>
      <c r="B88" s="12" t="s">
        <v>147</v>
      </c>
      <c r="C88" s="12" t="s">
        <v>148</v>
      </c>
      <c r="D88" s="12" t="s">
        <v>79</v>
      </c>
      <c r="E88" s="21">
        <v>1.0109739906666599</v>
      </c>
      <c r="F88" s="23">
        <v>1036840.6087781501</v>
      </c>
      <c r="G88" s="23">
        <v>637404.208802743</v>
      </c>
      <c r="H88" s="16">
        <v>1.6266610644534001</v>
      </c>
      <c r="I88" s="16" t="s">
        <v>117</v>
      </c>
      <c r="J88" s="16">
        <v>7.8349958831929003</v>
      </c>
      <c r="K88" s="17" t="s">
        <v>117</v>
      </c>
      <c r="L88" s="18" t="s">
        <v>117</v>
      </c>
      <c r="N88" s="20" t="s">
        <v>117</v>
      </c>
      <c r="O88" s="20" t="s">
        <v>82</v>
      </c>
    </row>
    <row r="89" spans="1:15" x14ac:dyDescent="0.3">
      <c r="A89" s="12" t="s">
        <v>215</v>
      </c>
      <c r="B89" s="12" t="s">
        <v>147</v>
      </c>
      <c r="C89" s="12" t="s">
        <v>216</v>
      </c>
      <c r="D89" s="12" t="s">
        <v>79</v>
      </c>
      <c r="E89" s="21">
        <v>1.0009616509333299</v>
      </c>
      <c r="F89" s="23">
        <v>11521673.0007356</v>
      </c>
      <c r="G89" s="23">
        <v>558260.85682447394</v>
      </c>
      <c r="H89" s="16">
        <v>20.638511297879202</v>
      </c>
      <c r="I89" s="16" t="s">
        <v>117</v>
      </c>
      <c r="J89" s="16">
        <v>167.300614130572</v>
      </c>
      <c r="K89" s="17" t="s">
        <v>117</v>
      </c>
      <c r="L89" s="18" t="s">
        <v>117</v>
      </c>
      <c r="N89" s="20" t="s">
        <v>117</v>
      </c>
      <c r="O89" s="20" t="s">
        <v>82</v>
      </c>
    </row>
    <row r="90" spans="1:15" x14ac:dyDescent="0.3">
      <c r="A90" s="12" t="s">
        <v>217</v>
      </c>
      <c r="B90" s="12" t="s">
        <v>147</v>
      </c>
      <c r="C90" s="12" t="s">
        <v>218</v>
      </c>
      <c r="D90" s="12" t="s">
        <v>79</v>
      </c>
      <c r="E90" s="21">
        <v>1.0109680594666599</v>
      </c>
      <c r="F90" s="23">
        <v>18203.959354841001</v>
      </c>
      <c r="G90" s="23">
        <v>498997.181364552</v>
      </c>
      <c r="H90" s="16">
        <v>3.6481086536522003E-2</v>
      </c>
      <c r="I90" s="16" t="s">
        <v>117</v>
      </c>
      <c r="J90" s="16">
        <v>-0.93958500770718301</v>
      </c>
      <c r="K90" s="17" t="s">
        <v>117</v>
      </c>
      <c r="L90" s="18" t="s">
        <v>117</v>
      </c>
      <c r="M90" s="19" t="s">
        <v>80</v>
      </c>
      <c r="N90" s="20" t="s">
        <v>117</v>
      </c>
      <c r="O90" s="20" t="s">
        <v>82</v>
      </c>
    </row>
    <row r="91" spans="1:15" x14ac:dyDescent="0.3">
      <c r="A91" s="12" t="s">
        <v>219</v>
      </c>
      <c r="B91" s="12" t="s">
        <v>147</v>
      </c>
      <c r="C91" s="12" t="s">
        <v>220</v>
      </c>
      <c r="D91" s="12" t="s">
        <v>79</v>
      </c>
      <c r="E91" s="21">
        <v>1.01097129493333</v>
      </c>
      <c r="F91" s="23">
        <v>11883252.737954499</v>
      </c>
      <c r="G91" s="23">
        <v>593670.95045469399</v>
      </c>
      <c r="H91" s="16">
        <v>20.016564274962601</v>
      </c>
      <c r="I91" s="16" t="s">
        <v>117</v>
      </c>
      <c r="J91" s="16">
        <v>157.587580484618</v>
      </c>
      <c r="K91" s="17" t="s">
        <v>117</v>
      </c>
      <c r="L91" s="18" t="s">
        <v>117</v>
      </c>
      <c r="N91" s="20" t="s">
        <v>117</v>
      </c>
      <c r="O91" s="20" t="s">
        <v>82</v>
      </c>
    </row>
    <row r="92" spans="1:15" x14ac:dyDescent="0.3">
      <c r="A92" s="12" t="s">
        <v>221</v>
      </c>
      <c r="B92" s="12" t="s">
        <v>147</v>
      </c>
      <c r="C92" s="12" t="s">
        <v>164</v>
      </c>
      <c r="D92" s="12" t="s">
        <v>79</v>
      </c>
      <c r="E92" s="21">
        <v>1.01096264506666</v>
      </c>
      <c r="F92" s="23">
        <v>18566.530887100402</v>
      </c>
      <c r="G92" s="23">
        <v>508095.982776283</v>
      </c>
      <c r="H92" s="16">
        <v>3.6541384928199999E-2</v>
      </c>
      <c r="I92" s="16" t="s">
        <v>117</v>
      </c>
      <c r="J92" s="16">
        <v>-0.93925811526426095</v>
      </c>
      <c r="K92" s="17" t="s">
        <v>117</v>
      </c>
      <c r="L92" s="18" t="s">
        <v>117</v>
      </c>
      <c r="M92" s="19" t="s">
        <v>80</v>
      </c>
      <c r="N92" s="20" t="s">
        <v>117</v>
      </c>
      <c r="O92" s="20" t="s">
        <v>82</v>
      </c>
    </row>
    <row r="93" spans="1:15" x14ac:dyDescent="0.3">
      <c r="A93" s="12" t="s">
        <v>222</v>
      </c>
      <c r="B93" s="12" t="s">
        <v>147</v>
      </c>
      <c r="C93" s="12" t="s">
        <v>166</v>
      </c>
      <c r="D93" s="12" t="s">
        <v>79</v>
      </c>
      <c r="E93" s="21">
        <v>1.0009490392</v>
      </c>
      <c r="F93" s="23">
        <v>5000136.6351854298</v>
      </c>
      <c r="G93" s="23">
        <v>528387.21264831698</v>
      </c>
      <c r="H93" s="16">
        <v>9.46301597671971</v>
      </c>
      <c r="I93" s="16" t="s">
        <v>117</v>
      </c>
      <c r="J93" s="16">
        <v>56.832299803521103</v>
      </c>
      <c r="K93" s="17" t="s">
        <v>117</v>
      </c>
      <c r="L93" s="18" t="s">
        <v>117</v>
      </c>
      <c r="N93" s="20" t="s">
        <v>117</v>
      </c>
      <c r="O93" s="20" t="s">
        <v>82</v>
      </c>
    </row>
    <row r="94" spans="1:15" x14ac:dyDescent="0.3">
      <c r="A94" s="12" t="s">
        <v>223</v>
      </c>
      <c r="B94" s="12" t="s">
        <v>147</v>
      </c>
      <c r="C94" s="12" t="s">
        <v>174</v>
      </c>
      <c r="D94" s="12" t="s">
        <v>79</v>
      </c>
      <c r="E94" s="21">
        <v>1.01095175706666</v>
      </c>
      <c r="F94" s="23">
        <v>12877.940076254799</v>
      </c>
      <c r="G94" s="23">
        <v>524139.44830462697</v>
      </c>
      <c r="H94" s="16">
        <v>2.456968296874E-2</v>
      </c>
      <c r="I94" s="16" t="s">
        <v>117</v>
      </c>
      <c r="J94" s="16">
        <v>-1.0041512909788799</v>
      </c>
      <c r="K94" s="17" t="s">
        <v>117</v>
      </c>
      <c r="L94" s="18" t="s">
        <v>117</v>
      </c>
      <c r="M94" s="19" t="s">
        <v>80</v>
      </c>
      <c r="N94" s="20" t="s">
        <v>117</v>
      </c>
      <c r="O94" s="20" t="s">
        <v>82</v>
      </c>
    </row>
    <row r="95" spans="1:15" x14ac:dyDescent="0.3">
      <c r="A95" s="12" t="s">
        <v>224</v>
      </c>
      <c r="B95" s="12" t="s">
        <v>147</v>
      </c>
      <c r="C95" s="12" t="s">
        <v>78</v>
      </c>
      <c r="D95" s="12" t="s">
        <v>79</v>
      </c>
      <c r="E95" s="21">
        <v>1.0009585973333299</v>
      </c>
      <c r="F95" s="23">
        <v>185809.07927782601</v>
      </c>
      <c r="G95" s="23">
        <v>542409.59846701601</v>
      </c>
      <c r="H95" s="16">
        <v>0.34256229941905197</v>
      </c>
      <c r="I95" s="16" t="s">
        <v>117</v>
      </c>
      <c r="J95" s="16">
        <v>0.72529357022320395</v>
      </c>
      <c r="K95" s="17" t="s">
        <v>117</v>
      </c>
      <c r="L95" s="18" t="s">
        <v>117</v>
      </c>
      <c r="M95" s="19" t="s">
        <v>80</v>
      </c>
      <c r="N95" s="20" t="s">
        <v>117</v>
      </c>
      <c r="O95" s="20" t="s">
        <v>82</v>
      </c>
    </row>
    <row r="96" spans="1:15" x14ac:dyDescent="0.3">
      <c r="A96" s="12" t="s">
        <v>225</v>
      </c>
      <c r="B96" s="12" t="s">
        <v>147</v>
      </c>
      <c r="C96" s="12" t="s">
        <v>181</v>
      </c>
      <c r="D96" s="12" t="s">
        <v>79</v>
      </c>
      <c r="E96" s="21">
        <v>1.0109668946666599</v>
      </c>
      <c r="F96" s="23">
        <v>4373358.1872487804</v>
      </c>
      <c r="G96" s="23">
        <v>540630.89766085602</v>
      </c>
      <c r="H96" s="16">
        <v>8.0893604234810894</v>
      </c>
      <c r="I96" s="16" t="s">
        <v>117</v>
      </c>
      <c r="J96" s="16">
        <v>47.3822497649304</v>
      </c>
      <c r="K96" s="17" t="s">
        <v>117</v>
      </c>
      <c r="L96" s="18" t="s">
        <v>117</v>
      </c>
      <c r="N96" s="20" t="s">
        <v>117</v>
      </c>
      <c r="O96" s="20" t="s">
        <v>82</v>
      </c>
    </row>
    <row r="97" spans="1:16" x14ac:dyDescent="0.3">
      <c r="A97" s="12" t="s">
        <v>226</v>
      </c>
      <c r="B97" s="12" t="s">
        <v>147</v>
      </c>
      <c r="C97" s="12" t="s">
        <v>187</v>
      </c>
      <c r="D97" s="12" t="s">
        <v>79</v>
      </c>
      <c r="E97" s="21">
        <v>1.0109456394666601</v>
      </c>
      <c r="F97" s="23">
        <v>17735.166758030198</v>
      </c>
      <c r="G97" s="23">
        <v>582264.17333292402</v>
      </c>
      <c r="H97" s="16">
        <v>3.0458969605691E-2</v>
      </c>
      <c r="I97" s="16" t="s">
        <v>117</v>
      </c>
      <c r="J97" s="16">
        <v>-0.97223023728628399</v>
      </c>
      <c r="K97" s="17" t="s">
        <v>117</v>
      </c>
      <c r="L97" s="18" t="s">
        <v>117</v>
      </c>
      <c r="M97" s="19" t="s">
        <v>80</v>
      </c>
      <c r="N97" s="20" t="s">
        <v>117</v>
      </c>
      <c r="O97" s="20" t="s">
        <v>82</v>
      </c>
    </row>
    <row r="98" spans="1:16" x14ac:dyDescent="0.3">
      <c r="A98" s="12" t="s">
        <v>227</v>
      </c>
      <c r="B98" s="12" t="s">
        <v>147</v>
      </c>
      <c r="C98" s="12" t="s">
        <v>192</v>
      </c>
      <c r="D98" s="12" t="s">
        <v>79</v>
      </c>
      <c r="E98" s="21">
        <v>1.0009513256</v>
      </c>
      <c r="F98" s="23">
        <v>6077074.7719527502</v>
      </c>
      <c r="G98" s="23">
        <v>526016.11875848495</v>
      </c>
      <c r="H98" s="16">
        <v>11.5530200601</v>
      </c>
      <c r="I98" s="16" t="s">
        <v>117</v>
      </c>
      <c r="J98" s="16">
        <v>72.174876593834597</v>
      </c>
      <c r="K98" s="17" t="s">
        <v>117</v>
      </c>
      <c r="L98" s="18" t="s">
        <v>117</v>
      </c>
      <c r="N98" s="20" t="s">
        <v>117</v>
      </c>
      <c r="O98" s="20" t="s">
        <v>82</v>
      </c>
    </row>
    <row r="99" spans="1:16" x14ac:dyDescent="0.3">
      <c r="A99" s="12" t="s">
        <v>228</v>
      </c>
      <c r="B99" s="12" t="s">
        <v>147</v>
      </c>
      <c r="C99" s="12" t="s">
        <v>183</v>
      </c>
      <c r="D99" s="12" t="s">
        <v>79</v>
      </c>
      <c r="E99" s="21">
        <v>1.0109634058666599</v>
      </c>
      <c r="F99" s="23">
        <v>5594806.4346131496</v>
      </c>
      <c r="G99" s="23">
        <v>555162.89583670604</v>
      </c>
      <c r="H99" s="16">
        <v>10.077774427235401</v>
      </c>
      <c r="I99" s="16" t="s">
        <v>117</v>
      </c>
      <c r="J99" s="16">
        <v>61.215242550466598</v>
      </c>
      <c r="K99" s="17" t="s">
        <v>117</v>
      </c>
      <c r="L99" s="18" t="s">
        <v>117</v>
      </c>
      <c r="N99" s="20" t="s">
        <v>117</v>
      </c>
      <c r="O99" s="20" t="s">
        <v>82</v>
      </c>
    </row>
    <row r="100" spans="1:16" x14ac:dyDescent="0.3">
      <c r="A100" s="12" t="s">
        <v>229</v>
      </c>
      <c r="B100" s="12" t="s">
        <v>147</v>
      </c>
      <c r="C100" s="12" t="s">
        <v>197</v>
      </c>
      <c r="D100" s="12" t="s">
        <v>79</v>
      </c>
      <c r="E100" s="21">
        <v>1.0109679013333299</v>
      </c>
      <c r="F100" s="23">
        <v>22489.581109891002</v>
      </c>
      <c r="G100" s="23">
        <v>581406.33563489898</v>
      </c>
      <c r="H100" s="16">
        <v>3.8681348536273003E-2</v>
      </c>
      <c r="I100" s="16" t="s">
        <v>117</v>
      </c>
      <c r="J100" s="16">
        <v>-0.92765656861840695</v>
      </c>
      <c r="K100" s="17" t="s">
        <v>117</v>
      </c>
      <c r="L100" s="18" t="s">
        <v>117</v>
      </c>
      <c r="M100" s="19" t="s">
        <v>80</v>
      </c>
      <c r="N100" s="20" t="s">
        <v>117</v>
      </c>
      <c r="O100" s="20" t="s">
        <v>82</v>
      </c>
    </row>
    <row r="101" spans="1:16" x14ac:dyDescent="0.3">
      <c r="A101" s="12" t="s">
        <v>230</v>
      </c>
      <c r="B101" s="12" t="s">
        <v>147</v>
      </c>
      <c r="C101" s="12" t="s">
        <v>156</v>
      </c>
      <c r="D101" s="12" t="s">
        <v>79</v>
      </c>
      <c r="E101" s="21">
        <v>1.0109686981333299</v>
      </c>
      <c r="F101" s="23">
        <v>4531700.9772623498</v>
      </c>
      <c r="G101" s="23">
        <v>526294.72303350701</v>
      </c>
      <c r="H101" s="16">
        <v>8.6105765057686696</v>
      </c>
      <c r="I101" s="16" t="s">
        <v>117</v>
      </c>
      <c r="J101" s="16">
        <v>50.914950637950497</v>
      </c>
      <c r="K101" s="17" t="s">
        <v>117</v>
      </c>
      <c r="L101" s="18" t="s">
        <v>117</v>
      </c>
      <c r="N101" s="20" t="s">
        <v>117</v>
      </c>
      <c r="O101" s="20" t="s">
        <v>82</v>
      </c>
    </row>
    <row r="102" spans="1:16" x14ac:dyDescent="0.3">
      <c r="A102" s="12" t="s">
        <v>231</v>
      </c>
      <c r="B102" s="12" t="s">
        <v>147</v>
      </c>
      <c r="C102" s="12" t="s">
        <v>150</v>
      </c>
      <c r="D102" s="12" t="s">
        <v>79</v>
      </c>
      <c r="E102" s="21">
        <v>1.0109559392</v>
      </c>
      <c r="F102" s="23">
        <v>1894.9827911232301</v>
      </c>
      <c r="G102" s="23">
        <v>525584.28308507195</v>
      </c>
      <c r="H102" s="16">
        <v>3.6054784210820001E-3</v>
      </c>
      <c r="I102" s="16" t="s">
        <v>117</v>
      </c>
      <c r="J102" s="16">
        <v>-1.1177482463866499</v>
      </c>
      <c r="K102" s="17" t="s">
        <v>117</v>
      </c>
      <c r="L102" s="18" t="s">
        <v>117</v>
      </c>
      <c r="M102" s="19" t="s">
        <v>80</v>
      </c>
      <c r="N102" s="20" t="s">
        <v>117</v>
      </c>
      <c r="O102" s="20" t="s">
        <v>82</v>
      </c>
    </row>
    <row r="103" spans="1:16" x14ac:dyDescent="0.3">
      <c r="A103" s="12" t="s">
        <v>232</v>
      </c>
      <c r="B103" s="12" t="s">
        <v>147</v>
      </c>
      <c r="C103" s="12" t="s">
        <v>78</v>
      </c>
      <c r="D103" s="12" t="s">
        <v>79</v>
      </c>
      <c r="E103" s="21">
        <v>1.0109560397333299</v>
      </c>
      <c r="F103" s="23">
        <v>180627.222501499</v>
      </c>
      <c r="G103" s="23">
        <v>515194.25500370102</v>
      </c>
      <c r="H103" s="16">
        <v>0.35060022651106998</v>
      </c>
      <c r="I103" s="16" t="s">
        <v>117</v>
      </c>
      <c r="J103" s="16">
        <v>0.76916483333112895</v>
      </c>
      <c r="K103" s="17" t="s">
        <v>117</v>
      </c>
      <c r="L103" s="18" t="s">
        <v>117</v>
      </c>
      <c r="M103" s="19" t="s">
        <v>80</v>
      </c>
      <c r="N103" s="20" t="s">
        <v>117</v>
      </c>
      <c r="O103" s="20" t="s">
        <v>82</v>
      </c>
    </row>
    <row r="104" spans="1:16" x14ac:dyDescent="0.3">
      <c r="A104" s="12" t="s">
        <v>233</v>
      </c>
      <c r="B104" s="12" t="s">
        <v>147</v>
      </c>
      <c r="C104" s="12" t="s">
        <v>150</v>
      </c>
      <c r="D104" s="12" t="s">
        <v>79</v>
      </c>
      <c r="E104" s="21">
        <v>1.0109670952000001</v>
      </c>
      <c r="F104" s="23">
        <v>2210.5343816672598</v>
      </c>
      <c r="G104" s="23">
        <v>510403.69681833201</v>
      </c>
      <c r="H104" s="16">
        <v>4.3309529210839998E-3</v>
      </c>
      <c r="I104" s="16" t="s">
        <v>117</v>
      </c>
      <c r="J104" s="16">
        <v>-1.1138180400294899</v>
      </c>
      <c r="K104" s="17" t="s">
        <v>117</v>
      </c>
      <c r="L104" s="18" t="s">
        <v>117</v>
      </c>
      <c r="M104" s="19" t="s">
        <v>80</v>
      </c>
      <c r="N104" s="20" t="s">
        <v>117</v>
      </c>
      <c r="O104" s="20" t="s">
        <v>82</v>
      </c>
    </row>
    <row r="105" spans="1:16" x14ac:dyDescent="0.3">
      <c r="A105" s="12" t="s">
        <v>234</v>
      </c>
      <c r="B105" s="12" t="s">
        <v>147</v>
      </c>
      <c r="C105" s="12" t="s">
        <v>78</v>
      </c>
      <c r="D105" s="12" t="s">
        <v>79</v>
      </c>
      <c r="E105" s="21">
        <v>1.01096796933333</v>
      </c>
      <c r="F105" s="23">
        <v>179010.97645882799</v>
      </c>
      <c r="G105" s="23">
        <v>505687.10841192701</v>
      </c>
      <c r="H105" s="16">
        <v>0.35399553099346198</v>
      </c>
      <c r="I105" s="16" t="s">
        <v>117</v>
      </c>
      <c r="J105" s="16">
        <v>0.78769884032585402</v>
      </c>
      <c r="K105" s="17" t="s">
        <v>117</v>
      </c>
      <c r="L105" s="18" t="s">
        <v>117</v>
      </c>
      <c r="M105" s="19" t="s">
        <v>80</v>
      </c>
      <c r="N105" s="20" t="s">
        <v>117</v>
      </c>
      <c r="O105" s="20" t="s">
        <v>82</v>
      </c>
    </row>
    <row r="107" spans="1:16" x14ac:dyDescent="0.3">
      <c r="A107" s="11" t="s">
        <v>50</v>
      </c>
      <c r="C107" s="11" t="s">
        <v>51</v>
      </c>
      <c r="D107" s="11" t="s">
        <v>52</v>
      </c>
      <c r="F107" s="13" t="s">
        <v>53</v>
      </c>
      <c r="G107" s="14" t="s">
        <v>54</v>
      </c>
      <c r="H107" s="15"/>
      <c r="P107" s="19"/>
    </row>
    <row r="108" spans="1:16" x14ac:dyDescent="0.3">
      <c r="A108" s="12" t="s">
        <v>235</v>
      </c>
      <c r="C108" s="12" t="s">
        <v>56</v>
      </c>
      <c r="D108" s="12" t="s">
        <v>57</v>
      </c>
      <c r="F108" s="22" t="s">
        <v>58</v>
      </c>
      <c r="G108" s="22" t="s">
        <v>236</v>
      </c>
      <c r="P108" s="19"/>
    </row>
    <row r="109" spans="1:16" x14ac:dyDescent="0.3">
      <c r="I109" s="24" t="s">
        <v>60</v>
      </c>
      <c r="J109" s="24" t="s">
        <v>61</v>
      </c>
      <c r="P109" s="19"/>
    </row>
    <row r="110" spans="1:16" s="1" customFormat="1" x14ac:dyDescent="0.3">
      <c r="A110" s="11" t="s">
        <v>62</v>
      </c>
      <c r="B110" s="11" t="s">
        <v>63</v>
      </c>
      <c r="C110" s="11" t="s">
        <v>64</v>
      </c>
      <c r="D110" s="25" t="s">
        <v>65</v>
      </c>
      <c r="E110" s="30" t="s">
        <v>75</v>
      </c>
      <c r="F110" s="26" t="s">
        <v>66</v>
      </c>
      <c r="G110" s="26" t="s">
        <v>67</v>
      </c>
      <c r="H110" s="24" t="s">
        <v>68</v>
      </c>
      <c r="I110" s="24" t="s">
        <v>69</v>
      </c>
      <c r="J110" s="24" t="s">
        <v>69</v>
      </c>
      <c r="K110" s="27" t="s">
        <v>70</v>
      </c>
      <c r="L110" s="28" t="s">
        <v>71</v>
      </c>
      <c r="M110" s="29" t="s">
        <v>72</v>
      </c>
      <c r="N110" s="29" t="s">
        <v>73</v>
      </c>
      <c r="O110" s="29" t="s">
        <v>74</v>
      </c>
      <c r="P110" s="29"/>
    </row>
    <row r="111" spans="1:16" x14ac:dyDescent="0.3">
      <c r="A111" s="12" t="s">
        <v>76</v>
      </c>
      <c r="B111" s="12" t="s">
        <v>77</v>
      </c>
      <c r="C111" s="12" t="s">
        <v>78</v>
      </c>
      <c r="D111" s="12" t="s">
        <v>79</v>
      </c>
      <c r="E111" s="21">
        <v>1.0059577088</v>
      </c>
      <c r="F111" s="23">
        <v>183143.182359953</v>
      </c>
      <c r="G111" s="23">
        <v>515075.53455974802</v>
      </c>
      <c r="H111" s="16">
        <v>0.35556567934544098</v>
      </c>
      <c r="I111" s="16">
        <v>1</v>
      </c>
      <c r="J111" s="16">
        <v>0.77441423287669997</v>
      </c>
      <c r="K111" s="17">
        <v>-0.2255857671233</v>
      </c>
      <c r="L111" s="18">
        <v>2.588798929273E-2</v>
      </c>
      <c r="M111" s="19" t="s">
        <v>80</v>
      </c>
      <c r="N111" s="20" t="s">
        <v>81</v>
      </c>
      <c r="O111" s="20" t="s">
        <v>82</v>
      </c>
      <c r="P111" s="19"/>
    </row>
    <row r="112" spans="1:16" x14ac:dyDescent="0.3">
      <c r="A112" s="12" t="s">
        <v>83</v>
      </c>
      <c r="B112" s="12" t="s">
        <v>77</v>
      </c>
      <c r="C112" s="12" t="s">
        <v>84</v>
      </c>
      <c r="D112" s="12" t="s">
        <v>79</v>
      </c>
      <c r="E112" s="21">
        <v>0.99595413840000002</v>
      </c>
      <c r="F112" s="23">
        <v>366489.92426618899</v>
      </c>
      <c r="G112" s="23">
        <v>552779.82113204896</v>
      </c>
      <c r="H112" s="16">
        <v>0.662994397146494</v>
      </c>
      <c r="I112" s="16">
        <v>2.5</v>
      </c>
      <c r="J112" s="16">
        <v>2.3540424932536701</v>
      </c>
      <c r="K112" s="17">
        <v>-5.8383002698530001E-2</v>
      </c>
      <c r="L112" s="18">
        <v>5.8755991502620003E-3</v>
      </c>
      <c r="N112" s="20" t="s">
        <v>85</v>
      </c>
      <c r="O112" s="20" t="s">
        <v>82</v>
      </c>
      <c r="P112" s="19"/>
    </row>
    <row r="113" spans="1:16" x14ac:dyDescent="0.3">
      <c r="A113" s="12" t="s">
        <v>86</v>
      </c>
      <c r="B113" s="12" t="s">
        <v>77</v>
      </c>
      <c r="C113" s="12" t="s">
        <v>87</v>
      </c>
      <c r="D113" s="12" t="s">
        <v>79</v>
      </c>
      <c r="E113" s="21">
        <v>1.0059752968</v>
      </c>
      <c r="F113" s="23">
        <v>575918.15176743804</v>
      </c>
      <c r="G113" s="23">
        <v>504852.56298511702</v>
      </c>
      <c r="H113" s="16">
        <v>1.14076503516614</v>
      </c>
      <c r="I113" s="16">
        <v>5</v>
      </c>
      <c r="J113" s="16">
        <v>4.8215952514609599</v>
      </c>
      <c r="K113" s="17">
        <v>-3.5680949707806997E-2</v>
      </c>
      <c r="L113" s="18">
        <v>8.1958328644616996E-2</v>
      </c>
      <c r="N113" s="20" t="s">
        <v>88</v>
      </c>
      <c r="O113" s="20" t="s">
        <v>82</v>
      </c>
      <c r="P113" s="19"/>
    </row>
    <row r="114" spans="1:16" x14ac:dyDescent="0.3">
      <c r="A114" s="12" t="s">
        <v>89</v>
      </c>
      <c r="B114" s="12" t="s">
        <v>77</v>
      </c>
      <c r="C114" s="12" t="s">
        <v>90</v>
      </c>
      <c r="D114" s="12" t="s">
        <v>79</v>
      </c>
      <c r="E114" s="21">
        <v>1.0159719650666601</v>
      </c>
      <c r="F114" s="23">
        <v>1137516.2879210101</v>
      </c>
      <c r="G114" s="23">
        <v>544026.43065032095</v>
      </c>
      <c r="H114" s="16">
        <v>2.0909209991162401</v>
      </c>
      <c r="I114" s="16">
        <v>10</v>
      </c>
      <c r="J114" s="16">
        <v>9.7757939799280802</v>
      </c>
      <c r="K114" s="17">
        <v>-2.2420602007191998E-2</v>
      </c>
      <c r="L114" s="18">
        <v>0.20316172978820601</v>
      </c>
      <c r="N114" s="20" t="s">
        <v>91</v>
      </c>
      <c r="O114" s="20" t="s">
        <v>82</v>
      </c>
      <c r="P114" s="19"/>
    </row>
    <row r="115" spans="1:16" x14ac:dyDescent="0.3">
      <c r="A115" s="12" t="s">
        <v>92</v>
      </c>
      <c r="B115" s="12" t="s">
        <v>77</v>
      </c>
      <c r="C115" s="12" t="s">
        <v>93</v>
      </c>
      <c r="D115" s="12" t="s">
        <v>79</v>
      </c>
      <c r="E115" s="21">
        <v>1.01597181386666</v>
      </c>
      <c r="F115" s="23">
        <v>2736100.5519767599</v>
      </c>
      <c r="G115" s="23">
        <v>463311.60380161903</v>
      </c>
      <c r="H115" s="16">
        <v>5.9055299490152704</v>
      </c>
      <c r="I115" s="16">
        <v>25</v>
      </c>
      <c r="J115" s="16">
        <v>30.3414493794109</v>
      </c>
      <c r="K115" s="17">
        <v>0.213657975176439</v>
      </c>
      <c r="L115" s="18">
        <v>2.8218540528823E-2</v>
      </c>
      <c r="N115" s="20" t="s">
        <v>94</v>
      </c>
      <c r="O115" s="20" t="s">
        <v>82</v>
      </c>
      <c r="P115" s="19"/>
    </row>
    <row r="116" spans="1:16" x14ac:dyDescent="0.3">
      <c r="A116" s="12" t="s">
        <v>95</v>
      </c>
      <c r="B116" s="12" t="s">
        <v>77</v>
      </c>
      <c r="C116" s="12" t="s">
        <v>96</v>
      </c>
      <c r="D116" s="12" t="s">
        <v>79</v>
      </c>
      <c r="E116" s="21">
        <v>1.01597369173333</v>
      </c>
      <c r="F116" s="23">
        <v>4429548.8773249602</v>
      </c>
      <c r="G116" s="23">
        <v>534754.13821264799</v>
      </c>
      <c r="H116" s="16">
        <v>8.2833372587450995</v>
      </c>
      <c r="I116" s="16">
        <v>50</v>
      </c>
      <c r="J116" s="16">
        <v>43.768717877794998</v>
      </c>
      <c r="K116" s="17">
        <v>-0.1246256424441</v>
      </c>
      <c r="L116" s="18">
        <v>6.1090813019840998E-2</v>
      </c>
      <c r="N116" s="20" t="s">
        <v>97</v>
      </c>
      <c r="O116" s="20" t="s">
        <v>82</v>
      </c>
      <c r="P116" s="19"/>
    </row>
    <row r="117" spans="1:16" x14ac:dyDescent="0.3">
      <c r="A117" s="12" t="s">
        <v>98</v>
      </c>
      <c r="B117" s="12" t="s">
        <v>77</v>
      </c>
      <c r="C117" s="12" t="s">
        <v>99</v>
      </c>
      <c r="D117" s="12" t="s">
        <v>79</v>
      </c>
      <c r="E117" s="21">
        <v>1.02600367413333</v>
      </c>
      <c r="F117" s="23">
        <v>6910795.7291335696</v>
      </c>
      <c r="G117" s="23">
        <v>424099.765326144</v>
      </c>
      <c r="H117" s="16">
        <v>16.295212339528099</v>
      </c>
      <c r="I117" s="16">
        <v>100</v>
      </c>
      <c r="J117" s="16">
        <v>93.372035730234501</v>
      </c>
      <c r="K117" s="17">
        <v>-6.6279642697654004E-2</v>
      </c>
      <c r="L117" s="18">
        <v>2.389911817752E-3</v>
      </c>
      <c r="N117" s="20" t="s">
        <v>100</v>
      </c>
      <c r="O117" s="20" t="s">
        <v>82</v>
      </c>
      <c r="P117" s="19"/>
    </row>
    <row r="118" spans="1:16" x14ac:dyDescent="0.3">
      <c r="A118" s="12" t="s">
        <v>101</v>
      </c>
      <c r="B118" s="12" t="s">
        <v>77</v>
      </c>
      <c r="C118" s="12" t="s">
        <v>102</v>
      </c>
      <c r="D118" s="12" t="s">
        <v>103</v>
      </c>
      <c r="E118" s="21">
        <v>1.0860571218666599</v>
      </c>
      <c r="F118" s="23">
        <v>10071016.8723523</v>
      </c>
      <c r="G118" s="23">
        <v>287973.55240793398</v>
      </c>
      <c r="H118" s="16">
        <v>34.972020132202999</v>
      </c>
      <c r="I118" s="16">
        <v>250</v>
      </c>
      <c r="J118" s="16">
        <v>270.29301091795497</v>
      </c>
      <c r="K118" s="17">
        <v>8.1172043671822E-2</v>
      </c>
      <c r="L118" s="18">
        <v>7.4635272690109E-2</v>
      </c>
      <c r="M118" s="19" t="s">
        <v>237</v>
      </c>
      <c r="N118" s="20" t="s">
        <v>104</v>
      </c>
      <c r="O118" s="20" t="s">
        <v>82</v>
      </c>
      <c r="P118" s="19"/>
    </row>
    <row r="119" spans="1:16" x14ac:dyDescent="0.3">
      <c r="A119" s="12" t="s">
        <v>105</v>
      </c>
      <c r="B119" s="12" t="s">
        <v>77</v>
      </c>
      <c r="C119" s="12" t="s">
        <v>78</v>
      </c>
      <c r="D119" s="12" t="s">
        <v>79</v>
      </c>
      <c r="E119" s="21">
        <v>1.00596643013333</v>
      </c>
      <c r="F119" s="23">
        <v>188299.021131457</v>
      </c>
      <c r="G119" s="23">
        <v>521318.63475318899</v>
      </c>
      <c r="H119" s="16">
        <v>0.36119756436599498</v>
      </c>
      <c r="I119" s="16">
        <v>1</v>
      </c>
      <c r="J119" s="16">
        <v>0.80329510600558496</v>
      </c>
      <c r="K119" s="17">
        <v>-0.19670489399441499</v>
      </c>
      <c r="L119" s="18">
        <v>2.588798929273E-2</v>
      </c>
      <c r="M119" s="19" t="s">
        <v>80</v>
      </c>
      <c r="N119" s="20" t="s">
        <v>81</v>
      </c>
      <c r="O119" s="20" t="s">
        <v>82</v>
      </c>
      <c r="P119" s="19"/>
    </row>
    <row r="120" spans="1:16" x14ac:dyDescent="0.3">
      <c r="A120" s="12" t="s">
        <v>106</v>
      </c>
      <c r="B120" s="12" t="s">
        <v>77</v>
      </c>
      <c r="C120" s="12" t="s">
        <v>84</v>
      </c>
      <c r="D120" s="12" t="s">
        <v>79</v>
      </c>
      <c r="E120" s="21">
        <v>0.99595695706666698</v>
      </c>
      <c r="F120" s="23">
        <v>370354.56538076</v>
      </c>
      <c r="G120" s="23">
        <v>555412.92073621601</v>
      </c>
      <c r="H120" s="16">
        <v>0.66680941611845201</v>
      </c>
      <c r="I120" s="16">
        <v>2.5</v>
      </c>
      <c r="J120" s="16">
        <v>2.3736846678369798</v>
      </c>
      <c r="K120" s="17">
        <v>-5.0526132865204999E-2</v>
      </c>
      <c r="L120" s="18">
        <v>5.8755991502620003E-3</v>
      </c>
      <c r="N120" s="20" t="s">
        <v>85</v>
      </c>
      <c r="O120" s="20" t="s">
        <v>82</v>
      </c>
      <c r="P120" s="19"/>
    </row>
    <row r="121" spans="1:16" x14ac:dyDescent="0.3">
      <c r="A121" s="12" t="s">
        <v>107</v>
      </c>
      <c r="B121" s="12" t="s">
        <v>77</v>
      </c>
      <c r="C121" s="12" t="s">
        <v>87</v>
      </c>
      <c r="D121" s="12" t="s">
        <v>79</v>
      </c>
      <c r="E121" s="21">
        <v>1.0159735824</v>
      </c>
      <c r="F121" s="23">
        <v>620872.02486348699</v>
      </c>
      <c r="G121" s="23">
        <v>494648.06252541899</v>
      </c>
      <c r="H121" s="16">
        <v>1.2551793323391001</v>
      </c>
      <c r="I121" s="16">
        <v>5</v>
      </c>
      <c r="J121" s="16">
        <v>5.41482975819227</v>
      </c>
      <c r="K121" s="17">
        <v>8.2965951638454993E-2</v>
      </c>
      <c r="L121" s="18">
        <v>8.1958328644616996E-2</v>
      </c>
      <c r="N121" s="20" t="s">
        <v>88</v>
      </c>
      <c r="O121" s="20" t="s">
        <v>82</v>
      </c>
      <c r="P121" s="19"/>
    </row>
    <row r="122" spans="1:16" x14ac:dyDescent="0.3">
      <c r="A122" s="12" t="s">
        <v>108</v>
      </c>
      <c r="B122" s="12" t="s">
        <v>77</v>
      </c>
      <c r="C122" s="12" t="s">
        <v>90</v>
      </c>
      <c r="D122" s="12" t="s">
        <v>79</v>
      </c>
      <c r="E122" s="21">
        <v>1.0159779253333301</v>
      </c>
      <c r="F122" s="23">
        <v>1397111.7180085201</v>
      </c>
      <c r="G122" s="23">
        <v>514913.035960012</v>
      </c>
      <c r="H122" s="16">
        <v>2.7132964606416001</v>
      </c>
      <c r="I122" s="16">
        <v>10</v>
      </c>
      <c r="J122" s="16">
        <v>13.0556985415292</v>
      </c>
      <c r="K122" s="17">
        <v>0.30556985415292698</v>
      </c>
      <c r="L122" s="18">
        <v>0.20316172978820601</v>
      </c>
      <c r="N122" s="20" t="s">
        <v>91</v>
      </c>
      <c r="O122" s="20" t="s">
        <v>82</v>
      </c>
      <c r="P122" s="19"/>
    </row>
    <row r="123" spans="1:16" x14ac:dyDescent="0.3">
      <c r="A123" s="12" t="s">
        <v>109</v>
      </c>
      <c r="B123" s="12" t="s">
        <v>77</v>
      </c>
      <c r="C123" s="12" t="s">
        <v>93</v>
      </c>
      <c r="D123" s="12" t="s">
        <v>79</v>
      </c>
      <c r="E123" s="21">
        <v>1.01596573546666</v>
      </c>
      <c r="F123" s="23">
        <v>2785006.9052087301</v>
      </c>
      <c r="G123" s="23">
        <v>454469.37060201401</v>
      </c>
      <c r="H123" s="16">
        <v>6.1280409316024098</v>
      </c>
      <c r="I123" s="16">
        <v>25</v>
      </c>
      <c r="J123" s="16">
        <v>31.576939270098901</v>
      </c>
      <c r="K123" s="17">
        <v>0.26307757080395899</v>
      </c>
      <c r="L123" s="18">
        <v>2.8218540528823E-2</v>
      </c>
      <c r="N123" s="20" t="s">
        <v>94</v>
      </c>
      <c r="O123" s="20" t="s">
        <v>82</v>
      </c>
      <c r="P123" s="19"/>
    </row>
    <row r="124" spans="1:16" x14ac:dyDescent="0.3">
      <c r="A124" s="12" t="s">
        <v>110</v>
      </c>
      <c r="B124" s="12" t="s">
        <v>77</v>
      </c>
      <c r="C124" s="12" t="s">
        <v>96</v>
      </c>
      <c r="D124" s="12" t="s">
        <v>79</v>
      </c>
      <c r="E124" s="21">
        <v>1.01598119813333</v>
      </c>
      <c r="F124" s="23">
        <v>4624402.0437590303</v>
      </c>
      <c r="G124" s="23">
        <v>515756.650284781</v>
      </c>
      <c r="H124" s="16">
        <v>8.9662480187227995</v>
      </c>
      <c r="I124" s="16">
        <v>50</v>
      </c>
      <c r="J124" s="16">
        <v>47.720859782538703</v>
      </c>
      <c r="K124" s="17">
        <v>-4.5582804349225001E-2</v>
      </c>
      <c r="L124" s="18">
        <v>6.1090813019840998E-2</v>
      </c>
      <c r="N124" s="20" t="s">
        <v>97</v>
      </c>
      <c r="O124" s="20" t="s">
        <v>82</v>
      </c>
      <c r="P124" s="19"/>
    </row>
    <row r="125" spans="1:16" x14ac:dyDescent="0.3">
      <c r="A125" s="12" t="s">
        <v>111</v>
      </c>
      <c r="B125" s="12" t="s">
        <v>77</v>
      </c>
      <c r="C125" s="12" t="s">
        <v>99</v>
      </c>
      <c r="D125" s="12" t="s">
        <v>79</v>
      </c>
      <c r="E125" s="21">
        <v>1.0259870773333299</v>
      </c>
      <c r="F125" s="23">
        <v>7206575.7533034701</v>
      </c>
      <c r="G125" s="23">
        <v>443531.77096863103</v>
      </c>
      <c r="H125" s="16">
        <v>16.248161293079399</v>
      </c>
      <c r="I125" s="16">
        <v>100</v>
      </c>
      <c r="J125" s="16">
        <v>93.056985067569201</v>
      </c>
      <c r="K125" s="17">
        <v>-6.9430149324307994E-2</v>
      </c>
      <c r="L125" s="18">
        <v>2.389911817752E-3</v>
      </c>
      <c r="N125" s="20" t="s">
        <v>100</v>
      </c>
      <c r="O125" s="20" t="s">
        <v>82</v>
      </c>
      <c r="P125" s="19"/>
    </row>
    <row r="126" spans="1:16" x14ac:dyDescent="0.3">
      <c r="A126" s="12" t="s">
        <v>112</v>
      </c>
      <c r="B126" s="12" t="s">
        <v>77</v>
      </c>
      <c r="C126" s="12" t="s">
        <v>102</v>
      </c>
      <c r="D126" s="12" t="s">
        <v>103</v>
      </c>
      <c r="E126" s="21">
        <v>1.0860471439999999</v>
      </c>
      <c r="F126" s="23">
        <v>10124299.616015401</v>
      </c>
      <c r="G126" s="23">
        <v>305739.622521704</v>
      </c>
      <c r="H126" s="16">
        <v>33.114123490149503</v>
      </c>
      <c r="I126" s="16">
        <v>250</v>
      </c>
      <c r="J126" s="16">
        <v>243.193694854434</v>
      </c>
      <c r="K126" s="17">
        <v>-2.7225220582263E-2</v>
      </c>
      <c r="L126" s="18">
        <v>7.4635272690109E-2</v>
      </c>
      <c r="N126" s="20" t="s">
        <v>104</v>
      </c>
      <c r="O126" s="20" t="s">
        <v>82</v>
      </c>
      <c r="P126" s="19"/>
    </row>
    <row r="127" spans="1:16" x14ac:dyDescent="0.3">
      <c r="A127" s="12" t="s">
        <v>113</v>
      </c>
      <c r="B127" s="12" t="s">
        <v>114</v>
      </c>
      <c r="C127" s="12" t="s">
        <v>115</v>
      </c>
      <c r="D127" s="12" t="s">
        <v>79</v>
      </c>
      <c r="E127" s="21" t="s">
        <v>116</v>
      </c>
      <c r="F127" s="23" t="s">
        <v>116</v>
      </c>
      <c r="G127" s="23">
        <v>0</v>
      </c>
      <c r="H127" s="16" t="s">
        <v>116</v>
      </c>
      <c r="I127" s="16" t="s">
        <v>117</v>
      </c>
      <c r="J127" s="16" t="s">
        <v>116</v>
      </c>
      <c r="K127" s="17" t="s">
        <v>116</v>
      </c>
      <c r="L127" s="18" t="s">
        <v>116</v>
      </c>
      <c r="M127" s="19" t="s">
        <v>118</v>
      </c>
      <c r="N127" s="20" t="s">
        <v>117</v>
      </c>
      <c r="O127" s="20" t="s">
        <v>82</v>
      </c>
      <c r="P127" s="19"/>
    </row>
    <row r="128" spans="1:16" x14ac:dyDescent="0.3">
      <c r="A128" s="12" t="s">
        <v>119</v>
      </c>
      <c r="B128" s="12" t="s">
        <v>114</v>
      </c>
      <c r="C128" s="12" t="s">
        <v>115</v>
      </c>
      <c r="D128" s="12" t="s">
        <v>79</v>
      </c>
      <c r="E128" s="21" t="s">
        <v>116</v>
      </c>
      <c r="F128" s="23" t="s">
        <v>116</v>
      </c>
      <c r="G128" s="23">
        <v>0</v>
      </c>
      <c r="H128" s="16" t="s">
        <v>116</v>
      </c>
      <c r="I128" s="16" t="s">
        <v>117</v>
      </c>
      <c r="J128" s="16" t="s">
        <v>116</v>
      </c>
      <c r="K128" s="17" t="s">
        <v>116</v>
      </c>
      <c r="L128" s="18" t="s">
        <v>116</v>
      </c>
      <c r="M128" s="19" t="s">
        <v>118</v>
      </c>
      <c r="N128" s="20" t="s">
        <v>117</v>
      </c>
      <c r="O128" s="20" t="s">
        <v>82</v>
      </c>
      <c r="P128" s="19"/>
    </row>
    <row r="129" spans="1:16" x14ac:dyDescent="0.3">
      <c r="A129" s="12" t="s">
        <v>120</v>
      </c>
      <c r="B129" s="12" t="s">
        <v>114</v>
      </c>
      <c r="C129" s="12" t="s">
        <v>115</v>
      </c>
      <c r="D129" s="12" t="s">
        <v>79</v>
      </c>
      <c r="E129" s="21" t="s">
        <v>116</v>
      </c>
      <c r="F129" s="23" t="s">
        <v>116</v>
      </c>
      <c r="G129" s="23">
        <v>0</v>
      </c>
      <c r="H129" s="16" t="s">
        <v>116</v>
      </c>
      <c r="I129" s="16" t="s">
        <v>117</v>
      </c>
      <c r="J129" s="16" t="s">
        <v>116</v>
      </c>
      <c r="K129" s="17" t="s">
        <v>116</v>
      </c>
      <c r="L129" s="18" t="s">
        <v>116</v>
      </c>
      <c r="M129" s="19" t="s">
        <v>118</v>
      </c>
      <c r="N129" s="20" t="s">
        <v>117</v>
      </c>
      <c r="O129" s="20" t="s">
        <v>82</v>
      </c>
      <c r="P129" s="19"/>
    </row>
    <row r="130" spans="1:16" x14ac:dyDescent="0.3">
      <c r="A130" s="12" t="s">
        <v>121</v>
      </c>
      <c r="B130" s="12" t="s">
        <v>114</v>
      </c>
      <c r="C130" s="12" t="s">
        <v>115</v>
      </c>
      <c r="D130" s="12" t="s">
        <v>79</v>
      </c>
      <c r="E130" s="21" t="s">
        <v>116</v>
      </c>
      <c r="F130" s="23" t="s">
        <v>116</v>
      </c>
      <c r="G130" s="23">
        <v>0</v>
      </c>
      <c r="H130" s="16" t="s">
        <v>116</v>
      </c>
      <c r="I130" s="16" t="s">
        <v>117</v>
      </c>
      <c r="J130" s="16" t="s">
        <v>116</v>
      </c>
      <c r="K130" s="17" t="s">
        <v>116</v>
      </c>
      <c r="L130" s="18" t="s">
        <v>116</v>
      </c>
      <c r="M130" s="19" t="s">
        <v>118</v>
      </c>
      <c r="N130" s="20" t="s">
        <v>117</v>
      </c>
      <c r="O130" s="20" t="s">
        <v>82</v>
      </c>
      <c r="P130" s="19"/>
    </row>
    <row r="131" spans="1:16" x14ac:dyDescent="0.3">
      <c r="A131" s="12" t="s">
        <v>122</v>
      </c>
      <c r="B131" s="12" t="s">
        <v>114</v>
      </c>
      <c r="C131" s="12" t="s">
        <v>115</v>
      </c>
      <c r="D131" s="12" t="s">
        <v>79</v>
      </c>
      <c r="E131" s="21" t="s">
        <v>116</v>
      </c>
      <c r="F131" s="23" t="s">
        <v>116</v>
      </c>
      <c r="G131" s="23">
        <v>0</v>
      </c>
      <c r="H131" s="16" t="s">
        <v>116</v>
      </c>
      <c r="I131" s="16" t="s">
        <v>117</v>
      </c>
      <c r="J131" s="16" t="s">
        <v>116</v>
      </c>
      <c r="K131" s="17" t="s">
        <v>116</v>
      </c>
      <c r="L131" s="18" t="s">
        <v>116</v>
      </c>
      <c r="M131" s="19" t="s">
        <v>118</v>
      </c>
      <c r="N131" s="20" t="s">
        <v>117</v>
      </c>
      <c r="O131" s="20" t="s">
        <v>82</v>
      </c>
      <c r="P131" s="19"/>
    </row>
    <row r="132" spans="1:16" x14ac:dyDescent="0.3">
      <c r="A132" s="12" t="s">
        <v>123</v>
      </c>
      <c r="B132" s="12" t="s">
        <v>114</v>
      </c>
      <c r="C132" s="12" t="s">
        <v>115</v>
      </c>
      <c r="D132" s="12" t="s">
        <v>79</v>
      </c>
      <c r="E132" s="21" t="s">
        <v>116</v>
      </c>
      <c r="F132" s="23" t="s">
        <v>116</v>
      </c>
      <c r="G132" s="23">
        <v>0</v>
      </c>
      <c r="H132" s="16" t="s">
        <v>116</v>
      </c>
      <c r="I132" s="16" t="s">
        <v>117</v>
      </c>
      <c r="J132" s="16" t="s">
        <v>116</v>
      </c>
      <c r="K132" s="17" t="s">
        <v>116</v>
      </c>
      <c r="L132" s="18" t="s">
        <v>116</v>
      </c>
      <c r="M132" s="19" t="s">
        <v>118</v>
      </c>
      <c r="N132" s="20" t="s">
        <v>117</v>
      </c>
      <c r="O132" s="20" t="s">
        <v>82</v>
      </c>
      <c r="P132" s="19"/>
    </row>
    <row r="133" spans="1:16" x14ac:dyDescent="0.3">
      <c r="A133" s="12" t="s">
        <v>124</v>
      </c>
      <c r="B133" s="12" t="s">
        <v>114</v>
      </c>
      <c r="C133" s="12" t="s">
        <v>115</v>
      </c>
      <c r="D133" s="12" t="s">
        <v>79</v>
      </c>
      <c r="E133" s="21" t="s">
        <v>116</v>
      </c>
      <c r="F133" s="23" t="s">
        <v>116</v>
      </c>
      <c r="G133" s="23">
        <v>0</v>
      </c>
      <c r="H133" s="16" t="s">
        <v>116</v>
      </c>
      <c r="I133" s="16" t="s">
        <v>117</v>
      </c>
      <c r="J133" s="16" t="s">
        <v>116</v>
      </c>
      <c r="K133" s="17" t="s">
        <v>116</v>
      </c>
      <c r="L133" s="18" t="s">
        <v>116</v>
      </c>
      <c r="M133" s="19" t="s">
        <v>118</v>
      </c>
      <c r="N133" s="20" t="s">
        <v>117</v>
      </c>
      <c r="O133" s="20" t="s">
        <v>82</v>
      </c>
      <c r="P133" s="19"/>
    </row>
    <row r="134" spans="1:16" x14ac:dyDescent="0.3">
      <c r="A134" s="12" t="s">
        <v>125</v>
      </c>
      <c r="B134" s="12" t="s">
        <v>114</v>
      </c>
      <c r="C134" s="12" t="s">
        <v>115</v>
      </c>
      <c r="D134" s="12" t="s">
        <v>79</v>
      </c>
      <c r="E134" s="21" t="s">
        <v>116</v>
      </c>
      <c r="F134" s="23" t="s">
        <v>116</v>
      </c>
      <c r="G134" s="23">
        <v>0</v>
      </c>
      <c r="H134" s="16" t="s">
        <v>116</v>
      </c>
      <c r="I134" s="16" t="s">
        <v>117</v>
      </c>
      <c r="J134" s="16" t="s">
        <v>116</v>
      </c>
      <c r="K134" s="17" t="s">
        <v>116</v>
      </c>
      <c r="L134" s="18" t="s">
        <v>116</v>
      </c>
      <c r="M134" s="19" t="s">
        <v>118</v>
      </c>
      <c r="N134" s="20" t="s">
        <v>117</v>
      </c>
      <c r="O134" s="20" t="s">
        <v>82</v>
      </c>
      <c r="P134" s="19"/>
    </row>
    <row r="135" spans="1:16" x14ac:dyDescent="0.3">
      <c r="A135" s="12" t="s">
        <v>126</v>
      </c>
      <c r="B135" s="12" t="s">
        <v>114</v>
      </c>
      <c r="C135" s="12" t="s">
        <v>115</v>
      </c>
      <c r="D135" s="12" t="s">
        <v>79</v>
      </c>
      <c r="E135" s="21" t="s">
        <v>116</v>
      </c>
      <c r="F135" s="23" t="s">
        <v>116</v>
      </c>
      <c r="G135" s="23">
        <v>0</v>
      </c>
      <c r="H135" s="16" t="s">
        <v>116</v>
      </c>
      <c r="I135" s="16" t="s">
        <v>117</v>
      </c>
      <c r="J135" s="16" t="s">
        <v>116</v>
      </c>
      <c r="K135" s="17" t="s">
        <v>116</v>
      </c>
      <c r="L135" s="18" t="s">
        <v>116</v>
      </c>
      <c r="M135" s="19" t="s">
        <v>118</v>
      </c>
      <c r="N135" s="20" t="s">
        <v>117</v>
      </c>
      <c r="O135" s="20" t="s">
        <v>82</v>
      </c>
      <c r="P135" s="19"/>
    </row>
    <row r="136" spans="1:16" x14ac:dyDescent="0.3">
      <c r="A136" s="12" t="s">
        <v>127</v>
      </c>
      <c r="B136" s="12" t="s">
        <v>114</v>
      </c>
      <c r="C136" s="12" t="s">
        <v>115</v>
      </c>
      <c r="D136" s="12" t="s">
        <v>79</v>
      </c>
      <c r="E136" s="21" t="s">
        <v>116</v>
      </c>
      <c r="F136" s="23" t="s">
        <v>116</v>
      </c>
      <c r="G136" s="23">
        <v>0</v>
      </c>
      <c r="H136" s="16" t="s">
        <v>116</v>
      </c>
      <c r="I136" s="16" t="s">
        <v>117</v>
      </c>
      <c r="J136" s="16" t="s">
        <v>116</v>
      </c>
      <c r="K136" s="17" t="s">
        <v>116</v>
      </c>
      <c r="L136" s="18" t="s">
        <v>116</v>
      </c>
      <c r="M136" s="19" t="s">
        <v>118</v>
      </c>
      <c r="N136" s="20" t="s">
        <v>117</v>
      </c>
      <c r="O136" s="20" t="s">
        <v>82</v>
      </c>
      <c r="P136" s="19"/>
    </row>
    <row r="137" spans="1:16" x14ac:dyDescent="0.3">
      <c r="A137" s="12" t="s">
        <v>128</v>
      </c>
      <c r="B137" s="12" t="s">
        <v>114</v>
      </c>
      <c r="C137" s="12" t="s">
        <v>115</v>
      </c>
      <c r="D137" s="12" t="s">
        <v>79</v>
      </c>
      <c r="E137" s="21" t="s">
        <v>116</v>
      </c>
      <c r="F137" s="23" t="s">
        <v>116</v>
      </c>
      <c r="G137" s="23">
        <v>0</v>
      </c>
      <c r="H137" s="16" t="s">
        <v>116</v>
      </c>
      <c r="I137" s="16" t="s">
        <v>117</v>
      </c>
      <c r="J137" s="16" t="s">
        <v>116</v>
      </c>
      <c r="K137" s="17" t="s">
        <v>116</v>
      </c>
      <c r="L137" s="18" t="s">
        <v>116</v>
      </c>
      <c r="M137" s="19" t="s">
        <v>118</v>
      </c>
      <c r="N137" s="20" t="s">
        <v>117</v>
      </c>
      <c r="O137" s="20" t="s">
        <v>82</v>
      </c>
      <c r="P137" s="19"/>
    </row>
    <row r="138" spans="1:16" x14ac:dyDescent="0.3">
      <c r="A138" s="12" t="s">
        <v>129</v>
      </c>
      <c r="B138" s="12" t="s">
        <v>114</v>
      </c>
      <c r="C138" s="12" t="s">
        <v>115</v>
      </c>
      <c r="D138" s="12" t="s">
        <v>79</v>
      </c>
      <c r="E138" s="21" t="s">
        <v>116</v>
      </c>
      <c r="F138" s="23" t="s">
        <v>116</v>
      </c>
      <c r="G138" s="23">
        <v>0</v>
      </c>
      <c r="H138" s="16" t="s">
        <v>116</v>
      </c>
      <c r="I138" s="16" t="s">
        <v>117</v>
      </c>
      <c r="J138" s="16" t="s">
        <v>116</v>
      </c>
      <c r="K138" s="17" t="s">
        <v>116</v>
      </c>
      <c r="L138" s="18" t="s">
        <v>116</v>
      </c>
      <c r="M138" s="19" t="s">
        <v>118</v>
      </c>
      <c r="N138" s="20" t="s">
        <v>117</v>
      </c>
      <c r="O138" s="20" t="s">
        <v>82</v>
      </c>
      <c r="P138" s="19"/>
    </row>
    <row r="139" spans="1:16" x14ac:dyDescent="0.3">
      <c r="A139" s="12" t="s">
        <v>130</v>
      </c>
      <c r="B139" s="12" t="s">
        <v>114</v>
      </c>
      <c r="C139" s="12" t="s">
        <v>115</v>
      </c>
      <c r="D139" s="12" t="s">
        <v>79</v>
      </c>
      <c r="E139" s="21" t="s">
        <v>116</v>
      </c>
      <c r="F139" s="23" t="s">
        <v>116</v>
      </c>
      <c r="G139" s="23">
        <v>0</v>
      </c>
      <c r="H139" s="16" t="s">
        <v>116</v>
      </c>
      <c r="I139" s="16" t="s">
        <v>117</v>
      </c>
      <c r="J139" s="16" t="s">
        <v>116</v>
      </c>
      <c r="K139" s="17" t="s">
        <v>116</v>
      </c>
      <c r="L139" s="18" t="s">
        <v>116</v>
      </c>
      <c r="M139" s="19" t="s">
        <v>118</v>
      </c>
      <c r="N139" s="20" t="s">
        <v>117</v>
      </c>
      <c r="O139" s="20" t="s">
        <v>82</v>
      </c>
      <c r="P139" s="19"/>
    </row>
    <row r="140" spans="1:16" x14ac:dyDescent="0.3">
      <c r="A140" s="12" t="s">
        <v>131</v>
      </c>
      <c r="B140" s="12" t="s">
        <v>114</v>
      </c>
      <c r="C140" s="12" t="s">
        <v>115</v>
      </c>
      <c r="D140" s="12" t="s">
        <v>79</v>
      </c>
      <c r="E140" s="21" t="s">
        <v>116</v>
      </c>
      <c r="F140" s="23" t="s">
        <v>116</v>
      </c>
      <c r="G140" s="23">
        <v>0</v>
      </c>
      <c r="H140" s="16" t="s">
        <v>116</v>
      </c>
      <c r="I140" s="16" t="s">
        <v>117</v>
      </c>
      <c r="J140" s="16" t="s">
        <v>116</v>
      </c>
      <c r="K140" s="17" t="s">
        <v>116</v>
      </c>
      <c r="L140" s="18" t="s">
        <v>116</v>
      </c>
      <c r="M140" s="19" t="s">
        <v>118</v>
      </c>
      <c r="N140" s="20" t="s">
        <v>117</v>
      </c>
      <c r="O140" s="20" t="s">
        <v>82</v>
      </c>
      <c r="P140" s="19"/>
    </row>
    <row r="141" spans="1:16" x14ac:dyDescent="0.3">
      <c r="A141" s="12" t="s">
        <v>132</v>
      </c>
      <c r="B141" s="12" t="s">
        <v>114</v>
      </c>
      <c r="C141" s="12" t="s">
        <v>115</v>
      </c>
      <c r="D141" s="12" t="s">
        <v>79</v>
      </c>
      <c r="E141" s="21" t="s">
        <v>116</v>
      </c>
      <c r="F141" s="23" t="s">
        <v>116</v>
      </c>
      <c r="G141" s="23">
        <v>0</v>
      </c>
      <c r="H141" s="16" t="s">
        <v>116</v>
      </c>
      <c r="I141" s="16" t="s">
        <v>117</v>
      </c>
      <c r="J141" s="16" t="s">
        <v>116</v>
      </c>
      <c r="K141" s="17" t="s">
        <v>116</v>
      </c>
      <c r="L141" s="18" t="s">
        <v>116</v>
      </c>
      <c r="M141" s="19" t="s">
        <v>118</v>
      </c>
      <c r="N141" s="20" t="s">
        <v>117</v>
      </c>
      <c r="O141" s="20" t="s">
        <v>82</v>
      </c>
      <c r="P141" s="19"/>
    </row>
    <row r="142" spans="1:16" x14ac:dyDescent="0.3">
      <c r="A142" s="12" t="s">
        <v>133</v>
      </c>
      <c r="B142" s="12" t="s">
        <v>114</v>
      </c>
      <c r="C142" s="12" t="s">
        <v>115</v>
      </c>
      <c r="D142" s="12" t="s">
        <v>79</v>
      </c>
      <c r="E142" s="21" t="s">
        <v>116</v>
      </c>
      <c r="F142" s="23" t="s">
        <v>116</v>
      </c>
      <c r="G142" s="23">
        <v>0</v>
      </c>
      <c r="H142" s="16" t="s">
        <v>116</v>
      </c>
      <c r="I142" s="16" t="s">
        <v>117</v>
      </c>
      <c r="J142" s="16" t="s">
        <v>116</v>
      </c>
      <c r="K142" s="17" t="s">
        <v>116</v>
      </c>
      <c r="L142" s="18" t="s">
        <v>116</v>
      </c>
      <c r="M142" s="19" t="s">
        <v>118</v>
      </c>
      <c r="N142" s="20" t="s">
        <v>117</v>
      </c>
      <c r="O142" s="20" t="s">
        <v>82</v>
      </c>
      <c r="P142" s="19"/>
    </row>
    <row r="143" spans="1:16" x14ac:dyDescent="0.3">
      <c r="A143" s="12" t="s">
        <v>134</v>
      </c>
      <c r="B143" s="12" t="s">
        <v>114</v>
      </c>
      <c r="C143" s="12" t="s">
        <v>115</v>
      </c>
      <c r="D143" s="12" t="s">
        <v>79</v>
      </c>
      <c r="E143" s="21" t="s">
        <v>116</v>
      </c>
      <c r="F143" s="23" t="s">
        <v>116</v>
      </c>
      <c r="G143" s="23">
        <v>0</v>
      </c>
      <c r="H143" s="16" t="s">
        <v>116</v>
      </c>
      <c r="I143" s="16" t="s">
        <v>117</v>
      </c>
      <c r="J143" s="16" t="s">
        <v>116</v>
      </c>
      <c r="K143" s="17" t="s">
        <v>116</v>
      </c>
      <c r="L143" s="18" t="s">
        <v>116</v>
      </c>
      <c r="M143" s="19" t="s">
        <v>118</v>
      </c>
      <c r="N143" s="20" t="s">
        <v>117</v>
      </c>
      <c r="O143" s="20" t="s">
        <v>82</v>
      </c>
      <c r="P143" s="19"/>
    </row>
    <row r="144" spans="1:16" x14ac:dyDescent="0.3">
      <c r="A144" s="12" t="s">
        <v>135</v>
      </c>
      <c r="B144" s="12" t="s">
        <v>114</v>
      </c>
      <c r="C144" s="12" t="s">
        <v>115</v>
      </c>
      <c r="D144" s="12" t="s">
        <v>79</v>
      </c>
      <c r="E144" s="21" t="s">
        <v>116</v>
      </c>
      <c r="F144" s="23" t="s">
        <v>116</v>
      </c>
      <c r="G144" s="23">
        <v>0</v>
      </c>
      <c r="H144" s="16" t="s">
        <v>116</v>
      </c>
      <c r="I144" s="16" t="s">
        <v>117</v>
      </c>
      <c r="J144" s="16" t="s">
        <v>116</v>
      </c>
      <c r="K144" s="17" t="s">
        <v>116</v>
      </c>
      <c r="L144" s="18" t="s">
        <v>116</v>
      </c>
      <c r="M144" s="19" t="s">
        <v>118</v>
      </c>
      <c r="N144" s="20" t="s">
        <v>117</v>
      </c>
      <c r="O144" s="20" t="s">
        <v>82</v>
      </c>
      <c r="P144" s="19"/>
    </row>
    <row r="145" spans="1:16" x14ac:dyDescent="0.3">
      <c r="A145" s="12" t="s">
        <v>136</v>
      </c>
      <c r="B145" s="12" t="s">
        <v>114</v>
      </c>
      <c r="C145" s="12" t="s">
        <v>115</v>
      </c>
      <c r="D145" s="12" t="s">
        <v>79</v>
      </c>
      <c r="E145" s="21" t="s">
        <v>116</v>
      </c>
      <c r="F145" s="23" t="s">
        <v>116</v>
      </c>
      <c r="G145" s="23">
        <v>0</v>
      </c>
      <c r="H145" s="16" t="s">
        <v>116</v>
      </c>
      <c r="I145" s="16" t="s">
        <v>117</v>
      </c>
      <c r="J145" s="16" t="s">
        <v>116</v>
      </c>
      <c r="K145" s="17" t="s">
        <v>116</v>
      </c>
      <c r="L145" s="18" t="s">
        <v>116</v>
      </c>
      <c r="M145" s="19" t="s">
        <v>118</v>
      </c>
      <c r="N145" s="20" t="s">
        <v>117</v>
      </c>
      <c r="O145" s="20" t="s">
        <v>82</v>
      </c>
      <c r="P145" s="19"/>
    </row>
    <row r="146" spans="1:16" x14ac:dyDescent="0.3">
      <c r="A146" s="12" t="s">
        <v>137</v>
      </c>
      <c r="B146" s="12" t="s">
        <v>114</v>
      </c>
      <c r="C146" s="12" t="s">
        <v>115</v>
      </c>
      <c r="D146" s="12" t="s">
        <v>79</v>
      </c>
      <c r="E146" s="21" t="s">
        <v>116</v>
      </c>
      <c r="F146" s="23" t="s">
        <v>116</v>
      </c>
      <c r="G146" s="23">
        <v>0</v>
      </c>
      <c r="H146" s="16" t="s">
        <v>116</v>
      </c>
      <c r="I146" s="16" t="s">
        <v>117</v>
      </c>
      <c r="J146" s="16" t="s">
        <v>116</v>
      </c>
      <c r="K146" s="17" t="s">
        <v>116</v>
      </c>
      <c r="L146" s="18" t="s">
        <v>116</v>
      </c>
      <c r="M146" s="19" t="s">
        <v>118</v>
      </c>
      <c r="N146" s="20" t="s">
        <v>117</v>
      </c>
      <c r="O146" s="20" t="s">
        <v>82</v>
      </c>
      <c r="P146" s="19"/>
    </row>
    <row r="147" spans="1:16" x14ac:dyDescent="0.3">
      <c r="A147" s="12" t="s">
        <v>138</v>
      </c>
      <c r="B147" s="12" t="s">
        <v>114</v>
      </c>
      <c r="C147" s="12" t="s">
        <v>115</v>
      </c>
      <c r="D147" s="12" t="s">
        <v>79</v>
      </c>
      <c r="E147" s="21" t="s">
        <v>116</v>
      </c>
      <c r="F147" s="23" t="s">
        <v>116</v>
      </c>
      <c r="G147" s="23">
        <v>0</v>
      </c>
      <c r="H147" s="16" t="s">
        <v>116</v>
      </c>
      <c r="I147" s="16" t="s">
        <v>117</v>
      </c>
      <c r="J147" s="16" t="s">
        <v>116</v>
      </c>
      <c r="K147" s="17" t="s">
        <v>116</v>
      </c>
      <c r="L147" s="18" t="s">
        <v>116</v>
      </c>
      <c r="M147" s="19" t="s">
        <v>118</v>
      </c>
      <c r="N147" s="20" t="s">
        <v>117</v>
      </c>
      <c r="O147" s="20" t="s">
        <v>82</v>
      </c>
      <c r="P147" s="19"/>
    </row>
    <row r="148" spans="1:16" x14ac:dyDescent="0.3">
      <c r="A148" s="12" t="s">
        <v>139</v>
      </c>
      <c r="B148" s="12" t="s">
        <v>114</v>
      </c>
      <c r="C148" s="12" t="s">
        <v>115</v>
      </c>
      <c r="D148" s="12" t="s">
        <v>79</v>
      </c>
      <c r="E148" s="21" t="s">
        <v>116</v>
      </c>
      <c r="F148" s="23" t="s">
        <v>116</v>
      </c>
      <c r="G148" s="23">
        <v>0</v>
      </c>
      <c r="H148" s="16" t="s">
        <v>116</v>
      </c>
      <c r="I148" s="16" t="s">
        <v>117</v>
      </c>
      <c r="J148" s="16" t="s">
        <v>116</v>
      </c>
      <c r="K148" s="17" t="s">
        <v>116</v>
      </c>
      <c r="L148" s="18" t="s">
        <v>116</v>
      </c>
      <c r="M148" s="19" t="s">
        <v>118</v>
      </c>
      <c r="N148" s="20" t="s">
        <v>117</v>
      </c>
      <c r="O148" s="20" t="s">
        <v>82</v>
      </c>
      <c r="P148" s="19"/>
    </row>
    <row r="149" spans="1:16" x14ac:dyDescent="0.3">
      <c r="A149" s="12" t="s">
        <v>140</v>
      </c>
      <c r="B149" s="12" t="s">
        <v>114</v>
      </c>
      <c r="C149" s="12" t="s">
        <v>115</v>
      </c>
      <c r="D149" s="12" t="s">
        <v>79</v>
      </c>
      <c r="E149" s="21" t="s">
        <v>116</v>
      </c>
      <c r="F149" s="23" t="s">
        <v>116</v>
      </c>
      <c r="G149" s="23">
        <v>0</v>
      </c>
      <c r="H149" s="16" t="s">
        <v>116</v>
      </c>
      <c r="I149" s="16" t="s">
        <v>117</v>
      </c>
      <c r="J149" s="16" t="s">
        <v>116</v>
      </c>
      <c r="K149" s="17" t="s">
        <v>116</v>
      </c>
      <c r="L149" s="18" t="s">
        <v>116</v>
      </c>
      <c r="M149" s="19" t="s">
        <v>118</v>
      </c>
      <c r="N149" s="20" t="s">
        <v>117</v>
      </c>
      <c r="O149" s="20" t="s">
        <v>82</v>
      </c>
      <c r="P149" s="19"/>
    </row>
    <row r="150" spans="1:16" x14ac:dyDescent="0.3">
      <c r="A150" s="12" t="s">
        <v>141</v>
      </c>
      <c r="B150" s="12" t="s">
        <v>114</v>
      </c>
      <c r="C150" s="12" t="s">
        <v>115</v>
      </c>
      <c r="D150" s="12" t="s">
        <v>79</v>
      </c>
      <c r="E150" s="21" t="s">
        <v>116</v>
      </c>
      <c r="F150" s="23" t="s">
        <v>116</v>
      </c>
      <c r="G150" s="23">
        <v>0</v>
      </c>
      <c r="H150" s="16" t="s">
        <v>116</v>
      </c>
      <c r="I150" s="16" t="s">
        <v>117</v>
      </c>
      <c r="J150" s="16" t="s">
        <v>116</v>
      </c>
      <c r="K150" s="17" t="s">
        <v>116</v>
      </c>
      <c r="L150" s="18" t="s">
        <v>116</v>
      </c>
      <c r="M150" s="19" t="s">
        <v>118</v>
      </c>
      <c r="N150" s="20" t="s">
        <v>117</v>
      </c>
      <c r="O150" s="20" t="s">
        <v>82</v>
      </c>
      <c r="P150" s="19"/>
    </row>
    <row r="151" spans="1:16" x14ac:dyDescent="0.3">
      <c r="A151" s="12" t="s">
        <v>142</v>
      </c>
      <c r="B151" s="12" t="s">
        <v>114</v>
      </c>
      <c r="C151" s="12" t="s">
        <v>115</v>
      </c>
      <c r="D151" s="12" t="s">
        <v>79</v>
      </c>
      <c r="E151" s="21" t="s">
        <v>116</v>
      </c>
      <c r="F151" s="23" t="s">
        <v>116</v>
      </c>
      <c r="G151" s="23">
        <v>0</v>
      </c>
      <c r="H151" s="16" t="s">
        <v>116</v>
      </c>
      <c r="I151" s="16" t="s">
        <v>117</v>
      </c>
      <c r="J151" s="16" t="s">
        <v>116</v>
      </c>
      <c r="K151" s="17" t="s">
        <v>116</v>
      </c>
      <c r="L151" s="18" t="s">
        <v>116</v>
      </c>
      <c r="M151" s="19" t="s">
        <v>118</v>
      </c>
      <c r="N151" s="20" t="s">
        <v>117</v>
      </c>
      <c r="O151" s="20" t="s">
        <v>82</v>
      </c>
      <c r="P151" s="19"/>
    </row>
    <row r="152" spans="1:16" x14ac:dyDescent="0.3">
      <c r="A152" s="12" t="s">
        <v>143</v>
      </c>
      <c r="B152" s="12" t="s">
        <v>114</v>
      </c>
      <c r="C152" s="12" t="s">
        <v>115</v>
      </c>
      <c r="D152" s="12" t="s">
        <v>79</v>
      </c>
      <c r="E152" s="21" t="s">
        <v>116</v>
      </c>
      <c r="F152" s="23" t="s">
        <v>116</v>
      </c>
      <c r="G152" s="23">
        <v>0</v>
      </c>
      <c r="H152" s="16" t="s">
        <v>116</v>
      </c>
      <c r="I152" s="16" t="s">
        <v>117</v>
      </c>
      <c r="J152" s="16" t="s">
        <v>116</v>
      </c>
      <c r="K152" s="17" t="s">
        <v>116</v>
      </c>
      <c r="L152" s="18" t="s">
        <v>116</v>
      </c>
      <c r="M152" s="19" t="s">
        <v>118</v>
      </c>
      <c r="N152" s="20" t="s">
        <v>117</v>
      </c>
      <c r="O152" s="20" t="s">
        <v>82</v>
      </c>
      <c r="P152" s="19"/>
    </row>
    <row r="153" spans="1:16" x14ac:dyDescent="0.3">
      <c r="A153" s="12" t="s">
        <v>144</v>
      </c>
      <c r="B153" s="12" t="s">
        <v>114</v>
      </c>
      <c r="C153" s="12" t="s">
        <v>115</v>
      </c>
      <c r="D153" s="12" t="s">
        <v>79</v>
      </c>
      <c r="E153" s="21">
        <v>1.01598446426666</v>
      </c>
      <c r="F153" s="23">
        <v>965.30973019432997</v>
      </c>
      <c r="G153" s="23">
        <v>0</v>
      </c>
      <c r="H153" s="16">
        <v>0</v>
      </c>
      <c r="I153" s="16" t="s">
        <v>117</v>
      </c>
      <c r="J153" s="16">
        <v>0</v>
      </c>
      <c r="K153" s="17" t="s">
        <v>117</v>
      </c>
      <c r="L153" s="18" t="s">
        <v>117</v>
      </c>
      <c r="N153" s="20" t="s">
        <v>117</v>
      </c>
      <c r="O153" s="20" t="s">
        <v>82</v>
      </c>
      <c r="P153" s="19"/>
    </row>
    <row r="154" spans="1:16" x14ac:dyDescent="0.3">
      <c r="A154" s="12" t="s">
        <v>145</v>
      </c>
      <c r="B154" s="12" t="s">
        <v>114</v>
      </c>
      <c r="C154" s="12" t="s">
        <v>115</v>
      </c>
      <c r="D154" s="12" t="s">
        <v>79</v>
      </c>
      <c r="E154" s="21" t="s">
        <v>116</v>
      </c>
      <c r="F154" s="23" t="s">
        <v>116</v>
      </c>
      <c r="G154" s="23">
        <v>0</v>
      </c>
      <c r="H154" s="16" t="s">
        <v>116</v>
      </c>
      <c r="I154" s="16" t="s">
        <v>117</v>
      </c>
      <c r="J154" s="16" t="s">
        <v>116</v>
      </c>
      <c r="K154" s="17" t="s">
        <v>116</v>
      </c>
      <c r="L154" s="18" t="s">
        <v>116</v>
      </c>
      <c r="M154" s="19" t="s">
        <v>118</v>
      </c>
      <c r="N154" s="20" t="s">
        <v>117</v>
      </c>
      <c r="O154" s="20" t="s">
        <v>82</v>
      </c>
      <c r="P154" s="19"/>
    </row>
    <row r="155" spans="1:16" x14ac:dyDescent="0.3">
      <c r="A155" s="12" t="s">
        <v>146</v>
      </c>
      <c r="B155" s="12" t="s">
        <v>147</v>
      </c>
      <c r="C155" s="12" t="s">
        <v>148</v>
      </c>
      <c r="D155" s="12" t="s">
        <v>79</v>
      </c>
      <c r="E155" s="21">
        <v>1.0159679544</v>
      </c>
      <c r="F155" s="23">
        <v>1021709.60722827</v>
      </c>
      <c r="G155" s="23">
        <v>611515.15513508895</v>
      </c>
      <c r="H155" s="16">
        <v>1.6707837878565199</v>
      </c>
      <c r="I155" s="16" t="s">
        <v>117</v>
      </c>
      <c r="J155" s="16">
        <v>7.5773580624013999</v>
      </c>
      <c r="K155" s="17" t="s">
        <v>117</v>
      </c>
      <c r="L155" s="18" t="s">
        <v>117</v>
      </c>
      <c r="N155" s="20" t="s">
        <v>117</v>
      </c>
      <c r="O155" s="20" t="s">
        <v>82</v>
      </c>
      <c r="P155" s="19"/>
    </row>
    <row r="156" spans="1:16" x14ac:dyDescent="0.3">
      <c r="A156" s="12" t="s">
        <v>149</v>
      </c>
      <c r="B156" s="12" t="s">
        <v>147</v>
      </c>
      <c r="C156" s="12" t="s">
        <v>150</v>
      </c>
      <c r="D156" s="12" t="s">
        <v>79</v>
      </c>
      <c r="E156" s="21" t="s">
        <v>116</v>
      </c>
      <c r="F156" s="23" t="s">
        <v>116</v>
      </c>
      <c r="G156" s="23">
        <v>500429.53471979301</v>
      </c>
      <c r="H156" s="16" t="s">
        <v>116</v>
      </c>
      <c r="I156" s="16" t="s">
        <v>117</v>
      </c>
      <c r="J156" s="16" t="s">
        <v>116</v>
      </c>
      <c r="K156" s="17" t="s">
        <v>116</v>
      </c>
      <c r="L156" s="18" t="s">
        <v>116</v>
      </c>
      <c r="M156" s="19" t="s">
        <v>118</v>
      </c>
      <c r="N156" s="20" t="s">
        <v>117</v>
      </c>
      <c r="O156" s="20" t="s">
        <v>82</v>
      </c>
      <c r="P156" s="19"/>
    </row>
    <row r="157" spans="1:16" x14ac:dyDescent="0.3">
      <c r="A157" s="12" t="s">
        <v>151</v>
      </c>
      <c r="B157" s="12" t="s">
        <v>147</v>
      </c>
      <c r="C157" s="12" t="s">
        <v>152</v>
      </c>
      <c r="D157" s="12" t="s">
        <v>79</v>
      </c>
      <c r="E157" s="21" t="s">
        <v>116</v>
      </c>
      <c r="F157" s="23" t="s">
        <v>116</v>
      </c>
      <c r="G157" s="23">
        <v>735556.71326733404</v>
      </c>
      <c r="H157" s="16" t="s">
        <v>116</v>
      </c>
      <c r="I157" s="16" t="s">
        <v>117</v>
      </c>
      <c r="J157" s="16" t="s">
        <v>116</v>
      </c>
      <c r="K157" s="17" t="s">
        <v>116</v>
      </c>
      <c r="L157" s="18" t="s">
        <v>116</v>
      </c>
      <c r="M157" s="19" t="s">
        <v>118</v>
      </c>
      <c r="N157" s="20" t="s">
        <v>117</v>
      </c>
      <c r="O157" s="20" t="s">
        <v>82</v>
      </c>
      <c r="P157" s="19"/>
    </row>
    <row r="158" spans="1:16" x14ac:dyDescent="0.3">
      <c r="A158" s="12" t="s">
        <v>153</v>
      </c>
      <c r="B158" s="12" t="s">
        <v>147</v>
      </c>
      <c r="C158" s="12" t="s">
        <v>154</v>
      </c>
      <c r="D158" s="12" t="s">
        <v>79</v>
      </c>
      <c r="E158" s="21">
        <v>1.0059685893333301</v>
      </c>
      <c r="F158" s="23">
        <v>533667.31880154205</v>
      </c>
      <c r="G158" s="23">
        <v>499893.80878579902</v>
      </c>
      <c r="H158" s="16">
        <v>1.0675613688790699</v>
      </c>
      <c r="I158" s="16" t="s">
        <v>117</v>
      </c>
      <c r="J158" s="16">
        <v>4.4425086276630399</v>
      </c>
      <c r="K158" s="17" t="s">
        <v>117</v>
      </c>
      <c r="L158" s="18" t="s">
        <v>117</v>
      </c>
      <c r="N158" s="20" t="s">
        <v>117</v>
      </c>
      <c r="O158" s="20" t="s">
        <v>82</v>
      </c>
      <c r="P158" s="19"/>
    </row>
    <row r="159" spans="1:16" x14ac:dyDescent="0.3">
      <c r="A159" s="12" t="s">
        <v>155</v>
      </c>
      <c r="B159" s="12" t="s">
        <v>147</v>
      </c>
      <c r="C159" s="12" t="s">
        <v>156</v>
      </c>
      <c r="D159" s="12" t="s">
        <v>79</v>
      </c>
      <c r="E159" s="21">
        <v>1.0059601128</v>
      </c>
      <c r="F159" s="23">
        <v>2673542.44659692</v>
      </c>
      <c r="G159" s="23">
        <v>522794.498923206</v>
      </c>
      <c r="H159" s="16">
        <v>5.1139452540215897</v>
      </c>
      <c r="I159" s="16" t="s">
        <v>117</v>
      </c>
      <c r="J159" s="16">
        <v>25.979667701068198</v>
      </c>
      <c r="K159" s="17" t="s">
        <v>117</v>
      </c>
      <c r="L159" s="18" t="s">
        <v>117</v>
      </c>
      <c r="N159" s="20" t="s">
        <v>117</v>
      </c>
      <c r="O159" s="20" t="s">
        <v>82</v>
      </c>
      <c r="P159" s="19"/>
    </row>
    <row r="160" spans="1:16" x14ac:dyDescent="0.3">
      <c r="A160" s="12" t="s">
        <v>157</v>
      </c>
      <c r="B160" s="12" t="s">
        <v>147</v>
      </c>
      <c r="C160" s="12" t="s">
        <v>150</v>
      </c>
      <c r="D160" s="12" t="s">
        <v>79</v>
      </c>
      <c r="E160" s="21" t="s">
        <v>116</v>
      </c>
      <c r="F160" s="23" t="s">
        <v>116</v>
      </c>
      <c r="G160" s="23">
        <v>532413.68520161405</v>
      </c>
      <c r="H160" s="16" t="s">
        <v>116</v>
      </c>
      <c r="I160" s="16" t="s">
        <v>117</v>
      </c>
      <c r="J160" s="16" t="s">
        <v>116</v>
      </c>
      <c r="K160" s="17" t="s">
        <v>116</v>
      </c>
      <c r="L160" s="18" t="s">
        <v>116</v>
      </c>
      <c r="M160" s="19" t="s">
        <v>118</v>
      </c>
      <c r="N160" s="20" t="s">
        <v>117</v>
      </c>
      <c r="O160" s="20" t="s">
        <v>82</v>
      </c>
      <c r="P160" s="19"/>
    </row>
    <row r="161" spans="1:16" x14ac:dyDescent="0.3">
      <c r="A161" s="12" t="s">
        <v>158</v>
      </c>
      <c r="B161" s="12" t="s">
        <v>147</v>
      </c>
      <c r="C161" s="12" t="s">
        <v>78</v>
      </c>
      <c r="D161" s="12" t="s">
        <v>79</v>
      </c>
      <c r="E161" s="21">
        <v>1.00597527066666</v>
      </c>
      <c r="F161" s="23">
        <v>186991.19330194901</v>
      </c>
      <c r="G161" s="23">
        <v>515403.657750685</v>
      </c>
      <c r="H161" s="16">
        <v>0.36280532838671098</v>
      </c>
      <c r="I161" s="16" t="s">
        <v>117</v>
      </c>
      <c r="J161" s="16">
        <v>0.81154026943799495</v>
      </c>
      <c r="K161" s="17" t="s">
        <v>117</v>
      </c>
      <c r="L161" s="18" t="s">
        <v>117</v>
      </c>
      <c r="M161" s="19" t="s">
        <v>80</v>
      </c>
      <c r="N161" s="20" t="s">
        <v>117</v>
      </c>
      <c r="O161" s="20" t="s">
        <v>82</v>
      </c>
      <c r="P161" s="19"/>
    </row>
    <row r="162" spans="1:16" x14ac:dyDescent="0.3">
      <c r="A162" s="12" t="s">
        <v>159</v>
      </c>
      <c r="B162" s="12" t="s">
        <v>147</v>
      </c>
      <c r="C162" s="12" t="s">
        <v>160</v>
      </c>
      <c r="D162" s="12" t="s">
        <v>79</v>
      </c>
      <c r="E162" s="21">
        <v>1.0059640562666601</v>
      </c>
      <c r="F162" s="23">
        <v>577443.08246492199</v>
      </c>
      <c r="G162" s="23">
        <v>525789.67294595903</v>
      </c>
      <c r="H162" s="16">
        <v>1.0982396805733201</v>
      </c>
      <c r="I162" s="16" t="s">
        <v>117</v>
      </c>
      <c r="J162" s="16">
        <v>4.6013321195841197</v>
      </c>
      <c r="K162" s="17" t="s">
        <v>117</v>
      </c>
      <c r="L162" s="18" t="s">
        <v>117</v>
      </c>
      <c r="N162" s="20" t="s">
        <v>117</v>
      </c>
      <c r="O162" s="20" t="s">
        <v>82</v>
      </c>
      <c r="P162" s="19"/>
    </row>
    <row r="163" spans="1:16" x14ac:dyDescent="0.3">
      <c r="A163" s="12" t="s">
        <v>161</v>
      </c>
      <c r="B163" s="12" t="s">
        <v>147</v>
      </c>
      <c r="C163" s="12" t="s">
        <v>162</v>
      </c>
      <c r="D163" s="12" t="s">
        <v>79</v>
      </c>
      <c r="E163" s="21">
        <v>1.0059636509333301</v>
      </c>
      <c r="F163" s="23">
        <v>137540.13454331999</v>
      </c>
      <c r="G163" s="23">
        <v>514028.63924272498</v>
      </c>
      <c r="H163" s="16">
        <v>0.267572901669345</v>
      </c>
      <c r="I163" s="16" t="s">
        <v>117</v>
      </c>
      <c r="J163" s="16">
        <v>0.32345251127348901</v>
      </c>
      <c r="K163" s="17" t="s">
        <v>117</v>
      </c>
      <c r="L163" s="18" t="s">
        <v>117</v>
      </c>
      <c r="M163" s="19" t="s">
        <v>80</v>
      </c>
      <c r="N163" s="20" t="s">
        <v>117</v>
      </c>
      <c r="O163" s="20" t="s">
        <v>82</v>
      </c>
      <c r="P163" s="19"/>
    </row>
    <row r="164" spans="1:16" x14ac:dyDescent="0.3">
      <c r="A164" s="12" t="s">
        <v>163</v>
      </c>
      <c r="B164" s="12" t="s">
        <v>147</v>
      </c>
      <c r="C164" s="12" t="s">
        <v>164</v>
      </c>
      <c r="D164" s="12" t="s">
        <v>79</v>
      </c>
      <c r="E164" s="21">
        <v>1.0059595970666599</v>
      </c>
      <c r="F164" s="23">
        <v>572418.748676016</v>
      </c>
      <c r="G164" s="23">
        <v>514974.12830265402</v>
      </c>
      <c r="H164" s="16">
        <v>1.11154855596862</v>
      </c>
      <c r="I164" s="16" t="s">
        <v>117</v>
      </c>
      <c r="J164" s="16">
        <v>4.67025305178585</v>
      </c>
      <c r="K164" s="17" t="s">
        <v>117</v>
      </c>
      <c r="L164" s="18" t="s">
        <v>117</v>
      </c>
      <c r="N164" s="20" t="s">
        <v>117</v>
      </c>
      <c r="O164" s="20" t="s">
        <v>82</v>
      </c>
      <c r="P164" s="19"/>
    </row>
    <row r="165" spans="1:16" x14ac:dyDescent="0.3">
      <c r="A165" s="12" t="s">
        <v>165</v>
      </c>
      <c r="B165" s="12" t="s">
        <v>147</v>
      </c>
      <c r="C165" s="12" t="s">
        <v>166</v>
      </c>
      <c r="D165" s="12" t="s">
        <v>79</v>
      </c>
      <c r="E165" s="21">
        <v>0.99596155466666703</v>
      </c>
      <c r="F165" s="23">
        <v>2844265.8276065802</v>
      </c>
      <c r="G165" s="23">
        <v>530906.98099860305</v>
      </c>
      <c r="H165" s="16">
        <v>5.3573713087303796</v>
      </c>
      <c r="I165" s="16" t="s">
        <v>117</v>
      </c>
      <c r="J165" s="16">
        <v>27.315489808573801</v>
      </c>
      <c r="K165" s="17" t="s">
        <v>117</v>
      </c>
      <c r="L165" s="18" t="s">
        <v>117</v>
      </c>
      <c r="N165" s="20" t="s">
        <v>117</v>
      </c>
      <c r="O165" s="20" t="s">
        <v>82</v>
      </c>
      <c r="P165" s="19"/>
    </row>
    <row r="166" spans="1:16" x14ac:dyDescent="0.3">
      <c r="A166" s="12" t="s">
        <v>167</v>
      </c>
      <c r="B166" s="12" t="s">
        <v>147</v>
      </c>
      <c r="C166" s="12" t="s">
        <v>168</v>
      </c>
      <c r="D166" s="12" t="s">
        <v>79</v>
      </c>
      <c r="E166" s="21" t="s">
        <v>116</v>
      </c>
      <c r="F166" s="23" t="s">
        <v>116</v>
      </c>
      <c r="G166" s="23">
        <v>508573.83081343502</v>
      </c>
      <c r="H166" s="16" t="s">
        <v>116</v>
      </c>
      <c r="I166" s="16" t="s">
        <v>117</v>
      </c>
      <c r="J166" s="16" t="s">
        <v>116</v>
      </c>
      <c r="K166" s="17" t="s">
        <v>116</v>
      </c>
      <c r="L166" s="18" t="s">
        <v>116</v>
      </c>
      <c r="M166" s="19" t="s">
        <v>118</v>
      </c>
      <c r="N166" s="20" t="s">
        <v>117</v>
      </c>
      <c r="O166" s="20" t="s">
        <v>82</v>
      </c>
      <c r="P166" s="19"/>
    </row>
    <row r="167" spans="1:16" x14ac:dyDescent="0.3">
      <c r="A167" s="12" t="s">
        <v>169</v>
      </c>
      <c r="B167" s="12" t="s">
        <v>147</v>
      </c>
      <c r="C167" s="12" t="s">
        <v>170</v>
      </c>
      <c r="D167" s="12" t="s">
        <v>79</v>
      </c>
      <c r="E167" s="21" t="s">
        <v>116</v>
      </c>
      <c r="F167" s="23" t="s">
        <v>116</v>
      </c>
      <c r="G167" s="23">
        <v>525831.78458036098</v>
      </c>
      <c r="H167" s="16" t="s">
        <v>116</v>
      </c>
      <c r="I167" s="16" t="s">
        <v>117</v>
      </c>
      <c r="J167" s="16" t="s">
        <v>116</v>
      </c>
      <c r="K167" s="17" t="s">
        <v>116</v>
      </c>
      <c r="L167" s="18" t="s">
        <v>116</v>
      </c>
      <c r="M167" s="19" t="s">
        <v>118</v>
      </c>
      <c r="N167" s="20" t="s">
        <v>117</v>
      </c>
      <c r="O167" s="20" t="s">
        <v>82</v>
      </c>
      <c r="P167" s="19"/>
    </row>
    <row r="168" spans="1:16" x14ac:dyDescent="0.3">
      <c r="A168" s="12" t="s">
        <v>171</v>
      </c>
      <c r="B168" s="12" t="s">
        <v>147</v>
      </c>
      <c r="C168" s="12" t="s">
        <v>150</v>
      </c>
      <c r="D168" s="12" t="s">
        <v>79</v>
      </c>
      <c r="E168" s="21" t="s">
        <v>116</v>
      </c>
      <c r="F168" s="23" t="s">
        <v>116</v>
      </c>
      <c r="G168" s="23">
        <v>518773.83157933899</v>
      </c>
      <c r="H168" s="16" t="s">
        <v>116</v>
      </c>
      <c r="I168" s="16" t="s">
        <v>117</v>
      </c>
      <c r="J168" s="16" t="s">
        <v>116</v>
      </c>
      <c r="K168" s="17" t="s">
        <v>116</v>
      </c>
      <c r="L168" s="18" t="s">
        <v>116</v>
      </c>
      <c r="M168" s="19" t="s">
        <v>118</v>
      </c>
      <c r="N168" s="20" t="s">
        <v>117</v>
      </c>
      <c r="O168" s="20" t="s">
        <v>82</v>
      </c>
      <c r="P168" s="19"/>
    </row>
    <row r="169" spans="1:16" x14ac:dyDescent="0.3">
      <c r="A169" s="12" t="s">
        <v>172</v>
      </c>
      <c r="B169" s="12" t="s">
        <v>147</v>
      </c>
      <c r="C169" s="12" t="s">
        <v>152</v>
      </c>
      <c r="D169" s="12" t="s">
        <v>79</v>
      </c>
      <c r="E169" s="21" t="s">
        <v>116</v>
      </c>
      <c r="F169" s="23" t="s">
        <v>116</v>
      </c>
      <c r="G169" s="23">
        <v>756986.85678790405</v>
      </c>
      <c r="H169" s="16" t="s">
        <v>116</v>
      </c>
      <c r="I169" s="16" t="s">
        <v>117</v>
      </c>
      <c r="J169" s="16" t="s">
        <v>116</v>
      </c>
      <c r="K169" s="17" t="s">
        <v>116</v>
      </c>
      <c r="L169" s="18" t="s">
        <v>116</v>
      </c>
      <c r="M169" s="19" t="s">
        <v>118</v>
      </c>
      <c r="N169" s="20" t="s">
        <v>117</v>
      </c>
      <c r="O169" s="20" t="s">
        <v>82</v>
      </c>
      <c r="P169" s="19"/>
    </row>
    <row r="170" spans="1:16" x14ac:dyDescent="0.3">
      <c r="A170" s="12" t="s">
        <v>173</v>
      </c>
      <c r="B170" s="12" t="s">
        <v>147</v>
      </c>
      <c r="C170" s="12" t="s">
        <v>174</v>
      </c>
      <c r="D170" s="12" t="s">
        <v>79</v>
      </c>
      <c r="E170" s="21" t="s">
        <v>116</v>
      </c>
      <c r="F170" s="23" t="s">
        <v>116</v>
      </c>
      <c r="G170" s="23">
        <v>519944.02344904002</v>
      </c>
      <c r="H170" s="16" t="s">
        <v>116</v>
      </c>
      <c r="I170" s="16" t="s">
        <v>117</v>
      </c>
      <c r="J170" s="16" t="s">
        <v>116</v>
      </c>
      <c r="K170" s="17" t="s">
        <v>116</v>
      </c>
      <c r="L170" s="18" t="s">
        <v>116</v>
      </c>
      <c r="M170" s="19" t="s">
        <v>118</v>
      </c>
      <c r="N170" s="20" t="s">
        <v>117</v>
      </c>
      <c r="O170" s="20" t="s">
        <v>82</v>
      </c>
      <c r="P170" s="19"/>
    </row>
    <row r="171" spans="1:16" x14ac:dyDescent="0.3">
      <c r="A171" s="12" t="s">
        <v>175</v>
      </c>
      <c r="B171" s="12" t="s">
        <v>147</v>
      </c>
      <c r="C171" s="12" t="s">
        <v>176</v>
      </c>
      <c r="D171" s="12" t="s">
        <v>79</v>
      </c>
      <c r="E171" s="21">
        <v>1.00596620773333</v>
      </c>
      <c r="F171" s="23">
        <v>14288291.946237899</v>
      </c>
      <c r="G171" s="23">
        <v>551209.96021503897</v>
      </c>
      <c r="H171" s="16">
        <v>25.9216867936562</v>
      </c>
      <c r="I171" s="16" t="s">
        <v>117</v>
      </c>
      <c r="J171" s="16">
        <v>166.78154454912899</v>
      </c>
      <c r="K171" s="17" t="s">
        <v>117</v>
      </c>
      <c r="L171" s="18" t="s">
        <v>117</v>
      </c>
      <c r="N171" s="20" t="s">
        <v>117</v>
      </c>
      <c r="O171" s="20" t="s">
        <v>82</v>
      </c>
      <c r="P171" s="19"/>
    </row>
    <row r="172" spans="1:16" x14ac:dyDescent="0.3">
      <c r="A172" s="12" t="s">
        <v>177</v>
      </c>
      <c r="B172" s="12" t="s">
        <v>147</v>
      </c>
      <c r="C172" s="12" t="s">
        <v>78</v>
      </c>
      <c r="D172" s="12" t="s">
        <v>79</v>
      </c>
      <c r="E172" s="21">
        <v>1.0059597488000001</v>
      </c>
      <c r="F172" s="23">
        <v>186909.511106536</v>
      </c>
      <c r="G172" s="23">
        <v>526032.34464900801</v>
      </c>
      <c r="H172" s="16">
        <v>0.355319426662348</v>
      </c>
      <c r="I172" s="16" t="s">
        <v>117</v>
      </c>
      <c r="J172" s="16">
        <v>0.77315147255219696</v>
      </c>
      <c r="K172" s="17" t="s">
        <v>117</v>
      </c>
      <c r="L172" s="18" t="s">
        <v>117</v>
      </c>
      <c r="M172" s="19" t="s">
        <v>80</v>
      </c>
      <c r="N172" s="20" t="s">
        <v>117</v>
      </c>
      <c r="O172" s="20" t="s">
        <v>82</v>
      </c>
      <c r="P172" s="19"/>
    </row>
    <row r="173" spans="1:16" x14ac:dyDescent="0.3">
      <c r="A173" s="12" t="s">
        <v>178</v>
      </c>
      <c r="B173" s="12" t="s">
        <v>147</v>
      </c>
      <c r="C173" s="12" t="s">
        <v>179</v>
      </c>
      <c r="D173" s="12" t="s">
        <v>79</v>
      </c>
      <c r="E173" s="21">
        <v>1.00597793226666</v>
      </c>
      <c r="F173" s="23">
        <v>2245996.1495142998</v>
      </c>
      <c r="G173" s="23">
        <v>422364.24641527899</v>
      </c>
      <c r="H173" s="16">
        <v>5.3176758415909502</v>
      </c>
      <c r="I173" s="16" t="s">
        <v>117</v>
      </c>
      <c r="J173" s="16">
        <v>27.097326897531001</v>
      </c>
      <c r="K173" s="17" t="s">
        <v>117</v>
      </c>
      <c r="L173" s="18" t="s">
        <v>117</v>
      </c>
      <c r="N173" s="20" t="s">
        <v>117</v>
      </c>
      <c r="O173" s="20" t="s">
        <v>82</v>
      </c>
      <c r="P173" s="19"/>
    </row>
    <row r="174" spans="1:16" x14ac:dyDescent="0.3">
      <c r="A174" s="12" t="s">
        <v>180</v>
      </c>
      <c r="B174" s="12" t="s">
        <v>147</v>
      </c>
      <c r="C174" s="12" t="s">
        <v>181</v>
      </c>
      <c r="D174" s="12" t="s">
        <v>79</v>
      </c>
      <c r="E174" s="21" t="s">
        <v>116</v>
      </c>
      <c r="F174" s="23" t="s">
        <v>116</v>
      </c>
      <c r="G174" s="23">
        <v>540598.69038039097</v>
      </c>
      <c r="H174" s="16" t="s">
        <v>116</v>
      </c>
      <c r="I174" s="16" t="s">
        <v>117</v>
      </c>
      <c r="J174" s="16" t="s">
        <v>116</v>
      </c>
      <c r="K174" s="17" t="s">
        <v>116</v>
      </c>
      <c r="L174" s="18" t="s">
        <v>116</v>
      </c>
      <c r="M174" s="19" t="s">
        <v>118</v>
      </c>
      <c r="N174" s="20" t="s">
        <v>117</v>
      </c>
      <c r="O174" s="20" t="s">
        <v>82</v>
      </c>
      <c r="P174" s="19"/>
    </row>
    <row r="175" spans="1:16" x14ac:dyDescent="0.3">
      <c r="A175" s="12" t="s">
        <v>182</v>
      </c>
      <c r="B175" s="12" t="s">
        <v>147</v>
      </c>
      <c r="C175" s="12" t="s">
        <v>183</v>
      </c>
      <c r="D175" s="12" t="s">
        <v>79</v>
      </c>
      <c r="E175" s="21" t="s">
        <v>116</v>
      </c>
      <c r="F175" s="23" t="s">
        <v>116</v>
      </c>
      <c r="G175" s="23">
        <v>555078.44016405102</v>
      </c>
      <c r="H175" s="16" t="s">
        <v>116</v>
      </c>
      <c r="I175" s="16" t="s">
        <v>117</v>
      </c>
      <c r="J175" s="16" t="s">
        <v>116</v>
      </c>
      <c r="K175" s="17" t="s">
        <v>116</v>
      </c>
      <c r="L175" s="18" t="s">
        <v>116</v>
      </c>
      <c r="M175" s="19" t="s">
        <v>118</v>
      </c>
      <c r="N175" s="20" t="s">
        <v>117</v>
      </c>
      <c r="O175" s="20" t="s">
        <v>82</v>
      </c>
      <c r="P175" s="19"/>
    </row>
    <row r="176" spans="1:16" x14ac:dyDescent="0.3">
      <c r="A176" s="12" t="s">
        <v>184</v>
      </c>
      <c r="B176" s="12" t="s">
        <v>147</v>
      </c>
      <c r="C176" s="12" t="s">
        <v>185</v>
      </c>
      <c r="D176" s="12" t="s">
        <v>103</v>
      </c>
      <c r="E176" s="21">
        <v>1.0059701274666599</v>
      </c>
      <c r="F176" s="23">
        <v>18806655.140814099</v>
      </c>
      <c r="G176" s="23">
        <v>572309.33803141396</v>
      </c>
      <c r="H176" s="16">
        <v>32.860996477016698</v>
      </c>
      <c r="I176" s="16" t="s">
        <v>117</v>
      </c>
      <c r="J176" s="16">
        <v>239.86633392440501</v>
      </c>
      <c r="K176" s="17" t="s">
        <v>117</v>
      </c>
      <c r="L176" s="18" t="s">
        <v>117</v>
      </c>
      <c r="N176" s="20" t="s">
        <v>117</v>
      </c>
      <c r="O176" s="20" t="s">
        <v>82</v>
      </c>
      <c r="P176" s="19"/>
    </row>
    <row r="177" spans="1:16" x14ac:dyDescent="0.3">
      <c r="A177" s="12" t="s">
        <v>186</v>
      </c>
      <c r="B177" s="12" t="s">
        <v>147</v>
      </c>
      <c r="C177" s="12" t="s">
        <v>187</v>
      </c>
      <c r="D177" s="12" t="s">
        <v>79</v>
      </c>
      <c r="E177" s="21">
        <v>1.0059600624</v>
      </c>
      <c r="F177" s="23">
        <v>10669125.9167729</v>
      </c>
      <c r="G177" s="23">
        <v>573292.76424601395</v>
      </c>
      <c r="H177" s="16">
        <v>18.610257414995999</v>
      </c>
      <c r="I177" s="16" t="s">
        <v>117</v>
      </c>
      <c r="J177" s="16">
        <v>109.30140263202</v>
      </c>
      <c r="K177" s="17" t="s">
        <v>117</v>
      </c>
      <c r="L177" s="18" t="s">
        <v>117</v>
      </c>
      <c r="N177" s="20" t="s">
        <v>117</v>
      </c>
      <c r="O177" s="20" t="s">
        <v>82</v>
      </c>
      <c r="P177" s="19"/>
    </row>
    <row r="178" spans="1:16" x14ac:dyDescent="0.3">
      <c r="A178" s="12" t="s">
        <v>188</v>
      </c>
      <c r="B178" s="12" t="s">
        <v>147</v>
      </c>
      <c r="C178" s="12" t="s">
        <v>189</v>
      </c>
      <c r="D178" s="12" t="s">
        <v>79</v>
      </c>
      <c r="E178" s="21" t="s">
        <v>116</v>
      </c>
      <c r="F178" s="23" t="s">
        <v>116</v>
      </c>
      <c r="G178" s="23">
        <v>529206.30782326101</v>
      </c>
      <c r="H178" s="16" t="s">
        <v>116</v>
      </c>
      <c r="I178" s="16" t="s">
        <v>117</v>
      </c>
      <c r="J178" s="16" t="s">
        <v>116</v>
      </c>
      <c r="K178" s="17" t="s">
        <v>116</v>
      </c>
      <c r="L178" s="18" t="s">
        <v>116</v>
      </c>
      <c r="M178" s="19" t="s">
        <v>118</v>
      </c>
      <c r="N178" s="20" t="s">
        <v>117</v>
      </c>
      <c r="O178" s="20" t="s">
        <v>82</v>
      </c>
      <c r="P178" s="19"/>
    </row>
    <row r="179" spans="1:16" x14ac:dyDescent="0.3">
      <c r="A179" s="12" t="s">
        <v>190</v>
      </c>
      <c r="B179" s="12" t="s">
        <v>147</v>
      </c>
      <c r="C179" s="12" t="s">
        <v>150</v>
      </c>
      <c r="D179" s="12" t="s">
        <v>79</v>
      </c>
      <c r="E179" s="21" t="s">
        <v>116</v>
      </c>
      <c r="F179" s="23" t="s">
        <v>116</v>
      </c>
      <c r="G179" s="23">
        <v>539182.029226457</v>
      </c>
      <c r="H179" s="16" t="s">
        <v>116</v>
      </c>
      <c r="I179" s="16" t="s">
        <v>117</v>
      </c>
      <c r="J179" s="16" t="s">
        <v>116</v>
      </c>
      <c r="K179" s="17" t="s">
        <v>116</v>
      </c>
      <c r="L179" s="18" t="s">
        <v>116</v>
      </c>
      <c r="M179" s="19" t="s">
        <v>118</v>
      </c>
      <c r="N179" s="20" t="s">
        <v>117</v>
      </c>
      <c r="O179" s="20" t="s">
        <v>82</v>
      </c>
      <c r="P179" s="19"/>
    </row>
    <row r="180" spans="1:16" x14ac:dyDescent="0.3">
      <c r="A180" s="12" t="s">
        <v>191</v>
      </c>
      <c r="B180" s="12" t="s">
        <v>147</v>
      </c>
      <c r="C180" s="12" t="s">
        <v>192</v>
      </c>
      <c r="D180" s="12" t="s">
        <v>79</v>
      </c>
      <c r="E180" s="21" t="s">
        <v>116</v>
      </c>
      <c r="F180" s="23" t="s">
        <v>116</v>
      </c>
      <c r="G180" s="23">
        <v>513270.48382585502</v>
      </c>
      <c r="H180" s="16" t="s">
        <v>116</v>
      </c>
      <c r="I180" s="16" t="s">
        <v>117</v>
      </c>
      <c r="J180" s="16" t="s">
        <v>116</v>
      </c>
      <c r="K180" s="17" t="s">
        <v>116</v>
      </c>
      <c r="L180" s="18" t="s">
        <v>116</v>
      </c>
      <c r="M180" s="19" t="s">
        <v>118</v>
      </c>
      <c r="N180" s="20" t="s">
        <v>117</v>
      </c>
      <c r="O180" s="20" t="s">
        <v>82</v>
      </c>
      <c r="P180" s="19"/>
    </row>
    <row r="181" spans="1:16" x14ac:dyDescent="0.3">
      <c r="A181" s="12" t="s">
        <v>193</v>
      </c>
      <c r="B181" s="12" t="s">
        <v>147</v>
      </c>
      <c r="C181" s="12" t="s">
        <v>194</v>
      </c>
      <c r="D181" s="12" t="s">
        <v>79</v>
      </c>
      <c r="E181" s="21" t="s">
        <v>116</v>
      </c>
      <c r="F181" s="23" t="s">
        <v>116</v>
      </c>
      <c r="G181" s="23">
        <v>723269.48901897797</v>
      </c>
      <c r="H181" s="16" t="s">
        <v>116</v>
      </c>
      <c r="I181" s="16" t="s">
        <v>117</v>
      </c>
      <c r="J181" s="16" t="s">
        <v>116</v>
      </c>
      <c r="K181" s="17" t="s">
        <v>116</v>
      </c>
      <c r="L181" s="18" t="s">
        <v>116</v>
      </c>
      <c r="M181" s="19" t="s">
        <v>118</v>
      </c>
      <c r="N181" s="20" t="s">
        <v>117</v>
      </c>
      <c r="O181" s="20" t="s">
        <v>82</v>
      </c>
      <c r="P181" s="19"/>
    </row>
    <row r="182" spans="1:16" x14ac:dyDescent="0.3">
      <c r="A182" s="12" t="s">
        <v>195</v>
      </c>
      <c r="B182" s="12" t="s">
        <v>147</v>
      </c>
      <c r="C182" s="12" t="s">
        <v>154</v>
      </c>
      <c r="D182" s="12" t="s">
        <v>79</v>
      </c>
      <c r="E182" s="21">
        <v>1.0059576109333299</v>
      </c>
      <c r="F182" s="23">
        <v>584419.78482958104</v>
      </c>
      <c r="G182" s="23">
        <v>507634.75537504099</v>
      </c>
      <c r="H182" s="16">
        <v>1.15126038680667</v>
      </c>
      <c r="I182" s="16" t="s">
        <v>117</v>
      </c>
      <c r="J182" s="16">
        <v>4.8759757879986596</v>
      </c>
      <c r="K182" s="17" t="s">
        <v>117</v>
      </c>
      <c r="L182" s="18" t="s">
        <v>117</v>
      </c>
      <c r="N182" s="20" t="s">
        <v>117</v>
      </c>
      <c r="O182" s="20" t="s">
        <v>82</v>
      </c>
      <c r="P182" s="19"/>
    </row>
    <row r="183" spans="1:16" x14ac:dyDescent="0.3">
      <c r="A183" s="12" t="s">
        <v>196</v>
      </c>
      <c r="B183" s="12" t="s">
        <v>147</v>
      </c>
      <c r="C183" s="12" t="s">
        <v>197</v>
      </c>
      <c r="D183" s="12" t="s">
        <v>79</v>
      </c>
      <c r="E183" s="21">
        <v>1.00596987626666</v>
      </c>
      <c r="F183" s="23">
        <v>9431288.9895481504</v>
      </c>
      <c r="G183" s="23">
        <v>578319.95393937</v>
      </c>
      <c r="H183" s="16">
        <v>16.308081582356898</v>
      </c>
      <c r="I183" s="16" t="s">
        <v>117</v>
      </c>
      <c r="J183" s="16">
        <v>93.458264549688394</v>
      </c>
      <c r="K183" s="17" t="s">
        <v>117</v>
      </c>
      <c r="L183" s="18" t="s">
        <v>117</v>
      </c>
      <c r="N183" s="20" t="s">
        <v>117</v>
      </c>
      <c r="O183" s="20" t="s">
        <v>82</v>
      </c>
      <c r="P183" s="19"/>
    </row>
    <row r="184" spans="1:16" x14ac:dyDescent="0.3">
      <c r="A184" s="12" t="s">
        <v>198</v>
      </c>
      <c r="B184" s="12" t="s">
        <v>147</v>
      </c>
      <c r="C184" s="12" t="s">
        <v>199</v>
      </c>
      <c r="D184" s="12" t="s">
        <v>79</v>
      </c>
      <c r="E184" s="21">
        <v>1.00596312906666</v>
      </c>
      <c r="F184" s="23">
        <v>3025511.09999916</v>
      </c>
      <c r="G184" s="23">
        <v>503423.04936478502</v>
      </c>
      <c r="H184" s="16">
        <v>6.009877981981</v>
      </c>
      <c r="I184" s="16" t="s">
        <v>117</v>
      </c>
      <c r="J184" s="16">
        <v>30.920319429525399</v>
      </c>
      <c r="K184" s="17" t="s">
        <v>117</v>
      </c>
      <c r="L184" s="18" t="s">
        <v>117</v>
      </c>
      <c r="N184" s="20" t="s">
        <v>117</v>
      </c>
      <c r="O184" s="20" t="s">
        <v>82</v>
      </c>
      <c r="P184" s="19"/>
    </row>
    <row r="185" spans="1:16" x14ac:dyDescent="0.3">
      <c r="A185" s="12" t="s">
        <v>200</v>
      </c>
      <c r="B185" s="12" t="s">
        <v>147</v>
      </c>
      <c r="C185" s="12" t="s">
        <v>156</v>
      </c>
      <c r="D185" s="12" t="s">
        <v>79</v>
      </c>
      <c r="E185" s="21">
        <v>1.0059638173333301</v>
      </c>
      <c r="F185" s="23">
        <v>2692570.8398812702</v>
      </c>
      <c r="G185" s="23">
        <v>535144.24009730795</v>
      </c>
      <c r="H185" s="16">
        <v>5.0314861641632698</v>
      </c>
      <c r="I185" s="16" t="s">
        <v>117</v>
      </c>
      <c r="J185" s="16">
        <v>25.5282596731201</v>
      </c>
      <c r="K185" s="17" t="s">
        <v>117</v>
      </c>
      <c r="L185" s="18" t="s">
        <v>117</v>
      </c>
      <c r="N185" s="20" t="s">
        <v>117</v>
      </c>
      <c r="O185" s="20" t="s">
        <v>82</v>
      </c>
      <c r="P185" s="19"/>
    </row>
    <row r="186" spans="1:16" x14ac:dyDescent="0.3">
      <c r="A186" s="12" t="s">
        <v>201</v>
      </c>
      <c r="B186" s="12" t="s">
        <v>147</v>
      </c>
      <c r="C186" s="12" t="s">
        <v>78</v>
      </c>
      <c r="D186" s="12" t="s">
        <v>79</v>
      </c>
      <c r="E186" s="21">
        <v>1.0059541247999999</v>
      </c>
      <c r="F186" s="23">
        <v>190845.50316605999</v>
      </c>
      <c r="G186" s="23">
        <v>527445.82844193396</v>
      </c>
      <c r="H186" s="16">
        <v>0.36182958111511598</v>
      </c>
      <c r="I186" s="16" t="s">
        <v>117</v>
      </c>
      <c r="J186" s="16">
        <v>0.80653628337361805</v>
      </c>
      <c r="K186" s="17" t="s">
        <v>117</v>
      </c>
      <c r="L186" s="18" t="s">
        <v>117</v>
      </c>
      <c r="M186" s="19" t="s">
        <v>80</v>
      </c>
      <c r="N186" s="20" t="s">
        <v>117</v>
      </c>
      <c r="O186" s="20" t="s">
        <v>82</v>
      </c>
      <c r="P186" s="19"/>
    </row>
    <row r="187" spans="1:16" x14ac:dyDescent="0.3">
      <c r="A187" s="12" t="s">
        <v>202</v>
      </c>
      <c r="B187" s="12" t="s">
        <v>147</v>
      </c>
      <c r="C187" s="12" t="s">
        <v>203</v>
      </c>
      <c r="D187" s="12" t="s">
        <v>79</v>
      </c>
      <c r="E187" s="21">
        <v>1.0059671882666601</v>
      </c>
      <c r="F187" s="23">
        <v>1166181.6480181699</v>
      </c>
      <c r="G187" s="23">
        <v>518202.81623581302</v>
      </c>
      <c r="H187" s="16">
        <v>2.2504347940237501</v>
      </c>
      <c r="I187" s="16" t="s">
        <v>117</v>
      </c>
      <c r="J187" s="16">
        <v>10.613764387262201</v>
      </c>
      <c r="K187" s="17" t="s">
        <v>117</v>
      </c>
      <c r="L187" s="18" t="s">
        <v>117</v>
      </c>
      <c r="N187" s="20" t="s">
        <v>117</v>
      </c>
      <c r="O187" s="20" t="s">
        <v>82</v>
      </c>
      <c r="P187" s="19"/>
    </row>
    <row r="188" spans="1:16" x14ac:dyDescent="0.3">
      <c r="A188" s="12" t="s">
        <v>204</v>
      </c>
      <c r="B188" s="12" t="s">
        <v>147</v>
      </c>
      <c r="C188" s="12" t="s">
        <v>205</v>
      </c>
      <c r="D188" s="12" t="s">
        <v>79</v>
      </c>
      <c r="E188" s="21" t="s">
        <v>116</v>
      </c>
      <c r="F188" s="23" t="s">
        <v>116</v>
      </c>
      <c r="G188" s="23">
        <v>545547.48431431595</v>
      </c>
      <c r="H188" s="16" t="s">
        <v>116</v>
      </c>
      <c r="I188" s="16" t="s">
        <v>117</v>
      </c>
      <c r="J188" s="16" t="s">
        <v>116</v>
      </c>
      <c r="K188" s="17" t="s">
        <v>116</v>
      </c>
      <c r="L188" s="18" t="s">
        <v>116</v>
      </c>
      <c r="M188" s="19" t="s">
        <v>118</v>
      </c>
      <c r="N188" s="20" t="s">
        <v>117</v>
      </c>
      <c r="O188" s="20" t="s">
        <v>82</v>
      </c>
      <c r="P188" s="19"/>
    </row>
    <row r="189" spans="1:16" x14ac:dyDescent="0.3">
      <c r="A189" s="12" t="s">
        <v>206</v>
      </c>
      <c r="B189" s="12" t="s">
        <v>147</v>
      </c>
      <c r="C189" s="12" t="s">
        <v>207</v>
      </c>
      <c r="D189" s="12" t="s">
        <v>79</v>
      </c>
      <c r="E189" s="21">
        <v>1.0059641829333299</v>
      </c>
      <c r="F189" s="23">
        <v>2903305.4803085998</v>
      </c>
      <c r="G189" s="23">
        <v>538010.95109975</v>
      </c>
      <c r="H189" s="16">
        <v>5.3963687437475798</v>
      </c>
      <c r="I189" s="16" t="s">
        <v>117</v>
      </c>
      <c r="J189" s="16">
        <v>27.529942339953799</v>
      </c>
      <c r="K189" s="17" t="s">
        <v>117</v>
      </c>
      <c r="L189" s="18" t="s">
        <v>117</v>
      </c>
      <c r="N189" s="20" t="s">
        <v>117</v>
      </c>
      <c r="O189" s="20" t="s">
        <v>82</v>
      </c>
      <c r="P189" s="19"/>
    </row>
    <row r="190" spans="1:16" x14ac:dyDescent="0.3">
      <c r="A190" s="12" t="s">
        <v>208</v>
      </c>
      <c r="B190" s="12" t="s">
        <v>147</v>
      </c>
      <c r="C190" s="12" t="s">
        <v>209</v>
      </c>
      <c r="D190" s="12" t="s">
        <v>79</v>
      </c>
      <c r="E190" s="21">
        <v>1.0059774621333299</v>
      </c>
      <c r="F190" s="23">
        <v>13677422.211516401</v>
      </c>
      <c r="G190" s="23">
        <v>566539.63717807597</v>
      </c>
      <c r="H190" s="16">
        <v>24.1420393454611</v>
      </c>
      <c r="I190" s="16" t="s">
        <v>117</v>
      </c>
      <c r="J190" s="16">
        <v>151.540386305391</v>
      </c>
      <c r="K190" s="17" t="s">
        <v>117</v>
      </c>
      <c r="L190" s="18" t="s">
        <v>117</v>
      </c>
      <c r="N190" s="20" t="s">
        <v>117</v>
      </c>
      <c r="O190" s="20" t="s">
        <v>82</v>
      </c>
      <c r="P190" s="19"/>
    </row>
    <row r="191" spans="1:16" x14ac:dyDescent="0.3">
      <c r="A191" s="12" t="s">
        <v>210</v>
      </c>
      <c r="B191" s="12" t="s">
        <v>147</v>
      </c>
      <c r="C191" s="12" t="s">
        <v>211</v>
      </c>
      <c r="D191" s="12" t="s">
        <v>79</v>
      </c>
      <c r="E191" s="21">
        <v>1.00596142853333</v>
      </c>
      <c r="F191" s="23">
        <v>685626.57381428604</v>
      </c>
      <c r="G191" s="23">
        <v>506110.27356702002</v>
      </c>
      <c r="H191" s="16">
        <v>1.3546979969049999</v>
      </c>
      <c r="I191" s="16" t="s">
        <v>117</v>
      </c>
      <c r="J191" s="16">
        <v>5.9315654553902704</v>
      </c>
      <c r="K191" s="17" t="s">
        <v>117</v>
      </c>
      <c r="L191" s="18" t="s">
        <v>117</v>
      </c>
      <c r="N191" s="20" t="s">
        <v>117</v>
      </c>
      <c r="O191" s="20" t="s">
        <v>82</v>
      </c>
      <c r="P191" s="19"/>
    </row>
    <row r="192" spans="1:16" x14ac:dyDescent="0.3">
      <c r="A192" s="12" t="s">
        <v>212</v>
      </c>
      <c r="B192" s="12" t="s">
        <v>147</v>
      </c>
      <c r="C192" s="12" t="s">
        <v>213</v>
      </c>
      <c r="D192" s="12" t="s">
        <v>79</v>
      </c>
      <c r="E192" s="21" t="s">
        <v>116</v>
      </c>
      <c r="F192" s="23" t="s">
        <v>116</v>
      </c>
      <c r="G192" s="23">
        <v>437329.22681266902</v>
      </c>
      <c r="H192" s="16" t="s">
        <v>116</v>
      </c>
      <c r="I192" s="16" t="s">
        <v>117</v>
      </c>
      <c r="J192" s="16" t="s">
        <v>116</v>
      </c>
      <c r="K192" s="17" t="s">
        <v>116</v>
      </c>
      <c r="L192" s="18" t="s">
        <v>116</v>
      </c>
      <c r="M192" s="19" t="s">
        <v>118</v>
      </c>
      <c r="N192" s="20" t="s">
        <v>117</v>
      </c>
      <c r="O192" s="20" t="s">
        <v>82</v>
      </c>
      <c r="P192" s="19"/>
    </row>
    <row r="193" spans="1:16" x14ac:dyDescent="0.3">
      <c r="A193" s="12" t="s">
        <v>214</v>
      </c>
      <c r="B193" s="12" t="s">
        <v>147</v>
      </c>
      <c r="C193" s="12" t="s">
        <v>148</v>
      </c>
      <c r="D193" s="12" t="s">
        <v>79</v>
      </c>
      <c r="E193" s="21">
        <v>1.0159871354666601</v>
      </c>
      <c r="F193" s="23">
        <v>1108922.2690803499</v>
      </c>
      <c r="G193" s="23">
        <v>637404.208802743</v>
      </c>
      <c r="H193" s="16">
        <v>1.73974732793697</v>
      </c>
      <c r="I193" s="16" t="s">
        <v>117</v>
      </c>
      <c r="J193" s="16">
        <v>7.9373654995281697</v>
      </c>
      <c r="K193" s="17" t="s">
        <v>117</v>
      </c>
      <c r="L193" s="18" t="s">
        <v>117</v>
      </c>
      <c r="N193" s="20" t="s">
        <v>117</v>
      </c>
      <c r="O193" s="20" t="s">
        <v>82</v>
      </c>
      <c r="P193" s="19"/>
    </row>
    <row r="194" spans="1:16" x14ac:dyDescent="0.3">
      <c r="A194" s="12" t="s">
        <v>215</v>
      </c>
      <c r="B194" s="12" t="s">
        <v>147</v>
      </c>
      <c r="C194" s="12" t="s">
        <v>216</v>
      </c>
      <c r="D194" s="12" t="s">
        <v>79</v>
      </c>
      <c r="E194" s="21" t="s">
        <v>116</v>
      </c>
      <c r="F194" s="23" t="s">
        <v>116</v>
      </c>
      <c r="G194" s="23">
        <v>558260.85682447394</v>
      </c>
      <c r="H194" s="16" t="s">
        <v>116</v>
      </c>
      <c r="I194" s="16" t="s">
        <v>117</v>
      </c>
      <c r="J194" s="16" t="s">
        <v>116</v>
      </c>
      <c r="K194" s="17" t="s">
        <v>116</v>
      </c>
      <c r="L194" s="18" t="s">
        <v>116</v>
      </c>
      <c r="M194" s="19" t="s">
        <v>118</v>
      </c>
      <c r="N194" s="20" t="s">
        <v>117</v>
      </c>
      <c r="O194" s="20" t="s">
        <v>82</v>
      </c>
      <c r="P194" s="19"/>
    </row>
    <row r="195" spans="1:16" x14ac:dyDescent="0.3">
      <c r="A195" s="12" t="s">
        <v>217</v>
      </c>
      <c r="B195" s="12" t="s">
        <v>147</v>
      </c>
      <c r="C195" s="12" t="s">
        <v>218</v>
      </c>
      <c r="D195" s="12" t="s">
        <v>79</v>
      </c>
      <c r="E195" s="21">
        <v>1.0059715197333301</v>
      </c>
      <c r="F195" s="23">
        <v>3618658.0939878402</v>
      </c>
      <c r="G195" s="23">
        <v>498997.181364552</v>
      </c>
      <c r="H195" s="16">
        <v>7.2518607902599799</v>
      </c>
      <c r="I195" s="16" t="s">
        <v>117</v>
      </c>
      <c r="J195" s="16">
        <v>37.882146295623201</v>
      </c>
      <c r="K195" s="17" t="s">
        <v>117</v>
      </c>
      <c r="L195" s="18" t="s">
        <v>117</v>
      </c>
      <c r="N195" s="20" t="s">
        <v>117</v>
      </c>
      <c r="O195" s="20" t="s">
        <v>82</v>
      </c>
      <c r="P195" s="19"/>
    </row>
    <row r="196" spans="1:16" x14ac:dyDescent="0.3">
      <c r="A196" s="12" t="s">
        <v>219</v>
      </c>
      <c r="B196" s="12" t="s">
        <v>147</v>
      </c>
      <c r="C196" s="12" t="s">
        <v>220</v>
      </c>
      <c r="D196" s="12" t="s">
        <v>79</v>
      </c>
      <c r="E196" s="21" t="s">
        <v>116</v>
      </c>
      <c r="F196" s="23" t="s">
        <v>116</v>
      </c>
      <c r="G196" s="23">
        <v>593670.95045469399</v>
      </c>
      <c r="H196" s="16" t="s">
        <v>116</v>
      </c>
      <c r="I196" s="16" t="s">
        <v>117</v>
      </c>
      <c r="J196" s="16" t="s">
        <v>116</v>
      </c>
      <c r="K196" s="17" t="s">
        <v>116</v>
      </c>
      <c r="L196" s="18" t="s">
        <v>116</v>
      </c>
      <c r="M196" s="19" t="s">
        <v>118</v>
      </c>
      <c r="N196" s="20" t="s">
        <v>117</v>
      </c>
      <c r="O196" s="20" t="s">
        <v>82</v>
      </c>
      <c r="P196" s="19"/>
    </row>
    <row r="197" spans="1:16" x14ac:dyDescent="0.3">
      <c r="A197" s="12" t="s">
        <v>221</v>
      </c>
      <c r="B197" s="12" t="s">
        <v>147</v>
      </c>
      <c r="C197" s="12" t="s">
        <v>164</v>
      </c>
      <c r="D197" s="12" t="s">
        <v>79</v>
      </c>
      <c r="E197" s="21">
        <v>1.0059661157333299</v>
      </c>
      <c r="F197" s="23">
        <v>573829.21803638095</v>
      </c>
      <c r="G197" s="23">
        <v>508095.982776283</v>
      </c>
      <c r="H197" s="16">
        <v>1.12937168859498</v>
      </c>
      <c r="I197" s="16" t="s">
        <v>117</v>
      </c>
      <c r="J197" s="16">
        <v>4.7625704176155104</v>
      </c>
      <c r="K197" s="17" t="s">
        <v>117</v>
      </c>
      <c r="L197" s="18" t="s">
        <v>117</v>
      </c>
      <c r="N197" s="20" t="s">
        <v>117</v>
      </c>
      <c r="O197" s="20" t="s">
        <v>82</v>
      </c>
      <c r="P197" s="19"/>
    </row>
    <row r="198" spans="1:16" x14ac:dyDescent="0.3">
      <c r="A198" s="12" t="s">
        <v>222</v>
      </c>
      <c r="B198" s="12" t="s">
        <v>147</v>
      </c>
      <c r="C198" s="12" t="s">
        <v>166</v>
      </c>
      <c r="D198" s="12" t="s">
        <v>79</v>
      </c>
      <c r="E198" s="21">
        <v>1.0059619207999999</v>
      </c>
      <c r="F198" s="23">
        <v>2886617.0960208899</v>
      </c>
      <c r="G198" s="23">
        <v>528387.21264831698</v>
      </c>
      <c r="H198" s="16">
        <v>5.4630714501074804</v>
      </c>
      <c r="I198" s="16" t="s">
        <v>117</v>
      </c>
      <c r="J198" s="16">
        <v>27.897040146425901</v>
      </c>
      <c r="K198" s="17" t="s">
        <v>117</v>
      </c>
      <c r="L198" s="18" t="s">
        <v>117</v>
      </c>
      <c r="N198" s="20" t="s">
        <v>117</v>
      </c>
      <c r="O198" s="20" t="s">
        <v>82</v>
      </c>
      <c r="P198" s="19"/>
    </row>
    <row r="199" spans="1:16" x14ac:dyDescent="0.3">
      <c r="A199" s="12" t="s">
        <v>223</v>
      </c>
      <c r="B199" s="12" t="s">
        <v>147</v>
      </c>
      <c r="C199" s="12" t="s">
        <v>174</v>
      </c>
      <c r="D199" s="12" t="s">
        <v>79</v>
      </c>
      <c r="E199" s="21" t="s">
        <v>116</v>
      </c>
      <c r="F199" s="23" t="s">
        <v>116</v>
      </c>
      <c r="G199" s="23">
        <v>524139.44830462697</v>
      </c>
      <c r="H199" s="16" t="s">
        <v>116</v>
      </c>
      <c r="I199" s="16" t="s">
        <v>117</v>
      </c>
      <c r="J199" s="16" t="s">
        <v>116</v>
      </c>
      <c r="K199" s="17" t="s">
        <v>116</v>
      </c>
      <c r="L199" s="18" t="s">
        <v>116</v>
      </c>
      <c r="M199" s="19" t="s">
        <v>118</v>
      </c>
      <c r="N199" s="20" t="s">
        <v>117</v>
      </c>
      <c r="O199" s="20" t="s">
        <v>82</v>
      </c>
      <c r="P199" s="19"/>
    </row>
    <row r="200" spans="1:16" x14ac:dyDescent="0.3">
      <c r="A200" s="12" t="s">
        <v>224</v>
      </c>
      <c r="B200" s="12" t="s">
        <v>147</v>
      </c>
      <c r="C200" s="12" t="s">
        <v>78</v>
      </c>
      <c r="D200" s="12" t="s">
        <v>79</v>
      </c>
      <c r="E200" s="21">
        <v>1.0059715311999999</v>
      </c>
      <c r="F200" s="23">
        <v>190595.24258666</v>
      </c>
      <c r="G200" s="23">
        <v>542409.59846701601</v>
      </c>
      <c r="H200" s="16">
        <v>0.35138619066721899</v>
      </c>
      <c r="I200" s="16" t="s">
        <v>117</v>
      </c>
      <c r="J200" s="16">
        <v>0.75298276016505705</v>
      </c>
      <c r="K200" s="17" t="s">
        <v>117</v>
      </c>
      <c r="L200" s="18" t="s">
        <v>117</v>
      </c>
      <c r="M200" s="19" t="s">
        <v>80</v>
      </c>
      <c r="N200" s="20" t="s">
        <v>117</v>
      </c>
      <c r="O200" s="20" t="s">
        <v>82</v>
      </c>
      <c r="P200" s="19"/>
    </row>
    <row r="201" spans="1:16" x14ac:dyDescent="0.3">
      <c r="A201" s="12" t="s">
        <v>225</v>
      </c>
      <c r="B201" s="12" t="s">
        <v>147</v>
      </c>
      <c r="C201" s="12" t="s">
        <v>181</v>
      </c>
      <c r="D201" s="12" t="s">
        <v>79</v>
      </c>
      <c r="E201" s="21" t="s">
        <v>116</v>
      </c>
      <c r="F201" s="23" t="s">
        <v>116</v>
      </c>
      <c r="G201" s="23">
        <v>540630.89766085602</v>
      </c>
      <c r="H201" s="16" t="s">
        <v>116</v>
      </c>
      <c r="I201" s="16" t="s">
        <v>117</v>
      </c>
      <c r="J201" s="16" t="s">
        <v>116</v>
      </c>
      <c r="K201" s="17" t="s">
        <v>116</v>
      </c>
      <c r="L201" s="18" t="s">
        <v>116</v>
      </c>
      <c r="M201" s="19" t="s">
        <v>118</v>
      </c>
      <c r="N201" s="20" t="s">
        <v>117</v>
      </c>
      <c r="O201" s="20" t="s">
        <v>82</v>
      </c>
      <c r="P201" s="19"/>
    </row>
    <row r="202" spans="1:16" x14ac:dyDescent="0.3">
      <c r="A202" s="12" t="s">
        <v>226</v>
      </c>
      <c r="B202" s="12" t="s">
        <v>147</v>
      </c>
      <c r="C202" s="12" t="s">
        <v>187</v>
      </c>
      <c r="D202" s="12" t="s">
        <v>79</v>
      </c>
      <c r="E202" s="21">
        <v>1.0059484359999999</v>
      </c>
      <c r="F202" s="23">
        <v>10728174.5188653</v>
      </c>
      <c r="G202" s="23">
        <v>582264.17333292402</v>
      </c>
      <c r="H202" s="16">
        <v>18.424926365392601</v>
      </c>
      <c r="I202" s="16" t="s">
        <v>117</v>
      </c>
      <c r="J202" s="16">
        <v>107.993678039326</v>
      </c>
      <c r="K202" s="17" t="s">
        <v>117</v>
      </c>
      <c r="L202" s="18" t="s">
        <v>117</v>
      </c>
      <c r="N202" s="20" t="s">
        <v>117</v>
      </c>
      <c r="O202" s="20" t="s">
        <v>82</v>
      </c>
      <c r="P202" s="19"/>
    </row>
    <row r="203" spans="1:16" x14ac:dyDescent="0.3">
      <c r="A203" s="12" t="s">
        <v>227</v>
      </c>
      <c r="B203" s="12" t="s">
        <v>147</v>
      </c>
      <c r="C203" s="12" t="s">
        <v>192</v>
      </c>
      <c r="D203" s="12" t="s">
        <v>79</v>
      </c>
      <c r="E203" s="21" t="s">
        <v>116</v>
      </c>
      <c r="F203" s="23" t="s">
        <v>116</v>
      </c>
      <c r="G203" s="23">
        <v>526016.11875848495</v>
      </c>
      <c r="H203" s="16" t="s">
        <v>116</v>
      </c>
      <c r="I203" s="16" t="s">
        <v>117</v>
      </c>
      <c r="J203" s="16" t="s">
        <v>116</v>
      </c>
      <c r="K203" s="17" t="s">
        <v>116</v>
      </c>
      <c r="L203" s="18" t="s">
        <v>116</v>
      </c>
      <c r="M203" s="19" t="s">
        <v>118</v>
      </c>
      <c r="N203" s="20" t="s">
        <v>117</v>
      </c>
      <c r="O203" s="20" t="s">
        <v>82</v>
      </c>
      <c r="P203" s="19"/>
    </row>
    <row r="204" spans="1:16" x14ac:dyDescent="0.3">
      <c r="A204" s="12" t="s">
        <v>228</v>
      </c>
      <c r="B204" s="12" t="s">
        <v>147</v>
      </c>
      <c r="C204" s="12" t="s">
        <v>183</v>
      </c>
      <c r="D204" s="12" t="s">
        <v>79</v>
      </c>
      <c r="E204" s="21" t="s">
        <v>116</v>
      </c>
      <c r="F204" s="23" t="s">
        <v>116</v>
      </c>
      <c r="G204" s="23">
        <v>555162.89583670604</v>
      </c>
      <c r="H204" s="16" t="s">
        <v>116</v>
      </c>
      <c r="I204" s="16" t="s">
        <v>117</v>
      </c>
      <c r="J204" s="16" t="s">
        <v>116</v>
      </c>
      <c r="K204" s="17" t="s">
        <v>116</v>
      </c>
      <c r="L204" s="18" t="s">
        <v>116</v>
      </c>
      <c r="M204" s="19" t="s">
        <v>118</v>
      </c>
      <c r="N204" s="20" t="s">
        <v>117</v>
      </c>
      <c r="O204" s="20" t="s">
        <v>82</v>
      </c>
      <c r="P204" s="19"/>
    </row>
    <row r="205" spans="1:16" x14ac:dyDescent="0.3">
      <c r="A205" s="12" t="s">
        <v>229</v>
      </c>
      <c r="B205" s="12" t="s">
        <v>147</v>
      </c>
      <c r="C205" s="12" t="s">
        <v>197</v>
      </c>
      <c r="D205" s="12" t="s">
        <v>79</v>
      </c>
      <c r="E205" s="21">
        <v>1.0059696997333301</v>
      </c>
      <c r="F205" s="23">
        <v>9478336.9211482108</v>
      </c>
      <c r="G205" s="23">
        <v>581406.33563489898</v>
      </c>
      <c r="H205" s="16">
        <v>16.3024314325673</v>
      </c>
      <c r="I205" s="16" t="s">
        <v>117</v>
      </c>
      <c r="J205" s="16">
        <v>93.420403367275696</v>
      </c>
      <c r="K205" s="17" t="s">
        <v>117</v>
      </c>
      <c r="L205" s="18" t="s">
        <v>117</v>
      </c>
      <c r="N205" s="20" t="s">
        <v>117</v>
      </c>
      <c r="O205" s="20" t="s">
        <v>82</v>
      </c>
      <c r="P205" s="19"/>
    </row>
    <row r="206" spans="1:16" x14ac:dyDescent="0.3">
      <c r="A206" s="12" t="s">
        <v>230</v>
      </c>
      <c r="B206" s="12" t="s">
        <v>147</v>
      </c>
      <c r="C206" s="12" t="s">
        <v>156</v>
      </c>
      <c r="D206" s="12" t="s">
        <v>79</v>
      </c>
      <c r="E206" s="21">
        <v>1.0059706362666601</v>
      </c>
      <c r="F206" s="23">
        <v>2707901.2809492401</v>
      </c>
      <c r="G206" s="23">
        <v>526294.72303350701</v>
      </c>
      <c r="H206" s="16">
        <v>5.1452183775303304</v>
      </c>
      <c r="I206" s="16" t="s">
        <v>117</v>
      </c>
      <c r="J206" s="16">
        <v>26.151011293311001</v>
      </c>
      <c r="K206" s="17" t="s">
        <v>117</v>
      </c>
      <c r="L206" s="18" t="s">
        <v>117</v>
      </c>
      <c r="N206" s="20" t="s">
        <v>117</v>
      </c>
      <c r="O206" s="20" t="s">
        <v>82</v>
      </c>
      <c r="P206" s="19"/>
    </row>
    <row r="207" spans="1:16" x14ac:dyDescent="0.3">
      <c r="A207" s="12" t="s">
        <v>231</v>
      </c>
      <c r="B207" s="12" t="s">
        <v>147</v>
      </c>
      <c r="C207" s="12" t="s">
        <v>150</v>
      </c>
      <c r="D207" s="12" t="s">
        <v>79</v>
      </c>
      <c r="E207" s="21" t="s">
        <v>116</v>
      </c>
      <c r="F207" s="23" t="s">
        <v>116</v>
      </c>
      <c r="G207" s="23">
        <v>525584.28308507195</v>
      </c>
      <c r="H207" s="16" t="s">
        <v>116</v>
      </c>
      <c r="I207" s="16" t="s">
        <v>117</v>
      </c>
      <c r="J207" s="16" t="s">
        <v>116</v>
      </c>
      <c r="K207" s="17" t="s">
        <v>116</v>
      </c>
      <c r="L207" s="18" t="s">
        <v>116</v>
      </c>
      <c r="M207" s="19" t="s">
        <v>118</v>
      </c>
      <c r="N207" s="20" t="s">
        <v>117</v>
      </c>
      <c r="O207" s="20" t="s">
        <v>82</v>
      </c>
      <c r="P207" s="19"/>
    </row>
    <row r="208" spans="1:16" x14ac:dyDescent="0.3">
      <c r="A208" s="12" t="s">
        <v>232</v>
      </c>
      <c r="B208" s="12" t="s">
        <v>147</v>
      </c>
      <c r="C208" s="12" t="s">
        <v>78</v>
      </c>
      <c r="D208" s="12" t="s">
        <v>79</v>
      </c>
      <c r="E208" s="21">
        <v>1.00595955173333</v>
      </c>
      <c r="F208" s="23">
        <v>190407.79941347399</v>
      </c>
      <c r="G208" s="23">
        <v>515194.25500370102</v>
      </c>
      <c r="H208" s="16">
        <v>0.36958447724170901</v>
      </c>
      <c r="I208" s="16" t="s">
        <v>117</v>
      </c>
      <c r="J208" s="16">
        <v>0.84630795623235699</v>
      </c>
      <c r="K208" s="17" t="s">
        <v>117</v>
      </c>
      <c r="L208" s="18" t="s">
        <v>117</v>
      </c>
      <c r="M208" s="19" t="s">
        <v>80</v>
      </c>
      <c r="N208" s="20" t="s">
        <v>117</v>
      </c>
      <c r="O208" s="20" t="s">
        <v>82</v>
      </c>
      <c r="P208" s="19"/>
    </row>
    <row r="209" spans="1:16" x14ac:dyDescent="0.3">
      <c r="A209" s="12" t="s">
        <v>233</v>
      </c>
      <c r="B209" s="12" t="s">
        <v>147</v>
      </c>
      <c r="C209" s="12" t="s">
        <v>150</v>
      </c>
      <c r="D209" s="12" t="s">
        <v>79</v>
      </c>
      <c r="E209" s="21" t="s">
        <v>116</v>
      </c>
      <c r="F209" s="23" t="s">
        <v>116</v>
      </c>
      <c r="G209" s="23">
        <v>510403.69681833201</v>
      </c>
      <c r="H209" s="16" t="s">
        <v>116</v>
      </c>
      <c r="I209" s="16" t="s">
        <v>117</v>
      </c>
      <c r="J209" s="16" t="s">
        <v>116</v>
      </c>
      <c r="K209" s="17" t="s">
        <v>116</v>
      </c>
      <c r="L209" s="18" t="s">
        <v>116</v>
      </c>
      <c r="M209" s="19" t="s">
        <v>118</v>
      </c>
      <c r="N209" s="20" t="s">
        <v>117</v>
      </c>
      <c r="O209" s="20" t="s">
        <v>82</v>
      </c>
      <c r="P209" s="19"/>
    </row>
    <row r="210" spans="1:16" x14ac:dyDescent="0.3">
      <c r="A210" s="12" t="s">
        <v>234</v>
      </c>
      <c r="B210" s="12" t="s">
        <v>147</v>
      </c>
      <c r="C210" s="12" t="s">
        <v>78</v>
      </c>
      <c r="D210" s="12" t="s">
        <v>79</v>
      </c>
      <c r="E210" s="21">
        <v>1.0059706984000001</v>
      </c>
      <c r="F210" s="23">
        <v>188929.93114917999</v>
      </c>
      <c r="G210" s="23">
        <v>505687.10841192701</v>
      </c>
      <c r="H210" s="16">
        <v>0.37361033731411603</v>
      </c>
      <c r="I210" s="16" t="s">
        <v>117</v>
      </c>
      <c r="J210" s="16">
        <v>0.86695651726438305</v>
      </c>
      <c r="K210" s="17" t="s">
        <v>117</v>
      </c>
      <c r="L210" s="18" t="s">
        <v>117</v>
      </c>
      <c r="M210" s="19" t="s">
        <v>80</v>
      </c>
      <c r="N210" s="20" t="s">
        <v>117</v>
      </c>
      <c r="O210" s="20" t="s">
        <v>82</v>
      </c>
      <c r="P210" s="19"/>
    </row>
    <row r="212" spans="1:16" x14ac:dyDescent="0.3">
      <c r="A212" s="11" t="s">
        <v>50</v>
      </c>
      <c r="C212" s="11" t="s">
        <v>51</v>
      </c>
      <c r="D212" s="11" t="s">
        <v>52</v>
      </c>
      <c r="F212" s="13" t="s">
        <v>53</v>
      </c>
      <c r="G212" s="14" t="s">
        <v>54</v>
      </c>
      <c r="H212" s="15"/>
      <c r="P212" s="19"/>
    </row>
    <row r="213" spans="1:16" x14ac:dyDescent="0.3">
      <c r="A213" s="12" t="s">
        <v>487</v>
      </c>
      <c r="C213" s="12" t="s">
        <v>239</v>
      </c>
      <c r="D213" s="12" t="s">
        <v>240</v>
      </c>
      <c r="F213" s="22" t="s">
        <v>58</v>
      </c>
      <c r="G213" s="22" t="s">
        <v>241</v>
      </c>
      <c r="P213" s="19"/>
    </row>
    <row r="214" spans="1:16" x14ac:dyDescent="0.3">
      <c r="I214" s="24" t="s">
        <v>60</v>
      </c>
      <c r="J214" s="24" t="s">
        <v>61</v>
      </c>
      <c r="P214" s="19"/>
    </row>
    <row r="215" spans="1:16" s="1" customFormat="1" x14ac:dyDescent="0.3">
      <c r="A215" s="11" t="s">
        <v>62</v>
      </c>
      <c r="B215" s="11" t="s">
        <v>63</v>
      </c>
      <c r="C215" s="11" t="s">
        <v>64</v>
      </c>
      <c r="D215" s="25" t="s">
        <v>65</v>
      </c>
      <c r="E215" s="30" t="s">
        <v>75</v>
      </c>
      <c r="F215" s="26" t="s">
        <v>66</v>
      </c>
      <c r="G215" s="26" t="s">
        <v>67</v>
      </c>
      <c r="H215" s="24" t="s">
        <v>68</v>
      </c>
      <c r="I215" s="24" t="s">
        <v>69</v>
      </c>
      <c r="J215" s="24" t="s">
        <v>69</v>
      </c>
      <c r="K215" s="27" t="s">
        <v>70</v>
      </c>
      <c r="L215" s="28" t="s">
        <v>71</v>
      </c>
      <c r="M215" s="29" t="s">
        <v>72</v>
      </c>
      <c r="N215" s="29" t="s">
        <v>73</v>
      </c>
      <c r="O215" s="29" t="s">
        <v>74</v>
      </c>
      <c r="P215" s="29"/>
    </row>
    <row r="216" spans="1:16" x14ac:dyDescent="0.3">
      <c r="A216" s="12" t="s">
        <v>76</v>
      </c>
      <c r="B216" s="12" t="s">
        <v>77</v>
      </c>
      <c r="C216" s="12" t="s">
        <v>78</v>
      </c>
      <c r="D216" s="12" t="s">
        <v>103</v>
      </c>
      <c r="E216" s="21">
        <v>1.15861543306666</v>
      </c>
      <c r="F216" s="23">
        <v>515075.53455974802</v>
      </c>
      <c r="G216" s="23" t="s">
        <v>117</v>
      </c>
      <c r="H216" s="16" t="s">
        <v>117</v>
      </c>
      <c r="I216" s="16">
        <v>5</v>
      </c>
      <c r="J216" s="16" t="s">
        <v>117</v>
      </c>
      <c r="K216" s="17" t="s">
        <v>117</v>
      </c>
      <c r="L216" s="18" t="s">
        <v>117</v>
      </c>
      <c r="N216" s="20" t="s">
        <v>81</v>
      </c>
      <c r="P216" s="19"/>
    </row>
    <row r="217" spans="1:16" x14ac:dyDescent="0.3">
      <c r="A217" s="12" t="s">
        <v>83</v>
      </c>
      <c r="B217" s="12" t="s">
        <v>77</v>
      </c>
      <c r="C217" s="12" t="s">
        <v>84</v>
      </c>
      <c r="D217" s="12" t="s">
        <v>103</v>
      </c>
      <c r="E217" s="21">
        <v>1.1486131112</v>
      </c>
      <c r="F217" s="23">
        <v>552779.82113204896</v>
      </c>
      <c r="G217" s="23" t="s">
        <v>117</v>
      </c>
      <c r="H217" s="16" t="s">
        <v>117</v>
      </c>
      <c r="I217" s="16">
        <v>5</v>
      </c>
      <c r="J217" s="16" t="s">
        <v>117</v>
      </c>
      <c r="K217" s="17" t="s">
        <v>117</v>
      </c>
      <c r="L217" s="18" t="s">
        <v>117</v>
      </c>
      <c r="N217" s="20" t="s">
        <v>85</v>
      </c>
      <c r="P217" s="19"/>
    </row>
    <row r="218" spans="1:16" x14ac:dyDescent="0.3">
      <c r="A218" s="12" t="s">
        <v>86</v>
      </c>
      <c r="B218" s="12" t="s">
        <v>77</v>
      </c>
      <c r="C218" s="12" t="s">
        <v>87</v>
      </c>
      <c r="D218" s="12" t="s">
        <v>103</v>
      </c>
      <c r="E218" s="21">
        <v>1.1786508216</v>
      </c>
      <c r="F218" s="23">
        <v>504852.56298511702</v>
      </c>
      <c r="G218" s="23" t="s">
        <v>117</v>
      </c>
      <c r="H218" s="16" t="s">
        <v>117</v>
      </c>
      <c r="I218" s="16">
        <v>5</v>
      </c>
      <c r="J218" s="16" t="s">
        <v>117</v>
      </c>
      <c r="K218" s="17" t="s">
        <v>117</v>
      </c>
      <c r="L218" s="18" t="s">
        <v>117</v>
      </c>
      <c r="N218" s="20" t="s">
        <v>88</v>
      </c>
      <c r="P218" s="19"/>
    </row>
    <row r="219" spans="1:16" x14ac:dyDescent="0.3">
      <c r="A219" s="12" t="s">
        <v>89</v>
      </c>
      <c r="B219" s="12" t="s">
        <v>77</v>
      </c>
      <c r="C219" s="12" t="s">
        <v>90</v>
      </c>
      <c r="D219" s="12" t="s">
        <v>103</v>
      </c>
      <c r="E219" s="21">
        <v>1.1986567125333301</v>
      </c>
      <c r="F219" s="23">
        <v>544026.43065032095</v>
      </c>
      <c r="G219" s="23" t="s">
        <v>117</v>
      </c>
      <c r="H219" s="16" t="s">
        <v>117</v>
      </c>
      <c r="I219" s="16">
        <v>5</v>
      </c>
      <c r="J219" s="16" t="s">
        <v>117</v>
      </c>
      <c r="K219" s="17" t="s">
        <v>117</v>
      </c>
      <c r="L219" s="18" t="s">
        <v>117</v>
      </c>
      <c r="N219" s="20" t="s">
        <v>91</v>
      </c>
      <c r="P219" s="19"/>
    </row>
    <row r="220" spans="1:16" x14ac:dyDescent="0.3">
      <c r="A220" s="12" t="s">
        <v>92</v>
      </c>
      <c r="B220" s="12" t="s">
        <v>77</v>
      </c>
      <c r="C220" s="12" t="s">
        <v>93</v>
      </c>
      <c r="D220" s="12" t="s">
        <v>103</v>
      </c>
      <c r="E220" s="21">
        <v>1.16863132986666</v>
      </c>
      <c r="F220" s="23">
        <v>463311.60380161903</v>
      </c>
      <c r="G220" s="23" t="s">
        <v>117</v>
      </c>
      <c r="H220" s="16" t="s">
        <v>117</v>
      </c>
      <c r="I220" s="16">
        <v>5</v>
      </c>
      <c r="J220" s="16" t="s">
        <v>117</v>
      </c>
      <c r="K220" s="17" t="s">
        <v>117</v>
      </c>
      <c r="L220" s="18" t="s">
        <v>117</v>
      </c>
      <c r="N220" s="20" t="s">
        <v>94</v>
      </c>
      <c r="P220" s="19"/>
    </row>
    <row r="221" spans="1:16" x14ac:dyDescent="0.3">
      <c r="A221" s="12" t="s">
        <v>95</v>
      </c>
      <c r="B221" s="12" t="s">
        <v>77</v>
      </c>
      <c r="C221" s="12" t="s">
        <v>96</v>
      </c>
      <c r="D221" s="12" t="s">
        <v>103</v>
      </c>
      <c r="E221" s="21">
        <v>1.1786384890666599</v>
      </c>
      <c r="F221" s="23">
        <v>534754.13821264799</v>
      </c>
      <c r="G221" s="23" t="s">
        <v>117</v>
      </c>
      <c r="H221" s="16" t="s">
        <v>117</v>
      </c>
      <c r="I221" s="16">
        <v>5</v>
      </c>
      <c r="J221" s="16" t="s">
        <v>117</v>
      </c>
      <c r="K221" s="17" t="s">
        <v>117</v>
      </c>
      <c r="L221" s="18" t="s">
        <v>117</v>
      </c>
      <c r="N221" s="20" t="s">
        <v>97</v>
      </c>
      <c r="P221" s="19"/>
    </row>
    <row r="222" spans="1:16" x14ac:dyDescent="0.3">
      <c r="A222" s="12" t="s">
        <v>98</v>
      </c>
      <c r="B222" s="12" t="s">
        <v>77</v>
      </c>
      <c r="C222" s="12" t="s">
        <v>99</v>
      </c>
      <c r="D222" s="12" t="s">
        <v>103</v>
      </c>
      <c r="E222" s="21">
        <v>1.1686726677333299</v>
      </c>
      <c r="F222" s="23">
        <v>424099.765326144</v>
      </c>
      <c r="G222" s="23" t="s">
        <v>117</v>
      </c>
      <c r="H222" s="16" t="s">
        <v>117</v>
      </c>
      <c r="I222" s="16">
        <v>5</v>
      </c>
      <c r="J222" s="16" t="s">
        <v>117</v>
      </c>
      <c r="K222" s="17" t="s">
        <v>117</v>
      </c>
      <c r="L222" s="18" t="s">
        <v>117</v>
      </c>
      <c r="N222" s="20" t="s">
        <v>100</v>
      </c>
      <c r="P222" s="19"/>
    </row>
    <row r="223" spans="1:16" x14ac:dyDescent="0.3">
      <c r="A223" s="12" t="s">
        <v>101</v>
      </c>
      <c r="B223" s="12" t="s">
        <v>77</v>
      </c>
      <c r="C223" s="12" t="s">
        <v>102</v>
      </c>
      <c r="D223" s="12" t="s">
        <v>103</v>
      </c>
      <c r="E223" s="21">
        <v>1.2287015647999999</v>
      </c>
      <c r="F223" s="23">
        <v>287973.55240793398</v>
      </c>
      <c r="G223" s="23" t="s">
        <v>117</v>
      </c>
      <c r="H223" s="16" t="s">
        <v>117</v>
      </c>
      <c r="I223" s="16">
        <v>5</v>
      </c>
      <c r="J223" s="16" t="s">
        <v>117</v>
      </c>
      <c r="K223" s="17" t="s">
        <v>117</v>
      </c>
      <c r="L223" s="18" t="s">
        <v>117</v>
      </c>
      <c r="N223" s="20" t="s">
        <v>104</v>
      </c>
      <c r="P223" s="19"/>
    </row>
    <row r="224" spans="1:16" x14ac:dyDescent="0.3">
      <c r="A224" s="12" t="s">
        <v>105</v>
      </c>
      <c r="B224" s="12" t="s">
        <v>77</v>
      </c>
      <c r="C224" s="12" t="s">
        <v>78</v>
      </c>
      <c r="D224" s="12" t="s">
        <v>103</v>
      </c>
      <c r="E224" s="21">
        <v>1.1886519282666601</v>
      </c>
      <c r="F224" s="23">
        <v>521318.63475318899</v>
      </c>
      <c r="G224" s="23" t="s">
        <v>117</v>
      </c>
      <c r="H224" s="16" t="s">
        <v>117</v>
      </c>
      <c r="I224" s="16">
        <v>5</v>
      </c>
      <c r="J224" s="16" t="s">
        <v>117</v>
      </c>
      <c r="K224" s="17" t="s">
        <v>117</v>
      </c>
      <c r="L224" s="18" t="s">
        <v>117</v>
      </c>
      <c r="N224" s="20" t="s">
        <v>81</v>
      </c>
      <c r="P224" s="19"/>
    </row>
    <row r="225" spans="1:16" x14ac:dyDescent="0.3">
      <c r="A225" s="12" t="s">
        <v>106</v>
      </c>
      <c r="B225" s="12" t="s">
        <v>77</v>
      </c>
      <c r="C225" s="12" t="s">
        <v>84</v>
      </c>
      <c r="D225" s="12" t="s">
        <v>103</v>
      </c>
      <c r="E225" s="21">
        <v>1.1686379418666599</v>
      </c>
      <c r="F225" s="23">
        <v>555412.92073621601</v>
      </c>
      <c r="G225" s="23" t="s">
        <v>117</v>
      </c>
      <c r="H225" s="16" t="s">
        <v>117</v>
      </c>
      <c r="I225" s="16">
        <v>5</v>
      </c>
      <c r="J225" s="16" t="s">
        <v>117</v>
      </c>
      <c r="K225" s="17" t="s">
        <v>117</v>
      </c>
      <c r="L225" s="18" t="s">
        <v>117</v>
      </c>
      <c r="N225" s="20" t="s">
        <v>85</v>
      </c>
      <c r="P225" s="19"/>
    </row>
    <row r="226" spans="1:16" x14ac:dyDescent="0.3">
      <c r="A226" s="12" t="s">
        <v>107</v>
      </c>
      <c r="B226" s="12" t="s">
        <v>77</v>
      </c>
      <c r="C226" s="12" t="s">
        <v>87</v>
      </c>
      <c r="D226" s="12" t="s">
        <v>103</v>
      </c>
      <c r="E226" s="21">
        <v>1.1886490461333299</v>
      </c>
      <c r="F226" s="23">
        <v>494648.06252541899</v>
      </c>
      <c r="G226" s="23" t="s">
        <v>117</v>
      </c>
      <c r="H226" s="16" t="s">
        <v>117</v>
      </c>
      <c r="I226" s="16">
        <v>5</v>
      </c>
      <c r="J226" s="16" t="s">
        <v>117</v>
      </c>
      <c r="K226" s="17" t="s">
        <v>117</v>
      </c>
      <c r="L226" s="18" t="s">
        <v>117</v>
      </c>
      <c r="N226" s="20" t="s">
        <v>88</v>
      </c>
      <c r="P226" s="19"/>
    </row>
    <row r="227" spans="1:16" x14ac:dyDescent="0.3">
      <c r="A227" s="12" t="s">
        <v>108</v>
      </c>
      <c r="B227" s="12" t="s">
        <v>77</v>
      </c>
      <c r="C227" s="12" t="s">
        <v>90</v>
      </c>
      <c r="D227" s="12" t="s">
        <v>103</v>
      </c>
      <c r="E227" s="21">
        <v>1.2487176285333299</v>
      </c>
      <c r="F227" s="23">
        <v>514913.035960012</v>
      </c>
      <c r="G227" s="23" t="s">
        <v>117</v>
      </c>
      <c r="H227" s="16" t="s">
        <v>117</v>
      </c>
      <c r="I227" s="16">
        <v>5</v>
      </c>
      <c r="J227" s="16" t="s">
        <v>117</v>
      </c>
      <c r="K227" s="17" t="s">
        <v>117</v>
      </c>
      <c r="L227" s="18" t="s">
        <v>117</v>
      </c>
      <c r="N227" s="20" t="s">
        <v>91</v>
      </c>
      <c r="P227" s="19"/>
    </row>
    <row r="228" spans="1:16" x14ac:dyDescent="0.3">
      <c r="A228" s="12" t="s">
        <v>109</v>
      </c>
      <c r="B228" s="12" t="s">
        <v>77</v>
      </c>
      <c r="C228" s="12" t="s">
        <v>93</v>
      </c>
      <c r="D228" s="12" t="s">
        <v>103</v>
      </c>
      <c r="E228" s="21">
        <v>1.1986530986666599</v>
      </c>
      <c r="F228" s="23">
        <v>454469.37060201401</v>
      </c>
      <c r="G228" s="23" t="s">
        <v>117</v>
      </c>
      <c r="H228" s="16" t="s">
        <v>117</v>
      </c>
      <c r="I228" s="16">
        <v>5</v>
      </c>
      <c r="J228" s="16" t="s">
        <v>117</v>
      </c>
      <c r="K228" s="17" t="s">
        <v>117</v>
      </c>
      <c r="L228" s="18" t="s">
        <v>117</v>
      </c>
      <c r="N228" s="20" t="s">
        <v>94</v>
      </c>
      <c r="P228" s="19"/>
    </row>
    <row r="229" spans="1:16" x14ac:dyDescent="0.3">
      <c r="A229" s="12" t="s">
        <v>110</v>
      </c>
      <c r="B229" s="12" t="s">
        <v>77</v>
      </c>
      <c r="C229" s="12" t="s">
        <v>96</v>
      </c>
      <c r="D229" s="12" t="s">
        <v>103</v>
      </c>
      <c r="E229" s="21">
        <v>1.1986680189333301</v>
      </c>
      <c r="F229" s="23">
        <v>515756.650284781</v>
      </c>
      <c r="G229" s="23" t="s">
        <v>117</v>
      </c>
      <c r="H229" s="16" t="s">
        <v>117</v>
      </c>
      <c r="I229" s="16">
        <v>5</v>
      </c>
      <c r="J229" s="16" t="s">
        <v>117</v>
      </c>
      <c r="K229" s="17" t="s">
        <v>117</v>
      </c>
      <c r="L229" s="18" t="s">
        <v>117</v>
      </c>
      <c r="N229" s="20" t="s">
        <v>97</v>
      </c>
      <c r="P229" s="19"/>
    </row>
    <row r="230" spans="1:16" x14ac:dyDescent="0.3">
      <c r="A230" s="12" t="s">
        <v>111</v>
      </c>
      <c r="B230" s="12" t="s">
        <v>77</v>
      </c>
      <c r="C230" s="12" t="s">
        <v>99</v>
      </c>
      <c r="D230" s="12" t="s">
        <v>103</v>
      </c>
      <c r="E230" s="21">
        <v>1.1686323056000001</v>
      </c>
      <c r="F230" s="23">
        <v>443531.77096863103</v>
      </c>
      <c r="G230" s="23" t="s">
        <v>117</v>
      </c>
      <c r="H230" s="16" t="s">
        <v>117</v>
      </c>
      <c r="I230" s="16">
        <v>5</v>
      </c>
      <c r="J230" s="16" t="s">
        <v>117</v>
      </c>
      <c r="K230" s="17" t="s">
        <v>117</v>
      </c>
      <c r="L230" s="18" t="s">
        <v>117</v>
      </c>
      <c r="N230" s="20" t="s">
        <v>100</v>
      </c>
      <c r="P230" s="19"/>
    </row>
    <row r="231" spans="1:16" x14ac:dyDescent="0.3">
      <c r="A231" s="12" t="s">
        <v>112</v>
      </c>
      <c r="B231" s="12" t="s">
        <v>77</v>
      </c>
      <c r="C231" s="12" t="s">
        <v>102</v>
      </c>
      <c r="D231" s="12" t="s">
        <v>103</v>
      </c>
      <c r="E231" s="21">
        <v>1.2186842784</v>
      </c>
      <c r="F231" s="23">
        <v>305739.622521704</v>
      </c>
      <c r="G231" s="23" t="s">
        <v>117</v>
      </c>
      <c r="H231" s="16" t="s">
        <v>117</v>
      </c>
      <c r="I231" s="16">
        <v>5</v>
      </c>
      <c r="J231" s="16" t="s">
        <v>117</v>
      </c>
      <c r="K231" s="17" t="s">
        <v>117</v>
      </c>
      <c r="L231" s="18" t="s">
        <v>117</v>
      </c>
      <c r="N231" s="20" t="s">
        <v>104</v>
      </c>
      <c r="P231" s="19"/>
    </row>
    <row r="232" spans="1:16" x14ac:dyDescent="0.3">
      <c r="A232" s="12" t="s">
        <v>113</v>
      </c>
      <c r="B232" s="12" t="s">
        <v>114</v>
      </c>
      <c r="C232" s="12" t="s">
        <v>115</v>
      </c>
      <c r="D232" s="12" t="s">
        <v>79</v>
      </c>
      <c r="E232" s="21" t="s">
        <v>116</v>
      </c>
      <c r="F232" s="23" t="s">
        <v>116</v>
      </c>
      <c r="G232" s="23" t="s">
        <v>117</v>
      </c>
      <c r="H232" s="16" t="s">
        <v>116</v>
      </c>
      <c r="I232" s="16" t="s">
        <v>117</v>
      </c>
      <c r="J232" s="16" t="s">
        <v>116</v>
      </c>
      <c r="K232" s="17" t="s">
        <v>116</v>
      </c>
      <c r="L232" s="18" t="s">
        <v>116</v>
      </c>
      <c r="M232" s="19" t="s">
        <v>118</v>
      </c>
      <c r="N232" s="20" t="s">
        <v>117</v>
      </c>
      <c r="P232" s="19"/>
    </row>
    <row r="233" spans="1:16" x14ac:dyDescent="0.3">
      <c r="A233" s="12" t="s">
        <v>119</v>
      </c>
      <c r="B233" s="12" t="s">
        <v>114</v>
      </c>
      <c r="C233" s="12" t="s">
        <v>115</v>
      </c>
      <c r="D233" s="12" t="s">
        <v>79</v>
      </c>
      <c r="E233" s="21" t="s">
        <v>116</v>
      </c>
      <c r="F233" s="23" t="s">
        <v>116</v>
      </c>
      <c r="G233" s="23" t="s">
        <v>117</v>
      </c>
      <c r="H233" s="16" t="s">
        <v>116</v>
      </c>
      <c r="I233" s="16" t="s">
        <v>117</v>
      </c>
      <c r="J233" s="16" t="s">
        <v>116</v>
      </c>
      <c r="K233" s="17" t="s">
        <v>116</v>
      </c>
      <c r="L233" s="18" t="s">
        <v>116</v>
      </c>
      <c r="M233" s="19" t="s">
        <v>118</v>
      </c>
      <c r="N233" s="20" t="s">
        <v>117</v>
      </c>
      <c r="P233" s="19"/>
    </row>
    <row r="234" spans="1:16" x14ac:dyDescent="0.3">
      <c r="A234" s="12" t="s">
        <v>120</v>
      </c>
      <c r="B234" s="12" t="s">
        <v>114</v>
      </c>
      <c r="C234" s="12" t="s">
        <v>115</v>
      </c>
      <c r="D234" s="12" t="s">
        <v>79</v>
      </c>
      <c r="E234" s="21" t="s">
        <v>116</v>
      </c>
      <c r="F234" s="23" t="s">
        <v>116</v>
      </c>
      <c r="G234" s="23" t="s">
        <v>117</v>
      </c>
      <c r="H234" s="16" t="s">
        <v>116</v>
      </c>
      <c r="I234" s="16" t="s">
        <v>117</v>
      </c>
      <c r="J234" s="16" t="s">
        <v>116</v>
      </c>
      <c r="K234" s="17" t="s">
        <v>116</v>
      </c>
      <c r="L234" s="18" t="s">
        <v>116</v>
      </c>
      <c r="M234" s="19" t="s">
        <v>118</v>
      </c>
      <c r="N234" s="20" t="s">
        <v>117</v>
      </c>
      <c r="P234" s="19"/>
    </row>
    <row r="235" spans="1:16" x14ac:dyDescent="0.3">
      <c r="A235" s="12" t="s">
        <v>121</v>
      </c>
      <c r="B235" s="12" t="s">
        <v>114</v>
      </c>
      <c r="C235" s="12" t="s">
        <v>115</v>
      </c>
      <c r="D235" s="12" t="s">
        <v>79</v>
      </c>
      <c r="E235" s="21" t="s">
        <v>116</v>
      </c>
      <c r="F235" s="23" t="s">
        <v>116</v>
      </c>
      <c r="G235" s="23" t="s">
        <v>117</v>
      </c>
      <c r="H235" s="16" t="s">
        <v>116</v>
      </c>
      <c r="I235" s="16" t="s">
        <v>117</v>
      </c>
      <c r="J235" s="16" t="s">
        <v>116</v>
      </c>
      <c r="K235" s="17" t="s">
        <v>116</v>
      </c>
      <c r="L235" s="18" t="s">
        <v>116</v>
      </c>
      <c r="M235" s="19" t="s">
        <v>118</v>
      </c>
      <c r="N235" s="20" t="s">
        <v>117</v>
      </c>
      <c r="P235" s="19"/>
    </row>
    <row r="236" spans="1:16" x14ac:dyDescent="0.3">
      <c r="A236" s="12" t="s">
        <v>122</v>
      </c>
      <c r="B236" s="12" t="s">
        <v>114</v>
      </c>
      <c r="C236" s="12" t="s">
        <v>115</v>
      </c>
      <c r="D236" s="12" t="s">
        <v>79</v>
      </c>
      <c r="E236" s="21" t="s">
        <v>116</v>
      </c>
      <c r="F236" s="23" t="s">
        <v>116</v>
      </c>
      <c r="G236" s="23" t="s">
        <v>117</v>
      </c>
      <c r="H236" s="16" t="s">
        <v>116</v>
      </c>
      <c r="I236" s="16" t="s">
        <v>117</v>
      </c>
      <c r="J236" s="16" t="s">
        <v>116</v>
      </c>
      <c r="K236" s="17" t="s">
        <v>116</v>
      </c>
      <c r="L236" s="18" t="s">
        <v>116</v>
      </c>
      <c r="M236" s="19" t="s">
        <v>118</v>
      </c>
      <c r="N236" s="20" t="s">
        <v>117</v>
      </c>
      <c r="P236" s="19"/>
    </row>
    <row r="237" spans="1:16" x14ac:dyDescent="0.3">
      <c r="A237" s="12" t="s">
        <v>123</v>
      </c>
      <c r="B237" s="12" t="s">
        <v>114</v>
      </c>
      <c r="C237" s="12" t="s">
        <v>115</v>
      </c>
      <c r="D237" s="12" t="s">
        <v>79</v>
      </c>
      <c r="E237" s="21" t="s">
        <v>116</v>
      </c>
      <c r="F237" s="23" t="s">
        <v>116</v>
      </c>
      <c r="G237" s="23" t="s">
        <v>117</v>
      </c>
      <c r="H237" s="16" t="s">
        <v>116</v>
      </c>
      <c r="I237" s="16" t="s">
        <v>117</v>
      </c>
      <c r="J237" s="16" t="s">
        <v>116</v>
      </c>
      <c r="K237" s="17" t="s">
        <v>116</v>
      </c>
      <c r="L237" s="18" t="s">
        <v>116</v>
      </c>
      <c r="M237" s="19" t="s">
        <v>118</v>
      </c>
      <c r="N237" s="20" t="s">
        <v>117</v>
      </c>
      <c r="P237" s="19"/>
    </row>
    <row r="238" spans="1:16" x14ac:dyDescent="0.3">
      <c r="A238" s="12" t="s">
        <v>124</v>
      </c>
      <c r="B238" s="12" t="s">
        <v>114</v>
      </c>
      <c r="C238" s="12" t="s">
        <v>115</v>
      </c>
      <c r="D238" s="12" t="s">
        <v>79</v>
      </c>
      <c r="E238" s="21" t="s">
        <v>116</v>
      </c>
      <c r="F238" s="23" t="s">
        <v>116</v>
      </c>
      <c r="G238" s="23" t="s">
        <v>117</v>
      </c>
      <c r="H238" s="16" t="s">
        <v>116</v>
      </c>
      <c r="I238" s="16" t="s">
        <v>117</v>
      </c>
      <c r="J238" s="16" t="s">
        <v>116</v>
      </c>
      <c r="K238" s="17" t="s">
        <v>116</v>
      </c>
      <c r="L238" s="18" t="s">
        <v>116</v>
      </c>
      <c r="M238" s="19" t="s">
        <v>118</v>
      </c>
      <c r="N238" s="20" t="s">
        <v>117</v>
      </c>
      <c r="P238" s="19"/>
    </row>
    <row r="239" spans="1:16" x14ac:dyDescent="0.3">
      <c r="A239" s="12" t="s">
        <v>125</v>
      </c>
      <c r="B239" s="12" t="s">
        <v>114</v>
      </c>
      <c r="C239" s="12" t="s">
        <v>115</v>
      </c>
      <c r="D239" s="12" t="s">
        <v>79</v>
      </c>
      <c r="E239" s="21" t="s">
        <v>116</v>
      </c>
      <c r="F239" s="23" t="s">
        <v>116</v>
      </c>
      <c r="G239" s="23" t="s">
        <v>117</v>
      </c>
      <c r="H239" s="16" t="s">
        <v>116</v>
      </c>
      <c r="I239" s="16" t="s">
        <v>117</v>
      </c>
      <c r="J239" s="16" t="s">
        <v>116</v>
      </c>
      <c r="K239" s="17" t="s">
        <v>116</v>
      </c>
      <c r="L239" s="18" t="s">
        <v>116</v>
      </c>
      <c r="M239" s="19" t="s">
        <v>118</v>
      </c>
      <c r="N239" s="20" t="s">
        <v>117</v>
      </c>
      <c r="P239" s="19"/>
    </row>
    <row r="240" spans="1:16" x14ac:dyDescent="0.3">
      <c r="A240" s="12" t="s">
        <v>126</v>
      </c>
      <c r="B240" s="12" t="s">
        <v>114</v>
      </c>
      <c r="C240" s="12" t="s">
        <v>115</v>
      </c>
      <c r="D240" s="12" t="s">
        <v>79</v>
      </c>
      <c r="E240" s="21" t="s">
        <v>116</v>
      </c>
      <c r="F240" s="23" t="s">
        <v>116</v>
      </c>
      <c r="G240" s="23" t="s">
        <v>117</v>
      </c>
      <c r="H240" s="16" t="s">
        <v>116</v>
      </c>
      <c r="I240" s="16" t="s">
        <v>117</v>
      </c>
      <c r="J240" s="16" t="s">
        <v>116</v>
      </c>
      <c r="K240" s="17" t="s">
        <v>116</v>
      </c>
      <c r="L240" s="18" t="s">
        <v>116</v>
      </c>
      <c r="M240" s="19" t="s">
        <v>118</v>
      </c>
      <c r="N240" s="20" t="s">
        <v>117</v>
      </c>
      <c r="P240" s="19"/>
    </row>
    <row r="241" spans="1:16" x14ac:dyDescent="0.3">
      <c r="A241" s="12" t="s">
        <v>127</v>
      </c>
      <c r="B241" s="12" t="s">
        <v>114</v>
      </c>
      <c r="C241" s="12" t="s">
        <v>115</v>
      </c>
      <c r="D241" s="12" t="s">
        <v>79</v>
      </c>
      <c r="E241" s="21" t="s">
        <v>116</v>
      </c>
      <c r="F241" s="23" t="s">
        <v>116</v>
      </c>
      <c r="G241" s="23" t="s">
        <v>117</v>
      </c>
      <c r="H241" s="16" t="s">
        <v>116</v>
      </c>
      <c r="I241" s="16" t="s">
        <v>117</v>
      </c>
      <c r="J241" s="16" t="s">
        <v>116</v>
      </c>
      <c r="K241" s="17" t="s">
        <v>116</v>
      </c>
      <c r="L241" s="18" t="s">
        <v>116</v>
      </c>
      <c r="M241" s="19" t="s">
        <v>118</v>
      </c>
      <c r="N241" s="20" t="s">
        <v>117</v>
      </c>
      <c r="P241" s="19"/>
    </row>
    <row r="242" spans="1:16" x14ac:dyDescent="0.3">
      <c r="A242" s="12" t="s">
        <v>128</v>
      </c>
      <c r="B242" s="12" t="s">
        <v>114</v>
      </c>
      <c r="C242" s="12" t="s">
        <v>115</v>
      </c>
      <c r="D242" s="12" t="s">
        <v>79</v>
      </c>
      <c r="E242" s="21" t="s">
        <v>116</v>
      </c>
      <c r="F242" s="23" t="s">
        <v>116</v>
      </c>
      <c r="G242" s="23" t="s">
        <v>117</v>
      </c>
      <c r="H242" s="16" t="s">
        <v>116</v>
      </c>
      <c r="I242" s="16" t="s">
        <v>117</v>
      </c>
      <c r="J242" s="16" t="s">
        <v>116</v>
      </c>
      <c r="K242" s="17" t="s">
        <v>116</v>
      </c>
      <c r="L242" s="18" t="s">
        <v>116</v>
      </c>
      <c r="M242" s="19" t="s">
        <v>118</v>
      </c>
      <c r="N242" s="20" t="s">
        <v>117</v>
      </c>
      <c r="P242" s="19"/>
    </row>
    <row r="243" spans="1:16" x14ac:dyDescent="0.3">
      <c r="A243" s="12" t="s">
        <v>129</v>
      </c>
      <c r="B243" s="12" t="s">
        <v>114</v>
      </c>
      <c r="C243" s="12" t="s">
        <v>115</v>
      </c>
      <c r="D243" s="12" t="s">
        <v>79</v>
      </c>
      <c r="E243" s="21" t="s">
        <v>116</v>
      </c>
      <c r="F243" s="23" t="s">
        <v>116</v>
      </c>
      <c r="G243" s="23" t="s">
        <v>117</v>
      </c>
      <c r="H243" s="16" t="s">
        <v>116</v>
      </c>
      <c r="I243" s="16" t="s">
        <v>117</v>
      </c>
      <c r="J243" s="16" t="s">
        <v>116</v>
      </c>
      <c r="K243" s="17" t="s">
        <v>116</v>
      </c>
      <c r="L243" s="18" t="s">
        <v>116</v>
      </c>
      <c r="M243" s="19" t="s">
        <v>118</v>
      </c>
      <c r="N243" s="20" t="s">
        <v>117</v>
      </c>
      <c r="P243" s="19"/>
    </row>
    <row r="244" spans="1:16" x14ac:dyDescent="0.3">
      <c r="A244" s="12" t="s">
        <v>130</v>
      </c>
      <c r="B244" s="12" t="s">
        <v>114</v>
      </c>
      <c r="C244" s="12" t="s">
        <v>115</v>
      </c>
      <c r="D244" s="12" t="s">
        <v>79</v>
      </c>
      <c r="E244" s="21" t="s">
        <v>116</v>
      </c>
      <c r="F244" s="23" t="s">
        <v>116</v>
      </c>
      <c r="G244" s="23" t="s">
        <v>117</v>
      </c>
      <c r="H244" s="16" t="s">
        <v>116</v>
      </c>
      <c r="I244" s="16" t="s">
        <v>117</v>
      </c>
      <c r="J244" s="16" t="s">
        <v>116</v>
      </c>
      <c r="K244" s="17" t="s">
        <v>116</v>
      </c>
      <c r="L244" s="18" t="s">
        <v>116</v>
      </c>
      <c r="M244" s="19" t="s">
        <v>118</v>
      </c>
      <c r="N244" s="20" t="s">
        <v>117</v>
      </c>
      <c r="P244" s="19"/>
    </row>
    <row r="245" spans="1:16" x14ac:dyDescent="0.3">
      <c r="A245" s="12" t="s">
        <v>131</v>
      </c>
      <c r="B245" s="12" t="s">
        <v>114</v>
      </c>
      <c r="C245" s="12" t="s">
        <v>115</v>
      </c>
      <c r="D245" s="12" t="s">
        <v>79</v>
      </c>
      <c r="E245" s="21" t="s">
        <v>116</v>
      </c>
      <c r="F245" s="23" t="s">
        <v>116</v>
      </c>
      <c r="G245" s="23" t="s">
        <v>117</v>
      </c>
      <c r="H245" s="16" t="s">
        <v>116</v>
      </c>
      <c r="I245" s="16" t="s">
        <v>117</v>
      </c>
      <c r="J245" s="16" t="s">
        <v>116</v>
      </c>
      <c r="K245" s="17" t="s">
        <v>116</v>
      </c>
      <c r="L245" s="18" t="s">
        <v>116</v>
      </c>
      <c r="M245" s="19" t="s">
        <v>118</v>
      </c>
      <c r="N245" s="20" t="s">
        <v>117</v>
      </c>
      <c r="P245" s="19"/>
    </row>
    <row r="246" spans="1:16" x14ac:dyDescent="0.3">
      <c r="A246" s="12" t="s">
        <v>132</v>
      </c>
      <c r="B246" s="12" t="s">
        <v>114</v>
      </c>
      <c r="C246" s="12" t="s">
        <v>115</v>
      </c>
      <c r="D246" s="12" t="s">
        <v>79</v>
      </c>
      <c r="E246" s="21" t="s">
        <v>116</v>
      </c>
      <c r="F246" s="23" t="s">
        <v>116</v>
      </c>
      <c r="G246" s="23" t="s">
        <v>117</v>
      </c>
      <c r="H246" s="16" t="s">
        <v>116</v>
      </c>
      <c r="I246" s="16" t="s">
        <v>117</v>
      </c>
      <c r="J246" s="16" t="s">
        <v>116</v>
      </c>
      <c r="K246" s="17" t="s">
        <v>116</v>
      </c>
      <c r="L246" s="18" t="s">
        <v>116</v>
      </c>
      <c r="M246" s="19" t="s">
        <v>118</v>
      </c>
      <c r="N246" s="20" t="s">
        <v>117</v>
      </c>
      <c r="P246" s="19"/>
    </row>
    <row r="247" spans="1:16" x14ac:dyDescent="0.3">
      <c r="A247" s="12" t="s">
        <v>133</v>
      </c>
      <c r="B247" s="12" t="s">
        <v>114</v>
      </c>
      <c r="C247" s="12" t="s">
        <v>115</v>
      </c>
      <c r="D247" s="12" t="s">
        <v>79</v>
      </c>
      <c r="E247" s="21" t="s">
        <v>116</v>
      </c>
      <c r="F247" s="23" t="s">
        <v>116</v>
      </c>
      <c r="G247" s="23" t="s">
        <v>117</v>
      </c>
      <c r="H247" s="16" t="s">
        <v>116</v>
      </c>
      <c r="I247" s="16" t="s">
        <v>117</v>
      </c>
      <c r="J247" s="16" t="s">
        <v>116</v>
      </c>
      <c r="K247" s="17" t="s">
        <v>116</v>
      </c>
      <c r="L247" s="18" t="s">
        <v>116</v>
      </c>
      <c r="M247" s="19" t="s">
        <v>118</v>
      </c>
      <c r="N247" s="20" t="s">
        <v>117</v>
      </c>
      <c r="P247" s="19"/>
    </row>
    <row r="248" spans="1:16" x14ac:dyDescent="0.3">
      <c r="A248" s="12" t="s">
        <v>134</v>
      </c>
      <c r="B248" s="12" t="s">
        <v>114</v>
      </c>
      <c r="C248" s="12" t="s">
        <v>115</v>
      </c>
      <c r="D248" s="12" t="s">
        <v>79</v>
      </c>
      <c r="E248" s="21" t="s">
        <v>116</v>
      </c>
      <c r="F248" s="23" t="s">
        <v>116</v>
      </c>
      <c r="G248" s="23" t="s">
        <v>117</v>
      </c>
      <c r="H248" s="16" t="s">
        <v>116</v>
      </c>
      <c r="I248" s="16" t="s">
        <v>117</v>
      </c>
      <c r="J248" s="16" t="s">
        <v>116</v>
      </c>
      <c r="K248" s="17" t="s">
        <v>116</v>
      </c>
      <c r="L248" s="18" t="s">
        <v>116</v>
      </c>
      <c r="M248" s="19" t="s">
        <v>118</v>
      </c>
      <c r="N248" s="20" t="s">
        <v>117</v>
      </c>
      <c r="P248" s="19"/>
    </row>
    <row r="249" spans="1:16" x14ac:dyDescent="0.3">
      <c r="A249" s="12" t="s">
        <v>135</v>
      </c>
      <c r="B249" s="12" t="s">
        <v>114</v>
      </c>
      <c r="C249" s="12" t="s">
        <v>115</v>
      </c>
      <c r="D249" s="12" t="s">
        <v>79</v>
      </c>
      <c r="E249" s="21" t="s">
        <v>116</v>
      </c>
      <c r="F249" s="23" t="s">
        <v>116</v>
      </c>
      <c r="G249" s="23" t="s">
        <v>117</v>
      </c>
      <c r="H249" s="16" t="s">
        <v>116</v>
      </c>
      <c r="I249" s="16" t="s">
        <v>117</v>
      </c>
      <c r="J249" s="16" t="s">
        <v>116</v>
      </c>
      <c r="K249" s="17" t="s">
        <v>116</v>
      </c>
      <c r="L249" s="18" t="s">
        <v>116</v>
      </c>
      <c r="M249" s="19" t="s">
        <v>118</v>
      </c>
      <c r="N249" s="20" t="s">
        <v>117</v>
      </c>
      <c r="P249" s="19"/>
    </row>
    <row r="250" spans="1:16" x14ac:dyDescent="0.3">
      <c r="A250" s="12" t="s">
        <v>136</v>
      </c>
      <c r="B250" s="12" t="s">
        <v>114</v>
      </c>
      <c r="C250" s="12" t="s">
        <v>115</v>
      </c>
      <c r="D250" s="12" t="s">
        <v>79</v>
      </c>
      <c r="E250" s="21" t="s">
        <v>116</v>
      </c>
      <c r="F250" s="23" t="s">
        <v>116</v>
      </c>
      <c r="G250" s="23" t="s">
        <v>117</v>
      </c>
      <c r="H250" s="16" t="s">
        <v>116</v>
      </c>
      <c r="I250" s="16" t="s">
        <v>117</v>
      </c>
      <c r="J250" s="16" t="s">
        <v>116</v>
      </c>
      <c r="K250" s="17" t="s">
        <v>116</v>
      </c>
      <c r="L250" s="18" t="s">
        <v>116</v>
      </c>
      <c r="M250" s="19" t="s">
        <v>118</v>
      </c>
      <c r="N250" s="20" t="s">
        <v>117</v>
      </c>
      <c r="P250" s="19"/>
    </row>
    <row r="251" spans="1:16" x14ac:dyDescent="0.3">
      <c r="A251" s="12" t="s">
        <v>137</v>
      </c>
      <c r="B251" s="12" t="s">
        <v>114</v>
      </c>
      <c r="C251" s="12" t="s">
        <v>115</v>
      </c>
      <c r="D251" s="12" t="s">
        <v>79</v>
      </c>
      <c r="E251" s="21" t="s">
        <v>116</v>
      </c>
      <c r="F251" s="23" t="s">
        <v>116</v>
      </c>
      <c r="G251" s="23" t="s">
        <v>117</v>
      </c>
      <c r="H251" s="16" t="s">
        <v>116</v>
      </c>
      <c r="I251" s="16" t="s">
        <v>117</v>
      </c>
      <c r="J251" s="16" t="s">
        <v>116</v>
      </c>
      <c r="K251" s="17" t="s">
        <v>116</v>
      </c>
      <c r="L251" s="18" t="s">
        <v>116</v>
      </c>
      <c r="M251" s="19" t="s">
        <v>118</v>
      </c>
      <c r="N251" s="20" t="s">
        <v>117</v>
      </c>
      <c r="P251" s="19"/>
    </row>
    <row r="252" spans="1:16" x14ac:dyDescent="0.3">
      <c r="A252" s="12" t="s">
        <v>138</v>
      </c>
      <c r="B252" s="12" t="s">
        <v>114</v>
      </c>
      <c r="C252" s="12" t="s">
        <v>115</v>
      </c>
      <c r="D252" s="12" t="s">
        <v>79</v>
      </c>
      <c r="E252" s="21" t="s">
        <v>116</v>
      </c>
      <c r="F252" s="23" t="s">
        <v>116</v>
      </c>
      <c r="G252" s="23" t="s">
        <v>117</v>
      </c>
      <c r="H252" s="16" t="s">
        <v>116</v>
      </c>
      <c r="I252" s="16" t="s">
        <v>117</v>
      </c>
      <c r="J252" s="16" t="s">
        <v>116</v>
      </c>
      <c r="K252" s="17" t="s">
        <v>116</v>
      </c>
      <c r="L252" s="18" t="s">
        <v>116</v>
      </c>
      <c r="M252" s="19" t="s">
        <v>118</v>
      </c>
      <c r="N252" s="20" t="s">
        <v>117</v>
      </c>
      <c r="P252" s="19"/>
    </row>
    <row r="253" spans="1:16" x14ac:dyDescent="0.3">
      <c r="A253" s="12" t="s">
        <v>139</v>
      </c>
      <c r="B253" s="12" t="s">
        <v>114</v>
      </c>
      <c r="C253" s="12" t="s">
        <v>115</v>
      </c>
      <c r="D253" s="12" t="s">
        <v>79</v>
      </c>
      <c r="E253" s="21" t="s">
        <v>116</v>
      </c>
      <c r="F253" s="23" t="s">
        <v>116</v>
      </c>
      <c r="G253" s="23" t="s">
        <v>117</v>
      </c>
      <c r="H253" s="16" t="s">
        <v>116</v>
      </c>
      <c r="I253" s="16" t="s">
        <v>117</v>
      </c>
      <c r="J253" s="16" t="s">
        <v>116</v>
      </c>
      <c r="K253" s="17" t="s">
        <v>116</v>
      </c>
      <c r="L253" s="18" t="s">
        <v>116</v>
      </c>
      <c r="M253" s="19" t="s">
        <v>118</v>
      </c>
      <c r="N253" s="20" t="s">
        <v>117</v>
      </c>
      <c r="P253" s="19"/>
    </row>
    <row r="254" spans="1:16" x14ac:dyDescent="0.3">
      <c r="A254" s="12" t="s">
        <v>140</v>
      </c>
      <c r="B254" s="12" t="s">
        <v>114</v>
      </c>
      <c r="C254" s="12" t="s">
        <v>115</v>
      </c>
      <c r="D254" s="12" t="s">
        <v>79</v>
      </c>
      <c r="E254" s="21" t="s">
        <v>116</v>
      </c>
      <c r="F254" s="23" t="s">
        <v>116</v>
      </c>
      <c r="G254" s="23" t="s">
        <v>117</v>
      </c>
      <c r="H254" s="16" t="s">
        <v>116</v>
      </c>
      <c r="I254" s="16" t="s">
        <v>117</v>
      </c>
      <c r="J254" s="16" t="s">
        <v>116</v>
      </c>
      <c r="K254" s="17" t="s">
        <v>116</v>
      </c>
      <c r="L254" s="18" t="s">
        <v>116</v>
      </c>
      <c r="M254" s="19" t="s">
        <v>118</v>
      </c>
      <c r="N254" s="20" t="s">
        <v>117</v>
      </c>
      <c r="P254" s="19"/>
    </row>
    <row r="255" spans="1:16" x14ac:dyDescent="0.3">
      <c r="A255" s="12" t="s">
        <v>141</v>
      </c>
      <c r="B255" s="12" t="s">
        <v>114</v>
      </c>
      <c r="C255" s="12" t="s">
        <v>115</v>
      </c>
      <c r="D255" s="12" t="s">
        <v>79</v>
      </c>
      <c r="E255" s="21" t="s">
        <v>116</v>
      </c>
      <c r="F255" s="23" t="s">
        <v>116</v>
      </c>
      <c r="G255" s="23" t="s">
        <v>117</v>
      </c>
      <c r="H255" s="16" t="s">
        <v>116</v>
      </c>
      <c r="I255" s="16" t="s">
        <v>117</v>
      </c>
      <c r="J255" s="16" t="s">
        <v>116</v>
      </c>
      <c r="K255" s="17" t="s">
        <v>116</v>
      </c>
      <c r="L255" s="18" t="s">
        <v>116</v>
      </c>
      <c r="M255" s="19" t="s">
        <v>118</v>
      </c>
      <c r="N255" s="20" t="s">
        <v>117</v>
      </c>
      <c r="P255" s="19"/>
    </row>
    <row r="256" spans="1:16" x14ac:dyDescent="0.3">
      <c r="A256" s="12" t="s">
        <v>142</v>
      </c>
      <c r="B256" s="12" t="s">
        <v>114</v>
      </c>
      <c r="C256" s="12" t="s">
        <v>115</v>
      </c>
      <c r="D256" s="12" t="s">
        <v>79</v>
      </c>
      <c r="E256" s="21" t="s">
        <v>116</v>
      </c>
      <c r="F256" s="23" t="s">
        <v>116</v>
      </c>
      <c r="G256" s="23" t="s">
        <v>117</v>
      </c>
      <c r="H256" s="16" t="s">
        <v>116</v>
      </c>
      <c r="I256" s="16" t="s">
        <v>117</v>
      </c>
      <c r="J256" s="16" t="s">
        <v>116</v>
      </c>
      <c r="K256" s="17" t="s">
        <v>116</v>
      </c>
      <c r="L256" s="18" t="s">
        <v>116</v>
      </c>
      <c r="M256" s="19" t="s">
        <v>118</v>
      </c>
      <c r="N256" s="20" t="s">
        <v>117</v>
      </c>
      <c r="P256" s="19"/>
    </row>
    <row r="257" spans="1:16" x14ac:dyDescent="0.3">
      <c r="A257" s="12" t="s">
        <v>143</v>
      </c>
      <c r="B257" s="12" t="s">
        <v>114</v>
      </c>
      <c r="C257" s="12" t="s">
        <v>115</v>
      </c>
      <c r="D257" s="12" t="s">
        <v>79</v>
      </c>
      <c r="E257" s="21" t="s">
        <v>116</v>
      </c>
      <c r="F257" s="23" t="s">
        <v>116</v>
      </c>
      <c r="G257" s="23" t="s">
        <v>117</v>
      </c>
      <c r="H257" s="16" t="s">
        <v>116</v>
      </c>
      <c r="I257" s="16" t="s">
        <v>117</v>
      </c>
      <c r="J257" s="16" t="s">
        <v>116</v>
      </c>
      <c r="K257" s="17" t="s">
        <v>116</v>
      </c>
      <c r="L257" s="18" t="s">
        <v>116</v>
      </c>
      <c r="M257" s="19" t="s">
        <v>118</v>
      </c>
      <c r="N257" s="20" t="s">
        <v>117</v>
      </c>
      <c r="P257" s="19"/>
    </row>
    <row r="258" spans="1:16" x14ac:dyDescent="0.3">
      <c r="A258" s="12" t="s">
        <v>144</v>
      </c>
      <c r="B258" s="12" t="s">
        <v>114</v>
      </c>
      <c r="C258" s="12" t="s">
        <v>115</v>
      </c>
      <c r="D258" s="12" t="s">
        <v>79</v>
      </c>
      <c r="E258" s="21" t="s">
        <v>116</v>
      </c>
      <c r="F258" s="23" t="s">
        <v>116</v>
      </c>
      <c r="G258" s="23" t="s">
        <v>117</v>
      </c>
      <c r="H258" s="16" t="s">
        <v>116</v>
      </c>
      <c r="I258" s="16" t="s">
        <v>117</v>
      </c>
      <c r="J258" s="16" t="s">
        <v>116</v>
      </c>
      <c r="K258" s="17" t="s">
        <v>116</v>
      </c>
      <c r="L258" s="18" t="s">
        <v>116</v>
      </c>
      <c r="M258" s="19" t="s">
        <v>118</v>
      </c>
      <c r="N258" s="20" t="s">
        <v>117</v>
      </c>
      <c r="P258" s="19"/>
    </row>
    <row r="259" spans="1:16" x14ac:dyDescent="0.3">
      <c r="A259" s="12" t="s">
        <v>145</v>
      </c>
      <c r="B259" s="12" t="s">
        <v>114</v>
      </c>
      <c r="C259" s="12" t="s">
        <v>115</v>
      </c>
      <c r="D259" s="12" t="s">
        <v>79</v>
      </c>
      <c r="E259" s="21" t="s">
        <v>116</v>
      </c>
      <c r="F259" s="23" t="s">
        <v>116</v>
      </c>
      <c r="G259" s="23" t="s">
        <v>117</v>
      </c>
      <c r="H259" s="16" t="s">
        <v>116</v>
      </c>
      <c r="I259" s="16" t="s">
        <v>117</v>
      </c>
      <c r="J259" s="16" t="s">
        <v>116</v>
      </c>
      <c r="K259" s="17" t="s">
        <v>116</v>
      </c>
      <c r="L259" s="18" t="s">
        <v>116</v>
      </c>
      <c r="M259" s="19" t="s">
        <v>118</v>
      </c>
      <c r="N259" s="20" t="s">
        <v>117</v>
      </c>
      <c r="P259" s="19"/>
    </row>
    <row r="260" spans="1:16" x14ac:dyDescent="0.3">
      <c r="A260" s="12" t="s">
        <v>146</v>
      </c>
      <c r="B260" s="12" t="s">
        <v>147</v>
      </c>
      <c r="C260" s="12" t="s">
        <v>148</v>
      </c>
      <c r="D260" s="12" t="s">
        <v>103</v>
      </c>
      <c r="E260" s="21">
        <v>1.19865369786666</v>
      </c>
      <c r="F260" s="23">
        <v>611515.15513508895</v>
      </c>
      <c r="G260" s="23" t="s">
        <v>117</v>
      </c>
      <c r="H260" s="16" t="s">
        <v>117</v>
      </c>
      <c r="I260" s="16" t="s">
        <v>117</v>
      </c>
      <c r="J260" s="16" t="s">
        <v>117</v>
      </c>
      <c r="K260" s="17" t="s">
        <v>117</v>
      </c>
      <c r="L260" s="18" t="s">
        <v>117</v>
      </c>
      <c r="N260" s="20" t="s">
        <v>117</v>
      </c>
      <c r="P260" s="19"/>
    </row>
    <row r="261" spans="1:16" x14ac:dyDescent="0.3">
      <c r="A261" s="12" t="s">
        <v>149</v>
      </c>
      <c r="B261" s="12" t="s">
        <v>147</v>
      </c>
      <c r="C261" s="12" t="s">
        <v>150</v>
      </c>
      <c r="D261" s="12" t="s">
        <v>103</v>
      </c>
      <c r="E261" s="21">
        <v>1.1986591272</v>
      </c>
      <c r="F261" s="23">
        <v>500429.53471979301</v>
      </c>
      <c r="G261" s="23" t="s">
        <v>117</v>
      </c>
      <c r="H261" s="16" t="s">
        <v>117</v>
      </c>
      <c r="I261" s="16" t="s">
        <v>117</v>
      </c>
      <c r="J261" s="16" t="s">
        <v>117</v>
      </c>
      <c r="K261" s="17" t="s">
        <v>117</v>
      </c>
      <c r="L261" s="18" t="s">
        <v>117</v>
      </c>
      <c r="N261" s="20" t="s">
        <v>117</v>
      </c>
      <c r="P261" s="19"/>
    </row>
    <row r="262" spans="1:16" x14ac:dyDescent="0.3">
      <c r="A262" s="12" t="s">
        <v>151</v>
      </c>
      <c r="B262" s="12" t="s">
        <v>147</v>
      </c>
      <c r="C262" s="12" t="s">
        <v>152</v>
      </c>
      <c r="D262" s="12" t="s">
        <v>103</v>
      </c>
      <c r="E262" s="21">
        <v>1.1786348925333301</v>
      </c>
      <c r="F262" s="23">
        <v>735556.71326733404</v>
      </c>
      <c r="G262" s="23" t="s">
        <v>117</v>
      </c>
      <c r="H262" s="16" t="s">
        <v>117</v>
      </c>
      <c r="I262" s="16" t="s">
        <v>117</v>
      </c>
      <c r="J262" s="16" t="s">
        <v>117</v>
      </c>
      <c r="K262" s="17" t="s">
        <v>117</v>
      </c>
      <c r="L262" s="18" t="s">
        <v>117</v>
      </c>
      <c r="N262" s="20" t="s">
        <v>117</v>
      </c>
      <c r="P262" s="19"/>
    </row>
    <row r="263" spans="1:16" x14ac:dyDescent="0.3">
      <c r="A263" s="12" t="s">
        <v>153</v>
      </c>
      <c r="B263" s="12" t="s">
        <v>147</v>
      </c>
      <c r="C263" s="12" t="s">
        <v>154</v>
      </c>
      <c r="D263" s="12" t="s">
        <v>103</v>
      </c>
      <c r="E263" s="21">
        <v>1.1686323623999999</v>
      </c>
      <c r="F263" s="23">
        <v>499893.80878579902</v>
      </c>
      <c r="G263" s="23" t="s">
        <v>117</v>
      </c>
      <c r="H263" s="16" t="s">
        <v>117</v>
      </c>
      <c r="I263" s="16" t="s">
        <v>117</v>
      </c>
      <c r="J263" s="16" t="s">
        <v>117</v>
      </c>
      <c r="K263" s="17" t="s">
        <v>117</v>
      </c>
      <c r="L263" s="18" t="s">
        <v>117</v>
      </c>
      <c r="N263" s="20" t="s">
        <v>117</v>
      </c>
      <c r="P263" s="19"/>
    </row>
    <row r="264" spans="1:16" x14ac:dyDescent="0.3">
      <c r="A264" s="12" t="s">
        <v>155</v>
      </c>
      <c r="B264" s="12" t="s">
        <v>147</v>
      </c>
      <c r="C264" s="12" t="s">
        <v>156</v>
      </c>
      <c r="D264" s="12" t="s">
        <v>103</v>
      </c>
      <c r="E264" s="21">
        <v>1.20866797733333</v>
      </c>
      <c r="F264" s="23">
        <v>522794.498923206</v>
      </c>
      <c r="G264" s="23" t="s">
        <v>117</v>
      </c>
      <c r="H264" s="16" t="s">
        <v>117</v>
      </c>
      <c r="I264" s="16" t="s">
        <v>117</v>
      </c>
      <c r="J264" s="16" t="s">
        <v>117</v>
      </c>
      <c r="K264" s="17" t="s">
        <v>117</v>
      </c>
      <c r="L264" s="18" t="s">
        <v>117</v>
      </c>
      <c r="N264" s="20" t="s">
        <v>117</v>
      </c>
      <c r="P264" s="19"/>
    </row>
    <row r="265" spans="1:16" x14ac:dyDescent="0.3">
      <c r="A265" s="12" t="s">
        <v>157</v>
      </c>
      <c r="B265" s="12" t="s">
        <v>147</v>
      </c>
      <c r="C265" s="12" t="s">
        <v>150</v>
      </c>
      <c r="D265" s="12" t="s">
        <v>103</v>
      </c>
      <c r="E265" s="21">
        <v>1.168640192</v>
      </c>
      <c r="F265" s="23">
        <v>532413.68520161405</v>
      </c>
      <c r="G265" s="23" t="s">
        <v>117</v>
      </c>
      <c r="H265" s="16" t="s">
        <v>117</v>
      </c>
      <c r="I265" s="16" t="s">
        <v>117</v>
      </c>
      <c r="J265" s="16" t="s">
        <v>117</v>
      </c>
      <c r="K265" s="17" t="s">
        <v>117</v>
      </c>
      <c r="L265" s="18" t="s">
        <v>117</v>
      </c>
      <c r="N265" s="20" t="s">
        <v>117</v>
      </c>
      <c r="P265" s="19"/>
    </row>
    <row r="266" spans="1:16" x14ac:dyDescent="0.3">
      <c r="A266" s="12" t="s">
        <v>158</v>
      </c>
      <c r="B266" s="12" t="s">
        <v>147</v>
      </c>
      <c r="C266" s="12" t="s">
        <v>78</v>
      </c>
      <c r="D266" s="12" t="s">
        <v>103</v>
      </c>
      <c r="E266" s="21">
        <v>1.1886651669333299</v>
      </c>
      <c r="F266" s="23">
        <v>515403.657750685</v>
      </c>
      <c r="G266" s="23" t="s">
        <v>117</v>
      </c>
      <c r="H266" s="16" t="s">
        <v>117</v>
      </c>
      <c r="I266" s="16" t="s">
        <v>117</v>
      </c>
      <c r="J266" s="16" t="s">
        <v>117</v>
      </c>
      <c r="K266" s="17" t="s">
        <v>117</v>
      </c>
      <c r="L266" s="18" t="s">
        <v>117</v>
      </c>
      <c r="N266" s="20" t="s">
        <v>117</v>
      </c>
      <c r="P266" s="19"/>
    </row>
    <row r="267" spans="1:16" x14ac:dyDescent="0.3">
      <c r="A267" s="12" t="s">
        <v>159</v>
      </c>
      <c r="B267" s="12" t="s">
        <v>147</v>
      </c>
      <c r="C267" s="12" t="s">
        <v>160</v>
      </c>
      <c r="D267" s="12" t="s">
        <v>103</v>
      </c>
      <c r="E267" s="21">
        <v>1.1886518125333301</v>
      </c>
      <c r="F267" s="23">
        <v>525789.67294595903</v>
      </c>
      <c r="G267" s="23" t="s">
        <v>117</v>
      </c>
      <c r="H267" s="16" t="s">
        <v>117</v>
      </c>
      <c r="I267" s="16" t="s">
        <v>117</v>
      </c>
      <c r="J267" s="16" t="s">
        <v>117</v>
      </c>
      <c r="K267" s="17" t="s">
        <v>117</v>
      </c>
      <c r="L267" s="18" t="s">
        <v>117</v>
      </c>
      <c r="N267" s="20" t="s">
        <v>117</v>
      </c>
      <c r="P267" s="19"/>
    </row>
    <row r="268" spans="1:16" x14ac:dyDescent="0.3">
      <c r="A268" s="12" t="s">
        <v>161</v>
      </c>
      <c r="B268" s="12" t="s">
        <v>147</v>
      </c>
      <c r="C268" s="12" t="s">
        <v>162</v>
      </c>
      <c r="D268" s="12" t="s">
        <v>103</v>
      </c>
      <c r="E268" s="21">
        <v>1.1786392458666599</v>
      </c>
      <c r="F268" s="23">
        <v>514028.63924272498</v>
      </c>
      <c r="G268" s="23" t="s">
        <v>117</v>
      </c>
      <c r="H268" s="16" t="s">
        <v>117</v>
      </c>
      <c r="I268" s="16" t="s">
        <v>117</v>
      </c>
      <c r="J268" s="16" t="s">
        <v>117</v>
      </c>
      <c r="K268" s="17" t="s">
        <v>117</v>
      </c>
      <c r="L268" s="18" t="s">
        <v>117</v>
      </c>
      <c r="N268" s="20" t="s">
        <v>117</v>
      </c>
      <c r="P268" s="19"/>
    </row>
    <row r="269" spans="1:16" x14ac:dyDescent="0.3">
      <c r="A269" s="12" t="s">
        <v>163</v>
      </c>
      <c r="B269" s="12" t="s">
        <v>147</v>
      </c>
      <c r="C269" s="12" t="s">
        <v>164</v>
      </c>
      <c r="D269" s="12" t="s">
        <v>103</v>
      </c>
      <c r="E269" s="21">
        <v>1.19865592266666</v>
      </c>
      <c r="F269" s="23">
        <v>514974.12830265402</v>
      </c>
      <c r="G269" s="23" t="s">
        <v>117</v>
      </c>
      <c r="H269" s="16" t="s">
        <v>117</v>
      </c>
      <c r="I269" s="16" t="s">
        <v>117</v>
      </c>
      <c r="J269" s="16" t="s">
        <v>117</v>
      </c>
      <c r="K269" s="17" t="s">
        <v>117</v>
      </c>
      <c r="L269" s="18" t="s">
        <v>117</v>
      </c>
      <c r="N269" s="20" t="s">
        <v>117</v>
      </c>
      <c r="P269" s="19"/>
    </row>
    <row r="270" spans="1:16" x14ac:dyDescent="0.3">
      <c r="A270" s="12" t="s">
        <v>165</v>
      </c>
      <c r="B270" s="12" t="s">
        <v>147</v>
      </c>
      <c r="C270" s="12" t="s">
        <v>166</v>
      </c>
      <c r="D270" s="12" t="s">
        <v>103</v>
      </c>
      <c r="E270" s="21">
        <v>1.1386067743999999</v>
      </c>
      <c r="F270" s="23">
        <v>530906.98099860305</v>
      </c>
      <c r="G270" s="23" t="s">
        <v>117</v>
      </c>
      <c r="H270" s="16" t="s">
        <v>117</v>
      </c>
      <c r="I270" s="16" t="s">
        <v>117</v>
      </c>
      <c r="J270" s="16" t="s">
        <v>117</v>
      </c>
      <c r="K270" s="17" t="s">
        <v>117</v>
      </c>
      <c r="L270" s="18" t="s">
        <v>117</v>
      </c>
      <c r="N270" s="20" t="s">
        <v>117</v>
      </c>
      <c r="P270" s="19"/>
    </row>
    <row r="271" spans="1:16" x14ac:dyDescent="0.3">
      <c r="A271" s="12" t="s">
        <v>167</v>
      </c>
      <c r="B271" s="12" t="s">
        <v>147</v>
      </c>
      <c r="C271" s="12" t="s">
        <v>168</v>
      </c>
      <c r="D271" s="12" t="s">
        <v>103</v>
      </c>
      <c r="E271" s="21">
        <v>1.1786436912</v>
      </c>
      <c r="F271" s="23">
        <v>508573.83081343502</v>
      </c>
      <c r="G271" s="23" t="s">
        <v>117</v>
      </c>
      <c r="H271" s="16" t="s">
        <v>117</v>
      </c>
      <c r="I271" s="16" t="s">
        <v>117</v>
      </c>
      <c r="J271" s="16" t="s">
        <v>117</v>
      </c>
      <c r="K271" s="17" t="s">
        <v>117</v>
      </c>
      <c r="L271" s="18" t="s">
        <v>117</v>
      </c>
      <c r="N271" s="20" t="s">
        <v>117</v>
      </c>
      <c r="P271" s="19"/>
    </row>
    <row r="272" spans="1:16" x14ac:dyDescent="0.3">
      <c r="A272" s="12" t="s">
        <v>169</v>
      </c>
      <c r="B272" s="12" t="s">
        <v>147</v>
      </c>
      <c r="C272" s="12" t="s">
        <v>170</v>
      </c>
      <c r="D272" s="12" t="s">
        <v>103</v>
      </c>
      <c r="E272" s="21">
        <v>1.15861745306666</v>
      </c>
      <c r="F272" s="23">
        <v>525831.78458036098</v>
      </c>
      <c r="G272" s="23" t="s">
        <v>117</v>
      </c>
      <c r="H272" s="16" t="s">
        <v>117</v>
      </c>
      <c r="I272" s="16" t="s">
        <v>117</v>
      </c>
      <c r="J272" s="16" t="s">
        <v>117</v>
      </c>
      <c r="K272" s="17" t="s">
        <v>117</v>
      </c>
      <c r="L272" s="18" t="s">
        <v>117</v>
      </c>
      <c r="N272" s="20" t="s">
        <v>117</v>
      </c>
      <c r="P272" s="19"/>
    </row>
    <row r="273" spans="1:16" x14ac:dyDescent="0.3">
      <c r="A273" s="12" t="s">
        <v>171</v>
      </c>
      <c r="B273" s="12" t="s">
        <v>147</v>
      </c>
      <c r="C273" s="12" t="s">
        <v>150</v>
      </c>
      <c r="D273" s="12" t="s">
        <v>103</v>
      </c>
      <c r="E273" s="21">
        <v>1.198670836</v>
      </c>
      <c r="F273" s="23">
        <v>518773.83157933899</v>
      </c>
      <c r="G273" s="23" t="s">
        <v>117</v>
      </c>
      <c r="H273" s="16" t="s">
        <v>117</v>
      </c>
      <c r="I273" s="16" t="s">
        <v>117</v>
      </c>
      <c r="J273" s="16" t="s">
        <v>117</v>
      </c>
      <c r="K273" s="17" t="s">
        <v>117</v>
      </c>
      <c r="L273" s="18" t="s">
        <v>117</v>
      </c>
      <c r="N273" s="20" t="s">
        <v>117</v>
      </c>
      <c r="P273" s="19"/>
    </row>
    <row r="274" spans="1:16" x14ac:dyDescent="0.3">
      <c r="A274" s="12" t="s">
        <v>172</v>
      </c>
      <c r="B274" s="12" t="s">
        <v>147</v>
      </c>
      <c r="C274" s="12" t="s">
        <v>152</v>
      </c>
      <c r="D274" s="12" t="s">
        <v>103</v>
      </c>
      <c r="E274" s="21">
        <v>1.1786329600000001</v>
      </c>
      <c r="F274" s="23">
        <v>756986.85678790405</v>
      </c>
      <c r="G274" s="23" t="s">
        <v>117</v>
      </c>
      <c r="H274" s="16" t="s">
        <v>117</v>
      </c>
      <c r="I274" s="16" t="s">
        <v>117</v>
      </c>
      <c r="J274" s="16" t="s">
        <v>117</v>
      </c>
      <c r="K274" s="17" t="s">
        <v>117</v>
      </c>
      <c r="L274" s="18" t="s">
        <v>117</v>
      </c>
      <c r="N274" s="20" t="s">
        <v>117</v>
      </c>
      <c r="P274" s="19"/>
    </row>
    <row r="275" spans="1:16" x14ac:dyDescent="0.3">
      <c r="A275" s="12" t="s">
        <v>173</v>
      </c>
      <c r="B275" s="12" t="s">
        <v>147</v>
      </c>
      <c r="C275" s="12" t="s">
        <v>174</v>
      </c>
      <c r="D275" s="12" t="s">
        <v>103</v>
      </c>
      <c r="E275" s="21">
        <v>1.1686305453333301</v>
      </c>
      <c r="F275" s="23">
        <v>519944.02344904002</v>
      </c>
      <c r="G275" s="23" t="s">
        <v>117</v>
      </c>
      <c r="H275" s="16" t="s">
        <v>117</v>
      </c>
      <c r="I275" s="16" t="s">
        <v>117</v>
      </c>
      <c r="J275" s="16" t="s">
        <v>117</v>
      </c>
      <c r="K275" s="17" t="s">
        <v>117</v>
      </c>
      <c r="L275" s="18" t="s">
        <v>117</v>
      </c>
      <c r="N275" s="20" t="s">
        <v>117</v>
      </c>
      <c r="P275" s="19"/>
    </row>
    <row r="276" spans="1:16" x14ac:dyDescent="0.3">
      <c r="A276" s="12" t="s">
        <v>175</v>
      </c>
      <c r="B276" s="12" t="s">
        <v>147</v>
      </c>
      <c r="C276" s="12" t="s">
        <v>176</v>
      </c>
      <c r="D276" s="12" t="s">
        <v>103</v>
      </c>
      <c r="E276" s="21">
        <v>1.2286960071999999</v>
      </c>
      <c r="F276" s="23">
        <v>551209.96021503897</v>
      </c>
      <c r="G276" s="23" t="s">
        <v>117</v>
      </c>
      <c r="H276" s="16" t="s">
        <v>117</v>
      </c>
      <c r="I276" s="16" t="s">
        <v>117</v>
      </c>
      <c r="J276" s="16" t="s">
        <v>117</v>
      </c>
      <c r="K276" s="17" t="s">
        <v>117</v>
      </c>
      <c r="L276" s="18" t="s">
        <v>117</v>
      </c>
      <c r="N276" s="20" t="s">
        <v>117</v>
      </c>
      <c r="P276" s="19"/>
    </row>
    <row r="277" spans="1:16" x14ac:dyDescent="0.3">
      <c r="A277" s="12" t="s">
        <v>177</v>
      </c>
      <c r="B277" s="12" t="s">
        <v>147</v>
      </c>
      <c r="C277" s="12" t="s">
        <v>78</v>
      </c>
      <c r="D277" s="12" t="s">
        <v>103</v>
      </c>
      <c r="E277" s="21">
        <v>1.15861372053333</v>
      </c>
      <c r="F277" s="23">
        <v>526032.34464900801</v>
      </c>
      <c r="G277" s="23" t="s">
        <v>117</v>
      </c>
      <c r="H277" s="16" t="s">
        <v>117</v>
      </c>
      <c r="I277" s="16" t="s">
        <v>117</v>
      </c>
      <c r="J277" s="16" t="s">
        <v>117</v>
      </c>
      <c r="K277" s="17" t="s">
        <v>117</v>
      </c>
      <c r="L277" s="18" t="s">
        <v>117</v>
      </c>
      <c r="N277" s="20" t="s">
        <v>117</v>
      </c>
      <c r="P277" s="19"/>
    </row>
    <row r="278" spans="1:16" x14ac:dyDescent="0.3">
      <c r="A278" s="12" t="s">
        <v>178</v>
      </c>
      <c r="B278" s="12" t="s">
        <v>147</v>
      </c>
      <c r="C278" s="12" t="s">
        <v>179</v>
      </c>
      <c r="D278" s="12" t="s">
        <v>103</v>
      </c>
      <c r="E278" s="21">
        <v>1.1886994605333301</v>
      </c>
      <c r="F278" s="23">
        <v>422364.24641527899</v>
      </c>
      <c r="G278" s="23" t="s">
        <v>117</v>
      </c>
      <c r="H278" s="16" t="s">
        <v>117</v>
      </c>
      <c r="I278" s="16" t="s">
        <v>117</v>
      </c>
      <c r="J278" s="16" t="s">
        <v>117</v>
      </c>
      <c r="K278" s="17" t="s">
        <v>117</v>
      </c>
      <c r="L278" s="18" t="s">
        <v>117</v>
      </c>
      <c r="N278" s="20" t="s">
        <v>117</v>
      </c>
      <c r="P278" s="19"/>
    </row>
    <row r="279" spans="1:16" x14ac:dyDescent="0.3">
      <c r="A279" s="12" t="s">
        <v>180</v>
      </c>
      <c r="B279" s="12" t="s">
        <v>147</v>
      </c>
      <c r="C279" s="12" t="s">
        <v>181</v>
      </c>
      <c r="D279" s="12" t="s">
        <v>103</v>
      </c>
      <c r="E279" s="21">
        <v>1.1786394032</v>
      </c>
      <c r="F279" s="23">
        <v>540598.69038039097</v>
      </c>
      <c r="G279" s="23" t="s">
        <v>117</v>
      </c>
      <c r="H279" s="16" t="s">
        <v>117</v>
      </c>
      <c r="I279" s="16" t="s">
        <v>117</v>
      </c>
      <c r="J279" s="16" t="s">
        <v>117</v>
      </c>
      <c r="K279" s="17" t="s">
        <v>117</v>
      </c>
      <c r="L279" s="18" t="s">
        <v>117</v>
      </c>
      <c r="N279" s="20" t="s">
        <v>117</v>
      </c>
      <c r="P279" s="19"/>
    </row>
    <row r="280" spans="1:16" x14ac:dyDescent="0.3">
      <c r="A280" s="12" t="s">
        <v>182</v>
      </c>
      <c r="B280" s="12" t="s">
        <v>147</v>
      </c>
      <c r="C280" s="12" t="s">
        <v>183</v>
      </c>
      <c r="D280" s="12" t="s">
        <v>103</v>
      </c>
      <c r="E280" s="21">
        <v>1.18865626373333</v>
      </c>
      <c r="F280" s="23">
        <v>555078.44016405102</v>
      </c>
      <c r="G280" s="23" t="s">
        <v>117</v>
      </c>
      <c r="H280" s="16" t="s">
        <v>117</v>
      </c>
      <c r="I280" s="16" t="s">
        <v>117</v>
      </c>
      <c r="J280" s="16" t="s">
        <v>117</v>
      </c>
      <c r="K280" s="17" t="s">
        <v>117</v>
      </c>
      <c r="L280" s="18" t="s">
        <v>117</v>
      </c>
      <c r="N280" s="20" t="s">
        <v>117</v>
      </c>
      <c r="P280" s="19"/>
    </row>
    <row r="281" spans="1:16" x14ac:dyDescent="0.3">
      <c r="A281" s="12" t="s">
        <v>184</v>
      </c>
      <c r="B281" s="12" t="s">
        <v>147</v>
      </c>
      <c r="C281" s="12" t="s">
        <v>185</v>
      </c>
      <c r="D281" s="12" t="s">
        <v>103</v>
      </c>
      <c r="E281" s="21">
        <v>1.20868009733333</v>
      </c>
      <c r="F281" s="23">
        <v>572309.33803141396</v>
      </c>
      <c r="G281" s="23" t="s">
        <v>117</v>
      </c>
      <c r="H281" s="16" t="s">
        <v>117</v>
      </c>
      <c r="I281" s="16" t="s">
        <v>117</v>
      </c>
      <c r="J281" s="16" t="s">
        <v>117</v>
      </c>
      <c r="K281" s="17" t="s">
        <v>117</v>
      </c>
      <c r="L281" s="18" t="s">
        <v>117</v>
      </c>
      <c r="N281" s="20" t="s">
        <v>117</v>
      </c>
      <c r="P281" s="19"/>
    </row>
    <row r="282" spans="1:16" x14ac:dyDescent="0.3">
      <c r="A282" s="12" t="s">
        <v>186</v>
      </c>
      <c r="B282" s="12" t="s">
        <v>147</v>
      </c>
      <c r="C282" s="12" t="s">
        <v>187</v>
      </c>
      <c r="D282" s="12" t="s">
        <v>103</v>
      </c>
      <c r="E282" s="21">
        <v>1.1886474282666599</v>
      </c>
      <c r="F282" s="23">
        <v>573292.76424601395</v>
      </c>
      <c r="G282" s="23" t="s">
        <v>117</v>
      </c>
      <c r="H282" s="16" t="s">
        <v>117</v>
      </c>
      <c r="I282" s="16" t="s">
        <v>117</v>
      </c>
      <c r="J282" s="16" t="s">
        <v>117</v>
      </c>
      <c r="K282" s="17" t="s">
        <v>117</v>
      </c>
      <c r="L282" s="18" t="s">
        <v>117</v>
      </c>
      <c r="N282" s="20" t="s">
        <v>117</v>
      </c>
      <c r="P282" s="19"/>
    </row>
    <row r="283" spans="1:16" x14ac:dyDescent="0.3">
      <c r="A283" s="12" t="s">
        <v>188</v>
      </c>
      <c r="B283" s="12" t="s">
        <v>147</v>
      </c>
      <c r="C283" s="12" t="s">
        <v>189</v>
      </c>
      <c r="D283" s="12" t="s">
        <v>103</v>
      </c>
      <c r="E283" s="21">
        <v>1.17864139626666</v>
      </c>
      <c r="F283" s="23">
        <v>529206.30782326101</v>
      </c>
      <c r="G283" s="23" t="s">
        <v>117</v>
      </c>
      <c r="H283" s="16" t="s">
        <v>117</v>
      </c>
      <c r="I283" s="16" t="s">
        <v>117</v>
      </c>
      <c r="J283" s="16" t="s">
        <v>117</v>
      </c>
      <c r="K283" s="17" t="s">
        <v>117</v>
      </c>
      <c r="L283" s="18" t="s">
        <v>117</v>
      </c>
      <c r="N283" s="20" t="s">
        <v>117</v>
      </c>
      <c r="P283" s="19"/>
    </row>
    <row r="284" spans="1:16" x14ac:dyDescent="0.3">
      <c r="A284" s="12" t="s">
        <v>190</v>
      </c>
      <c r="B284" s="12" t="s">
        <v>147</v>
      </c>
      <c r="C284" s="12" t="s">
        <v>150</v>
      </c>
      <c r="D284" s="12" t="s">
        <v>103</v>
      </c>
      <c r="E284" s="21">
        <v>1.1586210053333299</v>
      </c>
      <c r="F284" s="23">
        <v>539182.029226457</v>
      </c>
      <c r="G284" s="23" t="s">
        <v>117</v>
      </c>
      <c r="H284" s="16" t="s">
        <v>117</v>
      </c>
      <c r="I284" s="16" t="s">
        <v>117</v>
      </c>
      <c r="J284" s="16" t="s">
        <v>117</v>
      </c>
      <c r="K284" s="17" t="s">
        <v>117</v>
      </c>
      <c r="L284" s="18" t="s">
        <v>117</v>
      </c>
      <c r="N284" s="20" t="s">
        <v>117</v>
      </c>
      <c r="P284" s="19"/>
    </row>
    <row r="285" spans="1:16" x14ac:dyDescent="0.3">
      <c r="A285" s="12" t="s">
        <v>191</v>
      </c>
      <c r="B285" s="12" t="s">
        <v>147</v>
      </c>
      <c r="C285" s="12" t="s">
        <v>192</v>
      </c>
      <c r="D285" s="12" t="s">
        <v>103</v>
      </c>
      <c r="E285" s="21">
        <v>1.20867452</v>
      </c>
      <c r="F285" s="23">
        <v>513270.48382585502</v>
      </c>
      <c r="G285" s="23" t="s">
        <v>117</v>
      </c>
      <c r="H285" s="16" t="s">
        <v>117</v>
      </c>
      <c r="I285" s="16" t="s">
        <v>117</v>
      </c>
      <c r="J285" s="16" t="s">
        <v>117</v>
      </c>
      <c r="K285" s="17" t="s">
        <v>117</v>
      </c>
      <c r="L285" s="18" t="s">
        <v>117</v>
      </c>
      <c r="N285" s="20" t="s">
        <v>117</v>
      </c>
      <c r="P285" s="19"/>
    </row>
    <row r="286" spans="1:16" x14ac:dyDescent="0.3">
      <c r="A286" s="12" t="s">
        <v>193</v>
      </c>
      <c r="B286" s="12" t="s">
        <v>147</v>
      </c>
      <c r="C286" s="12" t="s">
        <v>194</v>
      </c>
      <c r="D286" s="12" t="s">
        <v>79</v>
      </c>
      <c r="E286" s="21">
        <v>1.2587287448</v>
      </c>
      <c r="F286" s="23">
        <v>723269.48901897797</v>
      </c>
      <c r="G286" s="23" t="s">
        <v>117</v>
      </c>
      <c r="H286" s="16" t="s">
        <v>117</v>
      </c>
      <c r="I286" s="16" t="s">
        <v>117</v>
      </c>
      <c r="J286" s="16" t="s">
        <v>117</v>
      </c>
      <c r="K286" s="17" t="s">
        <v>117</v>
      </c>
      <c r="L286" s="18" t="s">
        <v>117</v>
      </c>
      <c r="N286" s="20" t="s">
        <v>117</v>
      </c>
      <c r="P286" s="19"/>
    </row>
    <row r="287" spans="1:16" x14ac:dyDescent="0.3">
      <c r="A287" s="12" t="s">
        <v>195</v>
      </c>
      <c r="B287" s="12" t="s">
        <v>147</v>
      </c>
      <c r="C287" s="12" t="s">
        <v>154</v>
      </c>
      <c r="D287" s="12" t="s">
        <v>103</v>
      </c>
      <c r="E287" s="21">
        <v>1.2086644789333301</v>
      </c>
      <c r="F287" s="23">
        <v>507634.75537504099</v>
      </c>
      <c r="G287" s="23" t="s">
        <v>117</v>
      </c>
      <c r="H287" s="16" t="s">
        <v>117</v>
      </c>
      <c r="I287" s="16" t="s">
        <v>117</v>
      </c>
      <c r="J287" s="16" t="s">
        <v>117</v>
      </c>
      <c r="K287" s="17" t="s">
        <v>117</v>
      </c>
      <c r="L287" s="18" t="s">
        <v>117</v>
      </c>
      <c r="N287" s="20" t="s">
        <v>117</v>
      </c>
      <c r="P287" s="19"/>
    </row>
    <row r="288" spans="1:16" x14ac:dyDescent="0.3">
      <c r="A288" s="12" t="s">
        <v>196</v>
      </c>
      <c r="B288" s="12" t="s">
        <v>147</v>
      </c>
      <c r="C288" s="12" t="s">
        <v>197</v>
      </c>
      <c r="D288" s="12" t="s">
        <v>103</v>
      </c>
      <c r="E288" s="21">
        <v>1.1986676109333301</v>
      </c>
      <c r="F288" s="23">
        <v>578319.95393937</v>
      </c>
      <c r="G288" s="23" t="s">
        <v>117</v>
      </c>
      <c r="H288" s="16" t="s">
        <v>117</v>
      </c>
      <c r="I288" s="16" t="s">
        <v>117</v>
      </c>
      <c r="J288" s="16" t="s">
        <v>117</v>
      </c>
      <c r="K288" s="17" t="s">
        <v>117</v>
      </c>
      <c r="L288" s="18" t="s">
        <v>117</v>
      </c>
      <c r="N288" s="20" t="s">
        <v>117</v>
      </c>
      <c r="P288" s="19"/>
    </row>
    <row r="289" spans="1:16" x14ac:dyDescent="0.3">
      <c r="A289" s="12" t="s">
        <v>198</v>
      </c>
      <c r="B289" s="12" t="s">
        <v>147</v>
      </c>
      <c r="C289" s="12" t="s">
        <v>199</v>
      </c>
      <c r="D289" s="12" t="s">
        <v>103</v>
      </c>
      <c r="E289" s="21">
        <v>1.22869322213333</v>
      </c>
      <c r="F289" s="23">
        <v>503423.04936478502</v>
      </c>
      <c r="G289" s="23" t="s">
        <v>117</v>
      </c>
      <c r="H289" s="16" t="s">
        <v>117</v>
      </c>
      <c r="I289" s="16" t="s">
        <v>117</v>
      </c>
      <c r="J289" s="16" t="s">
        <v>117</v>
      </c>
      <c r="K289" s="17" t="s">
        <v>117</v>
      </c>
      <c r="L289" s="18" t="s">
        <v>117</v>
      </c>
      <c r="N289" s="20" t="s">
        <v>117</v>
      </c>
      <c r="P289" s="19"/>
    </row>
    <row r="290" spans="1:16" x14ac:dyDescent="0.3">
      <c r="A290" s="12" t="s">
        <v>200</v>
      </c>
      <c r="B290" s="12" t="s">
        <v>147</v>
      </c>
      <c r="C290" s="12" t="s">
        <v>156</v>
      </c>
      <c r="D290" s="12" t="s">
        <v>103</v>
      </c>
      <c r="E290" s="21">
        <v>1.1886492935999999</v>
      </c>
      <c r="F290" s="23">
        <v>535144.24009730795</v>
      </c>
      <c r="G290" s="23" t="s">
        <v>117</v>
      </c>
      <c r="H290" s="16" t="s">
        <v>117</v>
      </c>
      <c r="I290" s="16" t="s">
        <v>117</v>
      </c>
      <c r="J290" s="16" t="s">
        <v>117</v>
      </c>
      <c r="K290" s="17" t="s">
        <v>117</v>
      </c>
      <c r="L290" s="18" t="s">
        <v>117</v>
      </c>
      <c r="N290" s="20" t="s">
        <v>117</v>
      </c>
      <c r="P290" s="19"/>
    </row>
    <row r="291" spans="1:16" x14ac:dyDescent="0.3">
      <c r="A291" s="12" t="s">
        <v>201</v>
      </c>
      <c r="B291" s="12" t="s">
        <v>147</v>
      </c>
      <c r="C291" s="12" t="s">
        <v>78</v>
      </c>
      <c r="D291" s="12" t="s">
        <v>103</v>
      </c>
      <c r="E291" s="21">
        <v>1.1686187856000001</v>
      </c>
      <c r="F291" s="23">
        <v>527445.82844193396</v>
      </c>
      <c r="G291" s="23" t="s">
        <v>117</v>
      </c>
      <c r="H291" s="16" t="s">
        <v>117</v>
      </c>
      <c r="I291" s="16" t="s">
        <v>117</v>
      </c>
      <c r="J291" s="16" t="s">
        <v>117</v>
      </c>
      <c r="K291" s="17" t="s">
        <v>117</v>
      </c>
      <c r="L291" s="18" t="s">
        <v>117</v>
      </c>
      <c r="N291" s="20" t="s">
        <v>117</v>
      </c>
      <c r="P291" s="19"/>
    </row>
    <row r="292" spans="1:16" x14ac:dyDescent="0.3">
      <c r="A292" s="12" t="s">
        <v>202</v>
      </c>
      <c r="B292" s="12" t="s">
        <v>147</v>
      </c>
      <c r="C292" s="12" t="s">
        <v>203</v>
      </c>
      <c r="D292" s="12" t="s">
        <v>103</v>
      </c>
      <c r="E292" s="21">
        <v>1.1686324746666601</v>
      </c>
      <c r="F292" s="23">
        <v>518202.81623581302</v>
      </c>
      <c r="G292" s="23" t="s">
        <v>117</v>
      </c>
      <c r="H292" s="16" t="s">
        <v>117</v>
      </c>
      <c r="I292" s="16" t="s">
        <v>117</v>
      </c>
      <c r="J292" s="16" t="s">
        <v>117</v>
      </c>
      <c r="K292" s="17" t="s">
        <v>117</v>
      </c>
      <c r="L292" s="18" t="s">
        <v>117</v>
      </c>
      <c r="N292" s="20" t="s">
        <v>117</v>
      </c>
      <c r="P292" s="19"/>
    </row>
    <row r="293" spans="1:16" x14ac:dyDescent="0.3">
      <c r="A293" s="12" t="s">
        <v>204</v>
      </c>
      <c r="B293" s="12" t="s">
        <v>147</v>
      </c>
      <c r="C293" s="12" t="s">
        <v>205</v>
      </c>
      <c r="D293" s="12" t="s">
        <v>103</v>
      </c>
      <c r="E293" s="21">
        <v>1.1786330981333299</v>
      </c>
      <c r="F293" s="23">
        <v>545547.48431431595</v>
      </c>
      <c r="G293" s="23" t="s">
        <v>117</v>
      </c>
      <c r="H293" s="16" t="s">
        <v>117</v>
      </c>
      <c r="I293" s="16" t="s">
        <v>117</v>
      </c>
      <c r="J293" s="16" t="s">
        <v>117</v>
      </c>
      <c r="K293" s="17" t="s">
        <v>117</v>
      </c>
      <c r="L293" s="18" t="s">
        <v>117</v>
      </c>
      <c r="N293" s="20" t="s">
        <v>117</v>
      </c>
      <c r="P293" s="19"/>
    </row>
    <row r="294" spans="1:16" x14ac:dyDescent="0.3">
      <c r="A294" s="12" t="s">
        <v>206</v>
      </c>
      <c r="B294" s="12" t="s">
        <v>147</v>
      </c>
      <c r="C294" s="12" t="s">
        <v>207</v>
      </c>
      <c r="D294" s="12" t="s">
        <v>103</v>
      </c>
      <c r="E294" s="21">
        <v>1.16863347413333</v>
      </c>
      <c r="F294" s="23">
        <v>538010.95109975</v>
      </c>
      <c r="G294" s="23" t="s">
        <v>117</v>
      </c>
      <c r="H294" s="16" t="s">
        <v>117</v>
      </c>
      <c r="I294" s="16" t="s">
        <v>117</v>
      </c>
      <c r="J294" s="16" t="s">
        <v>117</v>
      </c>
      <c r="K294" s="17" t="s">
        <v>117</v>
      </c>
      <c r="L294" s="18" t="s">
        <v>117</v>
      </c>
      <c r="N294" s="20" t="s">
        <v>117</v>
      </c>
      <c r="P294" s="19"/>
    </row>
    <row r="295" spans="1:16" x14ac:dyDescent="0.3">
      <c r="A295" s="12" t="s">
        <v>208</v>
      </c>
      <c r="B295" s="12" t="s">
        <v>147</v>
      </c>
      <c r="C295" s="12" t="s">
        <v>209</v>
      </c>
      <c r="D295" s="12" t="s">
        <v>103</v>
      </c>
      <c r="E295" s="21">
        <v>1.2086889728000001</v>
      </c>
      <c r="F295" s="23">
        <v>566539.63717807597</v>
      </c>
      <c r="G295" s="23" t="s">
        <v>117</v>
      </c>
      <c r="H295" s="16" t="s">
        <v>117</v>
      </c>
      <c r="I295" s="16" t="s">
        <v>117</v>
      </c>
      <c r="J295" s="16" t="s">
        <v>117</v>
      </c>
      <c r="K295" s="17" t="s">
        <v>117</v>
      </c>
      <c r="L295" s="18" t="s">
        <v>117</v>
      </c>
      <c r="N295" s="20" t="s">
        <v>117</v>
      </c>
      <c r="P295" s="19"/>
    </row>
    <row r="296" spans="1:16" x14ac:dyDescent="0.3">
      <c r="A296" s="12" t="s">
        <v>210</v>
      </c>
      <c r="B296" s="12" t="s">
        <v>147</v>
      </c>
      <c r="C296" s="12" t="s">
        <v>211</v>
      </c>
      <c r="D296" s="12" t="s">
        <v>103</v>
      </c>
      <c r="E296" s="21">
        <v>1.1586196231999999</v>
      </c>
      <c r="F296" s="23">
        <v>506110.27356702002</v>
      </c>
      <c r="G296" s="23" t="s">
        <v>117</v>
      </c>
      <c r="H296" s="16" t="s">
        <v>117</v>
      </c>
      <c r="I296" s="16" t="s">
        <v>117</v>
      </c>
      <c r="J296" s="16" t="s">
        <v>117</v>
      </c>
      <c r="K296" s="17" t="s">
        <v>117</v>
      </c>
      <c r="L296" s="18" t="s">
        <v>117</v>
      </c>
      <c r="N296" s="20" t="s">
        <v>117</v>
      </c>
      <c r="P296" s="19"/>
    </row>
    <row r="297" spans="1:16" x14ac:dyDescent="0.3">
      <c r="A297" s="12" t="s">
        <v>212</v>
      </c>
      <c r="B297" s="12" t="s">
        <v>147</v>
      </c>
      <c r="C297" s="12" t="s">
        <v>213</v>
      </c>
      <c r="D297" s="12" t="s">
        <v>103</v>
      </c>
      <c r="E297" s="21">
        <v>1.1986660391999999</v>
      </c>
      <c r="F297" s="23">
        <v>437329.22681266902</v>
      </c>
      <c r="G297" s="23" t="s">
        <v>117</v>
      </c>
      <c r="H297" s="16" t="s">
        <v>117</v>
      </c>
      <c r="I297" s="16" t="s">
        <v>117</v>
      </c>
      <c r="J297" s="16" t="s">
        <v>117</v>
      </c>
      <c r="K297" s="17" t="s">
        <v>117</v>
      </c>
      <c r="L297" s="18" t="s">
        <v>117</v>
      </c>
      <c r="N297" s="20" t="s">
        <v>117</v>
      </c>
      <c r="P297" s="19"/>
    </row>
    <row r="298" spans="1:16" x14ac:dyDescent="0.3">
      <c r="A298" s="12" t="s">
        <v>214</v>
      </c>
      <c r="B298" s="12" t="s">
        <v>147</v>
      </c>
      <c r="C298" s="12" t="s">
        <v>148</v>
      </c>
      <c r="D298" s="12" t="s">
        <v>103</v>
      </c>
      <c r="E298" s="21">
        <v>1.1986706029333301</v>
      </c>
      <c r="F298" s="23">
        <v>637404.208802743</v>
      </c>
      <c r="G298" s="23" t="s">
        <v>117</v>
      </c>
      <c r="H298" s="16" t="s">
        <v>117</v>
      </c>
      <c r="I298" s="16" t="s">
        <v>117</v>
      </c>
      <c r="J298" s="16" t="s">
        <v>117</v>
      </c>
      <c r="K298" s="17" t="s">
        <v>117</v>
      </c>
      <c r="L298" s="18" t="s">
        <v>117</v>
      </c>
      <c r="N298" s="20" t="s">
        <v>117</v>
      </c>
      <c r="P298" s="19"/>
    </row>
    <row r="299" spans="1:16" x14ac:dyDescent="0.3">
      <c r="A299" s="12" t="s">
        <v>215</v>
      </c>
      <c r="B299" s="12" t="s">
        <v>147</v>
      </c>
      <c r="C299" s="12" t="s">
        <v>216</v>
      </c>
      <c r="D299" s="12" t="s">
        <v>103</v>
      </c>
      <c r="E299" s="21">
        <v>1.1586306586666599</v>
      </c>
      <c r="F299" s="23">
        <v>558260.85682447394</v>
      </c>
      <c r="G299" s="23" t="s">
        <v>117</v>
      </c>
      <c r="H299" s="16" t="s">
        <v>117</v>
      </c>
      <c r="I299" s="16" t="s">
        <v>117</v>
      </c>
      <c r="J299" s="16" t="s">
        <v>117</v>
      </c>
      <c r="K299" s="17" t="s">
        <v>117</v>
      </c>
      <c r="L299" s="18" t="s">
        <v>117</v>
      </c>
      <c r="N299" s="20" t="s">
        <v>117</v>
      </c>
      <c r="P299" s="19"/>
    </row>
    <row r="300" spans="1:16" x14ac:dyDescent="0.3">
      <c r="A300" s="12" t="s">
        <v>217</v>
      </c>
      <c r="B300" s="12" t="s">
        <v>147</v>
      </c>
      <c r="C300" s="12" t="s">
        <v>218</v>
      </c>
      <c r="D300" s="12" t="s">
        <v>103</v>
      </c>
      <c r="E300" s="21">
        <v>1.17864528746666</v>
      </c>
      <c r="F300" s="23">
        <v>498997.181364552</v>
      </c>
      <c r="G300" s="23" t="s">
        <v>117</v>
      </c>
      <c r="H300" s="16" t="s">
        <v>117</v>
      </c>
      <c r="I300" s="16" t="s">
        <v>117</v>
      </c>
      <c r="J300" s="16" t="s">
        <v>117</v>
      </c>
      <c r="K300" s="17" t="s">
        <v>117</v>
      </c>
      <c r="L300" s="18" t="s">
        <v>117</v>
      </c>
      <c r="N300" s="20" t="s">
        <v>117</v>
      </c>
      <c r="P300" s="19"/>
    </row>
    <row r="301" spans="1:16" x14ac:dyDescent="0.3">
      <c r="A301" s="12" t="s">
        <v>219</v>
      </c>
      <c r="B301" s="12" t="s">
        <v>147</v>
      </c>
      <c r="C301" s="12" t="s">
        <v>220</v>
      </c>
      <c r="D301" s="12" t="s">
        <v>103</v>
      </c>
      <c r="E301" s="21">
        <v>1.18866099013333</v>
      </c>
      <c r="F301" s="23">
        <v>593670.95045469399</v>
      </c>
      <c r="G301" s="23" t="s">
        <v>117</v>
      </c>
      <c r="H301" s="16" t="s">
        <v>117</v>
      </c>
      <c r="I301" s="16" t="s">
        <v>117</v>
      </c>
      <c r="J301" s="16" t="s">
        <v>117</v>
      </c>
      <c r="K301" s="17" t="s">
        <v>117</v>
      </c>
      <c r="L301" s="18" t="s">
        <v>117</v>
      </c>
      <c r="N301" s="20" t="s">
        <v>117</v>
      </c>
      <c r="P301" s="19"/>
    </row>
    <row r="302" spans="1:16" x14ac:dyDescent="0.3">
      <c r="A302" s="12" t="s">
        <v>221</v>
      </c>
      <c r="B302" s="12" t="s">
        <v>147</v>
      </c>
      <c r="C302" s="12" t="s">
        <v>164</v>
      </c>
      <c r="D302" s="12" t="s">
        <v>103</v>
      </c>
      <c r="E302" s="21">
        <v>1.1986659925333301</v>
      </c>
      <c r="F302" s="23">
        <v>508095.982776283</v>
      </c>
      <c r="G302" s="23" t="s">
        <v>117</v>
      </c>
      <c r="H302" s="16" t="s">
        <v>117</v>
      </c>
      <c r="I302" s="16" t="s">
        <v>117</v>
      </c>
      <c r="J302" s="16" t="s">
        <v>117</v>
      </c>
      <c r="K302" s="17" t="s">
        <v>117</v>
      </c>
      <c r="L302" s="18" t="s">
        <v>117</v>
      </c>
      <c r="N302" s="20" t="s">
        <v>117</v>
      </c>
      <c r="P302" s="19"/>
    </row>
    <row r="303" spans="1:16" x14ac:dyDescent="0.3">
      <c r="A303" s="12" t="s">
        <v>222</v>
      </c>
      <c r="B303" s="12" t="s">
        <v>147</v>
      </c>
      <c r="C303" s="12" t="s">
        <v>166</v>
      </c>
      <c r="D303" s="12" t="s">
        <v>103</v>
      </c>
      <c r="E303" s="21">
        <v>1.1786408474666601</v>
      </c>
      <c r="F303" s="23">
        <v>528387.21264831698</v>
      </c>
      <c r="G303" s="23" t="s">
        <v>117</v>
      </c>
      <c r="H303" s="16" t="s">
        <v>117</v>
      </c>
      <c r="I303" s="16" t="s">
        <v>117</v>
      </c>
      <c r="J303" s="16" t="s">
        <v>117</v>
      </c>
      <c r="K303" s="17" t="s">
        <v>117</v>
      </c>
      <c r="L303" s="18" t="s">
        <v>117</v>
      </c>
      <c r="N303" s="20" t="s">
        <v>117</v>
      </c>
      <c r="P303" s="19"/>
    </row>
    <row r="304" spans="1:16" x14ac:dyDescent="0.3">
      <c r="A304" s="12" t="s">
        <v>223</v>
      </c>
      <c r="B304" s="12" t="s">
        <v>147</v>
      </c>
      <c r="C304" s="12" t="s">
        <v>174</v>
      </c>
      <c r="D304" s="12" t="s">
        <v>103</v>
      </c>
      <c r="E304" s="21">
        <v>1.1786335088</v>
      </c>
      <c r="F304" s="23">
        <v>524139.44830462697</v>
      </c>
      <c r="G304" s="23" t="s">
        <v>117</v>
      </c>
      <c r="H304" s="16" t="s">
        <v>117</v>
      </c>
      <c r="I304" s="16" t="s">
        <v>117</v>
      </c>
      <c r="J304" s="16" t="s">
        <v>117</v>
      </c>
      <c r="K304" s="17" t="s">
        <v>117</v>
      </c>
      <c r="L304" s="18" t="s">
        <v>117</v>
      </c>
      <c r="N304" s="20" t="s">
        <v>117</v>
      </c>
      <c r="P304" s="19"/>
    </row>
    <row r="305" spans="1:16" x14ac:dyDescent="0.3">
      <c r="A305" s="12" t="s">
        <v>224</v>
      </c>
      <c r="B305" s="12" t="s">
        <v>147</v>
      </c>
      <c r="C305" s="12" t="s">
        <v>78</v>
      </c>
      <c r="D305" s="12" t="s">
        <v>103</v>
      </c>
      <c r="E305" s="21">
        <v>1.158628604</v>
      </c>
      <c r="F305" s="23">
        <v>542409.59846701601</v>
      </c>
      <c r="G305" s="23" t="s">
        <v>117</v>
      </c>
      <c r="H305" s="16" t="s">
        <v>117</v>
      </c>
      <c r="I305" s="16" t="s">
        <v>117</v>
      </c>
      <c r="J305" s="16" t="s">
        <v>117</v>
      </c>
      <c r="K305" s="17" t="s">
        <v>117</v>
      </c>
      <c r="L305" s="18" t="s">
        <v>117</v>
      </c>
      <c r="N305" s="20" t="s">
        <v>117</v>
      </c>
      <c r="P305" s="19"/>
    </row>
    <row r="306" spans="1:16" x14ac:dyDescent="0.3">
      <c r="A306" s="12" t="s">
        <v>225</v>
      </c>
      <c r="B306" s="12" t="s">
        <v>147</v>
      </c>
      <c r="C306" s="12" t="s">
        <v>181</v>
      </c>
      <c r="D306" s="12" t="s">
        <v>103</v>
      </c>
      <c r="E306" s="21">
        <v>1.1986674232000001</v>
      </c>
      <c r="F306" s="23">
        <v>540630.89766085602</v>
      </c>
      <c r="G306" s="23" t="s">
        <v>117</v>
      </c>
      <c r="H306" s="16" t="s">
        <v>117</v>
      </c>
      <c r="I306" s="16" t="s">
        <v>117</v>
      </c>
      <c r="J306" s="16" t="s">
        <v>117</v>
      </c>
      <c r="K306" s="17" t="s">
        <v>117</v>
      </c>
      <c r="L306" s="18" t="s">
        <v>117</v>
      </c>
      <c r="N306" s="20" t="s">
        <v>117</v>
      </c>
      <c r="P306" s="19"/>
    </row>
    <row r="307" spans="1:16" x14ac:dyDescent="0.3">
      <c r="A307" s="12" t="s">
        <v>226</v>
      </c>
      <c r="B307" s="12" t="s">
        <v>147</v>
      </c>
      <c r="C307" s="12" t="s">
        <v>187</v>
      </c>
      <c r="D307" s="12" t="s">
        <v>103</v>
      </c>
      <c r="E307" s="21">
        <v>1.19864799306666</v>
      </c>
      <c r="F307" s="23">
        <v>582264.17333292402</v>
      </c>
      <c r="G307" s="23" t="s">
        <v>117</v>
      </c>
      <c r="H307" s="16" t="s">
        <v>117</v>
      </c>
      <c r="I307" s="16" t="s">
        <v>117</v>
      </c>
      <c r="J307" s="16" t="s">
        <v>117</v>
      </c>
      <c r="K307" s="17" t="s">
        <v>117</v>
      </c>
      <c r="L307" s="18" t="s">
        <v>117</v>
      </c>
      <c r="N307" s="20" t="s">
        <v>117</v>
      </c>
      <c r="P307" s="19"/>
    </row>
    <row r="308" spans="1:16" x14ac:dyDescent="0.3">
      <c r="A308" s="12" t="s">
        <v>227</v>
      </c>
      <c r="B308" s="12" t="s">
        <v>147</v>
      </c>
      <c r="C308" s="12" t="s">
        <v>192</v>
      </c>
      <c r="D308" s="12" t="s">
        <v>103</v>
      </c>
      <c r="E308" s="21">
        <v>1.18865037013333</v>
      </c>
      <c r="F308" s="23">
        <v>526016.11875848495</v>
      </c>
      <c r="G308" s="23" t="s">
        <v>117</v>
      </c>
      <c r="H308" s="16" t="s">
        <v>117</v>
      </c>
      <c r="I308" s="16" t="s">
        <v>117</v>
      </c>
      <c r="J308" s="16" t="s">
        <v>117</v>
      </c>
      <c r="K308" s="17" t="s">
        <v>117</v>
      </c>
      <c r="L308" s="18" t="s">
        <v>117</v>
      </c>
      <c r="N308" s="20" t="s">
        <v>117</v>
      </c>
      <c r="P308" s="19"/>
    </row>
    <row r="309" spans="1:16" x14ac:dyDescent="0.3">
      <c r="A309" s="12" t="s">
        <v>228</v>
      </c>
      <c r="B309" s="12" t="s">
        <v>147</v>
      </c>
      <c r="C309" s="12" t="s">
        <v>183</v>
      </c>
      <c r="D309" s="12" t="s">
        <v>103</v>
      </c>
      <c r="E309" s="21">
        <v>1.1886538746666599</v>
      </c>
      <c r="F309" s="23">
        <v>555162.89583670604</v>
      </c>
      <c r="G309" s="23" t="s">
        <v>117</v>
      </c>
      <c r="H309" s="16" t="s">
        <v>117</v>
      </c>
      <c r="I309" s="16" t="s">
        <v>117</v>
      </c>
      <c r="J309" s="16" t="s">
        <v>117</v>
      </c>
      <c r="K309" s="17" t="s">
        <v>117</v>
      </c>
      <c r="L309" s="18" t="s">
        <v>117</v>
      </c>
      <c r="N309" s="20" t="s">
        <v>117</v>
      </c>
      <c r="P309" s="19"/>
    </row>
    <row r="310" spans="1:16" x14ac:dyDescent="0.3">
      <c r="A310" s="12" t="s">
        <v>229</v>
      </c>
      <c r="B310" s="12" t="s">
        <v>147</v>
      </c>
      <c r="C310" s="12" t="s">
        <v>197</v>
      </c>
      <c r="D310" s="12" t="s">
        <v>103</v>
      </c>
      <c r="E310" s="21">
        <v>1.1686359792000001</v>
      </c>
      <c r="F310" s="23">
        <v>581406.33563489898</v>
      </c>
      <c r="G310" s="23" t="s">
        <v>117</v>
      </c>
      <c r="H310" s="16" t="s">
        <v>117</v>
      </c>
      <c r="I310" s="16" t="s">
        <v>117</v>
      </c>
      <c r="J310" s="16" t="s">
        <v>117</v>
      </c>
      <c r="K310" s="17" t="s">
        <v>117</v>
      </c>
      <c r="L310" s="18" t="s">
        <v>117</v>
      </c>
      <c r="N310" s="20" t="s">
        <v>117</v>
      </c>
      <c r="P310" s="19"/>
    </row>
    <row r="311" spans="1:16" x14ac:dyDescent="0.3">
      <c r="A311" s="12" t="s">
        <v>230</v>
      </c>
      <c r="B311" s="12" t="s">
        <v>147</v>
      </c>
      <c r="C311" s="12" t="s">
        <v>156</v>
      </c>
      <c r="D311" s="12" t="s">
        <v>103</v>
      </c>
      <c r="E311" s="21">
        <v>1.198668812</v>
      </c>
      <c r="F311" s="23">
        <v>526294.72303350701</v>
      </c>
      <c r="G311" s="23" t="s">
        <v>117</v>
      </c>
      <c r="H311" s="16" t="s">
        <v>117</v>
      </c>
      <c r="I311" s="16" t="s">
        <v>117</v>
      </c>
      <c r="J311" s="16" t="s">
        <v>117</v>
      </c>
      <c r="K311" s="17" t="s">
        <v>117</v>
      </c>
      <c r="L311" s="18" t="s">
        <v>117</v>
      </c>
      <c r="N311" s="20" t="s">
        <v>117</v>
      </c>
      <c r="P311" s="19"/>
    </row>
    <row r="312" spans="1:16" x14ac:dyDescent="0.3">
      <c r="A312" s="12" t="s">
        <v>231</v>
      </c>
      <c r="B312" s="12" t="s">
        <v>147</v>
      </c>
      <c r="C312" s="12" t="s">
        <v>150</v>
      </c>
      <c r="D312" s="12" t="s">
        <v>103</v>
      </c>
      <c r="E312" s="21">
        <v>1.1986573069333299</v>
      </c>
      <c r="F312" s="23">
        <v>525584.28308507195</v>
      </c>
      <c r="G312" s="23" t="s">
        <v>117</v>
      </c>
      <c r="H312" s="16" t="s">
        <v>117</v>
      </c>
      <c r="I312" s="16" t="s">
        <v>117</v>
      </c>
      <c r="J312" s="16" t="s">
        <v>117</v>
      </c>
      <c r="K312" s="17" t="s">
        <v>117</v>
      </c>
      <c r="L312" s="18" t="s">
        <v>117</v>
      </c>
      <c r="N312" s="20" t="s">
        <v>117</v>
      </c>
      <c r="P312" s="19"/>
    </row>
    <row r="313" spans="1:16" x14ac:dyDescent="0.3">
      <c r="A313" s="12" t="s">
        <v>232</v>
      </c>
      <c r="B313" s="12" t="s">
        <v>147</v>
      </c>
      <c r="C313" s="12" t="s">
        <v>78</v>
      </c>
      <c r="D313" s="12" t="s">
        <v>103</v>
      </c>
      <c r="E313" s="21">
        <v>1.1986560736</v>
      </c>
      <c r="F313" s="23">
        <v>515194.25500370102</v>
      </c>
      <c r="G313" s="23" t="s">
        <v>117</v>
      </c>
      <c r="H313" s="16" t="s">
        <v>117</v>
      </c>
      <c r="I313" s="16" t="s">
        <v>117</v>
      </c>
      <c r="J313" s="16" t="s">
        <v>117</v>
      </c>
      <c r="K313" s="17" t="s">
        <v>117</v>
      </c>
      <c r="L313" s="18" t="s">
        <v>117</v>
      </c>
      <c r="N313" s="20" t="s">
        <v>117</v>
      </c>
      <c r="P313" s="19"/>
    </row>
    <row r="314" spans="1:16" x14ac:dyDescent="0.3">
      <c r="A314" s="12" t="s">
        <v>233</v>
      </c>
      <c r="B314" s="12" t="s">
        <v>147</v>
      </c>
      <c r="C314" s="12" t="s">
        <v>150</v>
      </c>
      <c r="D314" s="12" t="s">
        <v>103</v>
      </c>
      <c r="E314" s="21">
        <v>1.20868001866666</v>
      </c>
      <c r="F314" s="23">
        <v>510403.69681833201</v>
      </c>
      <c r="G314" s="23" t="s">
        <v>117</v>
      </c>
      <c r="H314" s="16" t="s">
        <v>117</v>
      </c>
      <c r="I314" s="16" t="s">
        <v>117</v>
      </c>
      <c r="J314" s="16" t="s">
        <v>117</v>
      </c>
      <c r="K314" s="17" t="s">
        <v>117</v>
      </c>
      <c r="L314" s="18" t="s">
        <v>117</v>
      </c>
      <c r="N314" s="20" t="s">
        <v>117</v>
      </c>
      <c r="P314" s="19"/>
    </row>
    <row r="315" spans="1:16" x14ac:dyDescent="0.3">
      <c r="A315" s="12" t="s">
        <v>234</v>
      </c>
      <c r="B315" s="12" t="s">
        <v>147</v>
      </c>
      <c r="C315" s="12" t="s">
        <v>78</v>
      </c>
      <c r="D315" s="12" t="s">
        <v>103</v>
      </c>
      <c r="E315" s="21">
        <v>1.2086826824000001</v>
      </c>
      <c r="F315" s="23">
        <v>505687.10841192701</v>
      </c>
      <c r="G315" s="23" t="s">
        <v>117</v>
      </c>
      <c r="H315" s="16" t="s">
        <v>117</v>
      </c>
      <c r="I315" s="16" t="s">
        <v>117</v>
      </c>
      <c r="J315" s="16" t="s">
        <v>117</v>
      </c>
      <c r="K315" s="17" t="s">
        <v>117</v>
      </c>
      <c r="L315" s="18" t="s">
        <v>117</v>
      </c>
      <c r="N315" s="20" t="s">
        <v>117</v>
      </c>
      <c r="P315" s="19"/>
    </row>
    <row r="317" spans="1:16" x14ac:dyDescent="0.3">
      <c r="A317" s="11" t="s">
        <v>50</v>
      </c>
      <c r="C317" s="11" t="s">
        <v>51</v>
      </c>
      <c r="D317" s="11" t="s">
        <v>52</v>
      </c>
      <c r="F317" s="13" t="s">
        <v>53</v>
      </c>
      <c r="G317" s="14" t="s">
        <v>54</v>
      </c>
      <c r="H317" s="15"/>
      <c r="P317" s="19"/>
    </row>
    <row r="318" spans="1:16" x14ac:dyDescent="0.3">
      <c r="A318" s="12" t="s">
        <v>242</v>
      </c>
      <c r="C318" s="12" t="s">
        <v>239</v>
      </c>
      <c r="D318" s="12" t="s">
        <v>240</v>
      </c>
      <c r="F318" s="22" t="s">
        <v>58</v>
      </c>
      <c r="G318" s="22" t="s">
        <v>243</v>
      </c>
      <c r="P318" s="19"/>
    </row>
    <row r="319" spans="1:16" x14ac:dyDescent="0.3">
      <c r="I319" s="24" t="s">
        <v>60</v>
      </c>
      <c r="J319" s="24" t="s">
        <v>61</v>
      </c>
      <c r="P319" s="19"/>
    </row>
    <row r="320" spans="1:16" s="1" customFormat="1" x14ac:dyDescent="0.3">
      <c r="A320" s="11" t="s">
        <v>62</v>
      </c>
      <c r="B320" s="11" t="s">
        <v>63</v>
      </c>
      <c r="C320" s="11" t="s">
        <v>64</v>
      </c>
      <c r="D320" s="25" t="s">
        <v>65</v>
      </c>
      <c r="E320" s="30" t="s">
        <v>75</v>
      </c>
      <c r="F320" s="26" t="s">
        <v>66</v>
      </c>
      <c r="G320" s="26" t="s">
        <v>67</v>
      </c>
      <c r="H320" s="24" t="s">
        <v>68</v>
      </c>
      <c r="I320" s="24" t="s">
        <v>69</v>
      </c>
      <c r="J320" s="24" t="s">
        <v>69</v>
      </c>
      <c r="K320" s="27" t="s">
        <v>70</v>
      </c>
      <c r="L320" s="28" t="s">
        <v>71</v>
      </c>
      <c r="M320" s="29" t="s">
        <v>72</v>
      </c>
      <c r="N320" s="29" t="s">
        <v>73</v>
      </c>
      <c r="O320" s="29" t="s">
        <v>74</v>
      </c>
      <c r="P320" s="29"/>
    </row>
    <row r="321" spans="1:16" x14ac:dyDescent="0.3">
      <c r="A321" s="12" t="s">
        <v>76</v>
      </c>
      <c r="B321" s="12" t="s">
        <v>77</v>
      </c>
      <c r="C321" s="12" t="s">
        <v>78</v>
      </c>
      <c r="D321" s="12" t="s">
        <v>79</v>
      </c>
      <c r="E321" s="21">
        <v>4.8431442221333301</v>
      </c>
      <c r="F321" s="23">
        <v>263485.36895005603</v>
      </c>
      <c r="G321" s="23" t="s">
        <v>117</v>
      </c>
      <c r="H321" s="16" t="s">
        <v>117</v>
      </c>
      <c r="I321" s="16">
        <v>5</v>
      </c>
      <c r="J321" s="16" t="s">
        <v>117</v>
      </c>
      <c r="K321" s="17" t="s">
        <v>117</v>
      </c>
      <c r="L321" s="18" t="s">
        <v>117</v>
      </c>
      <c r="N321" s="20" t="s">
        <v>81</v>
      </c>
      <c r="P321" s="19"/>
    </row>
    <row r="322" spans="1:16" x14ac:dyDescent="0.3">
      <c r="A322" s="12" t="s">
        <v>83</v>
      </c>
      <c r="B322" s="12" t="s">
        <v>77</v>
      </c>
      <c r="C322" s="12" t="s">
        <v>84</v>
      </c>
      <c r="D322" s="12" t="s">
        <v>79</v>
      </c>
      <c r="E322" s="21">
        <v>4.8432240128000004</v>
      </c>
      <c r="F322" s="23">
        <v>267044.38765155798</v>
      </c>
      <c r="G322" s="23" t="s">
        <v>117</v>
      </c>
      <c r="H322" s="16" t="s">
        <v>117</v>
      </c>
      <c r="I322" s="16">
        <v>5</v>
      </c>
      <c r="J322" s="16" t="s">
        <v>117</v>
      </c>
      <c r="K322" s="17" t="s">
        <v>117</v>
      </c>
      <c r="L322" s="18" t="s">
        <v>117</v>
      </c>
      <c r="N322" s="20" t="s">
        <v>85</v>
      </c>
      <c r="P322" s="19"/>
    </row>
    <row r="323" spans="1:16" x14ac:dyDescent="0.3">
      <c r="A323" s="12" t="s">
        <v>86</v>
      </c>
      <c r="B323" s="12" t="s">
        <v>77</v>
      </c>
      <c r="C323" s="12" t="s">
        <v>87</v>
      </c>
      <c r="D323" s="12" t="s">
        <v>79</v>
      </c>
      <c r="E323" s="21">
        <v>4.8432215096000002</v>
      </c>
      <c r="F323" s="23">
        <v>251149.41056132401</v>
      </c>
      <c r="G323" s="23" t="s">
        <v>117</v>
      </c>
      <c r="H323" s="16" t="s">
        <v>117</v>
      </c>
      <c r="I323" s="16">
        <v>5</v>
      </c>
      <c r="J323" s="16" t="s">
        <v>117</v>
      </c>
      <c r="K323" s="17" t="s">
        <v>117</v>
      </c>
      <c r="L323" s="18" t="s">
        <v>117</v>
      </c>
      <c r="N323" s="20" t="s">
        <v>88</v>
      </c>
      <c r="P323" s="19"/>
    </row>
    <row r="324" spans="1:16" x14ac:dyDescent="0.3">
      <c r="A324" s="12" t="s">
        <v>89</v>
      </c>
      <c r="B324" s="12" t="s">
        <v>77</v>
      </c>
      <c r="C324" s="12" t="s">
        <v>90</v>
      </c>
      <c r="D324" s="12" t="s">
        <v>79</v>
      </c>
      <c r="E324" s="21">
        <v>4.8430767776000003</v>
      </c>
      <c r="F324" s="23">
        <v>264778.49529771</v>
      </c>
      <c r="G324" s="23" t="s">
        <v>117</v>
      </c>
      <c r="H324" s="16" t="s">
        <v>117</v>
      </c>
      <c r="I324" s="16">
        <v>5</v>
      </c>
      <c r="J324" s="16" t="s">
        <v>117</v>
      </c>
      <c r="K324" s="17" t="s">
        <v>117</v>
      </c>
      <c r="L324" s="18" t="s">
        <v>117</v>
      </c>
      <c r="N324" s="20" t="s">
        <v>91</v>
      </c>
      <c r="P324" s="19"/>
    </row>
    <row r="325" spans="1:16" x14ac:dyDescent="0.3">
      <c r="A325" s="12" t="s">
        <v>92</v>
      </c>
      <c r="B325" s="12" t="s">
        <v>77</v>
      </c>
      <c r="C325" s="12" t="s">
        <v>93</v>
      </c>
      <c r="D325" s="12" t="s">
        <v>79</v>
      </c>
      <c r="E325" s="21">
        <v>4.8431616631999903</v>
      </c>
      <c r="F325" s="23">
        <v>207937.23392490501</v>
      </c>
      <c r="G325" s="23" t="s">
        <v>117</v>
      </c>
      <c r="H325" s="16" t="s">
        <v>117</v>
      </c>
      <c r="I325" s="16">
        <v>5</v>
      </c>
      <c r="J325" s="16" t="s">
        <v>117</v>
      </c>
      <c r="K325" s="17" t="s">
        <v>117</v>
      </c>
      <c r="L325" s="18" t="s">
        <v>117</v>
      </c>
      <c r="N325" s="20" t="s">
        <v>94</v>
      </c>
      <c r="P325" s="19"/>
    </row>
    <row r="326" spans="1:16" x14ac:dyDescent="0.3">
      <c r="A326" s="12" t="s">
        <v>95</v>
      </c>
      <c r="B326" s="12" t="s">
        <v>77</v>
      </c>
      <c r="C326" s="12" t="s">
        <v>96</v>
      </c>
      <c r="D326" s="12" t="s">
        <v>79</v>
      </c>
      <c r="E326" s="21">
        <v>4.8331671402666601</v>
      </c>
      <c r="F326" s="23">
        <v>232605.25871051801</v>
      </c>
      <c r="G326" s="23" t="s">
        <v>117</v>
      </c>
      <c r="H326" s="16" t="s">
        <v>117</v>
      </c>
      <c r="I326" s="16">
        <v>5</v>
      </c>
      <c r="J326" s="16" t="s">
        <v>117</v>
      </c>
      <c r="K326" s="17" t="s">
        <v>117</v>
      </c>
      <c r="L326" s="18" t="s">
        <v>117</v>
      </c>
      <c r="N326" s="20" t="s">
        <v>97</v>
      </c>
      <c r="P326" s="19"/>
    </row>
    <row r="327" spans="1:16" x14ac:dyDescent="0.3">
      <c r="A327" s="12" t="s">
        <v>98</v>
      </c>
      <c r="B327" s="12" t="s">
        <v>77</v>
      </c>
      <c r="C327" s="12" t="s">
        <v>99</v>
      </c>
      <c r="D327" s="12" t="s">
        <v>79</v>
      </c>
      <c r="E327" s="21">
        <v>4.8332169048000004</v>
      </c>
      <c r="F327" s="23">
        <v>184854.24325067099</v>
      </c>
      <c r="G327" s="23" t="s">
        <v>117</v>
      </c>
      <c r="H327" s="16" t="s">
        <v>117</v>
      </c>
      <c r="I327" s="16">
        <v>5</v>
      </c>
      <c r="J327" s="16" t="s">
        <v>117</v>
      </c>
      <c r="K327" s="17" t="s">
        <v>117</v>
      </c>
      <c r="L327" s="18" t="s">
        <v>117</v>
      </c>
      <c r="N327" s="20" t="s">
        <v>100</v>
      </c>
      <c r="P327" s="19"/>
    </row>
    <row r="328" spans="1:16" x14ac:dyDescent="0.3">
      <c r="A328" s="12" t="s">
        <v>101</v>
      </c>
      <c r="B328" s="12" t="s">
        <v>77</v>
      </c>
      <c r="C328" s="12" t="s">
        <v>102</v>
      </c>
      <c r="D328" s="12" t="s">
        <v>79</v>
      </c>
      <c r="E328" s="21">
        <v>4.83319426293333</v>
      </c>
      <c r="F328" s="23">
        <v>131786.27237368299</v>
      </c>
      <c r="G328" s="23" t="s">
        <v>117</v>
      </c>
      <c r="H328" s="16" t="s">
        <v>117</v>
      </c>
      <c r="I328" s="16">
        <v>5</v>
      </c>
      <c r="J328" s="16" t="s">
        <v>117</v>
      </c>
      <c r="K328" s="17" t="s">
        <v>117</v>
      </c>
      <c r="L328" s="18" t="s">
        <v>117</v>
      </c>
      <c r="N328" s="20" t="s">
        <v>104</v>
      </c>
      <c r="P328" s="19"/>
    </row>
    <row r="329" spans="1:16" x14ac:dyDescent="0.3">
      <c r="A329" s="12" t="s">
        <v>105</v>
      </c>
      <c r="B329" s="12" t="s">
        <v>77</v>
      </c>
      <c r="C329" s="12" t="s">
        <v>78</v>
      </c>
      <c r="D329" s="12" t="s">
        <v>79</v>
      </c>
      <c r="E329" s="21">
        <v>4.8432078189333296</v>
      </c>
      <c r="F329" s="23">
        <v>267389.57743391598</v>
      </c>
      <c r="G329" s="23" t="s">
        <v>117</v>
      </c>
      <c r="H329" s="16" t="s">
        <v>117</v>
      </c>
      <c r="I329" s="16">
        <v>5</v>
      </c>
      <c r="J329" s="16" t="s">
        <v>117</v>
      </c>
      <c r="K329" s="17" t="s">
        <v>117</v>
      </c>
      <c r="L329" s="18" t="s">
        <v>117</v>
      </c>
      <c r="N329" s="20" t="s">
        <v>81</v>
      </c>
      <c r="P329" s="19"/>
    </row>
    <row r="330" spans="1:16" x14ac:dyDescent="0.3">
      <c r="A330" s="12" t="s">
        <v>106</v>
      </c>
      <c r="B330" s="12" t="s">
        <v>77</v>
      </c>
      <c r="C330" s="12" t="s">
        <v>84</v>
      </c>
      <c r="D330" s="12" t="s">
        <v>79</v>
      </c>
      <c r="E330" s="21">
        <v>4.8432394661333298</v>
      </c>
      <c r="F330" s="23">
        <v>281692.55281705002</v>
      </c>
      <c r="G330" s="23" t="s">
        <v>117</v>
      </c>
      <c r="H330" s="16" t="s">
        <v>117</v>
      </c>
      <c r="I330" s="16">
        <v>5</v>
      </c>
      <c r="J330" s="16" t="s">
        <v>117</v>
      </c>
      <c r="K330" s="17" t="s">
        <v>117</v>
      </c>
      <c r="L330" s="18" t="s">
        <v>117</v>
      </c>
      <c r="N330" s="20" t="s">
        <v>85</v>
      </c>
      <c r="P330" s="19"/>
    </row>
    <row r="331" spans="1:16" x14ac:dyDescent="0.3">
      <c r="A331" s="12" t="s">
        <v>107</v>
      </c>
      <c r="B331" s="12" t="s">
        <v>77</v>
      </c>
      <c r="C331" s="12" t="s">
        <v>87</v>
      </c>
      <c r="D331" s="12" t="s">
        <v>79</v>
      </c>
      <c r="E331" s="21">
        <v>4.8431936170666603</v>
      </c>
      <c r="F331" s="23">
        <v>257974.053397649</v>
      </c>
      <c r="G331" s="23" t="s">
        <v>117</v>
      </c>
      <c r="H331" s="16" t="s">
        <v>117</v>
      </c>
      <c r="I331" s="16">
        <v>5</v>
      </c>
      <c r="J331" s="16" t="s">
        <v>117</v>
      </c>
      <c r="K331" s="17" t="s">
        <v>117</v>
      </c>
      <c r="L331" s="18" t="s">
        <v>117</v>
      </c>
      <c r="N331" s="20" t="s">
        <v>88</v>
      </c>
      <c r="P331" s="19"/>
    </row>
    <row r="332" spans="1:16" x14ac:dyDescent="0.3">
      <c r="A332" s="12" t="s">
        <v>108</v>
      </c>
      <c r="B332" s="12" t="s">
        <v>77</v>
      </c>
      <c r="C332" s="12" t="s">
        <v>90</v>
      </c>
      <c r="D332" s="12" t="s">
        <v>79</v>
      </c>
      <c r="E332" s="21">
        <v>4.8431232965333297</v>
      </c>
      <c r="F332" s="23">
        <v>269023.74353345501</v>
      </c>
      <c r="G332" s="23" t="s">
        <v>117</v>
      </c>
      <c r="H332" s="16" t="s">
        <v>117</v>
      </c>
      <c r="I332" s="16">
        <v>5</v>
      </c>
      <c r="J332" s="16" t="s">
        <v>117</v>
      </c>
      <c r="K332" s="17" t="s">
        <v>117</v>
      </c>
      <c r="L332" s="18" t="s">
        <v>117</v>
      </c>
      <c r="N332" s="20" t="s">
        <v>91</v>
      </c>
      <c r="P332" s="19"/>
    </row>
    <row r="333" spans="1:16" x14ac:dyDescent="0.3">
      <c r="A333" s="12" t="s">
        <v>109</v>
      </c>
      <c r="B333" s="12" t="s">
        <v>77</v>
      </c>
      <c r="C333" s="12" t="s">
        <v>93</v>
      </c>
      <c r="D333" s="12" t="s">
        <v>79</v>
      </c>
      <c r="E333" s="21">
        <v>4.8430744431999999</v>
      </c>
      <c r="F333" s="23">
        <v>213432.852115555</v>
      </c>
      <c r="G333" s="23" t="s">
        <v>117</v>
      </c>
      <c r="H333" s="16" t="s">
        <v>117</v>
      </c>
      <c r="I333" s="16">
        <v>5</v>
      </c>
      <c r="J333" s="16" t="s">
        <v>117</v>
      </c>
      <c r="K333" s="17" t="s">
        <v>117</v>
      </c>
      <c r="L333" s="18" t="s">
        <v>117</v>
      </c>
      <c r="N333" s="20" t="s">
        <v>94</v>
      </c>
      <c r="P333" s="19"/>
    </row>
    <row r="334" spans="1:16" x14ac:dyDescent="0.3">
      <c r="A334" s="12" t="s">
        <v>110</v>
      </c>
      <c r="B334" s="12" t="s">
        <v>77</v>
      </c>
      <c r="C334" s="12" t="s">
        <v>96</v>
      </c>
      <c r="D334" s="12" t="s">
        <v>79</v>
      </c>
      <c r="E334" s="21">
        <v>4.8432408266666602</v>
      </c>
      <c r="F334" s="23">
        <v>234084.67068840799</v>
      </c>
      <c r="G334" s="23" t="s">
        <v>117</v>
      </c>
      <c r="H334" s="16" t="s">
        <v>117</v>
      </c>
      <c r="I334" s="16">
        <v>5</v>
      </c>
      <c r="J334" s="16" t="s">
        <v>117</v>
      </c>
      <c r="K334" s="17" t="s">
        <v>117</v>
      </c>
      <c r="L334" s="18" t="s">
        <v>117</v>
      </c>
      <c r="N334" s="20" t="s">
        <v>97</v>
      </c>
      <c r="P334" s="19"/>
    </row>
    <row r="335" spans="1:16" x14ac:dyDescent="0.3">
      <c r="A335" s="12" t="s">
        <v>111</v>
      </c>
      <c r="B335" s="12" t="s">
        <v>77</v>
      </c>
      <c r="C335" s="12" t="s">
        <v>99</v>
      </c>
      <c r="D335" s="12" t="s">
        <v>79</v>
      </c>
      <c r="E335" s="21">
        <v>4.84318340506666</v>
      </c>
      <c r="F335" s="23">
        <v>191527.148246253</v>
      </c>
      <c r="G335" s="23" t="s">
        <v>117</v>
      </c>
      <c r="H335" s="16" t="s">
        <v>117</v>
      </c>
      <c r="I335" s="16">
        <v>5</v>
      </c>
      <c r="J335" s="16" t="s">
        <v>117</v>
      </c>
      <c r="K335" s="17" t="s">
        <v>117</v>
      </c>
      <c r="L335" s="18" t="s">
        <v>117</v>
      </c>
      <c r="N335" s="20" t="s">
        <v>100</v>
      </c>
      <c r="P335" s="19"/>
    </row>
    <row r="336" spans="1:16" x14ac:dyDescent="0.3">
      <c r="A336" s="12" t="s">
        <v>112</v>
      </c>
      <c r="B336" s="12" t="s">
        <v>77</v>
      </c>
      <c r="C336" s="12" t="s">
        <v>102</v>
      </c>
      <c r="D336" s="12" t="s">
        <v>79</v>
      </c>
      <c r="E336" s="21">
        <v>4.8331907194666597</v>
      </c>
      <c r="F336" s="23">
        <v>134161.88757092401</v>
      </c>
      <c r="G336" s="23" t="s">
        <v>117</v>
      </c>
      <c r="H336" s="16" t="s">
        <v>117</v>
      </c>
      <c r="I336" s="16">
        <v>5</v>
      </c>
      <c r="J336" s="16" t="s">
        <v>117</v>
      </c>
      <c r="K336" s="17" t="s">
        <v>117</v>
      </c>
      <c r="L336" s="18" t="s">
        <v>117</v>
      </c>
      <c r="N336" s="20" t="s">
        <v>104</v>
      </c>
      <c r="P336" s="19"/>
    </row>
    <row r="337" spans="1:16" x14ac:dyDescent="0.3">
      <c r="A337" s="12" t="s">
        <v>113</v>
      </c>
      <c r="B337" s="12" t="s">
        <v>114</v>
      </c>
      <c r="C337" s="12" t="s">
        <v>115</v>
      </c>
      <c r="D337" s="12" t="s">
        <v>79</v>
      </c>
      <c r="E337" s="21" t="s">
        <v>116</v>
      </c>
      <c r="F337" s="23" t="s">
        <v>116</v>
      </c>
      <c r="G337" s="23" t="s">
        <v>117</v>
      </c>
      <c r="H337" s="16" t="s">
        <v>116</v>
      </c>
      <c r="I337" s="16" t="s">
        <v>117</v>
      </c>
      <c r="J337" s="16" t="s">
        <v>116</v>
      </c>
      <c r="K337" s="17" t="s">
        <v>116</v>
      </c>
      <c r="L337" s="18" t="s">
        <v>116</v>
      </c>
      <c r="M337" s="19" t="s">
        <v>118</v>
      </c>
      <c r="N337" s="20" t="s">
        <v>117</v>
      </c>
      <c r="P337" s="19"/>
    </row>
    <row r="338" spans="1:16" x14ac:dyDescent="0.3">
      <c r="A338" s="12" t="s">
        <v>119</v>
      </c>
      <c r="B338" s="12" t="s">
        <v>114</v>
      </c>
      <c r="C338" s="12" t="s">
        <v>115</v>
      </c>
      <c r="D338" s="12" t="s">
        <v>79</v>
      </c>
      <c r="E338" s="21" t="s">
        <v>116</v>
      </c>
      <c r="F338" s="23" t="s">
        <v>116</v>
      </c>
      <c r="G338" s="23" t="s">
        <v>117</v>
      </c>
      <c r="H338" s="16" t="s">
        <v>116</v>
      </c>
      <c r="I338" s="16" t="s">
        <v>117</v>
      </c>
      <c r="J338" s="16" t="s">
        <v>116</v>
      </c>
      <c r="K338" s="17" t="s">
        <v>116</v>
      </c>
      <c r="L338" s="18" t="s">
        <v>116</v>
      </c>
      <c r="M338" s="19" t="s">
        <v>118</v>
      </c>
      <c r="N338" s="20" t="s">
        <v>117</v>
      </c>
      <c r="P338" s="19"/>
    </row>
    <row r="339" spans="1:16" x14ac:dyDescent="0.3">
      <c r="A339" s="12" t="s">
        <v>120</v>
      </c>
      <c r="B339" s="12" t="s">
        <v>114</v>
      </c>
      <c r="C339" s="12" t="s">
        <v>115</v>
      </c>
      <c r="D339" s="12" t="s">
        <v>79</v>
      </c>
      <c r="E339" s="21" t="s">
        <v>116</v>
      </c>
      <c r="F339" s="23" t="s">
        <v>116</v>
      </c>
      <c r="G339" s="23" t="s">
        <v>117</v>
      </c>
      <c r="H339" s="16" t="s">
        <v>116</v>
      </c>
      <c r="I339" s="16" t="s">
        <v>117</v>
      </c>
      <c r="J339" s="16" t="s">
        <v>116</v>
      </c>
      <c r="K339" s="17" t="s">
        <v>116</v>
      </c>
      <c r="L339" s="18" t="s">
        <v>116</v>
      </c>
      <c r="M339" s="19" t="s">
        <v>118</v>
      </c>
      <c r="N339" s="20" t="s">
        <v>117</v>
      </c>
      <c r="P339" s="19"/>
    </row>
    <row r="340" spans="1:16" x14ac:dyDescent="0.3">
      <c r="A340" s="12" t="s">
        <v>121</v>
      </c>
      <c r="B340" s="12" t="s">
        <v>114</v>
      </c>
      <c r="C340" s="12" t="s">
        <v>115</v>
      </c>
      <c r="D340" s="12" t="s">
        <v>79</v>
      </c>
      <c r="E340" s="21" t="s">
        <v>116</v>
      </c>
      <c r="F340" s="23" t="s">
        <v>116</v>
      </c>
      <c r="G340" s="23" t="s">
        <v>117</v>
      </c>
      <c r="H340" s="16" t="s">
        <v>116</v>
      </c>
      <c r="I340" s="16" t="s">
        <v>117</v>
      </c>
      <c r="J340" s="16" t="s">
        <v>116</v>
      </c>
      <c r="K340" s="17" t="s">
        <v>116</v>
      </c>
      <c r="L340" s="18" t="s">
        <v>116</v>
      </c>
      <c r="M340" s="19" t="s">
        <v>118</v>
      </c>
      <c r="N340" s="20" t="s">
        <v>117</v>
      </c>
      <c r="P340" s="19"/>
    </row>
    <row r="341" spans="1:16" x14ac:dyDescent="0.3">
      <c r="A341" s="12" t="s">
        <v>122</v>
      </c>
      <c r="B341" s="12" t="s">
        <v>114</v>
      </c>
      <c r="C341" s="12" t="s">
        <v>115</v>
      </c>
      <c r="D341" s="12" t="s">
        <v>79</v>
      </c>
      <c r="E341" s="21" t="s">
        <v>116</v>
      </c>
      <c r="F341" s="23" t="s">
        <v>116</v>
      </c>
      <c r="G341" s="23" t="s">
        <v>117</v>
      </c>
      <c r="H341" s="16" t="s">
        <v>116</v>
      </c>
      <c r="I341" s="16" t="s">
        <v>117</v>
      </c>
      <c r="J341" s="16" t="s">
        <v>116</v>
      </c>
      <c r="K341" s="17" t="s">
        <v>116</v>
      </c>
      <c r="L341" s="18" t="s">
        <v>116</v>
      </c>
      <c r="M341" s="19" t="s">
        <v>118</v>
      </c>
      <c r="N341" s="20" t="s">
        <v>117</v>
      </c>
      <c r="P341" s="19"/>
    </row>
    <row r="342" spans="1:16" x14ac:dyDescent="0.3">
      <c r="A342" s="12" t="s">
        <v>123</v>
      </c>
      <c r="B342" s="12" t="s">
        <v>114</v>
      </c>
      <c r="C342" s="12" t="s">
        <v>115</v>
      </c>
      <c r="D342" s="12" t="s">
        <v>79</v>
      </c>
      <c r="E342" s="21" t="s">
        <v>116</v>
      </c>
      <c r="F342" s="23" t="s">
        <v>116</v>
      </c>
      <c r="G342" s="23" t="s">
        <v>117</v>
      </c>
      <c r="H342" s="16" t="s">
        <v>116</v>
      </c>
      <c r="I342" s="16" t="s">
        <v>117</v>
      </c>
      <c r="J342" s="16" t="s">
        <v>116</v>
      </c>
      <c r="K342" s="17" t="s">
        <v>116</v>
      </c>
      <c r="L342" s="18" t="s">
        <v>116</v>
      </c>
      <c r="M342" s="19" t="s">
        <v>118</v>
      </c>
      <c r="N342" s="20" t="s">
        <v>117</v>
      </c>
      <c r="P342" s="19"/>
    </row>
    <row r="343" spans="1:16" x14ac:dyDescent="0.3">
      <c r="A343" s="12" t="s">
        <v>124</v>
      </c>
      <c r="B343" s="12" t="s">
        <v>114</v>
      </c>
      <c r="C343" s="12" t="s">
        <v>115</v>
      </c>
      <c r="D343" s="12" t="s">
        <v>79</v>
      </c>
      <c r="E343" s="21" t="s">
        <v>116</v>
      </c>
      <c r="F343" s="23" t="s">
        <v>116</v>
      </c>
      <c r="G343" s="23" t="s">
        <v>117</v>
      </c>
      <c r="H343" s="16" t="s">
        <v>116</v>
      </c>
      <c r="I343" s="16" t="s">
        <v>117</v>
      </c>
      <c r="J343" s="16" t="s">
        <v>116</v>
      </c>
      <c r="K343" s="17" t="s">
        <v>116</v>
      </c>
      <c r="L343" s="18" t="s">
        <v>116</v>
      </c>
      <c r="M343" s="19" t="s">
        <v>118</v>
      </c>
      <c r="N343" s="20" t="s">
        <v>117</v>
      </c>
      <c r="P343" s="19"/>
    </row>
    <row r="344" spans="1:16" x14ac:dyDescent="0.3">
      <c r="A344" s="12" t="s">
        <v>125</v>
      </c>
      <c r="B344" s="12" t="s">
        <v>114</v>
      </c>
      <c r="C344" s="12" t="s">
        <v>115</v>
      </c>
      <c r="D344" s="12" t="s">
        <v>79</v>
      </c>
      <c r="E344" s="21" t="s">
        <v>116</v>
      </c>
      <c r="F344" s="23" t="s">
        <v>116</v>
      </c>
      <c r="G344" s="23" t="s">
        <v>117</v>
      </c>
      <c r="H344" s="16" t="s">
        <v>116</v>
      </c>
      <c r="I344" s="16" t="s">
        <v>117</v>
      </c>
      <c r="J344" s="16" t="s">
        <v>116</v>
      </c>
      <c r="K344" s="17" t="s">
        <v>116</v>
      </c>
      <c r="L344" s="18" t="s">
        <v>116</v>
      </c>
      <c r="M344" s="19" t="s">
        <v>118</v>
      </c>
      <c r="N344" s="20" t="s">
        <v>117</v>
      </c>
      <c r="P344" s="19"/>
    </row>
    <row r="345" spans="1:16" x14ac:dyDescent="0.3">
      <c r="A345" s="12" t="s">
        <v>126</v>
      </c>
      <c r="B345" s="12" t="s">
        <v>114</v>
      </c>
      <c r="C345" s="12" t="s">
        <v>115</v>
      </c>
      <c r="D345" s="12" t="s">
        <v>79</v>
      </c>
      <c r="E345" s="21" t="s">
        <v>116</v>
      </c>
      <c r="F345" s="23" t="s">
        <v>116</v>
      </c>
      <c r="G345" s="23" t="s">
        <v>117</v>
      </c>
      <c r="H345" s="16" t="s">
        <v>116</v>
      </c>
      <c r="I345" s="16" t="s">
        <v>117</v>
      </c>
      <c r="J345" s="16" t="s">
        <v>116</v>
      </c>
      <c r="K345" s="17" t="s">
        <v>116</v>
      </c>
      <c r="L345" s="18" t="s">
        <v>116</v>
      </c>
      <c r="M345" s="19" t="s">
        <v>118</v>
      </c>
      <c r="N345" s="20" t="s">
        <v>117</v>
      </c>
      <c r="P345" s="19"/>
    </row>
    <row r="346" spans="1:16" x14ac:dyDescent="0.3">
      <c r="A346" s="12" t="s">
        <v>127</v>
      </c>
      <c r="B346" s="12" t="s">
        <v>114</v>
      </c>
      <c r="C346" s="12" t="s">
        <v>115</v>
      </c>
      <c r="D346" s="12" t="s">
        <v>79</v>
      </c>
      <c r="E346" s="21" t="s">
        <v>116</v>
      </c>
      <c r="F346" s="23" t="s">
        <v>116</v>
      </c>
      <c r="G346" s="23" t="s">
        <v>117</v>
      </c>
      <c r="H346" s="16" t="s">
        <v>116</v>
      </c>
      <c r="I346" s="16" t="s">
        <v>117</v>
      </c>
      <c r="J346" s="16" t="s">
        <v>116</v>
      </c>
      <c r="K346" s="17" t="s">
        <v>116</v>
      </c>
      <c r="L346" s="18" t="s">
        <v>116</v>
      </c>
      <c r="M346" s="19" t="s">
        <v>118</v>
      </c>
      <c r="N346" s="20" t="s">
        <v>117</v>
      </c>
      <c r="P346" s="19"/>
    </row>
    <row r="347" spans="1:16" x14ac:dyDescent="0.3">
      <c r="A347" s="12" t="s">
        <v>128</v>
      </c>
      <c r="B347" s="12" t="s">
        <v>114</v>
      </c>
      <c r="C347" s="12" t="s">
        <v>115</v>
      </c>
      <c r="D347" s="12" t="s">
        <v>79</v>
      </c>
      <c r="E347" s="21" t="s">
        <v>116</v>
      </c>
      <c r="F347" s="23" t="s">
        <v>116</v>
      </c>
      <c r="G347" s="23" t="s">
        <v>117</v>
      </c>
      <c r="H347" s="16" t="s">
        <v>116</v>
      </c>
      <c r="I347" s="16" t="s">
        <v>117</v>
      </c>
      <c r="J347" s="16" t="s">
        <v>116</v>
      </c>
      <c r="K347" s="17" t="s">
        <v>116</v>
      </c>
      <c r="L347" s="18" t="s">
        <v>116</v>
      </c>
      <c r="M347" s="19" t="s">
        <v>118</v>
      </c>
      <c r="N347" s="20" t="s">
        <v>117</v>
      </c>
      <c r="P347" s="19"/>
    </row>
    <row r="348" spans="1:16" x14ac:dyDescent="0.3">
      <c r="A348" s="12" t="s">
        <v>129</v>
      </c>
      <c r="B348" s="12" t="s">
        <v>114</v>
      </c>
      <c r="C348" s="12" t="s">
        <v>115</v>
      </c>
      <c r="D348" s="12" t="s">
        <v>79</v>
      </c>
      <c r="E348" s="21" t="s">
        <v>116</v>
      </c>
      <c r="F348" s="23" t="s">
        <v>116</v>
      </c>
      <c r="G348" s="23" t="s">
        <v>117</v>
      </c>
      <c r="H348" s="16" t="s">
        <v>116</v>
      </c>
      <c r="I348" s="16" t="s">
        <v>117</v>
      </c>
      <c r="J348" s="16" t="s">
        <v>116</v>
      </c>
      <c r="K348" s="17" t="s">
        <v>116</v>
      </c>
      <c r="L348" s="18" t="s">
        <v>116</v>
      </c>
      <c r="M348" s="19" t="s">
        <v>118</v>
      </c>
      <c r="N348" s="20" t="s">
        <v>117</v>
      </c>
      <c r="P348" s="19"/>
    </row>
    <row r="349" spans="1:16" x14ac:dyDescent="0.3">
      <c r="A349" s="12" t="s">
        <v>130</v>
      </c>
      <c r="B349" s="12" t="s">
        <v>114</v>
      </c>
      <c r="C349" s="12" t="s">
        <v>115</v>
      </c>
      <c r="D349" s="12" t="s">
        <v>79</v>
      </c>
      <c r="E349" s="21" t="s">
        <v>116</v>
      </c>
      <c r="F349" s="23" t="s">
        <v>116</v>
      </c>
      <c r="G349" s="23" t="s">
        <v>117</v>
      </c>
      <c r="H349" s="16" t="s">
        <v>116</v>
      </c>
      <c r="I349" s="16" t="s">
        <v>117</v>
      </c>
      <c r="J349" s="16" t="s">
        <v>116</v>
      </c>
      <c r="K349" s="17" t="s">
        <v>116</v>
      </c>
      <c r="L349" s="18" t="s">
        <v>116</v>
      </c>
      <c r="M349" s="19" t="s">
        <v>118</v>
      </c>
      <c r="N349" s="20" t="s">
        <v>117</v>
      </c>
      <c r="P349" s="19"/>
    </row>
    <row r="350" spans="1:16" x14ac:dyDescent="0.3">
      <c r="A350" s="12" t="s">
        <v>131</v>
      </c>
      <c r="B350" s="12" t="s">
        <v>114</v>
      </c>
      <c r="C350" s="12" t="s">
        <v>115</v>
      </c>
      <c r="D350" s="12" t="s">
        <v>79</v>
      </c>
      <c r="E350" s="21" t="s">
        <v>116</v>
      </c>
      <c r="F350" s="23" t="s">
        <v>116</v>
      </c>
      <c r="G350" s="23" t="s">
        <v>117</v>
      </c>
      <c r="H350" s="16" t="s">
        <v>116</v>
      </c>
      <c r="I350" s="16" t="s">
        <v>117</v>
      </c>
      <c r="J350" s="16" t="s">
        <v>116</v>
      </c>
      <c r="K350" s="17" t="s">
        <v>116</v>
      </c>
      <c r="L350" s="18" t="s">
        <v>116</v>
      </c>
      <c r="M350" s="19" t="s">
        <v>118</v>
      </c>
      <c r="N350" s="20" t="s">
        <v>117</v>
      </c>
      <c r="P350" s="19"/>
    </row>
    <row r="351" spans="1:16" x14ac:dyDescent="0.3">
      <c r="A351" s="12" t="s">
        <v>132</v>
      </c>
      <c r="B351" s="12" t="s">
        <v>114</v>
      </c>
      <c r="C351" s="12" t="s">
        <v>115</v>
      </c>
      <c r="D351" s="12" t="s">
        <v>79</v>
      </c>
      <c r="E351" s="21" t="s">
        <v>116</v>
      </c>
      <c r="F351" s="23" t="s">
        <v>116</v>
      </c>
      <c r="G351" s="23" t="s">
        <v>117</v>
      </c>
      <c r="H351" s="16" t="s">
        <v>116</v>
      </c>
      <c r="I351" s="16" t="s">
        <v>117</v>
      </c>
      <c r="J351" s="16" t="s">
        <v>116</v>
      </c>
      <c r="K351" s="17" t="s">
        <v>116</v>
      </c>
      <c r="L351" s="18" t="s">
        <v>116</v>
      </c>
      <c r="M351" s="19" t="s">
        <v>118</v>
      </c>
      <c r="N351" s="20" t="s">
        <v>117</v>
      </c>
      <c r="P351" s="19"/>
    </row>
    <row r="352" spans="1:16" x14ac:dyDescent="0.3">
      <c r="A352" s="12" t="s">
        <v>133</v>
      </c>
      <c r="B352" s="12" t="s">
        <v>114</v>
      </c>
      <c r="C352" s="12" t="s">
        <v>115</v>
      </c>
      <c r="D352" s="12" t="s">
        <v>79</v>
      </c>
      <c r="E352" s="21" t="s">
        <v>116</v>
      </c>
      <c r="F352" s="23" t="s">
        <v>116</v>
      </c>
      <c r="G352" s="23" t="s">
        <v>117</v>
      </c>
      <c r="H352" s="16" t="s">
        <v>116</v>
      </c>
      <c r="I352" s="16" t="s">
        <v>117</v>
      </c>
      <c r="J352" s="16" t="s">
        <v>116</v>
      </c>
      <c r="K352" s="17" t="s">
        <v>116</v>
      </c>
      <c r="L352" s="18" t="s">
        <v>116</v>
      </c>
      <c r="M352" s="19" t="s">
        <v>118</v>
      </c>
      <c r="N352" s="20" t="s">
        <v>117</v>
      </c>
      <c r="P352" s="19"/>
    </row>
    <row r="353" spans="1:16" x14ac:dyDescent="0.3">
      <c r="A353" s="12" t="s">
        <v>134</v>
      </c>
      <c r="B353" s="12" t="s">
        <v>114</v>
      </c>
      <c r="C353" s="12" t="s">
        <v>115</v>
      </c>
      <c r="D353" s="12" t="s">
        <v>79</v>
      </c>
      <c r="E353" s="21" t="s">
        <v>116</v>
      </c>
      <c r="F353" s="23" t="s">
        <v>116</v>
      </c>
      <c r="G353" s="23" t="s">
        <v>117</v>
      </c>
      <c r="H353" s="16" t="s">
        <v>116</v>
      </c>
      <c r="I353" s="16" t="s">
        <v>117</v>
      </c>
      <c r="J353" s="16" t="s">
        <v>116</v>
      </c>
      <c r="K353" s="17" t="s">
        <v>116</v>
      </c>
      <c r="L353" s="18" t="s">
        <v>116</v>
      </c>
      <c r="M353" s="19" t="s">
        <v>118</v>
      </c>
      <c r="N353" s="20" t="s">
        <v>117</v>
      </c>
      <c r="P353" s="19"/>
    </row>
    <row r="354" spans="1:16" x14ac:dyDescent="0.3">
      <c r="A354" s="12" t="s">
        <v>135</v>
      </c>
      <c r="B354" s="12" t="s">
        <v>114</v>
      </c>
      <c r="C354" s="12" t="s">
        <v>115</v>
      </c>
      <c r="D354" s="12" t="s">
        <v>79</v>
      </c>
      <c r="E354" s="21" t="s">
        <v>116</v>
      </c>
      <c r="F354" s="23" t="s">
        <v>116</v>
      </c>
      <c r="G354" s="23" t="s">
        <v>117</v>
      </c>
      <c r="H354" s="16" t="s">
        <v>116</v>
      </c>
      <c r="I354" s="16" t="s">
        <v>117</v>
      </c>
      <c r="J354" s="16" t="s">
        <v>116</v>
      </c>
      <c r="K354" s="17" t="s">
        <v>116</v>
      </c>
      <c r="L354" s="18" t="s">
        <v>116</v>
      </c>
      <c r="M354" s="19" t="s">
        <v>118</v>
      </c>
      <c r="N354" s="20" t="s">
        <v>117</v>
      </c>
      <c r="P354" s="19"/>
    </row>
    <row r="355" spans="1:16" x14ac:dyDescent="0.3">
      <c r="A355" s="12" t="s">
        <v>136</v>
      </c>
      <c r="B355" s="12" t="s">
        <v>114</v>
      </c>
      <c r="C355" s="12" t="s">
        <v>115</v>
      </c>
      <c r="D355" s="12" t="s">
        <v>79</v>
      </c>
      <c r="E355" s="21" t="s">
        <v>116</v>
      </c>
      <c r="F355" s="23" t="s">
        <v>116</v>
      </c>
      <c r="G355" s="23" t="s">
        <v>117</v>
      </c>
      <c r="H355" s="16" t="s">
        <v>116</v>
      </c>
      <c r="I355" s="16" t="s">
        <v>117</v>
      </c>
      <c r="J355" s="16" t="s">
        <v>116</v>
      </c>
      <c r="K355" s="17" t="s">
        <v>116</v>
      </c>
      <c r="L355" s="18" t="s">
        <v>116</v>
      </c>
      <c r="M355" s="19" t="s">
        <v>118</v>
      </c>
      <c r="N355" s="20" t="s">
        <v>117</v>
      </c>
      <c r="P355" s="19"/>
    </row>
    <row r="356" spans="1:16" x14ac:dyDescent="0.3">
      <c r="A356" s="12" t="s">
        <v>137</v>
      </c>
      <c r="B356" s="12" t="s">
        <v>114</v>
      </c>
      <c r="C356" s="12" t="s">
        <v>115</v>
      </c>
      <c r="D356" s="12" t="s">
        <v>79</v>
      </c>
      <c r="E356" s="21" t="s">
        <v>116</v>
      </c>
      <c r="F356" s="23" t="s">
        <v>116</v>
      </c>
      <c r="G356" s="23" t="s">
        <v>117</v>
      </c>
      <c r="H356" s="16" t="s">
        <v>116</v>
      </c>
      <c r="I356" s="16" t="s">
        <v>117</v>
      </c>
      <c r="J356" s="16" t="s">
        <v>116</v>
      </c>
      <c r="K356" s="17" t="s">
        <v>116</v>
      </c>
      <c r="L356" s="18" t="s">
        <v>116</v>
      </c>
      <c r="M356" s="19" t="s">
        <v>118</v>
      </c>
      <c r="N356" s="20" t="s">
        <v>117</v>
      </c>
      <c r="P356" s="19"/>
    </row>
    <row r="357" spans="1:16" x14ac:dyDescent="0.3">
      <c r="A357" s="12" t="s">
        <v>138</v>
      </c>
      <c r="B357" s="12" t="s">
        <v>114</v>
      </c>
      <c r="C357" s="12" t="s">
        <v>115</v>
      </c>
      <c r="D357" s="12" t="s">
        <v>79</v>
      </c>
      <c r="E357" s="21" t="s">
        <v>116</v>
      </c>
      <c r="F357" s="23" t="s">
        <v>116</v>
      </c>
      <c r="G357" s="23" t="s">
        <v>117</v>
      </c>
      <c r="H357" s="16" t="s">
        <v>116</v>
      </c>
      <c r="I357" s="16" t="s">
        <v>117</v>
      </c>
      <c r="J357" s="16" t="s">
        <v>116</v>
      </c>
      <c r="K357" s="17" t="s">
        <v>116</v>
      </c>
      <c r="L357" s="18" t="s">
        <v>116</v>
      </c>
      <c r="M357" s="19" t="s">
        <v>118</v>
      </c>
      <c r="N357" s="20" t="s">
        <v>117</v>
      </c>
      <c r="P357" s="19"/>
    </row>
    <row r="358" spans="1:16" x14ac:dyDescent="0.3">
      <c r="A358" s="12" t="s">
        <v>139</v>
      </c>
      <c r="B358" s="12" t="s">
        <v>114</v>
      </c>
      <c r="C358" s="12" t="s">
        <v>115</v>
      </c>
      <c r="D358" s="12" t="s">
        <v>79</v>
      </c>
      <c r="E358" s="21" t="s">
        <v>116</v>
      </c>
      <c r="F358" s="23" t="s">
        <v>116</v>
      </c>
      <c r="G358" s="23" t="s">
        <v>117</v>
      </c>
      <c r="H358" s="16" t="s">
        <v>116</v>
      </c>
      <c r="I358" s="16" t="s">
        <v>117</v>
      </c>
      <c r="J358" s="16" t="s">
        <v>116</v>
      </c>
      <c r="K358" s="17" t="s">
        <v>116</v>
      </c>
      <c r="L358" s="18" t="s">
        <v>116</v>
      </c>
      <c r="M358" s="19" t="s">
        <v>118</v>
      </c>
      <c r="N358" s="20" t="s">
        <v>117</v>
      </c>
      <c r="P358" s="19"/>
    </row>
    <row r="359" spans="1:16" x14ac:dyDescent="0.3">
      <c r="A359" s="12" t="s">
        <v>140</v>
      </c>
      <c r="B359" s="12" t="s">
        <v>114</v>
      </c>
      <c r="C359" s="12" t="s">
        <v>115</v>
      </c>
      <c r="D359" s="12" t="s">
        <v>79</v>
      </c>
      <c r="E359" s="21" t="s">
        <v>116</v>
      </c>
      <c r="F359" s="23" t="s">
        <v>116</v>
      </c>
      <c r="G359" s="23" t="s">
        <v>117</v>
      </c>
      <c r="H359" s="16" t="s">
        <v>116</v>
      </c>
      <c r="I359" s="16" t="s">
        <v>117</v>
      </c>
      <c r="J359" s="16" t="s">
        <v>116</v>
      </c>
      <c r="K359" s="17" t="s">
        <v>116</v>
      </c>
      <c r="L359" s="18" t="s">
        <v>116</v>
      </c>
      <c r="M359" s="19" t="s">
        <v>118</v>
      </c>
      <c r="N359" s="20" t="s">
        <v>117</v>
      </c>
      <c r="P359" s="19"/>
    </row>
    <row r="360" spans="1:16" x14ac:dyDescent="0.3">
      <c r="A360" s="12" t="s">
        <v>141</v>
      </c>
      <c r="B360" s="12" t="s">
        <v>114</v>
      </c>
      <c r="C360" s="12" t="s">
        <v>115</v>
      </c>
      <c r="D360" s="12" t="s">
        <v>79</v>
      </c>
      <c r="E360" s="21" t="s">
        <v>116</v>
      </c>
      <c r="F360" s="23" t="s">
        <v>116</v>
      </c>
      <c r="G360" s="23" t="s">
        <v>117</v>
      </c>
      <c r="H360" s="16" t="s">
        <v>116</v>
      </c>
      <c r="I360" s="16" t="s">
        <v>117</v>
      </c>
      <c r="J360" s="16" t="s">
        <v>116</v>
      </c>
      <c r="K360" s="17" t="s">
        <v>116</v>
      </c>
      <c r="L360" s="18" t="s">
        <v>116</v>
      </c>
      <c r="M360" s="19" t="s">
        <v>118</v>
      </c>
      <c r="N360" s="20" t="s">
        <v>117</v>
      </c>
      <c r="P360" s="19"/>
    </row>
    <row r="361" spans="1:16" x14ac:dyDescent="0.3">
      <c r="A361" s="12" t="s">
        <v>142</v>
      </c>
      <c r="B361" s="12" t="s">
        <v>114</v>
      </c>
      <c r="C361" s="12" t="s">
        <v>115</v>
      </c>
      <c r="D361" s="12" t="s">
        <v>79</v>
      </c>
      <c r="E361" s="21" t="s">
        <v>116</v>
      </c>
      <c r="F361" s="23" t="s">
        <v>116</v>
      </c>
      <c r="G361" s="23" t="s">
        <v>117</v>
      </c>
      <c r="H361" s="16" t="s">
        <v>116</v>
      </c>
      <c r="I361" s="16" t="s">
        <v>117</v>
      </c>
      <c r="J361" s="16" t="s">
        <v>116</v>
      </c>
      <c r="K361" s="17" t="s">
        <v>116</v>
      </c>
      <c r="L361" s="18" t="s">
        <v>116</v>
      </c>
      <c r="M361" s="19" t="s">
        <v>118</v>
      </c>
      <c r="N361" s="20" t="s">
        <v>117</v>
      </c>
      <c r="P361" s="19"/>
    </row>
    <row r="362" spans="1:16" x14ac:dyDescent="0.3">
      <c r="A362" s="12" t="s">
        <v>143</v>
      </c>
      <c r="B362" s="12" t="s">
        <v>114</v>
      </c>
      <c r="C362" s="12" t="s">
        <v>115</v>
      </c>
      <c r="D362" s="12" t="s">
        <v>79</v>
      </c>
      <c r="E362" s="21" t="s">
        <v>116</v>
      </c>
      <c r="F362" s="23" t="s">
        <v>116</v>
      </c>
      <c r="G362" s="23" t="s">
        <v>117</v>
      </c>
      <c r="H362" s="16" t="s">
        <v>116</v>
      </c>
      <c r="I362" s="16" t="s">
        <v>117</v>
      </c>
      <c r="J362" s="16" t="s">
        <v>116</v>
      </c>
      <c r="K362" s="17" t="s">
        <v>116</v>
      </c>
      <c r="L362" s="18" t="s">
        <v>116</v>
      </c>
      <c r="M362" s="19" t="s">
        <v>118</v>
      </c>
      <c r="N362" s="20" t="s">
        <v>117</v>
      </c>
      <c r="P362" s="19"/>
    </row>
    <row r="363" spans="1:16" x14ac:dyDescent="0.3">
      <c r="A363" s="12" t="s">
        <v>144</v>
      </c>
      <c r="B363" s="12" t="s">
        <v>114</v>
      </c>
      <c r="C363" s="12" t="s">
        <v>115</v>
      </c>
      <c r="D363" s="12" t="s">
        <v>79</v>
      </c>
      <c r="E363" s="21" t="s">
        <v>116</v>
      </c>
      <c r="F363" s="23" t="s">
        <v>116</v>
      </c>
      <c r="G363" s="23" t="s">
        <v>117</v>
      </c>
      <c r="H363" s="16" t="s">
        <v>116</v>
      </c>
      <c r="I363" s="16" t="s">
        <v>117</v>
      </c>
      <c r="J363" s="16" t="s">
        <v>116</v>
      </c>
      <c r="K363" s="17" t="s">
        <v>116</v>
      </c>
      <c r="L363" s="18" t="s">
        <v>116</v>
      </c>
      <c r="M363" s="19" t="s">
        <v>118</v>
      </c>
      <c r="N363" s="20" t="s">
        <v>117</v>
      </c>
      <c r="P363" s="19"/>
    </row>
    <row r="364" spans="1:16" x14ac:dyDescent="0.3">
      <c r="A364" s="12" t="s">
        <v>145</v>
      </c>
      <c r="B364" s="12" t="s">
        <v>114</v>
      </c>
      <c r="C364" s="12" t="s">
        <v>115</v>
      </c>
      <c r="D364" s="12" t="s">
        <v>79</v>
      </c>
      <c r="E364" s="21" t="s">
        <v>116</v>
      </c>
      <c r="F364" s="23" t="s">
        <v>116</v>
      </c>
      <c r="G364" s="23" t="s">
        <v>117</v>
      </c>
      <c r="H364" s="16" t="s">
        <v>116</v>
      </c>
      <c r="I364" s="16" t="s">
        <v>117</v>
      </c>
      <c r="J364" s="16" t="s">
        <v>116</v>
      </c>
      <c r="K364" s="17" t="s">
        <v>116</v>
      </c>
      <c r="L364" s="18" t="s">
        <v>116</v>
      </c>
      <c r="M364" s="19" t="s">
        <v>118</v>
      </c>
      <c r="N364" s="20" t="s">
        <v>117</v>
      </c>
      <c r="P364" s="19"/>
    </row>
    <row r="365" spans="1:16" x14ac:dyDescent="0.3">
      <c r="A365" s="12" t="s">
        <v>146</v>
      </c>
      <c r="B365" s="12" t="s">
        <v>147</v>
      </c>
      <c r="C365" s="12" t="s">
        <v>148</v>
      </c>
      <c r="D365" s="12" t="s">
        <v>79</v>
      </c>
      <c r="E365" s="21">
        <v>4.8431027205333299</v>
      </c>
      <c r="F365" s="23">
        <v>308306.59272933402</v>
      </c>
      <c r="G365" s="23" t="s">
        <v>117</v>
      </c>
      <c r="H365" s="16" t="s">
        <v>117</v>
      </c>
      <c r="I365" s="16" t="s">
        <v>117</v>
      </c>
      <c r="J365" s="16" t="s">
        <v>117</v>
      </c>
      <c r="K365" s="17" t="s">
        <v>117</v>
      </c>
      <c r="L365" s="18" t="s">
        <v>117</v>
      </c>
      <c r="N365" s="20" t="s">
        <v>117</v>
      </c>
      <c r="P365" s="19"/>
    </row>
    <row r="366" spans="1:16" x14ac:dyDescent="0.3">
      <c r="A366" s="12" t="s">
        <v>149</v>
      </c>
      <c r="B366" s="12" t="s">
        <v>147</v>
      </c>
      <c r="C366" s="12" t="s">
        <v>150</v>
      </c>
      <c r="D366" s="12" t="s">
        <v>79</v>
      </c>
      <c r="E366" s="21">
        <v>4.8432043314666604</v>
      </c>
      <c r="F366" s="23">
        <v>269247.260035443</v>
      </c>
      <c r="G366" s="23" t="s">
        <v>117</v>
      </c>
      <c r="H366" s="16" t="s">
        <v>117</v>
      </c>
      <c r="I366" s="16" t="s">
        <v>117</v>
      </c>
      <c r="J366" s="16" t="s">
        <v>117</v>
      </c>
      <c r="K366" s="17" t="s">
        <v>117</v>
      </c>
      <c r="L366" s="18" t="s">
        <v>117</v>
      </c>
      <c r="N366" s="20" t="s">
        <v>117</v>
      </c>
      <c r="P366" s="19"/>
    </row>
    <row r="367" spans="1:16" x14ac:dyDescent="0.3">
      <c r="A367" s="12" t="s">
        <v>151</v>
      </c>
      <c r="B367" s="12" t="s">
        <v>147</v>
      </c>
      <c r="C367" s="12" t="s">
        <v>152</v>
      </c>
      <c r="D367" s="12" t="s">
        <v>79</v>
      </c>
      <c r="E367" s="21">
        <v>4.8431594378666603</v>
      </c>
      <c r="F367" s="23">
        <v>347062.70769742399</v>
      </c>
      <c r="G367" s="23" t="s">
        <v>117</v>
      </c>
      <c r="H367" s="16" t="s">
        <v>117</v>
      </c>
      <c r="I367" s="16" t="s">
        <v>117</v>
      </c>
      <c r="J367" s="16" t="s">
        <v>117</v>
      </c>
      <c r="K367" s="17" t="s">
        <v>117</v>
      </c>
      <c r="L367" s="18" t="s">
        <v>117</v>
      </c>
      <c r="N367" s="20" t="s">
        <v>117</v>
      </c>
      <c r="P367" s="19"/>
    </row>
    <row r="368" spans="1:16" x14ac:dyDescent="0.3">
      <c r="A368" s="12" t="s">
        <v>153</v>
      </c>
      <c r="B368" s="12" t="s">
        <v>147</v>
      </c>
      <c r="C368" s="12" t="s">
        <v>154</v>
      </c>
      <c r="D368" s="12" t="s">
        <v>79</v>
      </c>
      <c r="E368" s="21">
        <v>4.8431027853333299</v>
      </c>
      <c r="F368" s="23">
        <v>248828.69130796599</v>
      </c>
      <c r="G368" s="23" t="s">
        <v>117</v>
      </c>
      <c r="H368" s="16" t="s">
        <v>117</v>
      </c>
      <c r="I368" s="16" t="s">
        <v>117</v>
      </c>
      <c r="J368" s="16" t="s">
        <v>117</v>
      </c>
      <c r="K368" s="17" t="s">
        <v>117</v>
      </c>
      <c r="L368" s="18" t="s">
        <v>117</v>
      </c>
      <c r="N368" s="20" t="s">
        <v>117</v>
      </c>
      <c r="P368" s="19"/>
    </row>
    <row r="369" spans="1:16" x14ac:dyDescent="0.3">
      <c r="A369" s="12" t="s">
        <v>155</v>
      </c>
      <c r="B369" s="12" t="s">
        <v>147</v>
      </c>
      <c r="C369" s="12" t="s">
        <v>156</v>
      </c>
      <c r="D369" s="12" t="s">
        <v>79</v>
      </c>
      <c r="E369" s="21">
        <v>4.8431742138666598</v>
      </c>
      <c r="F369" s="23">
        <v>213924.24291204501</v>
      </c>
      <c r="G369" s="23" t="s">
        <v>117</v>
      </c>
      <c r="H369" s="16" t="s">
        <v>117</v>
      </c>
      <c r="I369" s="16" t="s">
        <v>117</v>
      </c>
      <c r="J369" s="16" t="s">
        <v>117</v>
      </c>
      <c r="K369" s="17" t="s">
        <v>117</v>
      </c>
      <c r="L369" s="18" t="s">
        <v>117</v>
      </c>
      <c r="N369" s="20" t="s">
        <v>117</v>
      </c>
      <c r="P369" s="19"/>
    </row>
    <row r="370" spans="1:16" x14ac:dyDescent="0.3">
      <c r="A370" s="12" t="s">
        <v>157</v>
      </c>
      <c r="B370" s="12" t="s">
        <v>147</v>
      </c>
      <c r="C370" s="12" t="s">
        <v>150</v>
      </c>
      <c r="D370" s="12" t="s">
        <v>79</v>
      </c>
      <c r="E370" s="21">
        <v>4.8431861818666597</v>
      </c>
      <c r="F370" s="23">
        <v>266894.26859942899</v>
      </c>
      <c r="G370" s="23" t="s">
        <v>117</v>
      </c>
      <c r="H370" s="16" t="s">
        <v>117</v>
      </c>
      <c r="I370" s="16" t="s">
        <v>117</v>
      </c>
      <c r="J370" s="16" t="s">
        <v>117</v>
      </c>
      <c r="K370" s="17" t="s">
        <v>117</v>
      </c>
      <c r="L370" s="18" t="s">
        <v>117</v>
      </c>
      <c r="N370" s="20" t="s">
        <v>117</v>
      </c>
      <c r="P370" s="19"/>
    </row>
    <row r="371" spans="1:16" x14ac:dyDescent="0.3">
      <c r="A371" s="12" t="s">
        <v>158</v>
      </c>
      <c r="B371" s="12" t="s">
        <v>147</v>
      </c>
      <c r="C371" s="12" t="s">
        <v>78</v>
      </c>
      <c r="D371" s="12" t="s">
        <v>79</v>
      </c>
      <c r="E371" s="21">
        <v>4.84318588426666</v>
      </c>
      <c r="F371" s="23">
        <v>259456.516307371</v>
      </c>
      <c r="G371" s="23" t="s">
        <v>117</v>
      </c>
      <c r="H371" s="16" t="s">
        <v>117</v>
      </c>
      <c r="I371" s="16" t="s">
        <v>117</v>
      </c>
      <c r="J371" s="16" t="s">
        <v>117</v>
      </c>
      <c r="K371" s="17" t="s">
        <v>117</v>
      </c>
      <c r="L371" s="18" t="s">
        <v>117</v>
      </c>
      <c r="N371" s="20" t="s">
        <v>117</v>
      </c>
      <c r="P371" s="19"/>
    </row>
    <row r="372" spans="1:16" x14ac:dyDescent="0.3">
      <c r="A372" s="12" t="s">
        <v>159</v>
      </c>
      <c r="B372" s="12" t="s">
        <v>147</v>
      </c>
      <c r="C372" s="12" t="s">
        <v>160</v>
      </c>
      <c r="D372" s="12" t="s">
        <v>79</v>
      </c>
      <c r="E372" s="21">
        <v>4.8431576354666603</v>
      </c>
      <c r="F372" s="23">
        <v>274519.08682892303</v>
      </c>
      <c r="G372" s="23" t="s">
        <v>117</v>
      </c>
      <c r="H372" s="16" t="s">
        <v>117</v>
      </c>
      <c r="I372" s="16" t="s">
        <v>117</v>
      </c>
      <c r="J372" s="16" t="s">
        <v>117</v>
      </c>
      <c r="K372" s="17" t="s">
        <v>117</v>
      </c>
      <c r="L372" s="18" t="s">
        <v>117</v>
      </c>
      <c r="N372" s="20" t="s">
        <v>117</v>
      </c>
      <c r="P372" s="19"/>
    </row>
    <row r="373" spans="1:16" x14ac:dyDescent="0.3">
      <c r="A373" s="12" t="s">
        <v>161</v>
      </c>
      <c r="B373" s="12" t="s">
        <v>147</v>
      </c>
      <c r="C373" s="12" t="s">
        <v>162</v>
      </c>
      <c r="D373" s="12" t="s">
        <v>79</v>
      </c>
      <c r="E373" s="21">
        <v>4.8430864877333297</v>
      </c>
      <c r="F373" s="23">
        <v>255305.52791207601</v>
      </c>
      <c r="G373" s="23" t="s">
        <v>117</v>
      </c>
      <c r="H373" s="16" t="s">
        <v>117</v>
      </c>
      <c r="I373" s="16" t="s">
        <v>117</v>
      </c>
      <c r="J373" s="16" t="s">
        <v>117</v>
      </c>
      <c r="K373" s="17" t="s">
        <v>117</v>
      </c>
      <c r="L373" s="18" t="s">
        <v>117</v>
      </c>
      <c r="N373" s="20" t="s">
        <v>117</v>
      </c>
      <c r="P373" s="19"/>
    </row>
    <row r="374" spans="1:16" x14ac:dyDescent="0.3">
      <c r="A374" s="12" t="s">
        <v>163</v>
      </c>
      <c r="B374" s="12" t="s">
        <v>147</v>
      </c>
      <c r="C374" s="12" t="s">
        <v>164</v>
      </c>
      <c r="D374" s="12" t="s">
        <v>79</v>
      </c>
      <c r="E374" s="21">
        <v>4.8431618280000004</v>
      </c>
      <c r="F374" s="23">
        <v>242510.136022683</v>
      </c>
      <c r="G374" s="23" t="s">
        <v>117</v>
      </c>
      <c r="H374" s="16" t="s">
        <v>117</v>
      </c>
      <c r="I374" s="16" t="s">
        <v>117</v>
      </c>
      <c r="J374" s="16" t="s">
        <v>117</v>
      </c>
      <c r="K374" s="17" t="s">
        <v>117</v>
      </c>
      <c r="L374" s="18" t="s">
        <v>117</v>
      </c>
      <c r="N374" s="20" t="s">
        <v>117</v>
      </c>
      <c r="P374" s="19"/>
    </row>
    <row r="375" spans="1:16" x14ac:dyDescent="0.3">
      <c r="A375" s="12" t="s">
        <v>165</v>
      </c>
      <c r="B375" s="12" t="s">
        <v>147</v>
      </c>
      <c r="C375" s="12" t="s">
        <v>166</v>
      </c>
      <c r="D375" s="12" t="s">
        <v>79</v>
      </c>
      <c r="E375" s="21">
        <v>4.8330787386666598</v>
      </c>
      <c r="F375" s="23">
        <v>211088.81609551399</v>
      </c>
      <c r="G375" s="23" t="s">
        <v>117</v>
      </c>
      <c r="H375" s="16" t="s">
        <v>117</v>
      </c>
      <c r="I375" s="16" t="s">
        <v>117</v>
      </c>
      <c r="J375" s="16" t="s">
        <v>117</v>
      </c>
      <c r="K375" s="17" t="s">
        <v>117</v>
      </c>
      <c r="L375" s="18" t="s">
        <v>117</v>
      </c>
      <c r="N375" s="20" t="s">
        <v>117</v>
      </c>
      <c r="P375" s="19"/>
    </row>
    <row r="376" spans="1:16" x14ac:dyDescent="0.3">
      <c r="A376" s="12" t="s">
        <v>167</v>
      </c>
      <c r="B376" s="12" t="s">
        <v>147</v>
      </c>
      <c r="C376" s="12" t="s">
        <v>168</v>
      </c>
      <c r="D376" s="12" t="s">
        <v>79</v>
      </c>
      <c r="E376" s="21">
        <v>4.8431468912</v>
      </c>
      <c r="F376" s="23">
        <v>246117.47181320601</v>
      </c>
      <c r="G376" s="23" t="s">
        <v>117</v>
      </c>
      <c r="H376" s="16" t="s">
        <v>117</v>
      </c>
      <c r="I376" s="16" t="s">
        <v>117</v>
      </c>
      <c r="J376" s="16" t="s">
        <v>117</v>
      </c>
      <c r="K376" s="17" t="s">
        <v>117</v>
      </c>
      <c r="L376" s="18" t="s">
        <v>117</v>
      </c>
      <c r="N376" s="20" t="s">
        <v>117</v>
      </c>
      <c r="P376" s="19"/>
    </row>
    <row r="377" spans="1:16" x14ac:dyDescent="0.3">
      <c r="A377" s="12" t="s">
        <v>169</v>
      </c>
      <c r="B377" s="12" t="s">
        <v>147</v>
      </c>
      <c r="C377" s="12" t="s">
        <v>170</v>
      </c>
      <c r="D377" s="12" t="s">
        <v>79</v>
      </c>
      <c r="E377" s="21">
        <v>4.8331166869333302</v>
      </c>
      <c r="F377" s="23">
        <v>266164.29856932402</v>
      </c>
      <c r="G377" s="23" t="s">
        <v>117</v>
      </c>
      <c r="H377" s="16" t="s">
        <v>117</v>
      </c>
      <c r="I377" s="16" t="s">
        <v>117</v>
      </c>
      <c r="J377" s="16" t="s">
        <v>117</v>
      </c>
      <c r="K377" s="17" t="s">
        <v>117</v>
      </c>
      <c r="L377" s="18" t="s">
        <v>117</v>
      </c>
      <c r="N377" s="20" t="s">
        <v>117</v>
      </c>
      <c r="P377" s="19"/>
    </row>
    <row r="378" spans="1:16" x14ac:dyDescent="0.3">
      <c r="A378" s="12" t="s">
        <v>171</v>
      </c>
      <c r="B378" s="12" t="s">
        <v>147</v>
      </c>
      <c r="C378" s="12" t="s">
        <v>150</v>
      </c>
      <c r="D378" s="12" t="s">
        <v>79</v>
      </c>
      <c r="E378" s="21">
        <v>4.8431329301333301</v>
      </c>
      <c r="F378" s="23">
        <v>274278.76781021</v>
      </c>
      <c r="G378" s="23" t="s">
        <v>117</v>
      </c>
      <c r="H378" s="16" t="s">
        <v>117</v>
      </c>
      <c r="I378" s="16" t="s">
        <v>117</v>
      </c>
      <c r="J378" s="16" t="s">
        <v>117</v>
      </c>
      <c r="K378" s="17" t="s">
        <v>117</v>
      </c>
      <c r="L378" s="18" t="s">
        <v>117</v>
      </c>
      <c r="N378" s="20" t="s">
        <v>117</v>
      </c>
      <c r="P378" s="19"/>
    </row>
    <row r="379" spans="1:16" x14ac:dyDescent="0.3">
      <c r="A379" s="12" t="s">
        <v>172</v>
      </c>
      <c r="B379" s="12" t="s">
        <v>147</v>
      </c>
      <c r="C379" s="12" t="s">
        <v>152</v>
      </c>
      <c r="D379" s="12" t="s">
        <v>79</v>
      </c>
      <c r="E379" s="21">
        <v>4.8432051661333304</v>
      </c>
      <c r="F379" s="23">
        <v>343399.57968738303</v>
      </c>
      <c r="G379" s="23" t="s">
        <v>117</v>
      </c>
      <c r="H379" s="16" t="s">
        <v>117</v>
      </c>
      <c r="I379" s="16" t="s">
        <v>117</v>
      </c>
      <c r="J379" s="16" t="s">
        <v>117</v>
      </c>
      <c r="K379" s="17" t="s">
        <v>117</v>
      </c>
      <c r="L379" s="18" t="s">
        <v>117</v>
      </c>
      <c r="N379" s="20" t="s">
        <v>117</v>
      </c>
      <c r="P379" s="19"/>
    </row>
    <row r="380" spans="1:16" x14ac:dyDescent="0.3">
      <c r="A380" s="12" t="s">
        <v>173</v>
      </c>
      <c r="B380" s="12" t="s">
        <v>147</v>
      </c>
      <c r="C380" s="12" t="s">
        <v>174</v>
      </c>
      <c r="D380" s="12" t="s">
        <v>79</v>
      </c>
      <c r="E380" s="21">
        <v>4.8431629362666602</v>
      </c>
      <c r="F380" s="23">
        <v>265515.00246261002</v>
      </c>
      <c r="G380" s="23" t="s">
        <v>117</v>
      </c>
      <c r="H380" s="16" t="s">
        <v>117</v>
      </c>
      <c r="I380" s="16" t="s">
        <v>117</v>
      </c>
      <c r="J380" s="16" t="s">
        <v>117</v>
      </c>
      <c r="K380" s="17" t="s">
        <v>117</v>
      </c>
      <c r="L380" s="18" t="s">
        <v>117</v>
      </c>
      <c r="N380" s="20" t="s">
        <v>117</v>
      </c>
      <c r="P380" s="19"/>
    </row>
    <row r="381" spans="1:16" x14ac:dyDescent="0.3">
      <c r="A381" s="12" t="s">
        <v>175</v>
      </c>
      <c r="B381" s="12" t="s">
        <v>147</v>
      </c>
      <c r="C381" s="12" t="s">
        <v>176</v>
      </c>
      <c r="D381" s="12" t="s">
        <v>79</v>
      </c>
      <c r="E381" s="21">
        <v>4.8432027048000004</v>
      </c>
      <c r="F381" s="23">
        <v>287777.68563318701</v>
      </c>
      <c r="G381" s="23" t="s">
        <v>117</v>
      </c>
      <c r="H381" s="16" t="s">
        <v>117</v>
      </c>
      <c r="I381" s="16" t="s">
        <v>117</v>
      </c>
      <c r="J381" s="16" t="s">
        <v>117</v>
      </c>
      <c r="K381" s="17" t="s">
        <v>117</v>
      </c>
      <c r="L381" s="18" t="s">
        <v>117</v>
      </c>
      <c r="N381" s="20" t="s">
        <v>117</v>
      </c>
      <c r="P381" s="19"/>
    </row>
    <row r="382" spans="1:16" x14ac:dyDescent="0.3">
      <c r="A382" s="12" t="s">
        <v>177</v>
      </c>
      <c r="B382" s="12" t="s">
        <v>147</v>
      </c>
      <c r="C382" s="12" t="s">
        <v>78</v>
      </c>
      <c r="D382" s="12" t="s">
        <v>79</v>
      </c>
      <c r="E382" s="21">
        <v>4.8331760458666597</v>
      </c>
      <c r="F382" s="23">
        <v>261607.64641124499</v>
      </c>
      <c r="G382" s="23" t="s">
        <v>117</v>
      </c>
      <c r="H382" s="16" t="s">
        <v>117</v>
      </c>
      <c r="I382" s="16" t="s">
        <v>117</v>
      </c>
      <c r="J382" s="16" t="s">
        <v>117</v>
      </c>
      <c r="K382" s="17" t="s">
        <v>117</v>
      </c>
      <c r="L382" s="18" t="s">
        <v>117</v>
      </c>
      <c r="N382" s="20" t="s">
        <v>117</v>
      </c>
      <c r="P382" s="19"/>
    </row>
    <row r="383" spans="1:16" x14ac:dyDescent="0.3">
      <c r="A383" s="12" t="s">
        <v>178</v>
      </c>
      <c r="B383" s="12" t="s">
        <v>147</v>
      </c>
      <c r="C383" s="12" t="s">
        <v>179</v>
      </c>
      <c r="D383" s="12" t="s">
        <v>79</v>
      </c>
      <c r="E383" s="21">
        <v>4.84322084666666</v>
      </c>
      <c r="F383" s="23">
        <v>198156.403704936</v>
      </c>
      <c r="G383" s="23" t="s">
        <v>117</v>
      </c>
      <c r="H383" s="16" t="s">
        <v>117</v>
      </c>
      <c r="I383" s="16" t="s">
        <v>117</v>
      </c>
      <c r="J383" s="16" t="s">
        <v>117</v>
      </c>
      <c r="K383" s="17" t="s">
        <v>117</v>
      </c>
      <c r="L383" s="18" t="s">
        <v>117</v>
      </c>
      <c r="N383" s="20" t="s">
        <v>117</v>
      </c>
      <c r="P383" s="19"/>
    </row>
    <row r="384" spans="1:16" x14ac:dyDescent="0.3">
      <c r="A384" s="12" t="s">
        <v>180</v>
      </c>
      <c r="B384" s="12" t="s">
        <v>147</v>
      </c>
      <c r="C384" s="12" t="s">
        <v>181</v>
      </c>
      <c r="D384" s="12" t="s">
        <v>79</v>
      </c>
      <c r="E384" s="21">
        <v>4.8431002879999996</v>
      </c>
      <c r="F384" s="23">
        <v>277340.99203812599</v>
      </c>
      <c r="G384" s="23" t="s">
        <v>117</v>
      </c>
      <c r="H384" s="16" t="s">
        <v>117</v>
      </c>
      <c r="I384" s="16" t="s">
        <v>117</v>
      </c>
      <c r="J384" s="16" t="s">
        <v>117</v>
      </c>
      <c r="K384" s="17" t="s">
        <v>117</v>
      </c>
      <c r="L384" s="18" t="s">
        <v>117</v>
      </c>
      <c r="N384" s="20" t="s">
        <v>117</v>
      </c>
      <c r="P384" s="19"/>
    </row>
    <row r="385" spans="1:16" x14ac:dyDescent="0.3">
      <c r="A385" s="12" t="s">
        <v>182</v>
      </c>
      <c r="B385" s="12" t="s">
        <v>147</v>
      </c>
      <c r="C385" s="12" t="s">
        <v>183</v>
      </c>
      <c r="D385" s="12" t="s">
        <v>79</v>
      </c>
      <c r="E385" s="21">
        <v>4.8432040695999996</v>
      </c>
      <c r="F385" s="23">
        <v>285350.453625369</v>
      </c>
      <c r="G385" s="23" t="s">
        <v>117</v>
      </c>
      <c r="H385" s="16" t="s">
        <v>117</v>
      </c>
      <c r="I385" s="16" t="s">
        <v>117</v>
      </c>
      <c r="J385" s="16" t="s">
        <v>117</v>
      </c>
      <c r="K385" s="17" t="s">
        <v>117</v>
      </c>
      <c r="L385" s="18" t="s">
        <v>117</v>
      </c>
      <c r="N385" s="20" t="s">
        <v>117</v>
      </c>
      <c r="P385" s="19"/>
    </row>
    <row r="386" spans="1:16" x14ac:dyDescent="0.3">
      <c r="A386" s="12" t="s">
        <v>184</v>
      </c>
      <c r="B386" s="12" t="s">
        <v>147</v>
      </c>
      <c r="C386" s="12" t="s">
        <v>185</v>
      </c>
      <c r="D386" s="12" t="s">
        <v>79</v>
      </c>
      <c r="E386" s="21">
        <v>4.8431140688000003</v>
      </c>
      <c r="F386" s="23">
        <v>273645.070136833</v>
      </c>
      <c r="G386" s="23" t="s">
        <v>117</v>
      </c>
      <c r="H386" s="16" t="s">
        <v>117</v>
      </c>
      <c r="I386" s="16" t="s">
        <v>117</v>
      </c>
      <c r="J386" s="16" t="s">
        <v>117</v>
      </c>
      <c r="K386" s="17" t="s">
        <v>117</v>
      </c>
      <c r="L386" s="18" t="s">
        <v>117</v>
      </c>
      <c r="N386" s="20" t="s">
        <v>117</v>
      </c>
      <c r="P386" s="19"/>
    </row>
    <row r="387" spans="1:16" x14ac:dyDescent="0.3">
      <c r="A387" s="12" t="s">
        <v>186</v>
      </c>
      <c r="B387" s="12" t="s">
        <v>147</v>
      </c>
      <c r="C387" s="12" t="s">
        <v>187</v>
      </c>
      <c r="D387" s="12" t="s">
        <v>79</v>
      </c>
      <c r="E387" s="21">
        <v>4.8431405826666598</v>
      </c>
      <c r="F387" s="23">
        <v>248002.046525552</v>
      </c>
      <c r="G387" s="23" t="s">
        <v>117</v>
      </c>
      <c r="H387" s="16" t="s">
        <v>117</v>
      </c>
      <c r="I387" s="16" t="s">
        <v>117</v>
      </c>
      <c r="J387" s="16" t="s">
        <v>117</v>
      </c>
      <c r="K387" s="17" t="s">
        <v>117</v>
      </c>
      <c r="L387" s="18" t="s">
        <v>117</v>
      </c>
      <c r="N387" s="20" t="s">
        <v>117</v>
      </c>
      <c r="P387" s="19"/>
    </row>
    <row r="388" spans="1:16" x14ac:dyDescent="0.3">
      <c r="A388" s="12" t="s">
        <v>188</v>
      </c>
      <c r="B388" s="12" t="s">
        <v>147</v>
      </c>
      <c r="C388" s="12" t="s">
        <v>189</v>
      </c>
      <c r="D388" s="12" t="s">
        <v>79</v>
      </c>
      <c r="E388" s="21">
        <v>4.8431391165333304</v>
      </c>
      <c r="F388" s="23">
        <v>270651.09564000298</v>
      </c>
      <c r="G388" s="23" t="s">
        <v>117</v>
      </c>
      <c r="H388" s="16" t="s">
        <v>117</v>
      </c>
      <c r="I388" s="16" t="s">
        <v>117</v>
      </c>
      <c r="J388" s="16" t="s">
        <v>117</v>
      </c>
      <c r="K388" s="17" t="s">
        <v>117</v>
      </c>
      <c r="L388" s="18" t="s">
        <v>117</v>
      </c>
      <c r="N388" s="20" t="s">
        <v>117</v>
      </c>
      <c r="P388" s="19"/>
    </row>
    <row r="389" spans="1:16" x14ac:dyDescent="0.3">
      <c r="A389" s="12" t="s">
        <v>190</v>
      </c>
      <c r="B389" s="12" t="s">
        <v>147</v>
      </c>
      <c r="C389" s="12" t="s">
        <v>150</v>
      </c>
      <c r="D389" s="12" t="s">
        <v>79</v>
      </c>
      <c r="E389" s="21">
        <v>4.8332093426666596</v>
      </c>
      <c r="F389" s="23">
        <v>280909.36806650198</v>
      </c>
      <c r="G389" s="23" t="s">
        <v>117</v>
      </c>
      <c r="H389" s="16" t="s">
        <v>117</v>
      </c>
      <c r="I389" s="16" t="s">
        <v>117</v>
      </c>
      <c r="J389" s="16" t="s">
        <v>117</v>
      </c>
      <c r="K389" s="17" t="s">
        <v>117</v>
      </c>
      <c r="L389" s="18" t="s">
        <v>117</v>
      </c>
      <c r="N389" s="20" t="s">
        <v>117</v>
      </c>
      <c r="P389" s="19"/>
    </row>
    <row r="390" spans="1:16" x14ac:dyDescent="0.3">
      <c r="A390" s="12" t="s">
        <v>191</v>
      </c>
      <c r="B390" s="12" t="s">
        <v>147</v>
      </c>
      <c r="C390" s="12" t="s">
        <v>192</v>
      </c>
      <c r="D390" s="12" t="s">
        <v>79</v>
      </c>
      <c r="E390" s="21">
        <v>4.8432213655999998</v>
      </c>
      <c r="F390" s="23">
        <v>270464.76949955599</v>
      </c>
      <c r="G390" s="23" t="s">
        <v>117</v>
      </c>
      <c r="H390" s="16" t="s">
        <v>117</v>
      </c>
      <c r="I390" s="16" t="s">
        <v>117</v>
      </c>
      <c r="J390" s="16" t="s">
        <v>117</v>
      </c>
      <c r="K390" s="17" t="s">
        <v>117</v>
      </c>
      <c r="L390" s="18" t="s">
        <v>117</v>
      </c>
      <c r="N390" s="20" t="s">
        <v>117</v>
      </c>
      <c r="P390" s="19"/>
    </row>
    <row r="391" spans="1:16" x14ac:dyDescent="0.3">
      <c r="A391" s="12" t="s">
        <v>193</v>
      </c>
      <c r="B391" s="12" t="s">
        <v>147</v>
      </c>
      <c r="C391" s="12" t="s">
        <v>194</v>
      </c>
      <c r="D391" s="12" t="s">
        <v>79</v>
      </c>
      <c r="E391" s="21">
        <v>4.8431672880000001</v>
      </c>
      <c r="F391" s="23">
        <v>339485.99237238697</v>
      </c>
      <c r="G391" s="23" t="s">
        <v>117</v>
      </c>
      <c r="H391" s="16" t="s">
        <v>117</v>
      </c>
      <c r="I391" s="16" t="s">
        <v>117</v>
      </c>
      <c r="J391" s="16" t="s">
        <v>117</v>
      </c>
      <c r="K391" s="17" t="s">
        <v>117</v>
      </c>
      <c r="L391" s="18" t="s">
        <v>117</v>
      </c>
      <c r="N391" s="20" t="s">
        <v>117</v>
      </c>
      <c r="P391" s="19"/>
    </row>
    <row r="392" spans="1:16" x14ac:dyDescent="0.3">
      <c r="A392" s="12" t="s">
        <v>195</v>
      </c>
      <c r="B392" s="12" t="s">
        <v>147</v>
      </c>
      <c r="C392" s="12" t="s">
        <v>154</v>
      </c>
      <c r="D392" s="12" t="s">
        <v>79</v>
      </c>
      <c r="E392" s="21">
        <v>4.8431672954666602</v>
      </c>
      <c r="F392" s="23">
        <v>254983.041036101</v>
      </c>
      <c r="G392" s="23" t="s">
        <v>117</v>
      </c>
      <c r="H392" s="16" t="s">
        <v>117</v>
      </c>
      <c r="I392" s="16" t="s">
        <v>117</v>
      </c>
      <c r="J392" s="16" t="s">
        <v>117</v>
      </c>
      <c r="K392" s="17" t="s">
        <v>117</v>
      </c>
      <c r="L392" s="18" t="s">
        <v>117</v>
      </c>
      <c r="N392" s="20" t="s">
        <v>117</v>
      </c>
      <c r="P392" s="19"/>
    </row>
    <row r="393" spans="1:16" x14ac:dyDescent="0.3">
      <c r="A393" s="12" t="s">
        <v>196</v>
      </c>
      <c r="B393" s="12" t="s">
        <v>147</v>
      </c>
      <c r="C393" s="12" t="s">
        <v>197</v>
      </c>
      <c r="D393" s="12" t="s">
        <v>79</v>
      </c>
      <c r="E393" s="21">
        <v>4.8430725800000003</v>
      </c>
      <c r="F393" s="23">
        <v>248866.19119312399</v>
      </c>
      <c r="G393" s="23" t="s">
        <v>117</v>
      </c>
      <c r="H393" s="16" t="s">
        <v>117</v>
      </c>
      <c r="I393" s="16" t="s">
        <v>117</v>
      </c>
      <c r="J393" s="16" t="s">
        <v>117</v>
      </c>
      <c r="K393" s="17" t="s">
        <v>117</v>
      </c>
      <c r="L393" s="18" t="s">
        <v>117</v>
      </c>
      <c r="N393" s="20" t="s">
        <v>117</v>
      </c>
      <c r="P393" s="19"/>
    </row>
    <row r="394" spans="1:16" x14ac:dyDescent="0.3">
      <c r="A394" s="12" t="s">
        <v>198</v>
      </c>
      <c r="B394" s="12" t="s">
        <v>147</v>
      </c>
      <c r="C394" s="12" t="s">
        <v>199</v>
      </c>
      <c r="D394" s="12" t="s">
        <v>79</v>
      </c>
      <c r="E394" s="21">
        <v>4.8431593039999896</v>
      </c>
      <c r="F394" s="23">
        <v>245205.04223358299</v>
      </c>
      <c r="G394" s="23" t="s">
        <v>117</v>
      </c>
      <c r="H394" s="16" t="s">
        <v>117</v>
      </c>
      <c r="I394" s="16" t="s">
        <v>117</v>
      </c>
      <c r="J394" s="16" t="s">
        <v>117</v>
      </c>
      <c r="K394" s="17" t="s">
        <v>117</v>
      </c>
      <c r="L394" s="18" t="s">
        <v>117</v>
      </c>
      <c r="N394" s="20" t="s">
        <v>117</v>
      </c>
      <c r="P394" s="19"/>
    </row>
    <row r="395" spans="1:16" x14ac:dyDescent="0.3">
      <c r="A395" s="12" t="s">
        <v>200</v>
      </c>
      <c r="B395" s="12" t="s">
        <v>147</v>
      </c>
      <c r="C395" s="12" t="s">
        <v>156</v>
      </c>
      <c r="D395" s="12" t="s">
        <v>79</v>
      </c>
      <c r="E395" s="21">
        <v>4.8431472450666604</v>
      </c>
      <c r="F395" s="23">
        <v>217465.56842482599</v>
      </c>
      <c r="G395" s="23" t="s">
        <v>117</v>
      </c>
      <c r="H395" s="16" t="s">
        <v>117</v>
      </c>
      <c r="I395" s="16" t="s">
        <v>117</v>
      </c>
      <c r="J395" s="16" t="s">
        <v>117</v>
      </c>
      <c r="K395" s="17" t="s">
        <v>117</v>
      </c>
      <c r="L395" s="18" t="s">
        <v>117</v>
      </c>
      <c r="N395" s="20" t="s">
        <v>117</v>
      </c>
      <c r="P395" s="19"/>
    </row>
    <row r="396" spans="1:16" x14ac:dyDescent="0.3">
      <c r="A396" s="12" t="s">
        <v>201</v>
      </c>
      <c r="B396" s="12" t="s">
        <v>147</v>
      </c>
      <c r="C396" s="12" t="s">
        <v>78</v>
      </c>
      <c r="D396" s="12" t="s">
        <v>79</v>
      </c>
      <c r="E396" s="21">
        <v>4.8431153666666598</v>
      </c>
      <c r="F396" s="23">
        <v>267952.04349873803</v>
      </c>
      <c r="G396" s="23" t="s">
        <v>117</v>
      </c>
      <c r="H396" s="16" t="s">
        <v>117</v>
      </c>
      <c r="I396" s="16" t="s">
        <v>117</v>
      </c>
      <c r="J396" s="16" t="s">
        <v>117</v>
      </c>
      <c r="K396" s="17" t="s">
        <v>117</v>
      </c>
      <c r="L396" s="18" t="s">
        <v>117</v>
      </c>
      <c r="N396" s="20" t="s">
        <v>117</v>
      </c>
      <c r="P396" s="19"/>
    </row>
    <row r="397" spans="1:16" x14ac:dyDescent="0.3">
      <c r="A397" s="12" t="s">
        <v>202</v>
      </c>
      <c r="B397" s="12" t="s">
        <v>147</v>
      </c>
      <c r="C397" s="12" t="s">
        <v>203</v>
      </c>
      <c r="D397" s="12" t="s">
        <v>79</v>
      </c>
      <c r="E397" s="21">
        <v>4.8430943045333299</v>
      </c>
      <c r="F397" s="23">
        <v>262527.88549283199</v>
      </c>
      <c r="G397" s="23" t="s">
        <v>117</v>
      </c>
      <c r="H397" s="16" t="s">
        <v>117</v>
      </c>
      <c r="I397" s="16" t="s">
        <v>117</v>
      </c>
      <c r="J397" s="16" t="s">
        <v>117</v>
      </c>
      <c r="K397" s="17" t="s">
        <v>117</v>
      </c>
      <c r="L397" s="18" t="s">
        <v>117</v>
      </c>
      <c r="N397" s="20" t="s">
        <v>117</v>
      </c>
      <c r="P397" s="19"/>
    </row>
    <row r="398" spans="1:16" x14ac:dyDescent="0.3">
      <c r="A398" s="12" t="s">
        <v>204</v>
      </c>
      <c r="B398" s="12" t="s">
        <v>147</v>
      </c>
      <c r="C398" s="12" t="s">
        <v>205</v>
      </c>
      <c r="D398" s="12" t="s">
        <v>79</v>
      </c>
      <c r="E398" s="21">
        <v>4.8431754677333299</v>
      </c>
      <c r="F398" s="23">
        <v>280380.77845156897</v>
      </c>
      <c r="G398" s="23" t="s">
        <v>117</v>
      </c>
      <c r="H398" s="16" t="s">
        <v>117</v>
      </c>
      <c r="I398" s="16" t="s">
        <v>117</v>
      </c>
      <c r="J398" s="16" t="s">
        <v>117</v>
      </c>
      <c r="K398" s="17" t="s">
        <v>117</v>
      </c>
      <c r="L398" s="18" t="s">
        <v>117</v>
      </c>
      <c r="N398" s="20" t="s">
        <v>117</v>
      </c>
      <c r="P398" s="19"/>
    </row>
    <row r="399" spans="1:16" x14ac:dyDescent="0.3">
      <c r="A399" s="12" t="s">
        <v>206</v>
      </c>
      <c r="B399" s="12" t="s">
        <v>147</v>
      </c>
      <c r="C399" s="12" t="s">
        <v>207</v>
      </c>
      <c r="D399" s="12" t="s">
        <v>79</v>
      </c>
      <c r="E399" s="21">
        <v>4.8432196159999998</v>
      </c>
      <c r="F399" s="23">
        <v>215059.45611029299</v>
      </c>
      <c r="G399" s="23" t="s">
        <v>117</v>
      </c>
      <c r="H399" s="16" t="s">
        <v>117</v>
      </c>
      <c r="I399" s="16" t="s">
        <v>117</v>
      </c>
      <c r="J399" s="16" t="s">
        <v>117</v>
      </c>
      <c r="K399" s="17" t="s">
        <v>117</v>
      </c>
      <c r="L399" s="18" t="s">
        <v>117</v>
      </c>
      <c r="N399" s="20" t="s">
        <v>117</v>
      </c>
      <c r="P399" s="19"/>
    </row>
    <row r="400" spans="1:16" x14ac:dyDescent="0.3">
      <c r="A400" s="12" t="s">
        <v>208</v>
      </c>
      <c r="B400" s="12" t="s">
        <v>147</v>
      </c>
      <c r="C400" s="12" t="s">
        <v>209</v>
      </c>
      <c r="D400" s="12" t="s">
        <v>79</v>
      </c>
      <c r="E400" s="21">
        <v>4.8431031991999998</v>
      </c>
      <c r="F400" s="23">
        <v>213181.54498709599</v>
      </c>
      <c r="G400" s="23" t="s">
        <v>117</v>
      </c>
      <c r="H400" s="16" t="s">
        <v>117</v>
      </c>
      <c r="I400" s="16" t="s">
        <v>117</v>
      </c>
      <c r="J400" s="16" t="s">
        <v>117</v>
      </c>
      <c r="K400" s="17" t="s">
        <v>117</v>
      </c>
      <c r="L400" s="18" t="s">
        <v>117</v>
      </c>
      <c r="N400" s="20" t="s">
        <v>117</v>
      </c>
      <c r="P400" s="19"/>
    </row>
    <row r="401" spans="1:16" x14ac:dyDescent="0.3">
      <c r="A401" s="12" t="s">
        <v>210</v>
      </c>
      <c r="B401" s="12" t="s">
        <v>147</v>
      </c>
      <c r="C401" s="12" t="s">
        <v>211</v>
      </c>
      <c r="D401" s="12" t="s">
        <v>79</v>
      </c>
      <c r="E401" s="21">
        <v>4.8431941322666603</v>
      </c>
      <c r="F401" s="23">
        <v>243819.872851174</v>
      </c>
      <c r="G401" s="23" t="s">
        <v>117</v>
      </c>
      <c r="H401" s="16" t="s">
        <v>117</v>
      </c>
      <c r="I401" s="16" t="s">
        <v>117</v>
      </c>
      <c r="J401" s="16" t="s">
        <v>117</v>
      </c>
      <c r="K401" s="17" t="s">
        <v>117</v>
      </c>
      <c r="L401" s="18" t="s">
        <v>117</v>
      </c>
      <c r="N401" s="20" t="s">
        <v>117</v>
      </c>
      <c r="P401" s="19"/>
    </row>
    <row r="402" spans="1:16" x14ac:dyDescent="0.3">
      <c r="A402" s="12" t="s">
        <v>212</v>
      </c>
      <c r="B402" s="12" t="s">
        <v>147</v>
      </c>
      <c r="C402" s="12" t="s">
        <v>213</v>
      </c>
      <c r="D402" s="12" t="s">
        <v>79</v>
      </c>
      <c r="E402" s="21">
        <v>4.8431410687999996</v>
      </c>
      <c r="F402" s="23">
        <v>234404.85809096499</v>
      </c>
      <c r="G402" s="23" t="s">
        <v>117</v>
      </c>
      <c r="H402" s="16" t="s">
        <v>117</v>
      </c>
      <c r="I402" s="16" t="s">
        <v>117</v>
      </c>
      <c r="J402" s="16" t="s">
        <v>117</v>
      </c>
      <c r="K402" s="17" t="s">
        <v>117</v>
      </c>
      <c r="L402" s="18" t="s">
        <v>117</v>
      </c>
      <c r="N402" s="20" t="s">
        <v>117</v>
      </c>
      <c r="P402" s="19"/>
    </row>
    <row r="403" spans="1:16" x14ac:dyDescent="0.3">
      <c r="A403" s="12" t="s">
        <v>214</v>
      </c>
      <c r="B403" s="12" t="s">
        <v>147</v>
      </c>
      <c r="C403" s="12" t="s">
        <v>148</v>
      </c>
      <c r="D403" s="12" t="s">
        <v>79</v>
      </c>
      <c r="E403" s="21">
        <v>4.8431643543999998</v>
      </c>
      <c r="F403" s="23">
        <v>313440.13495397998</v>
      </c>
      <c r="G403" s="23" t="s">
        <v>117</v>
      </c>
      <c r="H403" s="16" t="s">
        <v>117</v>
      </c>
      <c r="I403" s="16" t="s">
        <v>117</v>
      </c>
      <c r="J403" s="16" t="s">
        <v>117</v>
      </c>
      <c r="K403" s="17" t="s">
        <v>117</v>
      </c>
      <c r="L403" s="18" t="s">
        <v>117</v>
      </c>
      <c r="N403" s="20" t="s">
        <v>117</v>
      </c>
      <c r="P403" s="19"/>
    </row>
    <row r="404" spans="1:16" x14ac:dyDescent="0.3">
      <c r="A404" s="12" t="s">
        <v>215</v>
      </c>
      <c r="B404" s="12" t="s">
        <v>147</v>
      </c>
      <c r="C404" s="12" t="s">
        <v>216</v>
      </c>
      <c r="D404" s="12" t="s">
        <v>79</v>
      </c>
      <c r="E404" s="21">
        <v>4.8431700117333296</v>
      </c>
      <c r="F404" s="23">
        <v>271675.86753105</v>
      </c>
      <c r="G404" s="23" t="s">
        <v>117</v>
      </c>
      <c r="H404" s="16" t="s">
        <v>117</v>
      </c>
      <c r="I404" s="16" t="s">
        <v>117</v>
      </c>
      <c r="J404" s="16" t="s">
        <v>117</v>
      </c>
      <c r="K404" s="17" t="s">
        <v>117</v>
      </c>
      <c r="L404" s="18" t="s">
        <v>117</v>
      </c>
      <c r="N404" s="20" t="s">
        <v>117</v>
      </c>
      <c r="P404" s="19"/>
    </row>
    <row r="405" spans="1:16" x14ac:dyDescent="0.3">
      <c r="A405" s="12" t="s">
        <v>217</v>
      </c>
      <c r="B405" s="12" t="s">
        <v>147</v>
      </c>
      <c r="C405" s="12" t="s">
        <v>218</v>
      </c>
      <c r="D405" s="12" t="s">
        <v>79</v>
      </c>
      <c r="E405" s="21">
        <v>4.8431896192000004</v>
      </c>
      <c r="F405" s="23">
        <v>228074.04400969701</v>
      </c>
      <c r="G405" s="23" t="s">
        <v>117</v>
      </c>
      <c r="H405" s="16" t="s">
        <v>117</v>
      </c>
      <c r="I405" s="16" t="s">
        <v>117</v>
      </c>
      <c r="J405" s="16" t="s">
        <v>117</v>
      </c>
      <c r="K405" s="17" t="s">
        <v>117</v>
      </c>
      <c r="L405" s="18" t="s">
        <v>117</v>
      </c>
      <c r="N405" s="20" t="s">
        <v>117</v>
      </c>
      <c r="P405" s="19"/>
    </row>
    <row r="406" spans="1:16" x14ac:dyDescent="0.3">
      <c r="A406" s="12" t="s">
        <v>219</v>
      </c>
      <c r="B406" s="12" t="s">
        <v>147</v>
      </c>
      <c r="C406" s="12" t="s">
        <v>220</v>
      </c>
      <c r="D406" s="12" t="s">
        <v>79</v>
      </c>
      <c r="E406" s="21">
        <v>4.8431575245333303</v>
      </c>
      <c r="F406" s="23">
        <v>282686.55179214</v>
      </c>
      <c r="G406" s="23" t="s">
        <v>117</v>
      </c>
      <c r="H406" s="16" t="s">
        <v>117</v>
      </c>
      <c r="I406" s="16" t="s">
        <v>117</v>
      </c>
      <c r="J406" s="16" t="s">
        <v>117</v>
      </c>
      <c r="K406" s="17" t="s">
        <v>117</v>
      </c>
      <c r="L406" s="18" t="s">
        <v>117</v>
      </c>
      <c r="N406" s="20" t="s">
        <v>117</v>
      </c>
      <c r="P406" s="19"/>
    </row>
    <row r="407" spans="1:16" x14ac:dyDescent="0.3">
      <c r="A407" s="12" t="s">
        <v>221</v>
      </c>
      <c r="B407" s="12" t="s">
        <v>147</v>
      </c>
      <c r="C407" s="12" t="s">
        <v>164</v>
      </c>
      <c r="D407" s="12" t="s">
        <v>79</v>
      </c>
      <c r="E407" s="21">
        <v>4.8430919965333299</v>
      </c>
      <c r="F407" s="23">
        <v>250889.763472505</v>
      </c>
      <c r="G407" s="23" t="s">
        <v>117</v>
      </c>
      <c r="H407" s="16" t="s">
        <v>117</v>
      </c>
      <c r="I407" s="16" t="s">
        <v>117</v>
      </c>
      <c r="J407" s="16" t="s">
        <v>117</v>
      </c>
      <c r="K407" s="17" t="s">
        <v>117</v>
      </c>
      <c r="L407" s="18" t="s">
        <v>117</v>
      </c>
      <c r="N407" s="20" t="s">
        <v>117</v>
      </c>
      <c r="P407" s="19"/>
    </row>
    <row r="408" spans="1:16" x14ac:dyDescent="0.3">
      <c r="A408" s="12" t="s">
        <v>222</v>
      </c>
      <c r="B408" s="12" t="s">
        <v>147</v>
      </c>
      <c r="C408" s="12" t="s">
        <v>166</v>
      </c>
      <c r="D408" s="12" t="s">
        <v>79</v>
      </c>
      <c r="E408" s="21">
        <v>4.8431738109333304</v>
      </c>
      <c r="F408" s="23">
        <v>220923.233675091</v>
      </c>
      <c r="G408" s="23" t="s">
        <v>117</v>
      </c>
      <c r="H408" s="16" t="s">
        <v>117</v>
      </c>
      <c r="I408" s="16" t="s">
        <v>117</v>
      </c>
      <c r="J408" s="16" t="s">
        <v>117</v>
      </c>
      <c r="K408" s="17" t="s">
        <v>117</v>
      </c>
      <c r="L408" s="18" t="s">
        <v>117</v>
      </c>
      <c r="N408" s="20" t="s">
        <v>117</v>
      </c>
      <c r="P408" s="19"/>
    </row>
    <row r="409" spans="1:16" x14ac:dyDescent="0.3">
      <c r="A409" s="12" t="s">
        <v>223</v>
      </c>
      <c r="B409" s="12" t="s">
        <v>147</v>
      </c>
      <c r="C409" s="12" t="s">
        <v>174</v>
      </c>
      <c r="D409" s="12" t="s">
        <v>79</v>
      </c>
      <c r="E409" s="21">
        <v>4.8430924912000002</v>
      </c>
      <c r="F409" s="23">
        <v>268312.19310931797</v>
      </c>
      <c r="G409" s="23" t="s">
        <v>117</v>
      </c>
      <c r="H409" s="16" t="s">
        <v>117</v>
      </c>
      <c r="I409" s="16" t="s">
        <v>117</v>
      </c>
      <c r="J409" s="16" t="s">
        <v>117</v>
      </c>
      <c r="K409" s="17" t="s">
        <v>117</v>
      </c>
      <c r="L409" s="18" t="s">
        <v>117</v>
      </c>
      <c r="N409" s="20" t="s">
        <v>117</v>
      </c>
      <c r="P409" s="19"/>
    </row>
    <row r="410" spans="1:16" x14ac:dyDescent="0.3">
      <c r="A410" s="12" t="s">
        <v>224</v>
      </c>
      <c r="B410" s="12" t="s">
        <v>147</v>
      </c>
      <c r="C410" s="12" t="s">
        <v>78</v>
      </c>
      <c r="D410" s="12" t="s">
        <v>79</v>
      </c>
      <c r="E410" s="21">
        <v>4.8430898978666601</v>
      </c>
      <c r="F410" s="23">
        <v>273109.69066732097</v>
      </c>
      <c r="G410" s="23" t="s">
        <v>117</v>
      </c>
      <c r="H410" s="16" t="s">
        <v>117</v>
      </c>
      <c r="I410" s="16" t="s">
        <v>117</v>
      </c>
      <c r="J410" s="16" t="s">
        <v>117</v>
      </c>
      <c r="K410" s="17" t="s">
        <v>117</v>
      </c>
      <c r="L410" s="18" t="s">
        <v>117</v>
      </c>
      <c r="N410" s="20" t="s">
        <v>117</v>
      </c>
      <c r="P410" s="19"/>
    </row>
    <row r="411" spans="1:16" x14ac:dyDescent="0.3">
      <c r="A411" s="12" t="s">
        <v>225</v>
      </c>
      <c r="B411" s="12" t="s">
        <v>147</v>
      </c>
      <c r="C411" s="12" t="s">
        <v>181</v>
      </c>
      <c r="D411" s="12" t="s">
        <v>79</v>
      </c>
      <c r="E411" s="21">
        <v>4.8431346136000002</v>
      </c>
      <c r="F411" s="23">
        <v>278708.75701101799</v>
      </c>
      <c r="G411" s="23" t="s">
        <v>117</v>
      </c>
      <c r="H411" s="16" t="s">
        <v>117</v>
      </c>
      <c r="I411" s="16" t="s">
        <v>117</v>
      </c>
      <c r="J411" s="16" t="s">
        <v>117</v>
      </c>
      <c r="K411" s="17" t="s">
        <v>117</v>
      </c>
      <c r="L411" s="18" t="s">
        <v>117</v>
      </c>
      <c r="N411" s="20" t="s">
        <v>117</v>
      </c>
      <c r="P411" s="19"/>
    </row>
    <row r="412" spans="1:16" x14ac:dyDescent="0.3">
      <c r="A412" s="12" t="s">
        <v>226</v>
      </c>
      <c r="B412" s="12" t="s">
        <v>147</v>
      </c>
      <c r="C412" s="12" t="s">
        <v>187</v>
      </c>
      <c r="D412" s="12" t="s">
        <v>79</v>
      </c>
      <c r="E412" s="21">
        <v>4.8431537714666604</v>
      </c>
      <c r="F412" s="23">
        <v>254152.63122015301</v>
      </c>
      <c r="G412" s="23" t="s">
        <v>117</v>
      </c>
      <c r="H412" s="16" t="s">
        <v>117</v>
      </c>
      <c r="I412" s="16" t="s">
        <v>117</v>
      </c>
      <c r="J412" s="16" t="s">
        <v>117</v>
      </c>
      <c r="K412" s="17" t="s">
        <v>117</v>
      </c>
      <c r="L412" s="18" t="s">
        <v>117</v>
      </c>
      <c r="N412" s="20" t="s">
        <v>117</v>
      </c>
      <c r="P412" s="19"/>
    </row>
    <row r="413" spans="1:16" x14ac:dyDescent="0.3">
      <c r="A413" s="12" t="s">
        <v>227</v>
      </c>
      <c r="B413" s="12" t="s">
        <v>147</v>
      </c>
      <c r="C413" s="12" t="s">
        <v>192</v>
      </c>
      <c r="D413" s="12" t="s">
        <v>79</v>
      </c>
      <c r="E413" s="21">
        <v>4.8432439839999999</v>
      </c>
      <c r="F413" s="23">
        <v>266927.63108750997</v>
      </c>
      <c r="G413" s="23" t="s">
        <v>117</v>
      </c>
      <c r="H413" s="16" t="s">
        <v>117</v>
      </c>
      <c r="I413" s="16" t="s">
        <v>117</v>
      </c>
      <c r="J413" s="16" t="s">
        <v>117</v>
      </c>
      <c r="K413" s="17" t="s">
        <v>117</v>
      </c>
      <c r="L413" s="18" t="s">
        <v>117</v>
      </c>
      <c r="N413" s="20" t="s">
        <v>117</v>
      </c>
      <c r="P413" s="19"/>
    </row>
    <row r="414" spans="1:16" x14ac:dyDescent="0.3">
      <c r="A414" s="12" t="s">
        <v>228</v>
      </c>
      <c r="B414" s="12" t="s">
        <v>147</v>
      </c>
      <c r="C414" s="12" t="s">
        <v>183</v>
      </c>
      <c r="D414" s="12" t="s">
        <v>79</v>
      </c>
      <c r="E414" s="21">
        <v>4.8432050184</v>
      </c>
      <c r="F414" s="23">
        <v>280222.65090074501</v>
      </c>
      <c r="G414" s="23" t="s">
        <v>117</v>
      </c>
      <c r="H414" s="16" t="s">
        <v>117</v>
      </c>
      <c r="I414" s="16" t="s">
        <v>117</v>
      </c>
      <c r="J414" s="16" t="s">
        <v>117</v>
      </c>
      <c r="K414" s="17" t="s">
        <v>117</v>
      </c>
      <c r="L414" s="18" t="s">
        <v>117</v>
      </c>
      <c r="N414" s="20" t="s">
        <v>117</v>
      </c>
      <c r="P414" s="19"/>
    </row>
    <row r="415" spans="1:16" x14ac:dyDescent="0.3">
      <c r="A415" s="12" t="s">
        <v>229</v>
      </c>
      <c r="B415" s="12" t="s">
        <v>147</v>
      </c>
      <c r="C415" s="12" t="s">
        <v>197</v>
      </c>
      <c r="D415" s="12" t="s">
        <v>79</v>
      </c>
      <c r="E415" s="21">
        <v>4.8431967501333304</v>
      </c>
      <c r="F415" s="23">
        <v>250703.99128541799</v>
      </c>
      <c r="G415" s="23" t="s">
        <v>117</v>
      </c>
      <c r="H415" s="16" t="s">
        <v>117</v>
      </c>
      <c r="I415" s="16" t="s">
        <v>117</v>
      </c>
      <c r="J415" s="16" t="s">
        <v>117</v>
      </c>
      <c r="K415" s="17" t="s">
        <v>117</v>
      </c>
      <c r="L415" s="18" t="s">
        <v>117</v>
      </c>
      <c r="N415" s="20" t="s">
        <v>117</v>
      </c>
      <c r="P415" s="19"/>
    </row>
    <row r="416" spans="1:16" x14ac:dyDescent="0.3">
      <c r="A416" s="12" t="s">
        <v>230</v>
      </c>
      <c r="B416" s="12" t="s">
        <v>147</v>
      </c>
      <c r="C416" s="12" t="s">
        <v>156</v>
      </c>
      <c r="D416" s="12" t="s">
        <v>79</v>
      </c>
      <c r="E416" s="21">
        <v>4.8430725002666604</v>
      </c>
      <c r="F416" s="23">
        <v>219939.73047831599</v>
      </c>
      <c r="G416" s="23" t="s">
        <v>117</v>
      </c>
      <c r="H416" s="16" t="s">
        <v>117</v>
      </c>
      <c r="I416" s="16" t="s">
        <v>117</v>
      </c>
      <c r="J416" s="16" t="s">
        <v>117</v>
      </c>
      <c r="K416" s="17" t="s">
        <v>117</v>
      </c>
      <c r="L416" s="18" t="s">
        <v>117</v>
      </c>
      <c r="N416" s="20" t="s">
        <v>117</v>
      </c>
      <c r="P416" s="19"/>
    </row>
    <row r="417" spans="1:16" x14ac:dyDescent="0.3">
      <c r="A417" s="12" t="s">
        <v>231</v>
      </c>
      <c r="B417" s="12" t="s">
        <v>147</v>
      </c>
      <c r="C417" s="12" t="s">
        <v>150</v>
      </c>
      <c r="D417" s="12" t="s">
        <v>79</v>
      </c>
      <c r="E417" s="21">
        <v>4.8431482725333304</v>
      </c>
      <c r="F417" s="23">
        <v>273249.84707430098</v>
      </c>
      <c r="G417" s="23" t="s">
        <v>117</v>
      </c>
      <c r="H417" s="16" t="s">
        <v>117</v>
      </c>
      <c r="I417" s="16" t="s">
        <v>117</v>
      </c>
      <c r="J417" s="16" t="s">
        <v>117</v>
      </c>
      <c r="K417" s="17" t="s">
        <v>117</v>
      </c>
      <c r="L417" s="18" t="s">
        <v>117</v>
      </c>
      <c r="N417" s="20" t="s">
        <v>117</v>
      </c>
      <c r="P417" s="19"/>
    </row>
    <row r="418" spans="1:16" x14ac:dyDescent="0.3">
      <c r="A418" s="12" t="s">
        <v>232</v>
      </c>
      <c r="B418" s="12" t="s">
        <v>147</v>
      </c>
      <c r="C418" s="12" t="s">
        <v>78</v>
      </c>
      <c r="D418" s="12" t="s">
        <v>79</v>
      </c>
      <c r="E418" s="21">
        <v>4.8431846456000001</v>
      </c>
      <c r="F418" s="23">
        <v>268247.547141866</v>
      </c>
      <c r="G418" s="23" t="s">
        <v>117</v>
      </c>
      <c r="H418" s="16" t="s">
        <v>117</v>
      </c>
      <c r="I418" s="16" t="s">
        <v>117</v>
      </c>
      <c r="J418" s="16" t="s">
        <v>117</v>
      </c>
      <c r="K418" s="17" t="s">
        <v>117</v>
      </c>
      <c r="L418" s="18" t="s">
        <v>117</v>
      </c>
      <c r="N418" s="20" t="s">
        <v>117</v>
      </c>
      <c r="P418" s="19"/>
    </row>
    <row r="419" spans="1:16" x14ac:dyDescent="0.3">
      <c r="A419" s="12" t="s">
        <v>233</v>
      </c>
      <c r="B419" s="12" t="s">
        <v>147</v>
      </c>
      <c r="C419" s="12" t="s">
        <v>150</v>
      </c>
      <c r="D419" s="12" t="s">
        <v>79</v>
      </c>
      <c r="E419" s="21">
        <v>4.8431471322666599</v>
      </c>
      <c r="F419" s="23">
        <v>272567.23439892498</v>
      </c>
      <c r="G419" s="23" t="s">
        <v>117</v>
      </c>
      <c r="H419" s="16" t="s">
        <v>117</v>
      </c>
      <c r="I419" s="16" t="s">
        <v>117</v>
      </c>
      <c r="J419" s="16" t="s">
        <v>117</v>
      </c>
      <c r="K419" s="17" t="s">
        <v>117</v>
      </c>
      <c r="L419" s="18" t="s">
        <v>117</v>
      </c>
      <c r="N419" s="20" t="s">
        <v>117</v>
      </c>
      <c r="P419" s="19"/>
    </row>
    <row r="420" spans="1:16" x14ac:dyDescent="0.3">
      <c r="A420" s="12" t="s">
        <v>234</v>
      </c>
      <c r="B420" s="12" t="s">
        <v>147</v>
      </c>
      <c r="C420" s="12" t="s">
        <v>78</v>
      </c>
      <c r="D420" s="12" t="s">
        <v>79</v>
      </c>
      <c r="E420" s="21">
        <v>4.8431314250666597</v>
      </c>
      <c r="F420" s="23">
        <v>264930.36799327802</v>
      </c>
      <c r="G420" s="23" t="s">
        <v>117</v>
      </c>
      <c r="H420" s="16" t="s">
        <v>117</v>
      </c>
      <c r="I420" s="16" t="s">
        <v>117</v>
      </c>
      <c r="J420" s="16" t="s">
        <v>117</v>
      </c>
      <c r="K420" s="17" t="s">
        <v>117</v>
      </c>
      <c r="L420" s="18" t="s">
        <v>117</v>
      </c>
      <c r="N420" s="20" t="s">
        <v>117</v>
      </c>
      <c r="P420" s="19"/>
    </row>
    <row r="422" spans="1:16" x14ac:dyDescent="0.3">
      <c r="A422" s="11" t="s">
        <v>50</v>
      </c>
      <c r="C422" s="11" t="s">
        <v>51</v>
      </c>
      <c r="D422" s="11" t="s">
        <v>52</v>
      </c>
      <c r="F422" s="13" t="s">
        <v>53</v>
      </c>
      <c r="G422" s="14" t="s">
        <v>54</v>
      </c>
      <c r="H422" s="15"/>
      <c r="P422" s="19"/>
    </row>
    <row r="423" spans="1:16" x14ac:dyDescent="0.3">
      <c r="A423" s="12" t="s">
        <v>244</v>
      </c>
      <c r="C423" s="12" t="s">
        <v>56</v>
      </c>
      <c r="D423" s="12" t="s">
        <v>57</v>
      </c>
      <c r="F423" s="22" t="s">
        <v>58</v>
      </c>
      <c r="G423" s="22" t="s">
        <v>245</v>
      </c>
      <c r="P423" s="19"/>
    </row>
    <row r="424" spans="1:16" x14ac:dyDescent="0.3">
      <c r="I424" s="24" t="s">
        <v>60</v>
      </c>
      <c r="J424" s="24" t="s">
        <v>61</v>
      </c>
      <c r="P424" s="19"/>
    </row>
    <row r="425" spans="1:16" s="1" customFormat="1" x14ac:dyDescent="0.3">
      <c r="A425" s="11" t="s">
        <v>62</v>
      </c>
      <c r="B425" s="11" t="s">
        <v>63</v>
      </c>
      <c r="C425" s="11" t="s">
        <v>64</v>
      </c>
      <c r="D425" s="25" t="s">
        <v>65</v>
      </c>
      <c r="E425" s="30" t="s">
        <v>75</v>
      </c>
      <c r="F425" s="26" t="s">
        <v>66</v>
      </c>
      <c r="G425" s="26" t="s">
        <v>67</v>
      </c>
      <c r="H425" s="24" t="s">
        <v>68</v>
      </c>
      <c r="I425" s="24" t="s">
        <v>69</v>
      </c>
      <c r="J425" s="24" t="s">
        <v>69</v>
      </c>
      <c r="K425" s="27" t="s">
        <v>70</v>
      </c>
      <c r="L425" s="28" t="s">
        <v>71</v>
      </c>
      <c r="M425" s="29" t="s">
        <v>72</v>
      </c>
      <c r="N425" s="29" t="s">
        <v>73</v>
      </c>
      <c r="O425" s="29" t="s">
        <v>74</v>
      </c>
      <c r="P425" s="29"/>
    </row>
    <row r="426" spans="1:16" x14ac:dyDescent="0.3">
      <c r="A426" s="12" t="s">
        <v>76</v>
      </c>
      <c r="B426" s="12" t="s">
        <v>77</v>
      </c>
      <c r="C426" s="12" t="s">
        <v>78</v>
      </c>
      <c r="D426" s="12" t="s">
        <v>79</v>
      </c>
      <c r="E426" s="21">
        <v>4.8418076693333303</v>
      </c>
      <c r="F426" s="23">
        <v>87140.0222127132</v>
      </c>
      <c r="G426" s="23">
        <v>263485.36895005603</v>
      </c>
      <c r="H426" s="16">
        <v>0.33072053510960098</v>
      </c>
      <c r="I426" s="16">
        <v>1</v>
      </c>
      <c r="J426" s="16">
        <v>1.02134456364311</v>
      </c>
      <c r="K426" s="17">
        <v>2.1344563643112002E-2</v>
      </c>
      <c r="L426" s="18">
        <v>2.6236052457298001E-2</v>
      </c>
      <c r="N426" s="20" t="s">
        <v>81</v>
      </c>
      <c r="O426" s="20" t="s">
        <v>82</v>
      </c>
      <c r="P426" s="19"/>
    </row>
    <row r="427" spans="1:16" x14ac:dyDescent="0.3">
      <c r="A427" s="12" t="s">
        <v>83</v>
      </c>
      <c r="B427" s="12" t="s">
        <v>77</v>
      </c>
      <c r="C427" s="12" t="s">
        <v>84</v>
      </c>
      <c r="D427" s="12" t="s">
        <v>79</v>
      </c>
      <c r="E427" s="21">
        <v>4.84188745866666</v>
      </c>
      <c r="F427" s="23">
        <v>171625.079036665</v>
      </c>
      <c r="G427" s="23">
        <v>267044.38765155798</v>
      </c>
      <c r="H427" s="16">
        <v>0.642683714666204</v>
      </c>
      <c r="I427" s="16">
        <v>2.5</v>
      </c>
      <c r="J427" s="16">
        <v>2.3842939838391102</v>
      </c>
      <c r="K427" s="17">
        <v>-4.6282406464353998E-2</v>
      </c>
      <c r="L427" s="18">
        <v>1.8161142501645001E-2</v>
      </c>
      <c r="N427" s="20" t="s">
        <v>85</v>
      </c>
      <c r="O427" s="20" t="s">
        <v>82</v>
      </c>
      <c r="P427" s="19"/>
    </row>
    <row r="428" spans="1:16" x14ac:dyDescent="0.3">
      <c r="A428" s="12" t="s">
        <v>86</v>
      </c>
      <c r="B428" s="12" t="s">
        <v>77</v>
      </c>
      <c r="C428" s="12" t="s">
        <v>87</v>
      </c>
      <c r="D428" s="12" t="s">
        <v>79</v>
      </c>
      <c r="E428" s="21">
        <v>4.8418850498666597</v>
      </c>
      <c r="F428" s="23">
        <v>270470.4312548</v>
      </c>
      <c r="G428" s="23">
        <v>251149.41056132401</v>
      </c>
      <c r="H428" s="16">
        <v>1.0769303843886899</v>
      </c>
      <c r="I428" s="16">
        <v>5</v>
      </c>
      <c r="J428" s="16">
        <v>4.26631474845518</v>
      </c>
      <c r="K428" s="17">
        <v>-0.146737050308962</v>
      </c>
      <c r="L428" s="18">
        <v>6.7783125380819001E-2</v>
      </c>
      <c r="N428" s="20" t="s">
        <v>88</v>
      </c>
      <c r="O428" s="20" t="s">
        <v>82</v>
      </c>
      <c r="P428" s="19"/>
    </row>
    <row r="429" spans="1:16" x14ac:dyDescent="0.3">
      <c r="A429" s="12" t="s">
        <v>89</v>
      </c>
      <c r="B429" s="12" t="s">
        <v>77</v>
      </c>
      <c r="C429" s="12" t="s">
        <v>90</v>
      </c>
      <c r="D429" s="12" t="s">
        <v>79</v>
      </c>
      <c r="E429" s="21">
        <v>4.8417402624000001</v>
      </c>
      <c r="F429" s="23">
        <v>553114.74156761297</v>
      </c>
      <c r="G429" s="23">
        <v>264778.49529771</v>
      </c>
      <c r="H429" s="16">
        <v>2.0889715418380299</v>
      </c>
      <c r="I429" s="16">
        <v>10</v>
      </c>
      <c r="J429" s="16">
        <v>8.5864315086407199</v>
      </c>
      <c r="K429" s="17">
        <v>-0.141356849135928</v>
      </c>
      <c r="L429" s="18">
        <v>0.16803865000329099</v>
      </c>
      <c r="N429" s="20" t="s">
        <v>91</v>
      </c>
      <c r="O429" s="20" t="s">
        <v>82</v>
      </c>
      <c r="P429" s="19"/>
    </row>
    <row r="430" spans="1:16" x14ac:dyDescent="0.3">
      <c r="A430" s="12" t="s">
        <v>92</v>
      </c>
      <c r="B430" s="12" t="s">
        <v>77</v>
      </c>
      <c r="C430" s="12" t="s">
        <v>93</v>
      </c>
      <c r="D430" s="12" t="s">
        <v>79</v>
      </c>
      <c r="E430" s="21">
        <v>4.8418250415999999</v>
      </c>
      <c r="F430" s="23">
        <v>1550665.8007437801</v>
      </c>
      <c r="G430" s="23">
        <v>207937.23392490501</v>
      </c>
      <c r="H430" s="16">
        <v>7.4573743791541798</v>
      </c>
      <c r="I430" s="16">
        <v>25</v>
      </c>
      <c r="J430" s="16">
        <v>30.147542762126999</v>
      </c>
      <c r="K430" s="17">
        <v>0.20590171048508299</v>
      </c>
      <c r="L430" s="18">
        <v>6.3964093313310004E-3</v>
      </c>
      <c r="N430" s="20" t="s">
        <v>94</v>
      </c>
      <c r="O430" s="20" t="s">
        <v>82</v>
      </c>
      <c r="P430" s="19"/>
    </row>
    <row r="431" spans="1:16" x14ac:dyDescent="0.3">
      <c r="A431" s="12" t="s">
        <v>95</v>
      </c>
      <c r="B431" s="12" t="s">
        <v>77</v>
      </c>
      <c r="C431" s="12" t="s">
        <v>96</v>
      </c>
      <c r="D431" s="12" t="s">
        <v>79</v>
      </c>
      <c r="E431" s="21">
        <v>4.8418532055999997</v>
      </c>
      <c r="F431" s="23">
        <v>2738374.8670988102</v>
      </c>
      <c r="G431" s="23">
        <v>232605.25871051801</v>
      </c>
      <c r="H431" s="16">
        <v>11.772626647735301</v>
      </c>
      <c r="I431" s="16">
        <v>50</v>
      </c>
      <c r="J431" s="16">
        <v>46.110354958750399</v>
      </c>
      <c r="K431" s="17">
        <v>-7.7792900824991004E-2</v>
      </c>
      <c r="L431" s="18">
        <v>4.4066825827679998E-2</v>
      </c>
      <c r="N431" s="20" t="s">
        <v>97</v>
      </c>
      <c r="O431" s="20" t="s">
        <v>82</v>
      </c>
      <c r="P431" s="19"/>
    </row>
    <row r="432" spans="1:16" x14ac:dyDescent="0.3">
      <c r="A432" s="12" t="s">
        <v>98</v>
      </c>
      <c r="B432" s="12" t="s">
        <v>77</v>
      </c>
      <c r="C432" s="12" t="s">
        <v>99</v>
      </c>
      <c r="D432" s="12" t="s">
        <v>79</v>
      </c>
      <c r="E432" s="21">
        <v>4.8318799506666599</v>
      </c>
      <c r="F432" s="23">
        <v>5099051.5389734097</v>
      </c>
      <c r="G432" s="23">
        <v>184854.24325067099</v>
      </c>
      <c r="H432" s="16">
        <v>27.5841736132551</v>
      </c>
      <c r="I432" s="16">
        <v>100</v>
      </c>
      <c r="J432" s="16">
        <v>97.352953429056896</v>
      </c>
      <c r="K432" s="17">
        <v>-2.6470465709429999E-2</v>
      </c>
      <c r="L432" s="18">
        <v>3.74633320431E-3</v>
      </c>
      <c r="N432" s="20" t="s">
        <v>100</v>
      </c>
      <c r="O432" s="20" t="s">
        <v>82</v>
      </c>
      <c r="P432" s="19"/>
    </row>
    <row r="433" spans="1:16" x14ac:dyDescent="0.3">
      <c r="A433" s="12" t="s">
        <v>101</v>
      </c>
      <c r="B433" s="12" t="s">
        <v>77</v>
      </c>
      <c r="C433" s="12" t="s">
        <v>102</v>
      </c>
      <c r="D433" s="12" t="s">
        <v>79</v>
      </c>
      <c r="E433" s="21">
        <v>4.8318577853333302</v>
      </c>
      <c r="F433" s="23">
        <v>12058942.5546274</v>
      </c>
      <c r="G433" s="23">
        <v>131786.27237368299</v>
      </c>
      <c r="H433" s="16">
        <v>91.503783644733005</v>
      </c>
      <c r="I433" s="16">
        <v>250</v>
      </c>
      <c r="J433" s="16">
        <v>248.26311460110199</v>
      </c>
      <c r="K433" s="17">
        <v>-6.9475415955909999E-3</v>
      </c>
      <c r="L433" s="18">
        <v>1.3386921286333E-2</v>
      </c>
      <c r="N433" s="20" t="s">
        <v>104</v>
      </c>
      <c r="O433" s="20" t="s">
        <v>82</v>
      </c>
      <c r="P433" s="19"/>
    </row>
    <row r="434" spans="1:16" x14ac:dyDescent="0.3">
      <c r="A434" s="12" t="s">
        <v>105</v>
      </c>
      <c r="B434" s="12" t="s">
        <v>77</v>
      </c>
      <c r="C434" s="12" t="s">
        <v>78</v>
      </c>
      <c r="D434" s="12" t="s">
        <v>79</v>
      </c>
      <c r="E434" s="21">
        <v>4.8418712989333299</v>
      </c>
      <c r="F434" s="23">
        <v>90786.5695114642</v>
      </c>
      <c r="G434" s="23">
        <v>267389.57743391598</v>
      </c>
      <c r="H434" s="16">
        <v>0.33952920073671</v>
      </c>
      <c r="I434" s="16">
        <v>1</v>
      </c>
      <c r="J434" s="16">
        <v>1.0599562116810399</v>
      </c>
      <c r="K434" s="17">
        <v>5.9956211681040997E-2</v>
      </c>
      <c r="L434" s="18">
        <v>2.6236052457298001E-2</v>
      </c>
      <c r="N434" s="20" t="s">
        <v>81</v>
      </c>
      <c r="O434" s="20" t="s">
        <v>82</v>
      </c>
      <c r="P434" s="19"/>
    </row>
    <row r="435" spans="1:16" x14ac:dyDescent="0.3">
      <c r="A435" s="12" t="s">
        <v>106</v>
      </c>
      <c r="B435" s="12" t="s">
        <v>77</v>
      </c>
      <c r="C435" s="12" t="s">
        <v>84</v>
      </c>
      <c r="D435" s="12" t="s">
        <v>79</v>
      </c>
      <c r="E435" s="21">
        <v>4.8419025309333303</v>
      </c>
      <c r="F435" s="23">
        <v>177128.296645567</v>
      </c>
      <c r="G435" s="23">
        <v>281692.55281705002</v>
      </c>
      <c r="H435" s="16">
        <v>0.62880006899084295</v>
      </c>
      <c r="I435" s="16">
        <v>2.5</v>
      </c>
      <c r="J435" s="16">
        <v>2.3238328452013799</v>
      </c>
      <c r="K435" s="17">
        <v>-7.0466861919447996E-2</v>
      </c>
      <c r="L435" s="18">
        <v>1.8161142501645001E-2</v>
      </c>
      <c r="N435" s="20" t="s">
        <v>85</v>
      </c>
      <c r="O435" s="20" t="s">
        <v>82</v>
      </c>
      <c r="P435" s="19"/>
    </row>
    <row r="436" spans="1:16" x14ac:dyDescent="0.3">
      <c r="A436" s="12" t="s">
        <v>107</v>
      </c>
      <c r="B436" s="12" t="s">
        <v>77</v>
      </c>
      <c r="C436" s="12" t="s">
        <v>87</v>
      </c>
      <c r="D436" s="12" t="s">
        <v>79</v>
      </c>
      <c r="E436" s="21">
        <v>4.8418566554666604</v>
      </c>
      <c r="F436" s="23">
        <v>303534.51681847102</v>
      </c>
      <c r="G436" s="23">
        <v>257974.053397649</v>
      </c>
      <c r="H436" s="16">
        <v>1.1766087047157101</v>
      </c>
      <c r="I436" s="16">
        <v>5</v>
      </c>
      <c r="J436" s="16">
        <v>4.6958715076659798</v>
      </c>
      <c r="K436" s="17">
        <v>-6.0825698466804003E-2</v>
      </c>
      <c r="L436" s="18">
        <v>6.7783125380819001E-2</v>
      </c>
      <c r="N436" s="20" t="s">
        <v>88</v>
      </c>
      <c r="O436" s="20" t="s">
        <v>82</v>
      </c>
      <c r="P436" s="19"/>
    </row>
    <row r="437" spans="1:16" x14ac:dyDescent="0.3">
      <c r="A437" s="12" t="s">
        <v>108</v>
      </c>
      <c r="B437" s="12" t="s">
        <v>77</v>
      </c>
      <c r="C437" s="12" t="s">
        <v>90</v>
      </c>
      <c r="D437" s="12" t="s">
        <v>79</v>
      </c>
      <c r="E437" s="21">
        <v>4.8518095128000001</v>
      </c>
      <c r="F437" s="23">
        <v>710271.81614957203</v>
      </c>
      <c r="G437" s="23">
        <v>269023.74353345501</v>
      </c>
      <c r="H437" s="16">
        <v>2.6401826352596398</v>
      </c>
      <c r="I437" s="16">
        <v>10</v>
      </c>
      <c r="J437" s="16">
        <v>10.902081333935101</v>
      </c>
      <c r="K437" s="17">
        <v>9.0208133393514994E-2</v>
      </c>
      <c r="L437" s="18">
        <v>0.16803865000329099</v>
      </c>
      <c r="N437" s="20" t="s">
        <v>91</v>
      </c>
      <c r="O437" s="20" t="s">
        <v>82</v>
      </c>
      <c r="P437" s="19"/>
    </row>
    <row r="438" spans="1:16" x14ac:dyDescent="0.3">
      <c r="A438" s="12" t="s">
        <v>109</v>
      </c>
      <c r="B438" s="12" t="s">
        <v>77</v>
      </c>
      <c r="C438" s="12" t="s">
        <v>93</v>
      </c>
      <c r="D438" s="12" t="s">
        <v>79</v>
      </c>
      <c r="E438" s="21">
        <v>4.8417378922666598</v>
      </c>
      <c r="F438" s="23">
        <v>1606933.1357215799</v>
      </c>
      <c r="G438" s="23">
        <v>213432.852115555</v>
      </c>
      <c r="H438" s="16">
        <v>7.5289868443100199</v>
      </c>
      <c r="I438" s="16">
        <v>25</v>
      </c>
      <c r="J438" s="16">
        <v>30.421493144709</v>
      </c>
      <c r="K438" s="17">
        <v>0.21685972578836299</v>
      </c>
      <c r="L438" s="18">
        <v>6.3964093313310004E-3</v>
      </c>
      <c r="N438" s="20" t="s">
        <v>94</v>
      </c>
      <c r="O438" s="20" t="s">
        <v>82</v>
      </c>
      <c r="P438" s="19"/>
    </row>
    <row r="439" spans="1:16" x14ac:dyDescent="0.3">
      <c r="A439" s="12" t="s">
        <v>110</v>
      </c>
      <c r="B439" s="12" t="s">
        <v>77</v>
      </c>
      <c r="C439" s="12" t="s">
        <v>96</v>
      </c>
      <c r="D439" s="12" t="s">
        <v>79</v>
      </c>
      <c r="E439" s="21">
        <v>4.8419036434666598</v>
      </c>
      <c r="F439" s="23">
        <v>2950958.3985743499</v>
      </c>
      <c r="G439" s="23">
        <v>234084.67068840799</v>
      </c>
      <c r="H439" s="16">
        <v>12.6063718307398</v>
      </c>
      <c r="I439" s="16">
        <v>50</v>
      </c>
      <c r="J439" s="16">
        <v>49.076368636881199</v>
      </c>
      <c r="K439" s="17">
        <v>-1.8472627262374999E-2</v>
      </c>
      <c r="L439" s="18">
        <v>4.4066825827679998E-2</v>
      </c>
      <c r="N439" s="20" t="s">
        <v>97</v>
      </c>
      <c r="O439" s="20" t="s">
        <v>82</v>
      </c>
      <c r="P439" s="19"/>
    </row>
    <row r="440" spans="1:16" x14ac:dyDescent="0.3">
      <c r="A440" s="12" t="s">
        <v>111</v>
      </c>
      <c r="B440" s="12" t="s">
        <v>77</v>
      </c>
      <c r="C440" s="12" t="s">
        <v>99</v>
      </c>
      <c r="D440" s="12" t="s">
        <v>79</v>
      </c>
      <c r="E440" s="21">
        <v>4.8418469453333302</v>
      </c>
      <c r="F440" s="23">
        <v>5316597.5774165597</v>
      </c>
      <c r="G440" s="23">
        <v>191527.148246253</v>
      </c>
      <c r="H440" s="16">
        <v>27.758976344078501</v>
      </c>
      <c r="I440" s="16">
        <v>100</v>
      </c>
      <c r="J440" s="16">
        <v>97.870110573052699</v>
      </c>
      <c r="K440" s="17">
        <v>-2.1298894269471999E-2</v>
      </c>
      <c r="L440" s="18">
        <v>3.74633320431E-3</v>
      </c>
      <c r="N440" s="20" t="s">
        <v>100</v>
      </c>
      <c r="O440" s="20" t="s">
        <v>82</v>
      </c>
      <c r="P440" s="19"/>
    </row>
    <row r="441" spans="1:16" x14ac:dyDescent="0.3">
      <c r="A441" s="12" t="s">
        <v>112</v>
      </c>
      <c r="B441" s="12" t="s">
        <v>77</v>
      </c>
      <c r="C441" s="12" t="s">
        <v>102</v>
      </c>
      <c r="D441" s="12" t="s">
        <v>79</v>
      </c>
      <c r="E441" s="21">
        <v>4.8318537530666603</v>
      </c>
      <c r="F441" s="23">
        <v>12602328.9674796</v>
      </c>
      <c r="G441" s="23">
        <v>134161.88757092401</v>
      </c>
      <c r="H441" s="16">
        <v>93.933748217558701</v>
      </c>
      <c r="I441" s="16">
        <v>250</v>
      </c>
      <c r="J441" s="16">
        <v>253.008139682701</v>
      </c>
      <c r="K441" s="17">
        <v>1.2032558730806E-2</v>
      </c>
      <c r="L441" s="18">
        <v>1.3386921286333E-2</v>
      </c>
      <c r="M441" s="19" t="s">
        <v>237</v>
      </c>
      <c r="N441" s="20" t="s">
        <v>104</v>
      </c>
      <c r="O441" s="20" t="s">
        <v>82</v>
      </c>
      <c r="P441" s="19"/>
    </row>
    <row r="442" spans="1:16" x14ac:dyDescent="0.3">
      <c r="A442" s="12" t="s">
        <v>113</v>
      </c>
      <c r="B442" s="12" t="s">
        <v>114</v>
      </c>
      <c r="C442" s="12" t="s">
        <v>115</v>
      </c>
      <c r="D442" s="12" t="s">
        <v>79</v>
      </c>
      <c r="E442" s="21" t="s">
        <v>116</v>
      </c>
      <c r="F442" s="23" t="s">
        <v>116</v>
      </c>
      <c r="G442" s="23">
        <v>0</v>
      </c>
      <c r="H442" s="16" t="s">
        <v>116</v>
      </c>
      <c r="I442" s="16" t="s">
        <v>117</v>
      </c>
      <c r="J442" s="16" t="s">
        <v>116</v>
      </c>
      <c r="K442" s="17" t="s">
        <v>116</v>
      </c>
      <c r="L442" s="18" t="s">
        <v>116</v>
      </c>
      <c r="M442" s="19" t="s">
        <v>118</v>
      </c>
      <c r="N442" s="20" t="s">
        <v>117</v>
      </c>
      <c r="O442" s="20" t="s">
        <v>82</v>
      </c>
      <c r="P442" s="19"/>
    </row>
    <row r="443" spans="1:16" x14ac:dyDescent="0.3">
      <c r="A443" s="12" t="s">
        <v>119</v>
      </c>
      <c r="B443" s="12" t="s">
        <v>114</v>
      </c>
      <c r="C443" s="12" t="s">
        <v>115</v>
      </c>
      <c r="D443" s="12" t="s">
        <v>79</v>
      </c>
      <c r="E443" s="21" t="s">
        <v>116</v>
      </c>
      <c r="F443" s="23" t="s">
        <v>116</v>
      </c>
      <c r="G443" s="23">
        <v>0</v>
      </c>
      <c r="H443" s="16" t="s">
        <v>116</v>
      </c>
      <c r="I443" s="16" t="s">
        <v>117</v>
      </c>
      <c r="J443" s="16" t="s">
        <v>116</v>
      </c>
      <c r="K443" s="17" t="s">
        <v>116</v>
      </c>
      <c r="L443" s="18" t="s">
        <v>116</v>
      </c>
      <c r="M443" s="19" t="s">
        <v>118</v>
      </c>
      <c r="N443" s="20" t="s">
        <v>117</v>
      </c>
      <c r="O443" s="20" t="s">
        <v>82</v>
      </c>
      <c r="P443" s="19"/>
    </row>
    <row r="444" spans="1:16" x14ac:dyDescent="0.3">
      <c r="A444" s="12" t="s">
        <v>120</v>
      </c>
      <c r="B444" s="12" t="s">
        <v>114</v>
      </c>
      <c r="C444" s="12" t="s">
        <v>115</v>
      </c>
      <c r="D444" s="12" t="s">
        <v>79</v>
      </c>
      <c r="E444" s="21" t="s">
        <v>116</v>
      </c>
      <c r="F444" s="23" t="s">
        <v>116</v>
      </c>
      <c r="G444" s="23">
        <v>0</v>
      </c>
      <c r="H444" s="16" t="s">
        <v>116</v>
      </c>
      <c r="I444" s="16" t="s">
        <v>117</v>
      </c>
      <c r="J444" s="16" t="s">
        <v>116</v>
      </c>
      <c r="K444" s="17" t="s">
        <v>116</v>
      </c>
      <c r="L444" s="18" t="s">
        <v>116</v>
      </c>
      <c r="M444" s="19" t="s">
        <v>118</v>
      </c>
      <c r="N444" s="20" t="s">
        <v>117</v>
      </c>
      <c r="O444" s="20" t="s">
        <v>82</v>
      </c>
      <c r="P444" s="19"/>
    </row>
    <row r="445" spans="1:16" x14ac:dyDescent="0.3">
      <c r="A445" s="12" t="s">
        <v>121</v>
      </c>
      <c r="B445" s="12" t="s">
        <v>114</v>
      </c>
      <c r="C445" s="12" t="s">
        <v>115</v>
      </c>
      <c r="D445" s="12" t="s">
        <v>79</v>
      </c>
      <c r="E445" s="21" t="s">
        <v>116</v>
      </c>
      <c r="F445" s="23" t="s">
        <v>116</v>
      </c>
      <c r="G445" s="23">
        <v>0</v>
      </c>
      <c r="H445" s="16" t="s">
        <v>116</v>
      </c>
      <c r="I445" s="16" t="s">
        <v>117</v>
      </c>
      <c r="J445" s="16" t="s">
        <v>116</v>
      </c>
      <c r="K445" s="17" t="s">
        <v>116</v>
      </c>
      <c r="L445" s="18" t="s">
        <v>116</v>
      </c>
      <c r="M445" s="19" t="s">
        <v>118</v>
      </c>
      <c r="N445" s="20" t="s">
        <v>117</v>
      </c>
      <c r="O445" s="20" t="s">
        <v>82</v>
      </c>
      <c r="P445" s="19"/>
    </row>
    <row r="446" spans="1:16" x14ac:dyDescent="0.3">
      <c r="A446" s="12" t="s">
        <v>122</v>
      </c>
      <c r="B446" s="12" t="s">
        <v>114</v>
      </c>
      <c r="C446" s="12" t="s">
        <v>115</v>
      </c>
      <c r="D446" s="12" t="s">
        <v>79</v>
      </c>
      <c r="E446" s="21" t="s">
        <v>116</v>
      </c>
      <c r="F446" s="23" t="s">
        <v>116</v>
      </c>
      <c r="G446" s="23">
        <v>0</v>
      </c>
      <c r="H446" s="16" t="s">
        <v>116</v>
      </c>
      <c r="I446" s="16" t="s">
        <v>117</v>
      </c>
      <c r="J446" s="16" t="s">
        <v>116</v>
      </c>
      <c r="K446" s="17" t="s">
        <v>116</v>
      </c>
      <c r="L446" s="18" t="s">
        <v>116</v>
      </c>
      <c r="M446" s="19" t="s">
        <v>118</v>
      </c>
      <c r="N446" s="20" t="s">
        <v>117</v>
      </c>
      <c r="O446" s="20" t="s">
        <v>82</v>
      </c>
      <c r="P446" s="19"/>
    </row>
    <row r="447" spans="1:16" x14ac:dyDescent="0.3">
      <c r="A447" s="12" t="s">
        <v>123</v>
      </c>
      <c r="B447" s="12" t="s">
        <v>114</v>
      </c>
      <c r="C447" s="12" t="s">
        <v>115</v>
      </c>
      <c r="D447" s="12" t="s">
        <v>79</v>
      </c>
      <c r="E447" s="21" t="s">
        <v>116</v>
      </c>
      <c r="F447" s="23" t="s">
        <v>116</v>
      </c>
      <c r="G447" s="23">
        <v>0</v>
      </c>
      <c r="H447" s="16" t="s">
        <v>116</v>
      </c>
      <c r="I447" s="16" t="s">
        <v>117</v>
      </c>
      <c r="J447" s="16" t="s">
        <v>116</v>
      </c>
      <c r="K447" s="17" t="s">
        <v>116</v>
      </c>
      <c r="L447" s="18" t="s">
        <v>116</v>
      </c>
      <c r="M447" s="19" t="s">
        <v>118</v>
      </c>
      <c r="N447" s="20" t="s">
        <v>117</v>
      </c>
      <c r="O447" s="20" t="s">
        <v>82</v>
      </c>
      <c r="P447" s="19"/>
    </row>
    <row r="448" spans="1:16" x14ac:dyDescent="0.3">
      <c r="A448" s="12" t="s">
        <v>124</v>
      </c>
      <c r="B448" s="12" t="s">
        <v>114</v>
      </c>
      <c r="C448" s="12" t="s">
        <v>115</v>
      </c>
      <c r="D448" s="12" t="s">
        <v>79</v>
      </c>
      <c r="E448" s="21" t="s">
        <v>116</v>
      </c>
      <c r="F448" s="23" t="s">
        <v>116</v>
      </c>
      <c r="G448" s="23">
        <v>0</v>
      </c>
      <c r="H448" s="16" t="s">
        <v>116</v>
      </c>
      <c r="I448" s="16" t="s">
        <v>117</v>
      </c>
      <c r="J448" s="16" t="s">
        <v>116</v>
      </c>
      <c r="K448" s="17" t="s">
        <v>116</v>
      </c>
      <c r="L448" s="18" t="s">
        <v>116</v>
      </c>
      <c r="M448" s="19" t="s">
        <v>118</v>
      </c>
      <c r="N448" s="20" t="s">
        <v>117</v>
      </c>
      <c r="O448" s="20" t="s">
        <v>82</v>
      </c>
      <c r="P448" s="19"/>
    </row>
    <row r="449" spans="1:16" x14ac:dyDescent="0.3">
      <c r="A449" s="12" t="s">
        <v>125</v>
      </c>
      <c r="B449" s="12" t="s">
        <v>114</v>
      </c>
      <c r="C449" s="12" t="s">
        <v>115</v>
      </c>
      <c r="D449" s="12" t="s">
        <v>79</v>
      </c>
      <c r="E449" s="21" t="s">
        <v>116</v>
      </c>
      <c r="F449" s="23" t="s">
        <v>116</v>
      </c>
      <c r="G449" s="23">
        <v>0</v>
      </c>
      <c r="H449" s="16" t="s">
        <v>116</v>
      </c>
      <c r="I449" s="16" t="s">
        <v>117</v>
      </c>
      <c r="J449" s="16" t="s">
        <v>116</v>
      </c>
      <c r="K449" s="17" t="s">
        <v>116</v>
      </c>
      <c r="L449" s="18" t="s">
        <v>116</v>
      </c>
      <c r="M449" s="19" t="s">
        <v>118</v>
      </c>
      <c r="N449" s="20" t="s">
        <v>117</v>
      </c>
      <c r="O449" s="20" t="s">
        <v>82</v>
      </c>
      <c r="P449" s="19"/>
    </row>
    <row r="450" spans="1:16" x14ac:dyDescent="0.3">
      <c r="A450" s="12" t="s">
        <v>126</v>
      </c>
      <c r="B450" s="12" t="s">
        <v>114</v>
      </c>
      <c r="C450" s="12" t="s">
        <v>115</v>
      </c>
      <c r="D450" s="12" t="s">
        <v>79</v>
      </c>
      <c r="E450" s="21" t="s">
        <v>116</v>
      </c>
      <c r="F450" s="23" t="s">
        <v>116</v>
      </c>
      <c r="G450" s="23">
        <v>0</v>
      </c>
      <c r="H450" s="16" t="s">
        <v>116</v>
      </c>
      <c r="I450" s="16" t="s">
        <v>117</v>
      </c>
      <c r="J450" s="16" t="s">
        <v>116</v>
      </c>
      <c r="K450" s="17" t="s">
        <v>116</v>
      </c>
      <c r="L450" s="18" t="s">
        <v>116</v>
      </c>
      <c r="M450" s="19" t="s">
        <v>118</v>
      </c>
      <c r="N450" s="20" t="s">
        <v>117</v>
      </c>
      <c r="O450" s="20" t="s">
        <v>82</v>
      </c>
      <c r="P450" s="19"/>
    </row>
    <row r="451" spans="1:16" x14ac:dyDescent="0.3">
      <c r="A451" s="12" t="s">
        <v>127</v>
      </c>
      <c r="B451" s="12" t="s">
        <v>114</v>
      </c>
      <c r="C451" s="12" t="s">
        <v>115</v>
      </c>
      <c r="D451" s="12" t="s">
        <v>79</v>
      </c>
      <c r="E451" s="21" t="s">
        <v>116</v>
      </c>
      <c r="F451" s="23" t="s">
        <v>116</v>
      </c>
      <c r="G451" s="23">
        <v>0</v>
      </c>
      <c r="H451" s="16" t="s">
        <v>116</v>
      </c>
      <c r="I451" s="16" t="s">
        <v>117</v>
      </c>
      <c r="J451" s="16" t="s">
        <v>116</v>
      </c>
      <c r="K451" s="17" t="s">
        <v>116</v>
      </c>
      <c r="L451" s="18" t="s">
        <v>116</v>
      </c>
      <c r="M451" s="19" t="s">
        <v>118</v>
      </c>
      <c r="N451" s="20" t="s">
        <v>117</v>
      </c>
      <c r="O451" s="20" t="s">
        <v>82</v>
      </c>
      <c r="P451" s="19"/>
    </row>
    <row r="452" spans="1:16" x14ac:dyDescent="0.3">
      <c r="A452" s="12" t="s">
        <v>128</v>
      </c>
      <c r="B452" s="12" t="s">
        <v>114</v>
      </c>
      <c r="C452" s="12" t="s">
        <v>115</v>
      </c>
      <c r="D452" s="12" t="s">
        <v>79</v>
      </c>
      <c r="E452" s="21" t="s">
        <v>116</v>
      </c>
      <c r="F452" s="23" t="s">
        <v>116</v>
      </c>
      <c r="G452" s="23">
        <v>0</v>
      </c>
      <c r="H452" s="16" t="s">
        <v>116</v>
      </c>
      <c r="I452" s="16" t="s">
        <v>117</v>
      </c>
      <c r="J452" s="16" t="s">
        <v>116</v>
      </c>
      <c r="K452" s="17" t="s">
        <v>116</v>
      </c>
      <c r="L452" s="18" t="s">
        <v>116</v>
      </c>
      <c r="M452" s="19" t="s">
        <v>118</v>
      </c>
      <c r="N452" s="20" t="s">
        <v>117</v>
      </c>
      <c r="O452" s="20" t="s">
        <v>82</v>
      </c>
      <c r="P452" s="19"/>
    </row>
    <row r="453" spans="1:16" x14ac:dyDescent="0.3">
      <c r="A453" s="12" t="s">
        <v>129</v>
      </c>
      <c r="B453" s="12" t="s">
        <v>114</v>
      </c>
      <c r="C453" s="12" t="s">
        <v>115</v>
      </c>
      <c r="D453" s="12" t="s">
        <v>79</v>
      </c>
      <c r="E453" s="21" t="s">
        <v>116</v>
      </c>
      <c r="F453" s="23" t="s">
        <v>116</v>
      </c>
      <c r="G453" s="23">
        <v>0</v>
      </c>
      <c r="H453" s="16" t="s">
        <v>116</v>
      </c>
      <c r="I453" s="16" t="s">
        <v>117</v>
      </c>
      <c r="J453" s="16" t="s">
        <v>116</v>
      </c>
      <c r="K453" s="17" t="s">
        <v>116</v>
      </c>
      <c r="L453" s="18" t="s">
        <v>116</v>
      </c>
      <c r="M453" s="19" t="s">
        <v>118</v>
      </c>
      <c r="N453" s="20" t="s">
        <v>117</v>
      </c>
      <c r="O453" s="20" t="s">
        <v>82</v>
      </c>
      <c r="P453" s="19"/>
    </row>
    <row r="454" spans="1:16" x14ac:dyDescent="0.3">
      <c r="A454" s="12" t="s">
        <v>130</v>
      </c>
      <c r="B454" s="12" t="s">
        <v>114</v>
      </c>
      <c r="C454" s="12" t="s">
        <v>115</v>
      </c>
      <c r="D454" s="12" t="s">
        <v>79</v>
      </c>
      <c r="E454" s="21" t="s">
        <v>116</v>
      </c>
      <c r="F454" s="23" t="s">
        <v>116</v>
      </c>
      <c r="G454" s="23">
        <v>0</v>
      </c>
      <c r="H454" s="16" t="s">
        <v>116</v>
      </c>
      <c r="I454" s="16" t="s">
        <v>117</v>
      </c>
      <c r="J454" s="16" t="s">
        <v>116</v>
      </c>
      <c r="K454" s="17" t="s">
        <v>116</v>
      </c>
      <c r="L454" s="18" t="s">
        <v>116</v>
      </c>
      <c r="M454" s="19" t="s">
        <v>118</v>
      </c>
      <c r="N454" s="20" t="s">
        <v>117</v>
      </c>
      <c r="O454" s="20" t="s">
        <v>82</v>
      </c>
      <c r="P454" s="19"/>
    </row>
    <row r="455" spans="1:16" x14ac:dyDescent="0.3">
      <c r="A455" s="12" t="s">
        <v>131</v>
      </c>
      <c r="B455" s="12" t="s">
        <v>114</v>
      </c>
      <c r="C455" s="12" t="s">
        <v>115</v>
      </c>
      <c r="D455" s="12" t="s">
        <v>79</v>
      </c>
      <c r="E455" s="21" t="s">
        <v>116</v>
      </c>
      <c r="F455" s="23" t="s">
        <v>116</v>
      </c>
      <c r="G455" s="23">
        <v>0</v>
      </c>
      <c r="H455" s="16" t="s">
        <v>116</v>
      </c>
      <c r="I455" s="16" t="s">
        <v>117</v>
      </c>
      <c r="J455" s="16" t="s">
        <v>116</v>
      </c>
      <c r="K455" s="17" t="s">
        <v>116</v>
      </c>
      <c r="L455" s="18" t="s">
        <v>116</v>
      </c>
      <c r="M455" s="19" t="s">
        <v>118</v>
      </c>
      <c r="N455" s="20" t="s">
        <v>117</v>
      </c>
      <c r="O455" s="20" t="s">
        <v>82</v>
      </c>
      <c r="P455" s="19"/>
    </row>
    <row r="456" spans="1:16" x14ac:dyDescent="0.3">
      <c r="A456" s="12" t="s">
        <v>132</v>
      </c>
      <c r="B456" s="12" t="s">
        <v>114</v>
      </c>
      <c r="C456" s="12" t="s">
        <v>115</v>
      </c>
      <c r="D456" s="12" t="s">
        <v>79</v>
      </c>
      <c r="E456" s="21" t="s">
        <v>116</v>
      </c>
      <c r="F456" s="23" t="s">
        <v>116</v>
      </c>
      <c r="G456" s="23">
        <v>0</v>
      </c>
      <c r="H456" s="16" t="s">
        <v>116</v>
      </c>
      <c r="I456" s="16" t="s">
        <v>117</v>
      </c>
      <c r="J456" s="16" t="s">
        <v>116</v>
      </c>
      <c r="K456" s="17" t="s">
        <v>116</v>
      </c>
      <c r="L456" s="18" t="s">
        <v>116</v>
      </c>
      <c r="M456" s="19" t="s">
        <v>118</v>
      </c>
      <c r="N456" s="20" t="s">
        <v>117</v>
      </c>
      <c r="O456" s="20" t="s">
        <v>82</v>
      </c>
      <c r="P456" s="19"/>
    </row>
    <row r="457" spans="1:16" x14ac:dyDescent="0.3">
      <c r="A457" s="12" t="s">
        <v>133</v>
      </c>
      <c r="B457" s="12" t="s">
        <v>114</v>
      </c>
      <c r="C457" s="12" t="s">
        <v>115</v>
      </c>
      <c r="D457" s="12" t="s">
        <v>79</v>
      </c>
      <c r="E457" s="21" t="s">
        <v>116</v>
      </c>
      <c r="F457" s="23" t="s">
        <v>116</v>
      </c>
      <c r="G457" s="23">
        <v>0</v>
      </c>
      <c r="H457" s="16" t="s">
        <v>116</v>
      </c>
      <c r="I457" s="16" t="s">
        <v>117</v>
      </c>
      <c r="J457" s="16" t="s">
        <v>116</v>
      </c>
      <c r="K457" s="17" t="s">
        <v>116</v>
      </c>
      <c r="L457" s="18" t="s">
        <v>116</v>
      </c>
      <c r="M457" s="19" t="s">
        <v>118</v>
      </c>
      <c r="N457" s="20" t="s">
        <v>117</v>
      </c>
      <c r="O457" s="20" t="s">
        <v>82</v>
      </c>
      <c r="P457" s="19"/>
    </row>
    <row r="458" spans="1:16" x14ac:dyDescent="0.3">
      <c r="A458" s="12" t="s">
        <v>134</v>
      </c>
      <c r="B458" s="12" t="s">
        <v>114</v>
      </c>
      <c r="C458" s="12" t="s">
        <v>115</v>
      </c>
      <c r="D458" s="12" t="s">
        <v>79</v>
      </c>
      <c r="E458" s="21" t="s">
        <v>116</v>
      </c>
      <c r="F458" s="23" t="s">
        <v>116</v>
      </c>
      <c r="G458" s="23">
        <v>0</v>
      </c>
      <c r="H458" s="16" t="s">
        <v>116</v>
      </c>
      <c r="I458" s="16" t="s">
        <v>117</v>
      </c>
      <c r="J458" s="16" t="s">
        <v>116</v>
      </c>
      <c r="K458" s="17" t="s">
        <v>116</v>
      </c>
      <c r="L458" s="18" t="s">
        <v>116</v>
      </c>
      <c r="M458" s="19" t="s">
        <v>118</v>
      </c>
      <c r="N458" s="20" t="s">
        <v>117</v>
      </c>
      <c r="O458" s="20" t="s">
        <v>82</v>
      </c>
      <c r="P458" s="19"/>
    </row>
    <row r="459" spans="1:16" x14ac:dyDescent="0.3">
      <c r="A459" s="12" t="s">
        <v>135</v>
      </c>
      <c r="B459" s="12" t="s">
        <v>114</v>
      </c>
      <c r="C459" s="12" t="s">
        <v>115</v>
      </c>
      <c r="D459" s="12" t="s">
        <v>79</v>
      </c>
      <c r="E459" s="21" t="s">
        <v>116</v>
      </c>
      <c r="F459" s="23" t="s">
        <v>116</v>
      </c>
      <c r="G459" s="23">
        <v>0</v>
      </c>
      <c r="H459" s="16" t="s">
        <v>116</v>
      </c>
      <c r="I459" s="16" t="s">
        <v>117</v>
      </c>
      <c r="J459" s="16" t="s">
        <v>116</v>
      </c>
      <c r="K459" s="17" t="s">
        <v>116</v>
      </c>
      <c r="L459" s="18" t="s">
        <v>116</v>
      </c>
      <c r="M459" s="19" t="s">
        <v>118</v>
      </c>
      <c r="N459" s="20" t="s">
        <v>117</v>
      </c>
      <c r="O459" s="20" t="s">
        <v>82</v>
      </c>
      <c r="P459" s="19"/>
    </row>
    <row r="460" spans="1:16" x14ac:dyDescent="0.3">
      <c r="A460" s="12" t="s">
        <v>136</v>
      </c>
      <c r="B460" s="12" t="s">
        <v>114</v>
      </c>
      <c r="C460" s="12" t="s">
        <v>115</v>
      </c>
      <c r="D460" s="12" t="s">
        <v>79</v>
      </c>
      <c r="E460" s="21" t="s">
        <v>116</v>
      </c>
      <c r="F460" s="23" t="s">
        <v>116</v>
      </c>
      <c r="G460" s="23">
        <v>0</v>
      </c>
      <c r="H460" s="16" t="s">
        <v>116</v>
      </c>
      <c r="I460" s="16" t="s">
        <v>117</v>
      </c>
      <c r="J460" s="16" t="s">
        <v>116</v>
      </c>
      <c r="K460" s="17" t="s">
        <v>116</v>
      </c>
      <c r="L460" s="18" t="s">
        <v>116</v>
      </c>
      <c r="M460" s="19" t="s">
        <v>118</v>
      </c>
      <c r="N460" s="20" t="s">
        <v>117</v>
      </c>
      <c r="O460" s="20" t="s">
        <v>82</v>
      </c>
      <c r="P460" s="19"/>
    </row>
    <row r="461" spans="1:16" x14ac:dyDescent="0.3">
      <c r="A461" s="12" t="s">
        <v>137</v>
      </c>
      <c r="B461" s="12" t="s">
        <v>114</v>
      </c>
      <c r="C461" s="12" t="s">
        <v>115</v>
      </c>
      <c r="D461" s="12" t="s">
        <v>79</v>
      </c>
      <c r="E461" s="21" t="s">
        <v>116</v>
      </c>
      <c r="F461" s="23" t="s">
        <v>116</v>
      </c>
      <c r="G461" s="23">
        <v>0</v>
      </c>
      <c r="H461" s="16" t="s">
        <v>116</v>
      </c>
      <c r="I461" s="16" t="s">
        <v>117</v>
      </c>
      <c r="J461" s="16" t="s">
        <v>116</v>
      </c>
      <c r="K461" s="17" t="s">
        <v>116</v>
      </c>
      <c r="L461" s="18" t="s">
        <v>116</v>
      </c>
      <c r="M461" s="19" t="s">
        <v>118</v>
      </c>
      <c r="N461" s="20" t="s">
        <v>117</v>
      </c>
      <c r="O461" s="20" t="s">
        <v>82</v>
      </c>
      <c r="P461" s="19"/>
    </row>
    <row r="462" spans="1:16" x14ac:dyDescent="0.3">
      <c r="A462" s="12" t="s">
        <v>138</v>
      </c>
      <c r="B462" s="12" t="s">
        <v>114</v>
      </c>
      <c r="C462" s="12" t="s">
        <v>115</v>
      </c>
      <c r="D462" s="12" t="s">
        <v>79</v>
      </c>
      <c r="E462" s="21" t="s">
        <v>116</v>
      </c>
      <c r="F462" s="23" t="s">
        <v>116</v>
      </c>
      <c r="G462" s="23">
        <v>0</v>
      </c>
      <c r="H462" s="16" t="s">
        <v>116</v>
      </c>
      <c r="I462" s="16" t="s">
        <v>117</v>
      </c>
      <c r="J462" s="16" t="s">
        <v>116</v>
      </c>
      <c r="K462" s="17" t="s">
        <v>116</v>
      </c>
      <c r="L462" s="18" t="s">
        <v>116</v>
      </c>
      <c r="M462" s="19" t="s">
        <v>118</v>
      </c>
      <c r="N462" s="20" t="s">
        <v>117</v>
      </c>
      <c r="O462" s="20" t="s">
        <v>82</v>
      </c>
      <c r="P462" s="19"/>
    </row>
    <row r="463" spans="1:16" x14ac:dyDescent="0.3">
      <c r="A463" s="12" t="s">
        <v>139</v>
      </c>
      <c r="B463" s="12" t="s">
        <v>114</v>
      </c>
      <c r="C463" s="12" t="s">
        <v>115</v>
      </c>
      <c r="D463" s="12" t="s">
        <v>79</v>
      </c>
      <c r="E463" s="21" t="s">
        <v>116</v>
      </c>
      <c r="F463" s="23" t="s">
        <v>116</v>
      </c>
      <c r="G463" s="23">
        <v>0</v>
      </c>
      <c r="H463" s="16" t="s">
        <v>116</v>
      </c>
      <c r="I463" s="16" t="s">
        <v>117</v>
      </c>
      <c r="J463" s="16" t="s">
        <v>116</v>
      </c>
      <c r="K463" s="17" t="s">
        <v>116</v>
      </c>
      <c r="L463" s="18" t="s">
        <v>116</v>
      </c>
      <c r="M463" s="19" t="s">
        <v>118</v>
      </c>
      <c r="N463" s="20" t="s">
        <v>117</v>
      </c>
      <c r="O463" s="20" t="s">
        <v>82</v>
      </c>
      <c r="P463" s="19"/>
    </row>
    <row r="464" spans="1:16" x14ac:dyDescent="0.3">
      <c r="A464" s="12" t="s">
        <v>140</v>
      </c>
      <c r="B464" s="12" t="s">
        <v>114</v>
      </c>
      <c r="C464" s="12" t="s">
        <v>115</v>
      </c>
      <c r="D464" s="12" t="s">
        <v>79</v>
      </c>
      <c r="E464" s="21" t="s">
        <v>116</v>
      </c>
      <c r="F464" s="23" t="s">
        <v>116</v>
      </c>
      <c r="G464" s="23">
        <v>0</v>
      </c>
      <c r="H464" s="16" t="s">
        <v>116</v>
      </c>
      <c r="I464" s="16" t="s">
        <v>117</v>
      </c>
      <c r="J464" s="16" t="s">
        <v>116</v>
      </c>
      <c r="K464" s="17" t="s">
        <v>116</v>
      </c>
      <c r="L464" s="18" t="s">
        <v>116</v>
      </c>
      <c r="M464" s="19" t="s">
        <v>118</v>
      </c>
      <c r="N464" s="20" t="s">
        <v>117</v>
      </c>
      <c r="O464" s="20" t="s">
        <v>82</v>
      </c>
      <c r="P464" s="19"/>
    </row>
    <row r="465" spans="1:16" x14ac:dyDescent="0.3">
      <c r="A465" s="12" t="s">
        <v>141</v>
      </c>
      <c r="B465" s="12" t="s">
        <v>114</v>
      </c>
      <c r="C465" s="12" t="s">
        <v>115</v>
      </c>
      <c r="D465" s="12" t="s">
        <v>79</v>
      </c>
      <c r="E465" s="21" t="s">
        <v>116</v>
      </c>
      <c r="F465" s="23" t="s">
        <v>116</v>
      </c>
      <c r="G465" s="23">
        <v>0</v>
      </c>
      <c r="H465" s="16" t="s">
        <v>116</v>
      </c>
      <c r="I465" s="16" t="s">
        <v>117</v>
      </c>
      <c r="J465" s="16" t="s">
        <v>116</v>
      </c>
      <c r="K465" s="17" t="s">
        <v>116</v>
      </c>
      <c r="L465" s="18" t="s">
        <v>116</v>
      </c>
      <c r="M465" s="19" t="s">
        <v>118</v>
      </c>
      <c r="N465" s="20" t="s">
        <v>117</v>
      </c>
      <c r="O465" s="20" t="s">
        <v>82</v>
      </c>
      <c r="P465" s="19"/>
    </row>
    <row r="466" spans="1:16" x14ac:dyDescent="0.3">
      <c r="A466" s="12" t="s">
        <v>142</v>
      </c>
      <c r="B466" s="12" t="s">
        <v>114</v>
      </c>
      <c r="C466" s="12" t="s">
        <v>115</v>
      </c>
      <c r="D466" s="12" t="s">
        <v>79</v>
      </c>
      <c r="E466" s="21" t="s">
        <v>116</v>
      </c>
      <c r="F466" s="23" t="s">
        <v>116</v>
      </c>
      <c r="G466" s="23">
        <v>0</v>
      </c>
      <c r="H466" s="16" t="s">
        <v>116</v>
      </c>
      <c r="I466" s="16" t="s">
        <v>117</v>
      </c>
      <c r="J466" s="16" t="s">
        <v>116</v>
      </c>
      <c r="K466" s="17" t="s">
        <v>116</v>
      </c>
      <c r="L466" s="18" t="s">
        <v>116</v>
      </c>
      <c r="M466" s="19" t="s">
        <v>118</v>
      </c>
      <c r="N466" s="20" t="s">
        <v>117</v>
      </c>
      <c r="O466" s="20" t="s">
        <v>82</v>
      </c>
      <c r="P466" s="19"/>
    </row>
    <row r="467" spans="1:16" x14ac:dyDescent="0.3">
      <c r="A467" s="12" t="s">
        <v>143</v>
      </c>
      <c r="B467" s="12" t="s">
        <v>114</v>
      </c>
      <c r="C467" s="12" t="s">
        <v>115</v>
      </c>
      <c r="D467" s="12" t="s">
        <v>79</v>
      </c>
      <c r="E467" s="21" t="s">
        <v>116</v>
      </c>
      <c r="F467" s="23" t="s">
        <v>116</v>
      </c>
      <c r="G467" s="23">
        <v>0</v>
      </c>
      <c r="H467" s="16" t="s">
        <v>116</v>
      </c>
      <c r="I467" s="16" t="s">
        <v>117</v>
      </c>
      <c r="J467" s="16" t="s">
        <v>116</v>
      </c>
      <c r="K467" s="17" t="s">
        <v>116</v>
      </c>
      <c r="L467" s="18" t="s">
        <v>116</v>
      </c>
      <c r="M467" s="19" t="s">
        <v>118</v>
      </c>
      <c r="N467" s="20" t="s">
        <v>117</v>
      </c>
      <c r="O467" s="20" t="s">
        <v>82</v>
      </c>
      <c r="P467" s="19"/>
    </row>
    <row r="468" spans="1:16" x14ac:dyDescent="0.3">
      <c r="A468" s="12" t="s">
        <v>144</v>
      </c>
      <c r="B468" s="12" t="s">
        <v>114</v>
      </c>
      <c r="C468" s="12" t="s">
        <v>115</v>
      </c>
      <c r="D468" s="12" t="s">
        <v>79</v>
      </c>
      <c r="E468" s="21" t="s">
        <v>116</v>
      </c>
      <c r="F468" s="23" t="s">
        <v>116</v>
      </c>
      <c r="G468" s="23">
        <v>0</v>
      </c>
      <c r="H468" s="16" t="s">
        <v>116</v>
      </c>
      <c r="I468" s="16" t="s">
        <v>117</v>
      </c>
      <c r="J468" s="16" t="s">
        <v>116</v>
      </c>
      <c r="K468" s="17" t="s">
        <v>116</v>
      </c>
      <c r="L468" s="18" t="s">
        <v>116</v>
      </c>
      <c r="M468" s="19" t="s">
        <v>118</v>
      </c>
      <c r="N468" s="20" t="s">
        <v>117</v>
      </c>
      <c r="O468" s="20" t="s">
        <v>82</v>
      </c>
      <c r="P468" s="19"/>
    </row>
    <row r="469" spans="1:16" x14ac:dyDescent="0.3">
      <c r="A469" s="12" t="s">
        <v>145</v>
      </c>
      <c r="B469" s="12" t="s">
        <v>114</v>
      </c>
      <c r="C469" s="12" t="s">
        <v>115</v>
      </c>
      <c r="D469" s="12" t="s">
        <v>79</v>
      </c>
      <c r="E469" s="21" t="s">
        <v>116</v>
      </c>
      <c r="F469" s="23" t="s">
        <v>116</v>
      </c>
      <c r="G469" s="23">
        <v>0</v>
      </c>
      <c r="H469" s="16" t="s">
        <v>116</v>
      </c>
      <c r="I469" s="16" t="s">
        <v>117</v>
      </c>
      <c r="J469" s="16" t="s">
        <v>116</v>
      </c>
      <c r="K469" s="17" t="s">
        <v>116</v>
      </c>
      <c r="L469" s="18" t="s">
        <v>116</v>
      </c>
      <c r="M469" s="19" t="s">
        <v>118</v>
      </c>
      <c r="N469" s="20" t="s">
        <v>117</v>
      </c>
      <c r="O469" s="20" t="s">
        <v>82</v>
      </c>
      <c r="P469" s="19"/>
    </row>
    <row r="470" spans="1:16" x14ac:dyDescent="0.3">
      <c r="A470" s="12" t="s">
        <v>146</v>
      </c>
      <c r="B470" s="12" t="s">
        <v>147</v>
      </c>
      <c r="C470" s="12" t="s">
        <v>148</v>
      </c>
      <c r="D470" s="12" t="s">
        <v>79</v>
      </c>
      <c r="E470" s="21">
        <v>4.8417662095999896</v>
      </c>
      <c r="F470" s="23">
        <v>509989.10341174999</v>
      </c>
      <c r="G470" s="23">
        <v>308306.59272933402</v>
      </c>
      <c r="H470" s="16">
        <v>1.65416217310499</v>
      </c>
      <c r="I470" s="16" t="s">
        <v>117</v>
      </c>
      <c r="J470" s="16">
        <v>6.7414427825671996</v>
      </c>
      <c r="K470" s="17" t="s">
        <v>117</v>
      </c>
      <c r="L470" s="18" t="s">
        <v>117</v>
      </c>
      <c r="N470" s="20" t="s">
        <v>117</v>
      </c>
      <c r="O470" s="20" t="s">
        <v>82</v>
      </c>
      <c r="P470" s="19"/>
    </row>
    <row r="471" spans="1:16" x14ac:dyDescent="0.3">
      <c r="A471" s="12" t="s">
        <v>149</v>
      </c>
      <c r="B471" s="12" t="s">
        <v>147</v>
      </c>
      <c r="C471" s="12" t="s">
        <v>150</v>
      </c>
      <c r="D471" s="12" t="s">
        <v>79</v>
      </c>
      <c r="E471" s="21" t="s">
        <v>116</v>
      </c>
      <c r="F471" s="23" t="s">
        <v>116</v>
      </c>
      <c r="G471" s="23">
        <v>269247.260035443</v>
      </c>
      <c r="H471" s="16" t="s">
        <v>116</v>
      </c>
      <c r="I471" s="16" t="s">
        <v>117</v>
      </c>
      <c r="J471" s="16" t="s">
        <v>116</v>
      </c>
      <c r="K471" s="17" t="s">
        <v>116</v>
      </c>
      <c r="L471" s="18" t="s">
        <v>116</v>
      </c>
      <c r="M471" s="19" t="s">
        <v>118</v>
      </c>
      <c r="N471" s="20" t="s">
        <v>117</v>
      </c>
      <c r="O471" s="20" t="s">
        <v>82</v>
      </c>
      <c r="P471" s="19"/>
    </row>
    <row r="472" spans="1:16" x14ac:dyDescent="0.3">
      <c r="A472" s="12" t="s">
        <v>151</v>
      </c>
      <c r="B472" s="12" t="s">
        <v>147</v>
      </c>
      <c r="C472" s="12" t="s">
        <v>152</v>
      </c>
      <c r="D472" s="12" t="s">
        <v>79</v>
      </c>
      <c r="E472" s="21">
        <v>4.8518458967999996</v>
      </c>
      <c r="F472" s="23">
        <v>258.63216586059099</v>
      </c>
      <c r="G472" s="23">
        <v>347062.70769742399</v>
      </c>
      <c r="H472" s="16">
        <v>7.4520298529500003E-4</v>
      </c>
      <c r="I472" s="16" t="s">
        <v>117</v>
      </c>
      <c r="J472" s="16">
        <v>-0.43045519070766802</v>
      </c>
      <c r="K472" s="17" t="s">
        <v>117</v>
      </c>
      <c r="L472" s="18" t="s">
        <v>117</v>
      </c>
      <c r="M472" s="19" t="s">
        <v>80</v>
      </c>
      <c r="N472" s="20" t="s">
        <v>117</v>
      </c>
      <c r="O472" s="20" t="s">
        <v>82</v>
      </c>
      <c r="P472" s="19"/>
    </row>
    <row r="473" spans="1:16" x14ac:dyDescent="0.3">
      <c r="A473" s="12" t="s">
        <v>153</v>
      </c>
      <c r="B473" s="12" t="s">
        <v>147</v>
      </c>
      <c r="C473" s="12" t="s">
        <v>154</v>
      </c>
      <c r="D473" s="12" t="s">
        <v>79</v>
      </c>
      <c r="E473" s="21">
        <v>4.8417659205333301</v>
      </c>
      <c r="F473" s="23">
        <v>298254.35399652802</v>
      </c>
      <c r="G473" s="23">
        <v>248828.69130796599</v>
      </c>
      <c r="H473" s="16">
        <v>1.19863329437114</v>
      </c>
      <c r="I473" s="16" t="s">
        <v>117</v>
      </c>
      <c r="J473" s="16">
        <v>4.7906630898169302</v>
      </c>
      <c r="K473" s="17" t="s">
        <v>117</v>
      </c>
      <c r="L473" s="18" t="s">
        <v>117</v>
      </c>
      <c r="N473" s="20" t="s">
        <v>117</v>
      </c>
      <c r="O473" s="20" t="s">
        <v>82</v>
      </c>
      <c r="P473" s="19"/>
    </row>
    <row r="474" spans="1:16" x14ac:dyDescent="0.3">
      <c r="A474" s="12" t="s">
        <v>155</v>
      </c>
      <c r="B474" s="12" t="s">
        <v>147</v>
      </c>
      <c r="C474" s="12" t="s">
        <v>156</v>
      </c>
      <c r="D474" s="12" t="s">
        <v>79</v>
      </c>
      <c r="E474" s="21">
        <v>4.8418377058666602</v>
      </c>
      <c r="F474" s="23">
        <v>2973294.3725680001</v>
      </c>
      <c r="G474" s="23">
        <v>213924.24291204501</v>
      </c>
      <c r="H474" s="16">
        <v>13.898819189887</v>
      </c>
      <c r="I474" s="16" t="s">
        <v>117</v>
      </c>
      <c r="J474" s="16">
        <v>53.605497926872701</v>
      </c>
      <c r="K474" s="17" t="s">
        <v>117</v>
      </c>
      <c r="L474" s="18" t="s">
        <v>117</v>
      </c>
      <c r="N474" s="20" t="s">
        <v>117</v>
      </c>
      <c r="O474" s="20" t="s">
        <v>82</v>
      </c>
      <c r="P474" s="19"/>
    </row>
    <row r="475" spans="1:16" x14ac:dyDescent="0.3">
      <c r="A475" s="12" t="s">
        <v>157</v>
      </c>
      <c r="B475" s="12" t="s">
        <v>147</v>
      </c>
      <c r="C475" s="12" t="s">
        <v>150</v>
      </c>
      <c r="D475" s="12" t="s">
        <v>79</v>
      </c>
      <c r="E475" s="21" t="s">
        <v>116</v>
      </c>
      <c r="F475" s="23" t="s">
        <v>116</v>
      </c>
      <c r="G475" s="23">
        <v>266894.26859942899</v>
      </c>
      <c r="H475" s="16" t="s">
        <v>116</v>
      </c>
      <c r="I475" s="16" t="s">
        <v>117</v>
      </c>
      <c r="J475" s="16" t="s">
        <v>116</v>
      </c>
      <c r="K475" s="17" t="s">
        <v>116</v>
      </c>
      <c r="L475" s="18" t="s">
        <v>116</v>
      </c>
      <c r="M475" s="19" t="s">
        <v>118</v>
      </c>
      <c r="N475" s="20" t="s">
        <v>117</v>
      </c>
      <c r="O475" s="20" t="s">
        <v>82</v>
      </c>
      <c r="P475" s="19"/>
    </row>
    <row r="476" spans="1:16" x14ac:dyDescent="0.3">
      <c r="A476" s="12" t="s">
        <v>158</v>
      </c>
      <c r="B476" s="12" t="s">
        <v>147</v>
      </c>
      <c r="C476" s="12" t="s">
        <v>78</v>
      </c>
      <c r="D476" s="12" t="s">
        <v>79</v>
      </c>
      <c r="E476" s="21">
        <v>4.8418493970666603</v>
      </c>
      <c r="F476" s="23">
        <v>85667.283643032395</v>
      </c>
      <c r="G476" s="23">
        <v>259456.516307371</v>
      </c>
      <c r="H476" s="16">
        <v>0.33017973440121501</v>
      </c>
      <c r="I476" s="16" t="s">
        <v>117</v>
      </c>
      <c r="J476" s="16">
        <v>1.0189737913144199</v>
      </c>
      <c r="K476" s="17" t="s">
        <v>117</v>
      </c>
      <c r="L476" s="18" t="s">
        <v>117</v>
      </c>
      <c r="N476" s="20" t="s">
        <v>117</v>
      </c>
      <c r="O476" s="20" t="s">
        <v>82</v>
      </c>
      <c r="P476" s="19"/>
    </row>
    <row r="477" spans="1:16" x14ac:dyDescent="0.3">
      <c r="A477" s="12" t="s">
        <v>159</v>
      </c>
      <c r="B477" s="12" t="s">
        <v>147</v>
      </c>
      <c r="C477" s="12" t="s">
        <v>160</v>
      </c>
      <c r="D477" s="12" t="s">
        <v>79</v>
      </c>
      <c r="E477" s="21">
        <v>4.8418210608000001</v>
      </c>
      <c r="F477" s="23">
        <v>22834.627018877101</v>
      </c>
      <c r="G477" s="23">
        <v>274519.08682892303</v>
      </c>
      <c r="H477" s="16">
        <v>8.3180471283978E-2</v>
      </c>
      <c r="I477" s="16" t="s">
        <v>117</v>
      </c>
      <c r="J477" s="16">
        <v>-6.6772465988006999E-2</v>
      </c>
      <c r="K477" s="17" t="s">
        <v>117</v>
      </c>
      <c r="L477" s="18" t="s">
        <v>117</v>
      </c>
      <c r="M477" s="19" t="s">
        <v>80</v>
      </c>
      <c r="N477" s="20" t="s">
        <v>117</v>
      </c>
      <c r="O477" s="20" t="s">
        <v>82</v>
      </c>
      <c r="P477" s="19"/>
    </row>
    <row r="478" spans="1:16" x14ac:dyDescent="0.3">
      <c r="A478" s="12" t="s">
        <v>161</v>
      </c>
      <c r="B478" s="12" t="s">
        <v>147</v>
      </c>
      <c r="C478" s="12" t="s">
        <v>162</v>
      </c>
      <c r="D478" s="12" t="s">
        <v>79</v>
      </c>
      <c r="E478" s="21">
        <v>4.8417499488000004</v>
      </c>
      <c r="F478" s="23">
        <v>86618.490279564197</v>
      </c>
      <c r="G478" s="23">
        <v>255305.52791207601</v>
      </c>
      <c r="H478" s="16">
        <v>0.339273853519514</v>
      </c>
      <c r="I478" s="16" t="s">
        <v>117</v>
      </c>
      <c r="J478" s="16">
        <v>1.0588370347668401</v>
      </c>
      <c r="K478" s="17" t="s">
        <v>117</v>
      </c>
      <c r="L478" s="18" t="s">
        <v>117</v>
      </c>
      <c r="N478" s="20" t="s">
        <v>117</v>
      </c>
      <c r="O478" s="20" t="s">
        <v>82</v>
      </c>
      <c r="P478" s="19"/>
    </row>
    <row r="479" spans="1:16" x14ac:dyDescent="0.3">
      <c r="A479" s="12" t="s">
        <v>163</v>
      </c>
      <c r="B479" s="12" t="s">
        <v>147</v>
      </c>
      <c r="C479" s="12" t="s">
        <v>164</v>
      </c>
      <c r="D479" s="12" t="s">
        <v>79</v>
      </c>
      <c r="E479" s="21">
        <v>4.8418253570666598</v>
      </c>
      <c r="F479" s="23">
        <v>523212.881487309</v>
      </c>
      <c r="G479" s="23">
        <v>242510.136022683</v>
      </c>
      <c r="H479" s="16">
        <v>2.15748871394955</v>
      </c>
      <c r="I479" s="16" t="s">
        <v>117</v>
      </c>
      <c r="J479" s="16">
        <v>8.8756743759859802</v>
      </c>
      <c r="K479" s="17" t="s">
        <v>117</v>
      </c>
      <c r="L479" s="18" t="s">
        <v>117</v>
      </c>
      <c r="N479" s="20" t="s">
        <v>117</v>
      </c>
      <c r="O479" s="20" t="s">
        <v>82</v>
      </c>
      <c r="P479" s="19"/>
    </row>
    <row r="480" spans="1:16" x14ac:dyDescent="0.3">
      <c r="A480" s="12" t="s">
        <v>165</v>
      </c>
      <c r="B480" s="12" t="s">
        <v>147</v>
      </c>
      <c r="C480" s="12" t="s">
        <v>166</v>
      </c>
      <c r="D480" s="12" t="s">
        <v>79</v>
      </c>
      <c r="E480" s="21">
        <v>4.8317418029333297</v>
      </c>
      <c r="F480" s="23">
        <v>3291986.50848052</v>
      </c>
      <c r="G480" s="23">
        <v>211088.81609551399</v>
      </c>
      <c r="H480" s="16">
        <v>15.595267287826999</v>
      </c>
      <c r="I480" s="16" t="s">
        <v>117</v>
      </c>
      <c r="J480" s="16">
        <v>59.430147526251098</v>
      </c>
      <c r="K480" s="17" t="s">
        <v>117</v>
      </c>
      <c r="L480" s="18" t="s">
        <v>117</v>
      </c>
      <c r="N480" s="20" t="s">
        <v>117</v>
      </c>
      <c r="O480" s="20" t="s">
        <v>82</v>
      </c>
      <c r="P480" s="19"/>
    </row>
    <row r="481" spans="1:16" x14ac:dyDescent="0.3">
      <c r="A481" s="12" t="s">
        <v>167</v>
      </c>
      <c r="B481" s="12" t="s">
        <v>147</v>
      </c>
      <c r="C481" s="12" t="s">
        <v>168</v>
      </c>
      <c r="D481" s="12" t="s">
        <v>79</v>
      </c>
      <c r="E481" s="21">
        <v>4.8418099242666601</v>
      </c>
      <c r="F481" s="23">
        <v>554.18943850323205</v>
      </c>
      <c r="G481" s="23">
        <v>246117.47181320601</v>
      </c>
      <c r="H481" s="16">
        <v>2.2517273333759998E-3</v>
      </c>
      <c r="I481" s="16" t="s">
        <v>117</v>
      </c>
      <c r="J481" s="16">
        <v>-0.423802840722452</v>
      </c>
      <c r="K481" s="17" t="s">
        <v>117</v>
      </c>
      <c r="L481" s="18" t="s">
        <v>117</v>
      </c>
      <c r="M481" s="19" t="s">
        <v>80</v>
      </c>
      <c r="N481" s="20" t="s">
        <v>117</v>
      </c>
      <c r="O481" s="20" t="s">
        <v>82</v>
      </c>
      <c r="P481" s="19"/>
    </row>
    <row r="482" spans="1:16" x14ac:dyDescent="0.3">
      <c r="A482" s="12" t="s">
        <v>169</v>
      </c>
      <c r="B482" s="12" t="s">
        <v>147</v>
      </c>
      <c r="C482" s="12" t="s">
        <v>170</v>
      </c>
      <c r="D482" s="12" t="s">
        <v>79</v>
      </c>
      <c r="E482" s="21" t="s">
        <v>116</v>
      </c>
      <c r="F482" s="23" t="s">
        <v>116</v>
      </c>
      <c r="G482" s="23">
        <v>266164.29856932402</v>
      </c>
      <c r="H482" s="16" t="s">
        <v>116</v>
      </c>
      <c r="I482" s="16" t="s">
        <v>117</v>
      </c>
      <c r="J482" s="16" t="s">
        <v>116</v>
      </c>
      <c r="K482" s="17" t="s">
        <v>116</v>
      </c>
      <c r="L482" s="18" t="s">
        <v>116</v>
      </c>
      <c r="M482" s="19" t="s">
        <v>118</v>
      </c>
      <c r="N482" s="20" t="s">
        <v>117</v>
      </c>
      <c r="O482" s="20" t="s">
        <v>82</v>
      </c>
      <c r="P482" s="19"/>
    </row>
    <row r="483" spans="1:16" x14ac:dyDescent="0.3">
      <c r="A483" s="12" t="s">
        <v>171</v>
      </c>
      <c r="B483" s="12" t="s">
        <v>147</v>
      </c>
      <c r="C483" s="12" t="s">
        <v>150</v>
      </c>
      <c r="D483" s="12" t="s">
        <v>79</v>
      </c>
      <c r="E483" s="21" t="s">
        <v>116</v>
      </c>
      <c r="F483" s="23" t="s">
        <v>116</v>
      </c>
      <c r="G483" s="23">
        <v>274278.76781021</v>
      </c>
      <c r="H483" s="16" t="s">
        <v>116</v>
      </c>
      <c r="I483" s="16" t="s">
        <v>117</v>
      </c>
      <c r="J483" s="16" t="s">
        <v>116</v>
      </c>
      <c r="K483" s="17" t="s">
        <v>116</v>
      </c>
      <c r="L483" s="18" t="s">
        <v>116</v>
      </c>
      <c r="M483" s="19" t="s">
        <v>118</v>
      </c>
      <c r="N483" s="20" t="s">
        <v>117</v>
      </c>
      <c r="O483" s="20" t="s">
        <v>82</v>
      </c>
      <c r="P483" s="19"/>
    </row>
    <row r="484" spans="1:16" x14ac:dyDescent="0.3">
      <c r="A484" s="12" t="s">
        <v>172</v>
      </c>
      <c r="B484" s="12" t="s">
        <v>147</v>
      </c>
      <c r="C484" s="12" t="s">
        <v>152</v>
      </c>
      <c r="D484" s="12" t="s">
        <v>79</v>
      </c>
      <c r="E484" s="21" t="s">
        <v>116</v>
      </c>
      <c r="F484" s="23" t="s">
        <v>116</v>
      </c>
      <c r="G484" s="23">
        <v>343399.57968738303</v>
      </c>
      <c r="H484" s="16" t="s">
        <v>116</v>
      </c>
      <c r="I484" s="16" t="s">
        <v>117</v>
      </c>
      <c r="J484" s="16" t="s">
        <v>116</v>
      </c>
      <c r="K484" s="17" t="s">
        <v>116</v>
      </c>
      <c r="L484" s="18" t="s">
        <v>116</v>
      </c>
      <c r="M484" s="19" t="s">
        <v>118</v>
      </c>
      <c r="N484" s="20" t="s">
        <v>117</v>
      </c>
      <c r="O484" s="20" t="s">
        <v>82</v>
      </c>
      <c r="P484" s="19"/>
    </row>
    <row r="485" spans="1:16" x14ac:dyDescent="0.3">
      <c r="A485" s="12" t="s">
        <v>173</v>
      </c>
      <c r="B485" s="12" t="s">
        <v>147</v>
      </c>
      <c r="C485" s="12" t="s">
        <v>174</v>
      </c>
      <c r="D485" s="12" t="s">
        <v>79</v>
      </c>
      <c r="E485" s="21">
        <v>4.8518479464000004</v>
      </c>
      <c r="F485" s="23">
        <v>704.34720709870101</v>
      </c>
      <c r="G485" s="23">
        <v>265515.00246261002</v>
      </c>
      <c r="H485" s="16">
        <v>2.6527586033409998E-3</v>
      </c>
      <c r="I485" s="16" t="s">
        <v>117</v>
      </c>
      <c r="J485" s="16">
        <v>-0.42203204696074298</v>
      </c>
      <c r="K485" s="17" t="s">
        <v>117</v>
      </c>
      <c r="L485" s="18" t="s">
        <v>117</v>
      </c>
      <c r="M485" s="19" t="s">
        <v>80</v>
      </c>
      <c r="N485" s="20" t="s">
        <v>117</v>
      </c>
      <c r="O485" s="20" t="s">
        <v>82</v>
      </c>
      <c r="P485" s="19"/>
    </row>
    <row r="486" spans="1:16" x14ac:dyDescent="0.3">
      <c r="A486" s="12" t="s">
        <v>175</v>
      </c>
      <c r="B486" s="12" t="s">
        <v>147</v>
      </c>
      <c r="C486" s="12" t="s">
        <v>176</v>
      </c>
      <c r="D486" s="12" t="s">
        <v>79</v>
      </c>
      <c r="E486" s="21" t="s">
        <v>116</v>
      </c>
      <c r="F486" s="23" t="s">
        <v>116</v>
      </c>
      <c r="G486" s="23">
        <v>287777.68563318701</v>
      </c>
      <c r="H486" s="16" t="s">
        <v>116</v>
      </c>
      <c r="I486" s="16" t="s">
        <v>117</v>
      </c>
      <c r="J486" s="16" t="s">
        <v>116</v>
      </c>
      <c r="K486" s="17" t="s">
        <v>116</v>
      </c>
      <c r="L486" s="18" t="s">
        <v>116</v>
      </c>
      <c r="M486" s="19" t="s">
        <v>118</v>
      </c>
      <c r="N486" s="20" t="s">
        <v>117</v>
      </c>
      <c r="O486" s="20" t="s">
        <v>82</v>
      </c>
      <c r="P486" s="19"/>
    </row>
    <row r="487" spans="1:16" x14ac:dyDescent="0.3">
      <c r="A487" s="12" t="s">
        <v>177</v>
      </c>
      <c r="B487" s="12" t="s">
        <v>147</v>
      </c>
      <c r="C487" s="12" t="s">
        <v>78</v>
      </c>
      <c r="D487" s="12" t="s">
        <v>79</v>
      </c>
      <c r="E487" s="21">
        <v>4.8418630360000003</v>
      </c>
      <c r="F487" s="23">
        <v>86822.564515907303</v>
      </c>
      <c r="G487" s="23">
        <v>261607.64641124499</v>
      </c>
      <c r="H487" s="16">
        <v>0.33188083646233701</v>
      </c>
      <c r="I487" s="16" t="s">
        <v>117</v>
      </c>
      <c r="J487" s="16">
        <v>1.02643101996918</v>
      </c>
      <c r="K487" s="17" t="s">
        <v>117</v>
      </c>
      <c r="L487" s="18" t="s">
        <v>117</v>
      </c>
      <c r="N487" s="20" t="s">
        <v>117</v>
      </c>
      <c r="O487" s="20" t="s">
        <v>82</v>
      </c>
      <c r="P487" s="19"/>
    </row>
    <row r="488" spans="1:16" x14ac:dyDescent="0.3">
      <c r="A488" s="12" t="s">
        <v>178</v>
      </c>
      <c r="B488" s="12" t="s">
        <v>147</v>
      </c>
      <c r="C488" s="12" t="s">
        <v>179</v>
      </c>
      <c r="D488" s="12" t="s">
        <v>79</v>
      </c>
      <c r="E488" s="21">
        <v>4.8418842976000001</v>
      </c>
      <c r="F488" s="23">
        <v>675505.98875786201</v>
      </c>
      <c r="G488" s="23">
        <v>198156.403704936</v>
      </c>
      <c r="H488" s="16">
        <v>3.4089536150631798</v>
      </c>
      <c r="I488" s="16" t="s">
        <v>117</v>
      </c>
      <c r="J488" s="16">
        <v>14.089780249608101</v>
      </c>
      <c r="K488" s="17" t="s">
        <v>117</v>
      </c>
      <c r="L488" s="18" t="s">
        <v>117</v>
      </c>
      <c r="N488" s="20" t="s">
        <v>117</v>
      </c>
      <c r="O488" s="20" t="s">
        <v>82</v>
      </c>
      <c r="P488" s="19"/>
    </row>
    <row r="489" spans="1:16" x14ac:dyDescent="0.3">
      <c r="A489" s="12" t="s">
        <v>180</v>
      </c>
      <c r="B489" s="12" t="s">
        <v>147</v>
      </c>
      <c r="C489" s="12" t="s">
        <v>181</v>
      </c>
      <c r="D489" s="12" t="s">
        <v>79</v>
      </c>
      <c r="E489" s="21">
        <v>4.8317399368</v>
      </c>
      <c r="F489" s="23">
        <v>396.80340568530499</v>
      </c>
      <c r="G489" s="23">
        <v>277340.99203812599</v>
      </c>
      <c r="H489" s="16">
        <v>1.430742000197E-3</v>
      </c>
      <c r="I489" s="16" t="s">
        <v>117</v>
      </c>
      <c r="J489" s="16">
        <v>-0.427428032872124</v>
      </c>
      <c r="K489" s="17" t="s">
        <v>117</v>
      </c>
      <c r="L489" s="18" t="s">
        <v>117</v>
      </c>
      <c r="M489" s="19" t="s">
        <v>80</v>
      </c>
      <c r="N489" s="20" t="s">
        <v>117</v>
      </c>
      <c r="O489" s="20" t="s">
        <v>82</v>
      </c>
      <c r="P489" s="19"/>
    </row>
    <row r="490" spans="1:16" x14ac:dyDescent="0.3">
      <c r="A490" s="12" t="s">
        <v>182</v>
      </c>
      <c r="B490" s="12" t="s">
        <v>147</v>
      </c>
      <c r="C490" s="12" t="s">
        <v>183</v>
      </c>
      <c r="D490" s="12" t="s">
        <v>79</v>
      </c>
      <c r="E490" s="21">
        <v>4.8318440341333302</v>
      </c>
      <c r="F490" s="23">
        <v>432.37842357081797</v>
      </c>
      <c r="G490" s="23">
        <v>285350.453625369</v>
      </c>
      <c r="H490" s="16">
        <v>1.515254025629E-3</v>
      </c>
      <c r="I490" s="16" t="s">
        <v>117</v>
      </c>
      <c r="J490" s="16">
        <v>-0.42705485344798599</v>
      </c>
      <c r="K490" s="17" t="s">
        <v>117</v>
      </c>
      <c r="L490" s="18" t="s">
        <v>117</v>
      </c>
      <c r="M490" s="19" t="s">
        <v>80</v>
      </c>
      <c r="N490" s="20" t="s">
        <v>117</v>
      </c>
      <c r="O490" s="20" t="s">
        <v>82</v>
      </c>
      <c r="P490" s="19"/>
    </row>
    <row r="491" spans="1:16" x14ac:dyDescent="0.3">
      <c r="A491" s="12" t="s">
        <v>184</v>
      </c>
      <c r="B491" s="12" t="s">
        <v>147</v>
      </c>
      <c r="C491" s="12" t="s">
        <v>185</v>
      </c>
      <c r="D491" s="12" t="s">
        <v>79</v>
      </c>
      <c r="E491" s="21" t="s">
        <v>116</v>
      </c>
      <c r="F491" s="23" t="s">
        <v>116</v>
      </c>
      <c r="G491" s="23">
        <v>273645.070136833</v>
      </c>
      <c r="H491" s="16" t="s">
        <v>116</v>
      </c>
      <c r="I491" s="16" t="s">
        <v>117</v>
      </c>
      <c r="J491" s="16" t="s">
        <v>116</v>
      </c>
      <c r="K491" s="17" t="s">
        <v>116</v>
      </c>
      <c r="L491" s="18" t="s">
        <v>116</v>
      </c>
      <c r="M491" s="19" t="s">
        <v>118</v>
      </c>
      <c r="N491" s="20" t="s">
        <v>117</v>
      </c>
      <c r="O491" s="20" t="s">
        <v>82</v>
      </c>
      <c r="P491" s="19"/>
    </row>
    <row r="492" spans="1:16" x14ac:dyDescent="0.3">
      <c r="A492" s="12" t="s">
        <v>186</v>
      </c>
      <c r="B492" s="12" t="s">
        <v>147</v>
      </c>
      <c r="C492" s="12" t="s">
        <v>187</v>
      </c>
      <c r="D492" s="12" t="s">
        <v>79</v>
      </c>
      <c r="E492" s="21">
        <v>4.8418036589333298</v>
      </c>
      <c r="F492" s="23">
        <v>1795135.1569441999</v>
      </c>
      <c r="G492" s="23">
        <v>248002.046525552</v>
      </c>
      <c r="H492" s="16">
        <v>7.2383884814404196</v>
      </c>
      <c r="I492" s="16" t="s">
        <v>117</v>
      </c>
      <c r="J492" s="16">
        <v>29.307786445414798</v>
      </c>
      <c r="K492" s="17" t="s">
        <v>117</v>
      </c>
      <c r="L492" s="18" t="s">
        <v>117</v>
      </c>
      <c r="N492" s="20" t="s">
        <v>117</v>
      </c>
      <c r="O492" s="20" t="s">
        <v>82</v>
      </c>
      <c r="P492" s="19"/>
    </row>
    <row r="493" spans="1:16" x14ac:dyDescent="0.3">
      <c r="A493" s="12" t="s">
        <v>188</v>
      </c>
      <c r="B493" s="12" t="s">
        <v>147</v>
      </c>
      <c r="C493" s="12" t="s">
        <v>189</v>
      </c>
      <c r="D493" s="12" t="s">
        <v>79</v>
      </c>
      <c r="E493" s="21">
        <v>4.8317798351999999</v>
      </c>
      <c r="F493" s="23">
        <v>331.79585192188199</v>
      </c>
      <c r="G493" s="23">
        <v>270651.09564000298</v>
      </c>
      <c r="H493" s="16">
        <v>1.2259172686419999E-3</v>
      </c>
      <c r="I493" s="16" t="s">
        <v>117</v>
      </c>
      <c r="J493" s="16">
        <v>-0.42833247955048298</v>
      </c>
      <c r="K493" s="17" t="s">
        <v>117</v>
      </c>
      <c r="L493" s="18" t="s">
        <v>117</v>
      </c>
      <c r="M493" s="19" t="s">
        <v>80</v>
      </c>
      <c r="N493" s="20" t="s">
        <v>117</v>
      </c>
      <c r="O493" s="20" t="s">
        <v>82</v>
      </c>
      <c r="P493" s="19"/>
    </row>
    <row r="494" spans="1:16" x14ac:dyDescent="0.3">
      <c r="A494" s="12" t="s">
        <v>190</v>
      </c>
      <c r="B494" s="12" t="s">
        <v>147</v>
      </c>
      <c r="C494" s="12" t="s">
        <v>150</v>
      </c>
      <c r="D494" s="12" t="s">
        <v>79</v>
      </c>
      <c r="E494" s="21" t="s">
        <v>116</v>
      </c>
      <c r="F494" s="23" t="s">
        <v>116</v>
      </c>
      <c r="G494" s="23">
        <v>280909.36806650198</v>
      </c>
      <c r="H494" s="16" t="s">
        <v>116</v>
      </c>
      <c r="I494" s="16" t="s">
        <v>117</v>
      </c>
      <c r="J494" s="16" t="s">
        <v>116</v>
      </c>
      <c r="K494" s="17" t="s">
        <v>116</v>
      </c>
      <c r="L494" s="18" t="s">
        <v>116</v>
      </c>
      <c r="M494" s="19" t="s">
        <v>118</v>
      </c>
      <c r="N494" s="20" t="s">
        <v>117</v>
      </c>
      <c r="O494" s="20" t="s">
        <v>82</v>
      </c>
      <c r="P494" s="19"/>
    </row>
    <row r="495" spans="1:16" x14ac:dyDescent="0.3">
      <c r="A495" s="12" t="s">
        <v>191</v>
      </c>
      <c r="B495" s="12" t="s">
        <v>147</v>
      </c>
      <c r="C495" s="12" t="s">
        <v>192</v>
      </c>
      <c r="D495" s="12" t="s">
        <v>79</v>
      </c>
      <c r="E495" s="21">
        <v>4.8418844309333302</v>
      </c>
      <c r="F495" s="23">
        <v>689.24539043659797</v>
      </c>
      <c r="G495" s="23">
        <v>270464.76949955599</v>
      </c>
      <c r="H495" s="16">
        <v>2.5483740145229999E-3</v>
      </c>
      <c r="I495" s="16" t="s">
        <v>117</v>
      </c>
      <c r="J495" s="16">
        <v>-0.422492966056984</v>
      </c>
      <c r="K495" s="17" t="s">
        <v>117</v>
      </c>
      <c r="L495" s="18" t="s">
        <v>117</v>
      </c>
      <c r="M495" s="19" t="s">
        <v>80</v>
      </c>
      <c r="N495" s="20" t="s">
        <v>117</v>
      </c>
      <c r="O495" s="20" t="s">
        <v>82</v>
      </c>
      <c r="P495" s="19"/>
    </row>
    <row r="496" spans="1:16" x14ac:dyDescent="0.3">
      <c r="A496" s="12" t="s">
        <v>193</v>
      </c>
      <c r="B496" s="12" t="s">
        <v>147</v>
      </c>
      <c r="C496" s="12" t="s">
        <v>194</v>
      </c>
      <c r="D496" s="12" t="s">
        <v>79</v>
      </c>
      <c r="E496" s="21">
        <v>4.8518534101333302</v>
      </c>
      <c r="F496" s="23">
        <v>506.11079906497201</v>
      </c>
      <c r="G496" s="23">
        <v>339485.99237238697</v>
      </c>
      <c r="H496" s="16">
        <v>1.4908149686180001E-3</v>
      </c>
      <c r="I496" s="16" t="s">
        <v>117</v>
      </c>
      <c r="J496" s="16">
        <v>-0.42716276882569698</v>
      </c>
      <c r="K496" s="17" t="s">
        <v>117</v>
      </c>
      <c r="L496" s="18" t="s">
        <v>117</v>
      </c>
      <c r="M496" s="19" t="s">
        <v>80</v>
      </c>
      <c r="N496" s="20" t="s">
        <v>117</v>
      </c>
      <c r="O496" s="20" t="s">
        <v>82</v>
      </c>
      <c r="P496" s="19"/>
    </row>
    <row r="497" spans="1:16" x14ac:dyDescent="0.3">
      <c r="A497" s="12" t="s">
        <v>195</v>
      </c>
      <c r="B497" s="12" t="s">
        <v>147</v>
      </c>
      <c r="C497" s="12" t="s">
        <v>154</v>
      </c>
      <c r="D497" s="12" t="s">
        <v>79</v>
      </c>
      <c r="E497" s="21">
        <v>4.84183089786666</v>
      </c>
      <c r="F497" s="23">
        <v>334358.80017037701</v>
      </c>
      <c r="G497" s="23">
        <v>254983.041036101</v>
      </c>
      <c r="H497" s="16">
        <v>1.3112981899178</v>
      </c>
      <c r="I497" s="16" t="s">
        <v>117</v>
      </c>
      <c r="J497" s="16">
        <v>5.2748748624880504</v>
      </c>
      <c r="K497" s="17" t="s">
        <v>117</v>
      </c>
      <c r="L497" s="18" t="s">
        <v>117</v>
      </c>
      <c r="N497" s="20" t="s">
        <v>117</v>
      </c>
      <c r="O497" s="20" t="s">
        <v>82</v>
      </c>
      <c r="P497" s="19"/>
    </row>
    <row r="498" spans="1:16" x14ac:dyDescent="0.3">
      <c r="A498" s="12" t="s">
        <v>196</v>
      </c>
      <c r="B498" s="12" t="s">
        <v>147</v>
      </c>
      <c r="C498" s="12" t="s">
        <v>197</v>
      </c>
      <c r="D498" s="12" t="s">
        <v>79</v>
      </c>
      <c r="E498" s="21">
        <v>4.8417358272</v>
      </c>
      <c r="F498" s="23">
        <v>1823597.3238158899</v>
      </c>
      <c r="G498" s="23">
        <v>248866.19119312399</v>
      </c>
      <c r="H498" s="16">
        <v>7.3276217837108701</v>
      </c>
      <c r="I498" s="16" t="s">
        <v>117</v>
      </c>
      <c r="J498" s="16">
        <v>29.650345456385502</v>
      </c>
      <c r="K498" s="17" t="s">
        <v>117</v>
      </c>
      <c r="L498" s="18" t="s">
        <v>117</v>
      </c>
      <c r="N498" s="20" t="s">
        <v>117</v>
      </c>
      <c r="O498" s="20" t="s">
        <v>82</v>
      </c>
      <c r="P498" s="19"/>
    </row>
    <row r="499" spans="1:16" x14ac:dyDescent="0.3">
      <c r="A499" s="12" t="s">
        <v>198</v>
      </c>
      <c r="B499" s="12" t="s">
        <v>147</v>
      </c>
      <c r="C499" s="12" t="s">
        <v>199</v>
      </c>
      <c r="D499" s="12" t="s">
        <v>79</v>
      </c>
      <c r="E499" s="21">
        <v>4.8418223661333304</v>
      </c>
      <c r="F499" s="23">
        <v>1086888.2618237501</v>
      </c>
      <c r="G499" s="23">
        <v>245205.04223358299</v>
      </c>
      <c r="H499" s="16">
        <v>4.4325689713524801</v>
      </c>
      <c r="I499" s="16" t="s">
        <v>117</v>
      </c>
      <c r="J499" s="16">
        <v>18.2617623524499</v>
      </c>
      <c r="K499" s="17" t="s">
        <v>117</v>
      </c>
      <c r="L499" s="18" t="s">
        <v>117</v>
      </c>
      <c r="N499" s="20" t="s">
        <v>117</v>
      </c>
      <c r="O499" s="20" t="s">
        <v>82</v>
      </c>
      <c r="P499" s="19"/>
    </row>
    <row r="500" spans="1:16" x14ac:dyDescent="0.3">
      <c r="A500" s="12" t="s">
        <v>200</v>
      </c>
      <c r="B500" s="12" t="s">
        <v>147</v>
      </c>
      <c r="C500" s="12" t="s">
        <v>156</v>
      </c>
      <c r="D500" s="12" t="s">
        <v>79</v>
      </c>
      <c r="E500" s="21">
        <v>4.8418107258666598</v>
      </c>
      <c r="F500" s="23">
        <v>2988477.9685384301</v>
      </c>
      <c r="G500" s="23">
        <v>217465.56842482599</v>
      </c>
      <c r="H500" s="16">
        <v>13.7423040814458</v>
      </c>
      <c r="I500" s="16" t="s">
        <v>117</v>
      </c>
      <c r="J500" s="16">
        <v>53.061344056514997</v>
      </c>
      <c r="K500" s="17" t="s">
        <v>117</v>
      </c>
      <c r="L500" s="18" t="s">
        <v>117</v>
      </c>
      <c r="N500" s="20" t="s">
        <v>117</v>
      </c>
      <c r="O500" s="20" t="s">
        <v>82</v>
      </c>
      <c r="P500" s="19"/>
    </row>
    <row r="501" spans="1:16" x14ac:dyDescent="0.3">
      <c r="A501" s="12" t="s">
        <v>201</v>
      </c>
      <c r="B501" s="12" t="s">
        <v>147</v>
      </c>
      <c r="C501" s="12" t="s">
        <v>78</v>
      </c>
      <c r="D501" s="12" t="s">
        <v>79</v>
      </c>
      <c r="E501" s="21">
        <v>4.8417785834666596</v>
      </c>
      <c r="F501" s="23">
        <v>88777.720172007903</v>
      </c>
      <c r="G501" s="23">
        <v>267952.04349873803</v>
      </c>
      <c r="H501" s="16">
        <v>0.33131943691418803</v>
      </c>
      <c r="I501" s="16" t="s">
        <v>117</v>
      </c>
      <c r="J501" s="16">
        <v>1.02397000793927</v>
      </c>
      <c r="K501" s="17" t="s">
        <v>117</v>
      </c>
      <c r="L501" s="18" t="s">
        <v>117</v>
      </c>
      <c r="N501" s="20" t="s">
        <v>117</v>
      </c>
      <c r="O501" s="20" t="s">
        <v>82</v>
      </c>
      <c r="P501" s="19"/>
    </row>
    <row r="502" spans="1:16" x14ac:dyDescent="0.3">
      <c r="A502" s="12" t="s">
        <v>202</v>
      </c>
      <c r="B502" s="12" t="s">
        <v>147</v>
      </c>
      <c r="C502" s="12" t="s">
        <v>203</v>
      </c>
      <c r="D502" s="12" t="s">
        <v>79</v>
      </c>
      <c r="E502" s="21" t="s">
        <v>116</v>
      </c>
      <c r="F502" s="23" t="s">
        <v>116</v>
      </c>
      <c r="G502" s="23">
        <v>262527.88549283199</v>
      </c>
      <c r="H502" s="16" t="s">
        <v>116</v>
      </c>
      <c r="I502" s="16" t="s">
        <v>117</v>
      </c>
      <c r="J502" s="16" t="s">
        <v>116</v>
      </c>
      <c r="K502" s="17" t="s">
        <v>116</v>
      </c>
      <c r="L502" s="18" t="s">
        <v>116</v>
      </c>
      <c r="M502" s="19" t="s">
        <v>118</v>
      </c>
      <c r="N502" s="20" t="s">
        <v>117</v>
      </c>
      <c r="O502" s="20" t="s">
        <v>82</v>
      </c>
      <c r="P502" s="19"/>
    </row>
    <row r="503" spans="1:16" x14ac:dyDescent="0.3">
      <c r="A503" s="12" t="s">
        <v>204</v>
      </c>
      <c r="B503" s="12" t="s">
        <v>147</v>
      </c>
      <c r="C503" s="12" t="s">
        <v>205</v>
      </c>
      <c r="D503" s="12" t="s">
        <v>79</v>
      </c>
      <c r="E503" s="21">
        <v>4.8418387181333298</v>
      </c>
      <c r="F503" s="23">
        <v>807.41385107611302</v>
      </c>
      <c r="G503" s="23">
        <v>280380.77845156897</v>
      </c>
      <c r="H503" s="16">
        <v>2.8797047199000001E-3</v>
      </c>
      <c r="I503" s="16" t="s">
        <v>117</v>
      </c>
      <c r="J503" s="16">
        <v>-0.42102995061956699</v>
      </c>
      <c r="K503" s="17" t="s">
        <v>117</v>
      </c>
      <c r="L503" s="18" t="s">
        <v>117</v>
      </c>
      <c r="M503" s="19" t="s">
        <v>80</v>
      </c>
      <c r="N503" s="20" t="s">
        <v>117</v>
      </c>
      <c r="O503" s="20" t="s">
        <v>82</v>
      </c>
      <c r="P503" s="19"/>
    </row>
    <row r="504" spans="1:16" x14ac:dyDescent="0.3">
      <c r="A504" s="12" t="s">
        <v>206</v>
      </c>
      <c r="B504" s="12" t="s">
        <v>147</v>
      </c>
      <c r="C504" s="12" t="s">
        <v>207</v>
      </c>
      <c r="D504" s="12" t="s">
        <v>79</v>
      </c>
      <c r="E504" s="21">
        <v>4.8418830605333296</v>
      </c>
      <c r="F504" s="23">
        <v>3603025.9576606201</v>
      </c>
      <c r="G504" s="23">
        <v>215059.45611029299</v>
      </c>
      <c r="H504" s="16">
        <v>16.7536272193156</v>
      </c>
      <c r="I504" s="16" t="s">
        <v>117</v>
      </c>
      <c r="J504" s="16">
        <v>63.333148582133397</v>
      </c>
      <c r="K504" s="17" t="s">
        <v>117</v>
      </c>
      <c r="L504" s="18" t="s">
        <v>117</v>
      </c>
      <c r="N504" s="20" t="s">
        <v>117</v>
      </c>
      <c r="O504" s="20" t="s">
        <v>82</v>
      </c>
      <c r="P504" s="19"/>
    </row>
    <row r="505" spans="1:16" x14ac:dyDescent="0.3">
      <c r="A505" s="12" t="s">
        <v>208</v>
      </c>
      <c r="B505" s="12" t="s">
        <v>147</v>
      </c>
      <c r="C505" s="12" t="s">
        <v>209</v>
      </c>
      <c r="D505" s="12" t="s">
        <v>79</v>
      </c>
      <c r="E505" s="21">
        <v>4.8417667045333301</v>
      </c>
      <c r="F505" s="23">
        <v>3143660.0514516798</v>
      </c>
      <c r="G505" s="23">
        <v>213181.54498709599</v>
      </c>
      <c r="H505" s="16">
        <v>14.7463986699315</v>
      </c>
      <c r="I505" s="16" t="s">
        <v>117</v>
      </c>
      <c r="J505" s="16">
        <v>56.532175323310703</v>
      </c>
      <c r="K505" s="17" t="s">
        <v>117</v>
      </c>
      <c r="L505" s="18" t="s">
        <v>117</v>
      </c>
      <c r="N505" s="20" t="s">
        <v>117</v>
      </c>
      <c r="O505" s="20" t="s">
        <v>82</v>
      </c>
      <c r="P505" s="19"/>
    </row>
    <row r="506" spans="1:16" x14ac:dyDescent="0.3">
      <c r="A506" s="12" t="s">
        <v>210</v>
      </c>
      <c r="B506" s="12" t="s">
        <v>147</v>
      </c>
      <c r="C506" s="12" t="s">
        <v>211</v>
      </c>
      <c r="D506" s="12" t="s">
        <v>79</v>
      </c>
      <c r="E506" s="21">
        <v>4.8418568384</v>
      </c>
      <c r="F506" s="23">
        <v>174652.52802428801</v>
      </c>
      <c r="G506" s="23">
        <v>243819.872851174</v>
      </c>
      <c r="H506" s="16">
        <v>0.71631785375794499</v>
      </c>
      <c r="I506" s="16" t="s">
        <v>117</v>
      </c>
      <c r="J506" s="16">
        <v>2.7046570795748801</v>
      </c>
      <c r="K506" s="17" t="s">
        <v>117</v>
      </c>
      <c r="L506" s="18" t="s">
        <v>117</v>
      </c>
      <c r="N506" s="20" t="s">
        <v>117</v>
      </c>
      <c r="O506" s="20" t="s">
        <v>82</v>
      </c>
      <c r="P506" s="19"/>
    </row>
    <row r="507" spans="1:16" x14ac:dyDescent="0.3">
      <c r="A507" s="12" t="s">
        <v>212</v>
      </c>
      <c r="B507" s="12" t="s">
        <v>147</v>
      </c>
      <c r="C507" s="12" t="s">
        <v>213</v>
      </c>
      <c r="D507" s="12" t="s">
        <v>79</v>
      </c>
      <c r="E507" s="21">
        <v>4.8418045213333301</v>
      </c>
      <c r="F507" s="23">
        <v>598.05277595118605</v>
      </c>
      <c r="G507" s="23">
        <v>234404.85809096499</v>
      </c>
      <c r="H507" s="16">
        <v>2.551366813904E-3</v>
      </c>
      <c r="I507" s="16" t="s">
        <v>117</v>
      </c>
      <c r="J507" s="16">
        <v>-0.42247975108001001</v>
      </c>
      <c r="K507" s="17" t="s">
        <v>117</v>
      </c>
      <c r="L507" s="18" t="s">
        <v>117</v>
      </c>
      <c r="M507" s="19" t="s">
        <v>80</v>
      </c>
      <c r="N507" s="20" t="s">
        <v>117</v>
      </c>
      <c r="O507" s="20" t="s">
        <v>82</v>
      </c>
      <c r="P507" s="19"/>
    </row>
    <row r="508" spans="1:16" x14ac:dyDescent="0.3">
      <c r="A508" s="12" t="s">
        <v>214</v>
      </c>
      <c r="B508" s="12" t="s">
        <v>147</v>
      </c>
      <c r="C508" s="12" t="s">
        <v>148</v>
      </c>
      <c r="D508" s="12" t="s">
        <v>79</v>
      </c>
      <c r="E508" s="21">
        <v>4.8418278837333304</v>
      </c>
      <c r="F508" s="23">
        <v>546409.84607152501</v>
      </c>
      <c r="G508" s="23">
        <v>313440.13495397998</v>
      </c>
      <c r="H508" s="16">
        <v>1.74326700743588</v>
      </c>
      <c r="I508" s="16" t="s">
        <v>117</v>
      </c>
      <c r="J508" s="16">
        <v>7.12087584665802</v>
      </c>
      <c r="K508" s="17" t="s">
        <v>117</v>
      </c>
      <c r="L508" s="18" t="s">
        <v>117</v>
      </c>
      <c r="N508" s="20" t="s">
        <v>117</v>
      </c>
      <c r="O508" s="20" t="s">
        <v>82</v>
      </c>
      <c r="P508" s="19"/>
    </row>
    <row r="509" spans="1:16" x14ac:dyDescent="0.3">
      <c r="A509" s="12" t="s">
        <v>215</v>
      </c>
      <c r="B509" s="12" t="s">
        <v>147</v>
      </c>
      <c r="C509" s="12" t="s">
        <v>216</v>
      </c>
      <c r="D509" s="12" t="s">
        <v>79</v>
      </c>
      <c r="E509" s="21">
        <v>4.8318086821333299</v>
      </c>
      <c r="F509" s="23">
        <v>387.727641212528</v>
      </c>
      <c r="G509" s="23">
        <v>271675.86753105</v>
      </c>
      <c r="H509" s="16">
        <v>1.4271699755160001E-3</v>
      </c>
      <c r="I509" s="16" t="s">
        <v>117</v>
      </c>
      <c r="J509" s="16">
        <v>-0.42744380586312403</v>
      </c>
      <c r="K509" s="17" t="s">
        <v>117</v>
      </c>
      <c r="L509" s="18" t="s">
        <v>117</v>
      </c>
      <c r="M509" s="19" t="s">
        <v>80</v>
      </c>
      <c r="N509" s="20" t="s">
        <v>117</v>
      </c>
      <c r="O509" s="20" t="s">
        <v>82</v>
      </c>
      <c r="P509" s="19"/>
    </row>
    <row r="510" spans="1:16" x14ac:dyDescent="0.3">
      <c r="A510" s="12" t="s">
        <v>217</v>
      </c>
      <c r="B510" s="12" t="s">
        <v>147</v>
      </c>
      <c r="C510" s="12" t="s">
        <v>218</v>
      </c>
      <c r="D510" s="12" t="s">
        <v>79</v>
      </c>
      <c r="E510" s="21">
        <v>4.84185316186666</v>
      </c>
      <c r="F510" s="23">
        <v>1761475.36302831</v>
      </c>
      <c r="G510" s="23">
        <v>228074.04400969701</v>
      </c>
      <c r="H510" s="16">
        <v>7.7232609728857096</v>
      </c>
      <c r="I510" s="16" t="s">
        <v>117</v>
      </c>
      <c r="J510" s="16">
        <v>31.163041653349701</v>
      </c>
      <c r="K510" s="17" t="s">
        <v>117</v>
      </c>
      <c r="L510" s="18" t="s">
        <v>117</v>
      </c>
      <c r="N510" s="20" t="s">
        <v>117</v>
      </c>
      <c r="O510" s="20" t="s">
        <v>82</v>
      </c>
      <c r="P510" s="19"/>
    </row>
    <row r="511" spans="1:16" x14ac:dyDescent="0.3">
      <c r="A511" s="12" t="s">
        <v>219</v>
      </c>
      <c r="B511" s="12" t="s">
        <v>147</v>
      </c>
      <c r="C511" s="12" t="s">
        <v>220</v>
      </c>
      <c r="D511" s="12" t="s">
        <v>79</v>
      </c>
      <c r="E511" s="21">
        <v>4.8518445656000004</v>
      </c>
      <c r="F511" s="23">
        <v>501.15783510631701</v>
      </c>
      <c r="G511" s="23">
        <v>282686.55179214</v>
      </c>
      <c r="H511" s="16">
        <v>1.7728393230209999E-3</v>
      </c>
      <c r="I511" s="16" t="s">
        <v>117</v>
      </c>
      <c r="J511" s="16">
        <v>-0.42591743936156301</v>
      </c>
      <c r="K511" s="17" t="s">
        <v>117</v>
      </c>
      <c r="L511" s="18" t="s">
        <v>117</v>
      </c>
      <c r="M511" s="19" t="s">
        <v>80</v>
      </c>
      <c r="N511" s="20" t="s">
        <v>117</v>
      </c>
      <c r="O511" s="20" t="s">
        <v>82</v>
      </c>
      <c r="P511" s="19"/>
    </row>
    <row r="512" spans="1:16" x14ac:dyDescent="0.3">
      <c r="A512" s="12" t="s">
        <v>221</v>
      </c>
      <c r="B512" s="12" t="s">
        <v>147</v>
      </c>
      <c r="C512" s="12" t="s">
        <v>164</v>
      </c>
      <c r="D512" s="12" t="s">
        <v>79</v>
      </c>
      <c r="E512" s="21">
        <v>4.8417554778666601</v>
      </c>
      <c r="F512" s="23">
        <v>536584.79868394905</v>
      </c>
      <c r="G512" s="23">
        <v>250889.763472505</v>
      </c>
      <c r="H512" s="16">
        <v>2.1387273488451899</v>
      </c>
      <c r="I512" s="16" t="s">
        <v>117</v>
      </c>
      <c r="J512" s="16">
        <v>8.7965138601740804</v>
      </c>
      <c r="K512" s="17" t="s">
        <v>117</v>
      </c>
      <c r="L512" s="18" t="s">
        <v>117</v>
      </c>
      <c r="N512" s="20" t="s">
        <v>117</v>
      </c>
      <c r="O512" s="20" t="s">
        <v>82</v>
      </c>
      <c r="P512" s="19"/>
    </row>
    <row r="513" spans="1:16" x14ac:dyDescent="0.3">
      <c r="A513" s="12" t="s">
        <v>222</v>
      </c>
      <c r="B513" s="12" t="s">
        <v>147</v>
      </c>
      <c r="C513" s="12" t="s">
        <v>166</v>
      </c>
      <c r="D513" s="12" t="s">
        <v>79</v>
      </c>
      <c r="E513" s="21">
        <v>4.8418368914666603</v>
      </c>
      <c r="F513" s="23">
        <v>3335085.1970101399</v>
      </c>
      <c r="G513" s="23">
        <v>220923.233675091</v>
      </c>
      <c r="H513" s="16">
        <v>15.0961270190124</v>
      </c>
      <c r="I513" s="16" t="s">
        <v>117</v>
      </c>
      <c r="J513" s="16">
        <v>57.730076078762899</v>
      </c>
      <c r="K513" s="17" t="s">
        <v>117</v>
      </c>
      <c r="L513" s="18" t="s">
        <v>117</v>
      </c>
      <c r="N513" s="20" t="s">
        <v>117</v>
      </c>
      <c r="O513" s="20" t="s">
        <v>82</v>
      </c>
      <c r="P513" s="19"/>
    </row>
    <row r="514" spans="1:16" x14ac:dyDescent="0.3">
      <c r="A514" s="12" t="s">
        <v>223</v>
      </c>
      <c r="B514" s="12" t="s">
        <v>147</v>
      </c>
      <c r="C514" s="12" t="s">
        <v>174</v>
      </c>
      <c r="D514" s="12" t="s">
        <v>79</v>
      </c>
      <c r="E514" s="21">
        <v>4.8417555485333299</v>
      </c>
      <c r="F514" s="23">
        <v>1023.16893055574</v>
      </c>
      <c r="G514" s="23">
        <v>268312.19310931797</v>
      </c>
      <c r="H514" s="16">
        <v>3.8133523441440001E-3</v>
      </c>
      <c r="I514" s="16" t="s">
        <v>117</v>
      </c>
      <c r="J514" s="16">
        <v>-0.41690741775125501</v>
      </c>
      <c r="K514" s="17" t="s">
        <v>117</v>
      </c>
      <c r="L514" s="18" t="s">
        <v>117</v>
      </c>
      <c r="M514" s="19" t="s">
        <v>80</v>
      </c>
      <c r="N514" s="20" t="s">
        <v>117</v>
      </c>
      <c r="O514" s="20" t="s">
        <v>82</v>
      </c>
      <c r="P514" s="19"/>
    </row>
    <row r="515" spans="1:16" x14ac:dyDescent="0.3">
      <c r="A515" s="12" t="s">
        <v>224</v>
      </c>
      <c r="B515" s="12" t="s">
        <v>147</v>
      </c>
      <c r="C515" s="12" t="s">
        <v>78</v>
      </c>
      <c r="D515" s="12" t="s">
        <v>79</v>
      </c>
      <c r="E515" s="21">
        <v>4.8417528213333298</v>
      </c>
      <c r="F515" s="23">
        <v>89169.455755568502</v>
      </c>
      <c r="G515" s="23">
        <v>273109.69066732097</v>
      </c>
      <c r="H515" s="16">
        <v>0.326496857499601</v>
      </c>
      <c r="I515" s="16" t="s">
        <v>117</v>
      </c>
      <c r="J515" s="16">
        <v>1.00282798064172</v>
      </c>
      <c r="K515" s="17" t="s">
        <v>117</v>
      </c>
      <c r="L515" s="18" t="s">
        <v>117</v>
      </c>
      <c r="N515" s="20" t="s">
        <v>117</v>
      </c>
      <c r="O515" s="20" t="s">
        <v>82</v>
      </c>
      <c r="P515" s="19"/>
    </row>
    <row r="516" spans="1:16" x14ac:dyDescent="0.3">
      <c r="A516" s="12" t="s">
        <v>225</v>
      </c>
      <c r="B516" s="12" t="s">
        <v>147</v>
      </c>
      <c r="C516" s="12" t="s">
        <v>181</v>
      </c>
      <c r="D516" s="12" t="s">
        <v>79</v>
      </c>
      <c r="E516" s="21">
        <v>4.8317747746666599</v>
      </c>
      <c r="F516" s="23">
        <v>233.194638276343</v>
      </c>
      <c r="G516" s="23">
        <v>278708.75701101799</v>
      </c>
      <c r="H516" s="16">
        <v>8.3669648839600002E-4</v>
      </c>
      <c r="I516" s="16" t="s">
        <v>117</v>
      </c>
      <c r="J516" s="16">
        <v>-0.43005117708657198</v>
      </c>
      <c r="K516" s="17" t="s">
        <v>117</v>
      </c>
      <c r="L516" s="18" t="s">
        <v>117</v>
      </c>
      <c r="M516" s="19" t="s">
        <v>80</v>
      </c>
      <c r="N516" s="20" t="s">
        <v>117</v>
      </c>
      <c r="O516" s="20" t="s">
        <v>82</v>
      </c>
      <c r="P516" s="19"/>
    </row>
    <row r="517" spans="1:16" x14ac:dyDescent="0.3">
      <c r="A517" s="12" t="s">
        <v>226</v>
      </c>
      <c r="B517" s="12" t="s">
        <v>147</v>
      </c>
      <c r="C517" s="12" t="s">
        <v>187</v>
      </c>
      <c r="D517" s="12" t="s">
        <v>79</v>
      </c>
      <c r="E517" s="21">
        <v>4.8418171938666603</v>
      </c>
      <c r="F517" s="23">
        <v>1852287.68542494</v>
      </c>
      <c r="G517" s="23">
        <v>254152.63122015301</v>
      </c>
      <c r="H517" s="16">
        <v>7.2880917129693303</v>
      </c>
      <c r="I517" s="16" t="s">
        <v>117</v>
      </c>
      <c r="J517" s="16">
        <v>29.4986561260286</v>
      </c>
      <c r="K517" s="17" t="s">
        <v>117</v>
      </c>
      <c r="L517" s="18" t="s">
        <v>117</v>
      </c>
      <c r="N517" s="20" t="s">
        <v>117</v>
      </c>
      <c r="O517" s="20" t="s">
        <v>82</v>
      </c>
      <c r="P517" s="19"/>
    </row>
    <row r="518" spans="1:16" x14ac:dyDescent="0.3">
      <c r="A518" s="12" t="s">
        <v>227</v>
      </c>
      <c r="B518" s="12" t="s">
        <v>147</v>
      </c>
      <c r="C518" s="12" t="s">
        <v>192</v>
      </c>
      <c r="D518" s="12" t="s">
        <v>79</v>
      </c>
      <c r="E518" s="21">
        <v>4.8419074903999997</v>
      </c>
      <c r="F518" s="23">
        <v>691.32630840993704</v>
      </c>
      <c r="G518" s="23">
        <v>266927.63108750997</v>
      </c>
      <c r="H518" s="16">
        <v>2.5899390991979999E-3</v>
      </c>
      <c r="I518" s="16" t="s">
        <v>117</v>
      </c>
      <c r="J518" s="16">
        <v>-0.42230943173617402</v>
      </c>
      <c r="K518" s="17" t="s">
        <v>117</v>
      </c>
      <c r="L518" s="18" t="s">
        <v>117</v>
      </c>
      <c r="M518" s="19" t="s">
        <v>80</v>
      </c>
      <c r="N518" s="20" t="s">
        <v>117</v>
      </c>
      <c r="O518" s="20" t="s">
        <v>82</v>
      </c>
      <c r="P518" s="19"/>
    </row>
    <row r="519" spans="1:16" x14ac:dyDescent="0.3">
      <c r="A519" s="12" t="s">
        <v>228</v>
      </c>
      <c r="B519" s="12" t="s">
        <v>147</v>
      </c>
      <c r="C519" s="12" t="s">
        <v>183</v>
      </c>
      <c r="D519" s="12" t="s">
        <v>79</v>
      </c>
      <c r="E519" s="21">
        <v>4.8418680997333299</v>
      </c>
      <c r="F519" s="23">
        <v>447.82260147807801</v>
      </c>
      <c r="G519" s="23">
        <v>280222.65090074501</v>
      </c>
      <c r="H519" s="16">
        <v>1.598095657288E-3</v>
      </c>
      <c r="I519" s="16" t="s">
        <v>117</v>
      </c>
      <c r="J519" s="16">
        <v>-0.42668905065420698</v>
      </c>
      <c r="K519" s="17" t="s">
        <v>117</v>
      </c>
      <c r="L519" s="18" t="s">
        <v>117</v>
      </c>
      <c r="M519" s="19" t="s">
        <v>80</v>
      </c>
      <c r="N519" s="20" t="s">
        <v>117</v>
      </c>
      <c r="O519" s="20" t="s">
        <v>82</v>
      </c>
      <c r="P519" s="19"/>
    </row>
    <row r="520" spans="1:16" x14ac:dyDescent="0.3">
      <c r="A520" s="12" t="s">
        <v>229</v>
      </c>
      <c r="B520" s="12" t="s">
        <v>147</v>
      </c>
      <c r="C520" s="12" t="s">
        <v>197</v>
      </c>
      <c r="D520" s="12" t="s">
        <v>79</v>
      </c>
      <c r="E520" s="21">
        <v>4.8418600653333304</v>
      </c>
      <c r="F520" s="23">
        <v>1827601.4776756</v>
      </c>
      <c r="G520" s="23">
        <v>250703.99128541799</v>
      </c>
      <c r="H520" s="16">
        <v>7.2898778687369701</v>
      </c>
      <c r="I520" s="16" t="s">
        <v>117</v>
      </c>
      <c r="J520" s="16">
        <v>29.505512335867</v>
      </c>
      <c r="K520" s="17" t="s">
        <v>117</v>
      </c>
      <c r="L520" s="18" t="s">
        <v>117</v>
      </c>
      <c r="N520" s="20" t="s">
        <v>117</v>
      </c>
      <c r="O520" s="20" t="s">
        <v>82</v>
      </c>
      <c r="P520" s="19"/>
    </row>
    <row r="521" spans="1:16" x14ac:dyDescent="0.3">
      <c r="A521" s="12" t="s">
        <v>230</v>
      </c>
      <c r="B521" s="12" t="s">
        <v>147</v>
      </c>
      <c r="C521" s="12" t="s">
        <v>156</v>
      </c>
      <c r="D521" s="12" t="s">
        <v>79</v>
      </c>
      <c r="E521" s="21">
        <v>4.8417359048000002</v>
      </c>
      <c r="F521" s="23">
        <v>3012386.4572317302</v>
      </c>
      <c r="G521" s="23">
        <v>219939.73047831599</v>
      </c>
      <c r="H521" s="16">
        <v>13.696417880846299</v>
      </c>
      <c r="I521" s="16" t="s">
        <v>117</v>
      </c>
      <c r="J521" s="16">
        <v>52.901589744667902</v>
      </c>
      <c r="K521" s="17" t="s">
        <v>117</v>
      </c>
      <c r="L521" s="18" t="s">
        <v>117</v>
      </c>
      <c r="N521" s="20" t="s">
        <v>117</v>
      </c>
      <c r="O521" s="20" t="s">
        <v>82</v>
      </c>
      <c r="P521" s="19"/>
    </row>
    <row r="522" spans="1:16" x14ac:dyDescent="0.3">
      <c r="A522" s="12" t="s">
        <v>231</v>
      </c>
      <c r="B522" s="12" t="s">
        <v>147</v>
      </c>
      <c r="C522" s="12" t="s">
        <v>150</v>
      </c>
      <c r="D522" s="12" t="s">
        <v>79</v>
      </c>
      <c r="E522" s="21" t="s">
        <v>116</v>
      </c>
      <c r="F522" s="23" t="s">
        <v>116</v>
      </c>
      <c r="G522" s="23">
        <v>273249.84707430098</v>
      </c>
      <c r="H522" s="16" t="s">
        <v>116</v>
      </c>
      <c r="I522" s="16" t="s">
        <v>117</v>
      </c>
      <c r="J522" s="16" t="s">
        <v>116</v>
      </c>
      <c r="K522" s="17" t="s">
        <v>116</v>
      </c>
      <c r="L522" s="18" t="s">
        <v>116</v>
      </c>
      <c r="M522" s="19" t="s">
        <v>118</v>
      </c>
      <c r="N522" s="20" t="s">
        <v>117</v>
      </c>
      <c r="O522" s="20" t="s">
        <v>82</v>
      </c>
      <c r="P522" s="19"/>
    </row>
    <row r="523" spans="1:16" x14ac:dyDescent="0.3">
      <c r="A523" s="12" t="s">
        <v>232</v>
      </c>
      <c r="B523" s="12" t="s">
        <v>147</v>
      </c>
      <c r="C523" s="12" t="s">
        <v>78</v>
      </c>
      <c r="D523" s="12" t="s">
        <v>79</v>
      </c>
      <c r="E523" s="21">
        <v>4.8418477215999998</v>
      </c>
      <c r="F523" s="23">
        <v>89642.567488281798</v>
      </c>
      <c r="G523" s="23">
        <v>268247.547141866</v>
      </c>
      <c r="H523" s="16">
        <v>0.33417851698331902</v>
      </c>
      <c r="I523" s="16" t="s">
        <v>117</v>
      </c>
      <c r="J523" s="16">
        <v>1.0365030670450399</v>
      </c>
      <c r="K523" s="17" t="s">
        <v>117</v>
      </c>
      <c r="L523" s="18" t="s">
        <v>117</v>
      </c>
      <c r="N523" s="20" t="s">
        <v>117</v>
      </c>
      <c r="O523" s="20" t="s">
        <v>82</v>
      </c>
      <c r="P523" s="19"/>
    </row>
    <row r="524" spans="1:16" x14ac:dyDescent="0.3">
      <c r="A524" s="12" t="s">
        <v>233</v>
      </c>
      <c r="B524" s="12" t="s">
        <v>147</v>
      </c>
      <c r="C524" s="12" t="s">
        <v>150</v>
      </c>
      <c r="D524" s="12" t="s">
        <v>79</v>
      </c>
      <c r="E524" s="21" t="s">
        <v>116</v>
      </c>
      <c r="F524" s="23" t="s">
        <v>116</v>
      </c>
      <c r="G524" s="23">
        <v>272567.23439892498</v>
      </c>
      <c r="H524" s="16" t="s">
        <v>116</v>
      </c>
      <c r="I524" s="16" t="s">
        <v>117</v>
      </c>
      <c r="J524" s="16" t="s">
        <v>116</v>
      </c>
      <c r="K524" s="17" t="s">
        <v>116</v>
      </c>
      <c r="L524" s="18" t="s">
        <v>116</v>
      </c>
      <c r="M524" s="19" t="s">
        <v>118</v>
      </c>
      <c r="N524" s="20" t="s">
        <v>117</v>
      </c>
      <c r="O524" s="20" t="s">
        <v>82</v>
      </c>
      <c r="P524" s="19"/>
    </row>
    <row r="525" spans="1:16" x14ac:dyDescent="0.3">
      <c r="A525" s="12" t="s">
        <v>234</v>
      </c>
      <c r="B525" s="12" t="s">
        <v>147</v>
      </c>
      <c r="C525" s="12" t="s">
        <v>78</v>
      </c>
      <c r="D525" s="12" t="s">
        <v>79</v>
      </c>
      <c r="E525" s="21">
        <v>4.8417947952000002</v>
      </c>
      <c r="F525" s="23">
        <v>89404.430478200506</v>
      </c>
      <c r="G525" s="23">
        <v>264930.36799327802</v>
      </c>
      <c r="H525" s="16">
        <v>0.33746388213399803</v>
      </c>
      <c r="I525" s="16" t="s">
        <v>117</v>
      </c>
      <c r="J525" s="16">
        <v>1.05090382157603</v>
      </c>
      <c r="K525" s="17" t="s">
        <v>117</v>
      </c>
      <c r="L525" s="18" t="s">
        <v>117</v>
      </c>
      <c r="N525" s="20" t="s">
        <v>117</v>
      </c>
      <c r="O525" s="20" t="s">
        <v>82</v>
      </c>
      <c r="P525" s="19"/>
    </row>
    <row r="527" spans="1:16" x14ac:dyDescent="0.3">
      <c r="A527" s="11" t="s">
        <v>50</v>
      </c>
      <c r="C527" s="11" t="s">
        <v>51</v>
      </c>
      <c r="D527" s="11" t="s">
        <v>52</v>
      </c>
      <c r="F527" s="13" t="s">
        <v>53</v>
      </c>
      <c r="G527" s="14" t="s">
        <v>54</v>
      </c>
      <c r="H527" s="15"/>
      <c r="P527" s="19"/>
    </row>
    <row r="528" spans="1:16" x14ac:dyDescent="0.3">
      <c r="A528" s="12" t="s">
        <v>246</v>
      </c>
      <c r="C528" s="12" t="s">
        <v>56</v>
      </c>
      <c r="D528" s="12" t="s">
        <v>57</v>
      </c>
      <c r="F528" s="22" t="s">
        <v>58</v>
      </c>
      <c r="G528" s="22" t="s">
        <v>247</v>
      </c>
      <c r="P528" s="19"/>
    </row>
    <row r="529" spans="1:16" x14ac:dyDescent="0.3">
      <c r="I529" s="24" t="s">
        <v>60</v>
      </c>
      <c r="J529" s="24" t="s">
        <v>61</v>
      </c>
      <c r="P529" s="19"/>
    </row>
    <row r="530" spans="1:16" s="1" customFormat="1" x14ac:dyDescent="0.3">
      <c r="A530" s="11" t="s">
        <v>62</v>
      </c>
      <c r="B530" s="11" t="s">
        <v>63</v>
      </c>
      <c r="C530" s="11" t="s">
        <v>64</v>
      </c>
      <c r="D530" s="25" t="s">
        <v>65</v>
      </c>
      <c r="E530" s="30" t="s">
        <v>75</v>
      </c>
      <c r="F530" s="26" t="s">
        <v>66</v>
      </c>
      <c r="G530" s="26" t="s">
        <v>67</v>
      </c>
      <c r="H530" s="24" t="s">
        <v>68</v>
      </c>
      <c r="I530" s="24" t="s">
        <v>69</v>
      </c>
      <c r="J530" s="24" t="s">
        <v>69</v>
      </c>
      <c r="K530" s="27" t="s">
        <v>70</v>
      </c>
      <c r="L530" s="28" t="s">
        <v>71</v>
      </c>
      <c r="M530" s="29" t="s">
        <v>72</v>
      </c>
      <c r="N530" s="29" t="s">
        <v>73</v>
      </c>
      <c r="O530" s="29" t="s">
        <v>74</v>
      </c>
      <c r="P530" s="29"/>
    </row>
    <row r="531" spans="1:16" x14ac:dyDescent="0.3">
      <c r="A531" s="12" t="s">
        <v>76</v>
      </c>
      <c r="B531" s="12" t="s">
        <v>77</v>
      </c>
      <c r="C531" s="12" t="s">
        <v>78</v>
      </c>
      <c r="D531" s="12" t="s">
        <v>79</v>
      </c>
      <c r="E531" s="21">
        <v>4.8839141183999999</v>
      </c>
      <c r="F531" s="23">
        <v>74339.4794628167</v>
      </c>
      <c r="G531" s="23">
        <v>252448.745870015</v>
      </c>
      <c r="H531" s="16">
        <v>0.29447355425205302</v>
      </c>
      <c r="I531" s="16">
        <v>1</v>
      </c>
      <c r="J531" s="16">
        <v>1.0401199788282001</v>
      </c>
      <c r="K531" s="17">
        <v>4.0119978828205997E-2</v>
      </c>
      <c r="L531" s="18">
        <v>4.755434869742E-3</v>
      </c>
      <c r="N531" s="20" t="s">
        <v>81</v>
      </c>
      <c r="O531" s="20" t="s">
        <v>82</v>
      </c>
      <c r="P531" s="19"/>
    </row>
    <row r="532" spans="1:16" x14ac:dyDescent="0.3">
      <c r="A532" s="12" t="s">
        <v>83</v>
      </c>
      <c r="B532" s="12" t="s">
        <v>77</v>
      </c>
      <c r="C532" s="12" t="s">
        <v>84</v>
      </c>
      <c r="D532" s="12" t="s">
        <v>79</v>
      </c>
      <c r="E532" s="21">
        <v>4.8839953272000001</v>
      </c>
      <c r="F532" s="23">
        <v>149808.61123634799</v>
      </c>
      <c r="G532" s="23">
        <v>268158.31692516</v>
      </c>
      <c r="H532" s="16">
        <v>0.55865733703183296</v>
      </c>
      <c r="I532" s="16">
        <v>2.5</v>
      </c>
      <c r="J532" s="16">
        <v>2.36374212127456</v>
      </c>
      <c r="K532" s="17">
        <v>-5.4503151490175997E-2</v>
      </c>
      <c r="L532" s="18">
        <v>5.5155882586989998E-3</v>
      </c>
      <c r="N532" s="20" t="s">
        <v>85</v>
      </c>
      <c r="O532" s="20" t="s">
        <v>82</v>
      </c>
      <c r="P532" s="19"/>
    </row>
    <row r="533" spans="1:16" x14ac:dyDescent="0.3">
      <c r="A533" s="12" t="s">
        <v>86</v>
      </c>
      <c r="B533" s="12" t="s">
        <v>77</v>
      </c>
      <c r="C533" s="12" t="s">
        <v>87</v>
      </c>
      <c r="D533" s="12" t="s">
        <v>79</v>
      </c>
      <c r="E533" s="21">
        <v>4.88399924693333</v>
      </c>
      <c r="F533" s="23">
        <v>235272.15736862601</v>
      </c>
      <c r="G533" s="23">
        <v>245307.49911801299</v>
      </c>
      <c r="H533" s="16">
        <v>0.95909076654619796</v>
      </c>
      <c r="I533" s="16">
        <v>5</v>
      </c>
      <c r="J533" s="16">
        <v>4.3553021998072303</v>
      </c>
      <c r="K533" s="17">
        <v>-0.128939560038553</v>
      </c>
      <c r="L533" s="18">
        <v>6.6215351559908001E-2</v>
      </c>
      <c r="N533" s="20" t="s">
        <v>88</v>
      </c>
      <c r="O533" s="20" t="s">
        <v>82</v>
      </c>
      <c r="P533" s="19"/>
    </row>
    <row r="534" spans="1:16" x14ac:dyDescent="0.3">
      <c r="A534" s="12" t="s">
        <v>89</v>
      </c>
      <c r="B534" s="12" t="s">
        <v>77</v>
      </c>
      <c r="C534" s="12" t="s">
        <v>90</v>
      </c>
      <c r="D534" s="12" t="s">
        <v>79</v>
      </c>
      <c r="E534" s="21">
        <v>4.8838479295999999</v>
      </c>
      <c r="F534" s="23">
        <v>459926.45179388003</v>
      </c>
      <c r="G534" s="23">
        <v>260528.34191113801</v>
      </c>
      <c r="H534" s="16">
        <v>1.76536053014436</v>
      </c>
      <c r="I534" s="16">
        <v>10</v>
      </c>
      <c r="J534" s="16">
        <v>8.3132340761569701</v>
      </c>
      <c r="K534" s="17">
        <v>-0.16867659238430299</v>
      </c>
      <c r="L534" s="18">
        <v>0.208623320138204</v>
      </c>
      <c r="N534" s="20" t="s">
        <v>91</v>
      </c>
      <c r="O534" s="20" t="s">
        <v>82</v>
      </c>
      <c r="P534" s="19"/>
    </row>
    <row r="535" spans="1:16" x14ac:dyDescent="0.3">
      <c r="A535" s="12" t="s">
        <v>92</v>
      </c>
      <c r="B535" s="12" t="s">
        <v>77</v>
      </c>
      <c r="C535" s="12" t="s">
        <v>93</v>
      </c>
      <c r="D535" s="12" t="s">
        <v>79</v>
      </c>
      <c r="E535" s="21">
        <v>4.8839328522666596</v>
      </c>
      <c r="F535" s="23">
        <v>1358130.3511878799</v>
      </c>
      <c r="G535" s="23">
        <v>214559.34355128399</v>
      </c>
      <c r="H535" s="16">
        <v>6.3298588106616602</v>
      </c>
      <c r="I535" s="16">
        <v>25</v>
      </c>
      <c r="J535" s="16">
        <v>29.552308872784401</v>
      </c>
      <c r="K535" s="17">
        <v>0.18209235491137701</v>
      </c>
      <c r="L535" s="18">
        <v>6.957271863259E-3</v>
      </c>
      <c r="N535" s="20" t="s">
        <v>94</v>
      </c>
      <c r="O535" s="20" t="s">
        <v>82</v>
      </c>
      <c r="P535" s="19"/>
    </row>
    <row r="536" spans="1:16" x14ac:dyDescent="0.3">
      <c r="A536" s="12" t="s">
        <v>95</v>
      </c>
      <c r="B536" s="12" t="s">
        <v>77</v>
      </c>
      <c r="C536" s="12" t="s">
        <v>96</v>
      </c>
      <c r="D536" s="12" t="s">
        <v>79</v>
      </c>
      <c r="E536" s="21">
        <v>4.8839596501333302</v>
      </c>
      <c r="F536" s="23">
        <v>2410018.2326581501</v>
      </c>
      <c r="G536" s="23">
        <v>231557.493532553</v>
      </c>
      <c r="H536" s="16">
        <v>10.4078611142823</v>
      </c>
      <c r="I536" s="16">
        <v>50</v>
      </c>
      <c r="J536" s="16">
        <v>47.1178076761393</v>
      </c>
      <c r="K536" s="17">
        <v>-5.7643846477212997E-2</v>
      </c>
      <c r="L536" s="18">
        <v>3.0294611315691E-2</v>
      </c>
      <c r="N536" s="20" t="s">
        <v>97</v>
      </c>
      <c r="O536" s="20" t="s">
        <v>82</v>
      </c>
      <c r="P536" s="19"/>
    </row>
    <row r="537" spans="1:16" x14ac:dyDescent="0.3">
      <c r="A537" s="12" t="s">
        <v>98</v>
      </c>
      <c r="B537" s="12" t="s">
        <v>77</v>
      </c>
      <c r="C537" s="12" t="s">
        <v>99</v>
      </c>
      <c r="D537" s="12" t="s">
        <v>79</v>
      </c>
      <c r="E537" s="21">
        <v>4.8840100466666598</v>
      </c>
      <c r="F537" s="23">
        <v>4357333.4413583698</v>
      </c>
      <c r="G537" s="23">
        <v>182011.874358186</v>
      </c>
      <c r="H537" s="16">
        <v>23.939830611180099</v>
      </c>
      <c r="I537" s="16">
        <v>100</v>
      </c>
      <c r="J537" s="16">
        <v>98.59906177197</v>
      </c>
      <c r="K537" s="17">
        <v>-1.4009382280299999E-2</v>
      </c>
      <c r="L537" s="18">
        <v>1.5861029235513999E-2</v>
      </c>
      <c r="N537" s="20" t="s">
        <v>100</v>
      </c>
      <c r="O537" s="20" t="s">
        <v>82</v>
      </c>
      <c r="P537" s="19"/>
    </row>
    <row r="538" spans="1:16" x14ac:dyDescent="0.3">
      <c r="A538" s="12" t="s">
        <v>101</v>
      </c>
      <c r="B538" s="12" t="s">
        <v>77</v>
      </c>
      <c r="C538" s="12" t="s">
        <v>102</v>
      </c>
      <c r="D538" s="12" t="s">
        <v>79</v>
      </c>
      <c r="E538" s="21">
        <v>4.8739657408000001</v>
      </c>
      <c r="F538" s="23">
        <v>11008945.2160505</v>
      </c>
      <c r="G538" s="23">
        <v>143061.38647744199</v>
      </c>
      <c r="H538" s="16">
        <v>76.952596973372806</v>
      </c>
      <c r="I538" s="16">
        <v>250</v>
      </c>
      <c r="J538" s="16">
        <v>248.95821674036301</v>
      </c>
      <c r="K538" s="17">
        <v>-4.1671330385459997E-3</v>
      </c>
      <c r="L538" s="18">
        <v>9.535510890134E-3</v>
      </c>
      <c r="N538" s="20" t="s">
        <v>104</v>
      </c>
      <c r="O538" s="20" t="s">
        <v>82</v>
      </c>
      <c r="P538" s="19"/>
    </row>
    <row r="539" spans="1:16" x14ac:dyDescent="0.3">
      <c r="A539" s="12" t="s">
        <v>105</v>
      </c>
      <c r="B539" s="12" t="s">
        <v>77</v>
      </c>
      <c r="C539" s="12" t="s">
        <v>78</v>
      </c>
      <c r="D539" s="12" t="s">
        <v>79</v>
      </c>
      <c r="E539" s="21">
        <v>4.8839765024000004</v>
      </c>
      <c r="F539" s="23">
        <v>77700.453552328603</v>
      </c>
      <c r="G539" s="23">
        <v>265111.25630561798</v>
      </c>
      <c r="H539" s="16">
        <v>0.29308621080485497</v>
      </c>
      <c r="I539" s="16">
        <v>1</v>
      </c>
      <c r="J539" s="16">
        <v>1.0331484060515601</v>
      </c>
      <c r="K539" s="17">
        <v>3.3148406051564001E-2</v>
      </c>
      <c r="L539" s="18">
        <v>4.755434869742E-3</v>
      </c>
      <c r="N539" s="20" t="s">
        <v>81</v>
      </c>
      <c r="O539" s="20" t="s">
        <v>82</v>
      </c>
      <c r="P539" s="19"/>
    </row>
    <row r="540" spans="1:16" x14ac:dyDescent="0.3">
      <c r="A540" s="12" t="s">
        <v>106</v>
      </c>
      <c r="B540" s="12" t="s">
        <v>77</v>
      </c>
      <c r="C540" s="12" t="s">
        <v>84</v>
      </c>
      <c r="D540" s="12" t="s">
        <v>79</v>
      </c>
      <c r="E540" s="21">
        <v>4.8840080266666597</v>
      </c>
      <c r="F540" s="23">
        <v>153657.161599682</v>
      </c>
      <c r="G540" s="23">
        <v>276869.24550501502</v>
      </c>
      <c r="H540" s="16">
        <v>0.55498096698825705</v>
      </c>
      <c r="I540" s="16">
        <v>2.5</v>
      </c>
      <c r="J540" s="16">
        <v>2.3453760430900301</v>
      </c>
      <c r="K540" s="17">
        <v>-6.1849582763987998E-2</v>
      </c>
      <c r="L540" s="18">
        <v>5.5155882586989998E-3</v>
      </c>
      <c r="N540" s="20" t="s">
        <v>85</v>
      </c>
      <c r="O540" s="20" t="s">
        <v>82</v>
      </c>
      <c r="P540" s="19"/>
    </row>
    <row r="541" spans="1:16" x14ac:dyDescent="0.3">
      <c r="A541" s="12" t="s">
        <v>107</v>
      </c>
      <c r="B541" s="12" t="s">
        <v>77</v>
      </c>
      <c r="C541" s="12" t="s">
        <v>87</v>
      </c>
      <c r="D541" s="12" t="s">
        <v>79</v>
      </c>
      <c r="E541" s="21">
        <v>4.8839620202666598</v>
      </c>
      <c r="F541" s="23">
        <v>260773.53896569199</v>
      </c>
      <c r="G541" s="23">
        <v>249405.18602055401</v>
      </c>
      <c r="H541" s="16">
        <v>1.0455818626971101</v>
      </c>
      <c r="I541" s="16">
        <v>5</v>
      </c>
      <c r="J541" s="16">
        <v>4.78317794028899</v>
      </c>
      <c r="K541" s="17">
        <v>-4.3364411942202002E-2</v>
      </c>
      <c r="L541" s="18">
        <v>6.6215351559908001E-2</v>
      </c>
      <c r="N541" s="20" t="s">
        <v>88</v>
      </c>
      <c r="O541" s="20" t="s">
        <v>82</v>
      </c>
      <c r="P541" s="19"/>
    </row>
    <row r="542" spans="1:16" x14ac:dyDescent="0.3">
      <c r="A542" s="12" t="s">
        <v>108</v>
      </c>
      <c r="B542" s="12" t="s">
        <v>77</v>
      </c>
      <c r="C542" s="12" t="s">
        <v>90</v>
      </c>
      <c r="D542" s="12" t="s">
        <v>79</v>
      </c>
      <c r="E542" s="21">
        <v>4.8838934375999896</v>
      </c>
      <c r="F542" s="23">
        <v>615533.63058165403</v>
      </c>
      <c r="G542" s="23">
        <v>260796.466296884</v>
      </c>
      <c r="H542" s="16">
        <v>2.3602069434520101</v>
      </c>
      <c r="I542" s="16">
        <v>10</v>
      </c>
      <c r="J542" s="16">
        <v>11.1903882423002</v>
      </c>
      <c r="K542" s="17">
        <v>0.119038824230029</v>
      </c>
      <c r="L542" s="18">
        <v>0.208623320138204</v>
      </c>
      <c r="N542" s="20" t="s">
        <v>91</v>
      </c>
      <c r="O542" s="20" t="s">
        <v>82</v>
      </c>
      <c r="P542" s="19"/>
    </row>
    <row r="543" spans="1:16" x14ac:dyDescent="0.3">
      <c r="A543" s="12" t="s">
        <v>109</v>
      </c>
      <c r="B543" s="12" t="s">
        <v>77</v>
      </c>
      <c r="C543" s="12" t="s">
        <v>93</v>
      </c>
      <c r="D543" s="12" t="s">
        <v>79</v>
      </c>
      <c r="E543" s="21">
        <v>4.8838444522666604</v>
      </c>
      <c r="F543" s="23">
        <v>1380883.8456801099</v>
      </c>
      <c r="G543" s="23">
        <v>215916.49098299499</v>
      </c>
      <c r="H543" s="16">
        <v>6.3954533504755</v>
      </c>
      <c r="I543" s="16">
        <v>25</v>
      </c>
      <c r="J543" s="16">
        <v>29.8445135669844</v>
      </c>
      <c r="K543" s="17">
        <v>0.193780542679378</v>
      </c>
      <c r="L543" s="18">
        <v>6.957271863259E-3</v>
      </c>
      <c r="N543" s="20" t="s">
        <v>94</v>
      </c>
      <c r="O543" s="20" t="s">
        <v>82</v>
      </c>
      <c r="P543" s="19"/>
    </row>
    <row r="544" spans="1:16" x14ac:dyDescent="0.3">
      <c r="A544" s="12" t="s">
        <v>110</v>
      </c>
      <c r="B544" s="12" t="s">
        <v>77</v>
      </c>
      <c r="C544" s="12" t="s">
        <v>96</v>
      </c>
      <c r="D544" s="12" t="s">
        <v>79</v>
      </c>
      <c r="E544" s="21">
        <v>4.8840102506666598</v>
      </c>
      <c r="F544" s="23">
        <v>2527818.30909247</v>
      </c>
      <c r="G544" s="23">
        <v>231808.427832841</v>
      </c>
      <c r="H544" s="16">
        <v>10.9047731039153</v>
      </c>
      <c r="I544" s="16">
        <v>50</v>
      </c>
      <c r="J544" s="16">
        <v>49.1806678869997</v>
      </c>
      <c r="K544" s="17">
        <v>-1.6386642260004001E-2</v>
      </c>
      <c r="L544" s="18">
        <v>3.0294611315691E-2</v>
      </c>
      <c r="N544" s="20" t="s">
        <v>97</v>
      </c>
      <c r="O544" s="20" t="s">
        <v>82</v>
      </c>
      <c r="P544" s="19"/>
    </row>
    <row r="545" spans="1:16" x14ac:dyDescent="0.3">
      <c r="A545" s="12" t="s">
        <v>111</v>
      </c>
      <c r="B545" s="12" t="s">
        <v>77</v>
      </c>
      <c r="C545" s="12" t="s">
        <v>99</v>
      </c>
      <c r="D545" s="12" t="s">
        <v>79</v>
      </c>
      <c r="E545" s="21">
        <v>4.8839555808000004</v>
      </c>
      <c r="F545" s="23">
        <v>4451766.1886884896</v>
      </c>
      <c r="G545" s="23">
        <v>190923.52514740999</v>
      </c>
      <c r="H545" s="16">
        <v>23.3170123233967</v>
      </c>
      <c r="I545" s="16">
        <v>100</v>
      </c>
      <c r="J545" s="16">
        <v>96.411927463678595</v>
      </c>
      <c r="K545" s="17">
        <v>-3.5880725363212997E-2</v>
      </c>
      <c r="L545" s="18">
        <v>1.5861029235513999E-2</v>
      </c>
      <c r="N545" s="20" t="s">
        <v>100</v>
      </c>
      <c r="O545" s="20" t="s">
        <v>82</v>
      </c>
      <c r="P545" s="19"/>
    </row>
    <row r="546" spans="1:16" x14ac:dyDescent="0.3">
      <c r="A546" s="12" t="s">
        <v>112</v>
      </c>
      <c r="B546" s="12" t="s">
        <v>77</v>
      </c>
      <c r="C546" s="12" t="s">
        <v>102</v>
      </c>
      <c r="D546" s="12" t="s">
        <v>79</v>
      </c>
      <c r="E546" s="21">
        <v>4.8739605495999996</v>
      </c>
      <c r="F546" s="23">
        <v>11196018.768049801</v>
      </c>
      <c r="G546" s="23">
        <v>142851.349435204</v>
      </c>
      <c r="H546" s="16">
        <v>78.375309805023704</v>
      </c>
      <c r="I546" s="16">
        <v>250</v>
      </c>
      <c r="J546" s="16">
        <v>252.33827067429499</v>
      </c>
      <c r="K546" s="17">
        <v>9.3530826971840002E-3</v>
      </c>
      <c r="L546" s="18">
        <v>9.535510890134E-3</v>
      </c>
      <c r="M546" s="19" t="s">
        <v>237</v>
      </c>
      <c r="N546" s="20" t="s">
        <v>104</v>
      </c>
      <c r="O546" s="20" t="s">
        <v>82</v>
      </c>
      <c r="P546" s="19"/>
    </row>
    <row r="547" spans="1:16" x14ac:dyDescent="0.3">
      <c r="A547" s="12" t="s">
        <v>113</v>
      </c>
      <c r="B547" s="12" t="s">
        <v>114</v>
      </c>
      <c r="C547" s="12" t="s">
        <v>115</v>
      </c>
      <c r="D547" s="12" t="s">
        <v>79</v>
      </c>
      <c r="E547" s="21">
        <v>4.9941410437333298</v>
      </c>
      <c r="F547" s="23">
        <v>7029.71819924189</v>
      </c>
      <c r="G547" s="23">
        <v>0</v>
      </c>
      <c r="H547" s="16">
        <v>0</v>
      </c>
      <c r="I547" s="16" t="s">
        <v>117</v>
      </c>
      <c r="J547" s="16">
        <v>0</v>
      </c>
      <c r="K547" s="17" t="s">
        <v>117</v>
      </c>
      <c r="L547" s="18" t="s">
        <v>117</v>
      </c>
      <c r="N547" s="20" t="s">
        <v>117</v>
      </c>
      <c r="O547" s="20" t="s">
        <v>82</v>
      </c>
      <c r="P547" s="19"/>
    </row>
    <row r="548" spans="1:16" x14ac:dyDescent="0.3">
      <c r="A548" s="12" t="s">
        <v>119</v>
      </c>
      <c r="B548" s="12" t="s">
        <v>114</v>
      </c>
      <c r="C548" s="12" t="s">
        <v>115</v>
      </c>
      <c r="D548" s="12" t="s">
        <v>79</v>
      </c>
      <c r="E548" s="21">
        <v>4.9942497144000004</v>
      </c>
      <c r="F548" s="23">
        <v>715.23042601213206</v>
      </c>
      <c r="G548" s="23">
        <v>0</v>
      </c>
      <c r="H548" s="16">
        <v>0</v>
      </c>
      <c r="I548" s="16" t="s">
        <v>117</v>
      </c>
      <c r="J548" s="16">
        <v>0</v>
      </c>
      <c r="K548" s="17" t="s">
        <v>117</v>
      </c>
      <c r="L548" s="18" t="s">
        <v>117</v>
      </c>
      <c r="N548" s="20" t="s">
        <v>117</v>
      </c>
      <c r="O548" s="20" t="s">
        <v>82</v>
      </c>
      <c r="P548" s="19"/>
    </row>
    <row r="549" spans="1:16" x14ac:dyDescent="0.3">
      <c r="A549" s="12" t="s">
        <v>120</v>
      </c>
      <c r="B549" s="12" t="s">
        <v>114</v>
      </c>
      <c r="C549" s="12" t="s">
        <v>115</v>
      </c>
      <c r="D549" s="12" t="s">
        <v>79</v>
      </c>
      <c r="E549" s="21" t="s">
        <v>116</v>
      </c>
      <c r="F549" s="23" t="s">
        <v>116</v>
      </c>
      <c r="G549" s="23">
        <v>0</v>
      </c>
      <c r="H549" s="16" t="s">
        <v>116</v>
      </c>
      <c r="I549" s="16" t="s">
        <v>117</v>
      </c>
      <c r="J549" s="16" t="s">
        <v>116</v>
      </c>
      <c r="K549" s="17" t="s">
        <v>116</v>
      </c>
      <c r="L549" s="18" t="s">
        <v>116</v>
      </c>
      <c r="M549" s="19" t="s">
        <v>118</v>
      </c>
      <c r="N549" s="20" t="s">
        <v>117</v>
      </c>
      <c r="O549" s="20" t="s">
        <v>82</v>
      </c>
      <c r="P549" s="19"/>
    </row>
    <row r="550" spans="1:16" x14ac:dyDescent="0.3">
      <c r="A550" s="12" t="s">
        <v>121</v>
      </c>
      <c r="B550" s="12" t="s">
        <v>114</v>
      </c>
      <c r="C550" s="12" t="s">
        <v>115</v>
      </c>
      <c r="D550" s="12" t="s">
        <v>79</v>
      </c>
      <c r="E550" s="21" t="s">
        <v>116</v>
      </c>
      <c r="F550" s="23" t="s">
        <v>116</v>
      </c>
      <c r="G550" s="23">
        <v>0</v>
      </c>
      <c r="H550" s="16" t="s">
        <v>116</v>
      </c>
      <c r="I550" s="16" t="s">
        <v>117</v>
      </c>
      <c r="J550" s="16" t="s">
        <v>116</v>
      </c>
      <c r="K550" s="17" t="s">
        <v>116</v>
      </c>
      <c r="L550" s="18" t="s">
        <v>116</v>
      </c>
      <c r="M550" s="19" t="s">
        <v>118</v>
      </c>
      <c r="N550" s="20" t="s">
        <v>117</v>
      </c>
      <c r="O550" s="20" t="s">
        <v>82</v>
      </c>
      <c r="P550" s="19"/>
    </row>
    <row r="551" spans="1:16" x14ac:dyDescent="0.3">
      <c r="A551" s="12" t="s">
        <v>122</v>
      </c>
      <c r="B551" s="12" t="s">
        <v>114</v>
      </c>
      <c r="C551" s="12" t="s">
        <v>115</v>
      </c>
      <c r="D551" s="12" t="s">
        <v>79</v>
      </c>
      <c r="E551" s="21" t="s">
        <v>116</v>
      </c>
      <c r="F551" s="23" t="s">
        <v>116</v>
      </c>
      <c r="G551" s="23">
        <v>0</v>
      </c>
      <c r="H551" s="16" t="s">
        <v>116</v>
      </c>
      <c r="I551" s="16" t="s">
        <v>117</v>
      </c>
      <c r="J551" s="16" t="s">
        <v>116</v>
      </c>
      <c r="K551" s="17" t="s">
        <v>116</v>
      </c>
      <c r="L551" s="18" t="s">
        <v>116</v>
      </c>
      <c r="M551" s="19" t="s">
        <v>118</v>
      </c>
      <c r="N551" s="20" t="s">
        <v>117</v>
      </c>
      <c r="O551" s="20" t="s">
        <v>82</v>
      </c>
      <c r="P551" s="19"/>
    </row>
    <row r="552" spans="1:16" x14ac:dyDescent="0.3">
      <c r="A552" s="12" t="s">
        <v>123</v>
      </c>
      <c r="B552" s="12" t="s">
        <v>114</v>
      </c>
      <c r="C552" s="12" t="s">
        <v>115</v>
      </c>
      <c r="D552" s="12" t="s">
        <v>79</v>
      </c>
      <c r="E552" s="21" t="s">
        <v>116</v>
      </c>
      <c r="F552" s="23" t="s">
        <v>116</v>
      </c>
      <c r="G552" s="23">
        <v>0</v>
      </c>
      <c r="H552" s="16" t="s">
        <v>116</v>
      </c>
      <c r="I552" s="16" t="s">
        <v>117</v>
      </c>
      <c r="J552" s="16" t="s">
        <v>116</v>
      </c>
      <c r="K552" s="17" t="s">
        <v>116</v>
      </c>
      <c r="L552" s="18" t="s">
        <v>116</v>
      </c>
      <c r="M552" s="19" t="s">
        <v>118</v>
      </c>
      <c r="N552" s="20" t="s">
        <v>117</v>
      </c>
      <c r="O552" s="20" t="s">
        <v>82</v>
      </c>
      <c r="P552" s="19"/>
    </row>
    <row r="553" spans="1:16" x14ac:dyDescent="0.3">
      <c r="A553" s="12" t="s">
        <v>124</v>
      </c>
      <c r="B553" s="12" t="s">
        <v>114</v>
      </c>
      <c r="C553" s="12" t="s">
        <v>115</v>
      </c>
      <c r="D553" s="12" t="s">
        <v>79</v>
      </c>
      <c r="E553" s="21" t="s">
        <v>116</v>
      </c>
      <c r="F553" s="23" t="s">
        <v>116</v>
      </c>
      <c r="G553" s="23">
        <v>0</v>
      </c>
      <c r="H553" s="16" t="s">
        <v>116</v>
      </c>
      <c r="I553" s="16" t="s">
        <v>117</v>
      </c>
      <c r="J553" s="16" t="s">
        <v>116</v>
      </c>
      <c r="K553" s="17" t="s">
        <v>116</v>
      </c>
      <c r="L553" s="18" t="s">
        <v>116</v>
      </c>
      <c r="M553" s="19" t="s">
        <v>118</v>
      </c>
      <c r="N553" s="20" t="s">
        <v>117</v>
      </c>
      <c r="O553" s="20" t="s">
        <v>82</v>
      </c>
      <c r="P553" s="19"/>
    </row>
    <row r="554" spans="1:16" x14ac:dyDescent="0.3">
      <c r="A554" s="12" t="s">
        <v>125</v>
      </c>
      <c r="B554" s="12" t="s">
        <v>114</v>
      </c>
      <c r="C554" s="12" t="s">
        <v>115</v>
      </c>
      <c r="D554" s="12" t="s">
        <v>79</v>
      </c>
      <c r="E554" s="21" t="s">
        <v>116</v>
      </c>
      <c r="F554" s="23" t="s">
        <v>116</v>
      </c>
      <c r="G554" s="23">
        <v>0</v>
      </c>
      <c r="H554" s="16" t="s">
        <v>116</v>
      </c>
      <c r="I554" s="16" t="s">
        <v>117</v>
      </c>
      <c r="J554" s="16" t="s">
        <v>116</v>
      </c>
      <c r="K554" s="17" t="s">
        <v>116</v>
      </c>
      <c r="L554" s="18" t="s">
        <v>116</v>
      </c>
      <c r="M554" s="19" t="s">
        <v>118</v>
      </c>
      <c r="N554" s="20" t="s">
        <v>117</v>
      </c>
      <c r="O554" s="20" t="s">
        <v>82</v>
      </c>
      <c r="P554" s="19"/>
    </row>
    <row r="555" spans="1:16" x14ac:dyDescent="0.3">
      <c r="A555" s="12" t="s">
        <v>126</v>
      </c>
      <c r="B555" s="12" t="s">
        <v>114</v>
      </c>
      <c r="C555" s="12" t="s">
        <v>115</v>
      </c>
      <c r="D555" s="12" t="s">
        <v>79</v>
      </c>
      <c r="E555" s="21" t="s">
        <v>116</v>
      </c>
      <c r="F555" s="23" t="s">
        <v>116</v>
      </c>
      <c r="G555" s="23">
        <v>0</v>
      </c>
      <c r="H555" s="16" t="s">
        <v>116</v>
      </c>
      <c r="I555" s="16" t="s">
        <v>117</v>
      </c>
      <c r="J555" s="16" t="s">
        <v>116</v>
      </c>
      <c r="K555" s="17" t="s">
        <v>116</v>
      </c>
      <c r="L555" s="18" t="s">
        <v>116</v>
      </c>
      <c r="M555" s="19" t="s">
        <v>118</v>
      </c>
      <c r="N555" s="20" t="s">
        <v>117</v>
      </c>
      <c r="O555" s="20" t="s">
        <v>82</v>
      </c>
      <c r="P555" s="19"/>
    </row>
    <row r="556" spans="1:16" x14ac:dyDescent="0.3">
      <c r="A556" s="12" t="s">
        <v>127</v>
      </c>
      <c r="B556" s="12" t="s">
        <v>114</v>
      </c>
      <c r="C556" s="12" t="s">
        <v>115</v>
      </c>
      <c r="D556" s="12" t="s">
        <v>79</v>
      </c>
      <c r="E556" s="21" t="s">
        <v>116</v>
      </c>
      <c r="F556" s="23" t="s">
        <v>116</v>
      </c>
      <c r="G556" s="23">
        <v>0</v>
      </c>
      <c r="H556" s="16" t="s">
        <v>116</v>
      </c>
      <c r="I556" s="16" t="s">
        <v>117</v>
      </c>
      <c r="J556" s="16" t="s">
        <v>116</v>
      </c>
      <c r="K556" s="17" t="s">
        <v>116</v>
      </c>
      <c r="L556" s="18" t="s">
        <v>116</v>
      </c>
      <c r="M556" s="19" t="s">
        <v>118</v>
      </c>
      <c r="N556" s="20" t="s">
        <v>117</v>
      </c>
      <c r="O556" s="20" t="s">
        <v>82</v>
      </c>
      <c r="P556" s="19"/>
    </row>
    <row r="557" spans="1:16" x14ac:dyDescent="0.3">
      <c r="A557" s="12" t="s">
        <v>128</v>
      </c>
      <c r="B557" s="12" t="s">
        <v>114</v>
      </c>
      <c r="C557" s="12" t="s">
        <v>115</v>
      </c>
      <c r="D557" s="12" t="s">
        <v>79</v>
      </c>
      <c r="E557" s="21" t="s">
        <v>116</v>
      </c>
      <c r="F557" s="23" t="s">
        <v>116</v>
      </c>
      <c r="G557" s="23">
        <v>0</v>
      </c>
      <c r="H557" s="16" t="s">
        <v>116</v>
      </c>
      <c r="I557" s="16" t="s">
        <v>117</v>
      </c>
      <c r="J557" s="16" t="s">
        <v>116</v>
      </c>
      <c r="K557" s="17" t="s">
        <v>116</v>
      </c>
      <c r="L557" s="18" t="s">
        <v>116</v>
      </c>
      <c r="M557" s="19" t="s">
        <v>118</v>
      </c>
      <c r="N557" s="20" t="s">
        <v>117</v>
      </c>
      <c r="O557" s="20" t="s">
        <v>82</v>
      </c>
      <c r="P557" s="19"/>
    </row>
    <row r="558" spans="1:16" x14ac:dyDescent="0.3">
      <c r="A558" s="12" t="s">
        <v>129</v>
      </c>
      <c r="B558" s="12" t="s">
        <v>114</v>
      </c>
      <c r="C558" s="12" t="s">
        <v>115</v>
      </c>
      <c r="D558" s="12" t="s">
        <v>79</v>
      </c>
      <c r="E558" s="21" t="s">
        <v>116</v>
      </c>
      <c r="F558" s="23" t="s">
        <v>116</v>
      </c>
      <c r="G558" s="23">
        <v>0</v>
      </c>
      <c r="H558" s="16" t="s">
        <v>116</v>
      </c>
      <c r="I558" s="16" t="s">
        <v>117</v>
      </c>
      <c r="J558" s="16" t="s">
        <v>116</v>
      </c>
      <c r="K558" s="17" t="s">
        <v>116</v>
      </c>
      <c r="L558" s="18" t="s">
        <v>116</v>
      </c>
      <c r="M558" s="19" t="s">
        <v>118</v>
      </c>
      <c r="N558" s="20" t="s">
        <v>117</v>
      </c>
      <c r="O558" s="20" t="s">
        <v>82</v>
      </c>
      <c r="P558" s="19"/>
    </row>
    <row r="559" spans="1:16" x14ac:dyDescent="0.3">
      <c r="A559" s="12" t="s">
        <v>130</v>
      </c>
      <c r="B559" s="12" t="s">
        <v>114</v>
      </c>
      <c r="C559" s="12" t="s">
        <v>115</v>
      </c>
      <c r="D559" s="12" t="s">
        <v>79</v>
      </c>
      <c r="E559" s="21" t="s">
        <v>116</v>
      </c>
      <c r="F559" s="23" t="s">
        <v>116</v>
      </c>
      <c r="G559" s="23">
        <v>0</v>
      </c>
      <c r="H559" s="16" t="s">
        <v>116</v>
      </c>
      <c r="I559" s="16" t="s">
        <v>117</v>
      </c>
      <c r="J559" s="16" t="s">
        <v>116</v>
      </c>
      <c r="K559" s="17" t="s">
        <v>116</v>
      </c>
      <c r="L559" s="18" t="s">
        <v>116</v>
      </c>
      <c r="M559" s="19" t="s">
        <v>118</v>
      </c>
      <c r="N559" s="20" t="s">
        <v>117</v>
      </c>
      <c r="O559" s="20" t="s">
        <v>82</v>
      </c>
      <c r="P559" s="19"/>
    </row>
    <row r="560" spans="1:16" x14ac:dyDescent="0.3">
      <c r="A560" s="12" t="s">
        <v>131</v>
      </c>
      <c r="B560" s="12" t="s">
        <v>114</v>
      </c>
      <c r="C560" s="12" t="s">
        <v>115</v>
      </c>
      <c r="D560" s="12" t="s">
        <v>79</v>
      </c>
      <c r="E560" s="21" t="s">
        <v>116</v>
      </c>
      <c r="F560" s="23" t="s">
        <v>116</v>
      </c>
      <c r="G560" s="23">
        <v>0</v>
      </c>
      <c r="H560" s="16" t="s">
        <v>116</v>
      </c>
      <c r="I560" s="16" t="s">
        <v>117</v>
      </c>
      <c r="J560" s="16" t="s">
        <v>116</v>
      </c>
      <c r="K560" s="17" t="s">
        <v>116</v>
      </c>
      <c r="L560" s="18" t="s">
        <v>116</v>
      </c>
      <c r="M560" s="19" t="s">
        <v>118</v>
      </c>
      <c r="N560" s="20" t="s">
        <v>117</v>
      </c>
      <c r="O560" s="20" t="s">
        <v>82</v>
      </c>
      <c r="P560" s="19"/>
    </row>
    <row r="561" spans="1:16" x14ac:dyDescent="0.3">
      <c r="A561" s="12" t="s">
        <v>132</v>
      </c>
      <c r="B561" s="12" t="s">
        <v>114</v>
      </c>
      <c r="C561" s="12" t="s">
        <v>115</v>
      </c>
      <c r="D561" s="12" t="s">
        <v>79</v>
      </c>
      <c r="E561" s="21" t="s">
        <v>116</v>
      </c>
      <c r="F561" s="23" t="s">
        <v>116</v>
      </c>
      <c r="G561" s="23">
        <v>0</v>
      </c>
      <c r="H561" s="16" t="s">
        <v>116</v>
      </c>
      <c r="I561" s="16" t="s">
        <v>117</v>
      </c>
      <c r="J561" s="16" t="s">
        <v>116</v>
      </c>
      <c r="K561" s="17" t="s">
        <v>116</v>
      </c>
      <c r="L561" s="18" t="s">
        <v>116</v>
      </c>
      <c r="M561" s="19" t="s">
        <v>118</v>
      </c>
      <c r="N561" s="20" t="s">
        <v>117</v>
      </c>
      <c r="O561" s="20" t="s">
        <v>82</v>
      </c>
      <c r="P561" s="19"/>
    </row>
    <row r="562" spans="1:16" x14ac:dyDescent="0.3">
      <c r="A562" s="12" t="s">
        <v>133</v>
      </c>
      <c r="B562" s="12" t="s">
        <v>114</v>
      </c>
      <c r="C562" s="12" t="s">
        <v>115</v>
      </c>
      <c r="D562" s="12" t="s">
        <v>79</v>
      </c>
      <c r="E562" s="21" t="s">
        <v>116</v>
      </c>
      <c r="F562" s="23" t="s">
        <v>116</v>
      </c>
      <c r="G562" s="23">
        <v>0</v>
      </c>
      <c r="H562" s="16" t="s">
        <v>116</v>
      </c>
      <c r="I562" s="16" t="s">
        <v>117</v>
      </c>
      <c r="J562" s="16" t="s">
        <v>116</v>
      </c>
      <c r="K562" s="17" t="s">
        <v>116</v>
      </c>
      <c r="L562" s="18" t="s">
        <v>116</v>
      </c>
      <c r="M562" s="19" t="s">
        <v>118</v>
      </c>
      <c r="N562" s="20" t="s">
        <v>117</v>
      </c>
      <c r="O562" s="20" t="s">
        <v>82</v>
      </c>
      <c r="P562" s="19"/>
    </row>
    <row r="563" spans="1:16" x14ac:dyDescent="0.3">
      <c r="A563" s="12" t="s">
        <v>134</v>
      </c>
      <c r="B563" s="12" t="s">
        <v>114</v>
      </c>
      <c r="C563" s="12" t="s">
        <v>115</v>
      </c>
      <c r="D563" s="12" t="s">
        <v>79</v>
      </c>
      <c r="E563" s="21" t="s">
        <v>116</v>
      </c>
      <c r="F563" s="23" t="s">
        <v>116</v>
      </c>
      <c r="G563" s="23">
        <v>0</v>
      </c>
      <c r="H563" s="16" t="s">
        <v>116</v>
      </c>
      <c r="I563" s="16" t="s">
        <v>117</v>
      </c>
      <c r="J563" s="16" t="s">
        <v>116</v>
      </c>
      <c r="K563" s="17" t="s">
        <v>116</v>
      </c>
      <c r="L563" s="18" t="s">
        <v>116</v>
      </c>
      <c r="M563" s="19" t="s">
        <v>118</v>
      </c>
      <c r="N563" s="20" t="s">
        <v>117</v>
      </c>
      <c r="O563" s="20" t="s">
        <v>82</v>
      </c>
      <c r="P563" s="19"/>
    </row>
    <row r="564" spans="1:16" x14ac:dyDescent="0.3">
      <c r="A564" s="12" t="s">
        <v>135</v>
      </c>
      <c r="B564" s="12" t="s">
        <v>114</v>
      </c>
      <c r="C564" s="12" t="s">
        <v>115</v>
      </c>
      <c r="D564" s="12" t="s">
        <v>79</v>
      </c>
      <c r="E564" s="21" t="s">
        <v>116</v>
      </c>
      <c r="F564" s="23" t="s">
        <v>116</v>
      </c>
      <c r="G564" s="23">
        <v>0</v>
      </c>
      <c r="H564" s="16" t="s">
        <v>116</v>
      </c>
      <c r="I564" s="16" t="s">
        <v>117</v>
      </c>
      <c r="J564" s="16" t="s">
        <v>116</v>
      </c>
      <c r="K564" s="17" t="s">
        <v>116</v>
      </c>
      <c r="L564" s="18" t="s">
        <v>116</v>
      </c>
      <c r="M564" s="19" t="s">
        <v>118</v>
      </c>
      <c r="N564" s="20" t="s">
        <v>117</v>
      </c>
      <c r="O564" s="20" t="s">
        <v>82</v>
      </c>
      <c r="P564" s="19"/>
    </row>
    <row r="565" spans="1:16" x14ac:dyDescent="0.3">
      <c r="A565" s="12" t="s">
        <v>136</v>
      </c>
      <c r="B565" s="12" t="s">
        <v>114</v>
      </c>
      <c r="C565" s="12" t="s">
        <v>115</v>
      </c>
      <c r="D565" s="12" t="s">
        <v>79</v>
      </c>
      <c r="E565" s="21" t="s">
        <v>116</v>
      </c>
      <c r="F565" s="23" t="s">
        <v>116</v>
      </c>
      <c r="G565" s="23">
        <v>0</v>
      </c>
      <c r="H565" s="16" t="s">
        <v>116</v>
      </c>
      <c r="I565" s="16" t="s">
        <v>117</v>
      </c>
      <c r="J565" s="16" t="s">
        <v>116</v>
      </c>
      <c r="K565" s="17" t="s">
        <v>116</v>
      </c>
      <c r="L565" s="18" t="s">
        <v>116</v>
      </c>
      <c r="M565" s="19" t="s">
        <v>118</v>
      </c>
      <c r="N565" s="20" t="s">
        <v>117</v>
      </c>
      <c r="O565" s="20" t="s">
        <v>82</v>
      </c>
      <c r="P565" s="19"/>
    </row>
    <row r="566" spans="1:16" x14ac:dyDescent="0.3">
      <c r="A566" s="12" t="s">
        <v>137</v>
      </c>
      <c r="B566" s="12" t="s">
        <v>114</v>
      </c>
      <c r="C566" s="12" t="s">
        <v>115</v>
      </c>
      <c r="D566" s="12" t="s">
        <v>79</v>
      </c>
      <c r="E566" s="21" t="s">
        <v>116</v>
      </c>
      <c r="F566" s="23" t="s">
        <v>116</v>
      </c>
      <c r="G566" s="23">
        <v>0</v>
      </c>
      <c r="H566" s="16" t="s">
        <v>116</v>
      </c>
      <c r="I566" s="16" t="s">
        <v>117</v>
      </c>
      <c r="J566" s="16" t="s">
        <v>116</v>
      </c>
      <c r="K566" s="17" t="s">
        <v>116</v>
      </c>
      <c r="L566" s="18" t="s">
        <v>116</v>
      </c>
      <c r="M566" s="19" t="s">
        <v>118</v>
      </c>
      <c r="N566" s="20" t="s">
        <v>117</v>
      </c>
      <c r="O566" s="20" t="s">
        <v>82</v>
      </c>
      <c r="P566" s="19"/>
    </row>
    <row r="567" spans="1:16" x14ac:dyDescent="0.3">
      <c r="A567" s="12" t="s">
        <v>138</v>
      </c>
      <c r="B567" s="12" t="s">
        <v>114</v>
      </c>
      <c r="C567" s="12" t="s">
        <v>115</v>
      </c>
      <c r="D567" s="12" t="s">
        <v>79</v>
      </c>
      <c r="E567" s="21" t="s">
        <v>116</v>
      </c>
      <c r="F567" s="23" t="s">
        <v>116</v>
      </c>
      <c r="G567" s="23">
        <v>0</v>
      </c>
      <c r="H567" s="16" t="s">
        <v>116</v>
      </c>
      <c r="I567" s="16" t="s">
        <v>117</v>
      </c>
      <c r="J567" s="16" t="s">
        <v>116</v>
      </c>
      <c r="K567" s="17" t="s">
        <v>116</v>
      </c>
      <c r="L567" s="18" t="s">
        <v>116</v>
      </c>
      <c r="M567" s="19" t="s">
        <v>118</v>
      </c>
      <c r="N567" s="20" t="s">
        <v>117</v>
      </c>
      <c r="O567" s="20" t="s">
        <v>82</v>
      </c>
      <c r="P567" s="19"/>
    </row>
    <row r="568" spans="1:16" x14ac:dyDescent="0.3">
      <c r="A568" s="12" t="s">
        <v>139</v>
      </c>
      <c r="B568" s="12" t="s">
        <v>114</v>
      </c>
      <c r="C568" s="12" t="s">
        <v>115</v>
      </c>
      <c r="D568" s="12" t="s">
        <v>79</v>
      </c>
      <c r="E568" s="21" t="s">
        <v>116</v>
      </c>
      <c r="F568" s="23" t="s">
        <v>116</v>
      </c>
      <c r="G568" s="23">
        <v>0</v>
      </c>
      <c r="H568" s="16" t="s">
        <v>116</v>
      </c>
      <c r="I568" s="16" t="s">
        <v>117</v>
      </c>
      <c r="J568" s="16" t="s">
        <v>116</v>
      </c>
      <c r="K568" s="17" t="s">
        <v>116</v>
      </c>
      <c r="L568" s="18" t="s">
        <v>116</v>
      </c>
      <c r="M568" s="19" t="s">
        <v>118</v>
      </c>
      <c r="N568" s="20" t="s">
        <v>117</v>
      </c>
      <c r="O568" s="20" t="s">
        <v>82</v>
      </c>
      <c r="P568" s="19"/>
    </row>
    <row r="569" spans="1:16" x14ac:dyDescent="0.3">
      <c r="A569" s="12" t="s">
        <v>140</v>
      </c>
      <c r="B569" s="12" t="s">
        <v>114</v>
      </c>
      <c r="C569" s="12" t="s">
        <v>115</v>
      </c>
      <c r="D569" s="12" t="s">
        <v>79</v>
      </c>
      <c r="E569" s="21" t="s">
        <v>116</v>
      </c>
      <c r="F569" s="23" t="s">
        <v>116</v>
      </c>
      <c r="G569" s="23">
        <v>0</v>
      </c>
      <c r="H569" s="16" t="s">
        <v>116</v>
      </c>
      <c r="I569" s="16" t="s">
        <v>117</v>
      </c>
      <c r="J569" s="16" t="s">
        <v>116</v>
      </c>
      <c r="K569" s="17" t="s">
        <v>116</v>
      </c>
      <c r="L569" s="18" t="s">
        <v>116</v>
      </c>
      <c r="M569" s="19" t="s">
        <v>118</v>
      </c>
      <c r="N569" s="20" t="s">
        <v>117</v>
      </c>
      <c r="O569" s="20" t="s">
        <v>82</v>
      </c>
      <c r="P569" s="19"/>
    </row>
    <row r="570" spans="1:16" x14ac:dyDescent="0.3">
      <c r="A570" s="12" t="s">
        <v>141</v>
      </c>
      <c r="B570" s="12" t="s">
        <v>114</v>
      </c>
      <c r="C570" s="12" t="s">
        <v>115</v>
      </c>
      <c r="D570" s="12" t="s">
        <v>79</v>
      </c>
      <c r="E570" s="21" t="s">
        <v>116</v>
      </c>
      <c r="F570" s="23" t="s">
        <v>116</v>
      </c>
      <c r="G570" s="23">
        <v>0</v>
      </c>
      <c r="H570" s="16" t="s">
        <v>116</v>
      </c>
      <c r="I570" s="16" t="s">
        <v>117</v>
      </c>
      <c r="J570" s="16" t="s">
        <v>116</v>
      </c>
      <c r="K570" s="17" t="s">
        <v>116</v>
      </c>
      <c r="L570" s="18" t="s">
        <v>116</v>
      </c>
      <c r="M570" s="19" t="s">
        <v>118</v>
      </c>
      <c r="N570" s="20" t="s">
        <v>117</v>
      </c>
      <c r="O570" s="20" t="s">
        <v>82</v>
      </c>
      <c r="P570" s="19"/>
    </row>
    <row r="571" spans="1:16" x14ac:dyDescent="0.3">
      <c r="A571" s="12" t="s">
        <v>142</v>
      </c>
      <c r="B571" s="12" t="s">
        <v>114</v>
      </c>
      <c r="C571" s="12" t="s">
        <v>115</v>
      </c>
      <c r="D571" s="12" t="s">
        <v>79</v>
      </c>
      <c r="E571" s="21" t="s">
        <v>116</v>
      </c>
      <c r="F571" s="23" t="s">
        <v>116</v>
      </c>
      <c r="G571" s="23">
        <v>0</v>
      </c>
      <c r="H571" s="16" t="s">
        <v>116</v>
      </c>
      <c r="I571" s="16" t="s">
        <v>117</v>
      </c>
      <c r="J571" s="16" t="s">
        <v>116</v>
      </c>
      <c r="K571" s="17" t="s">
        <v>116</v>
      </c>
      <c r="L571" s="18" t="s">
        <v>116</v>
      </c>
      <c r="M571" s="19" t="s">
        <v>118</v>
      </c>
      <c r="N571" s="20" t="s">
        <v>117</v>
      </c>
      <c r="O571" s="20" t="s">
        <v>82</v>
      </c>
      <c r="P571" s="19"/>
    </row>
    <row r="572" spans="1:16" x14ac:dyDescent="0.3">
      <c r="A572" s="12" t="s">
        <v>143</v>
      </c>
      <c r="B572" s="12" t="s">
        <v>114</v>
      </c>
      <c r="C572" s="12" t="s">
        <v>115</v>
      </c>
      <c r="D572" s="12" t="s">
        <v>79</v>
      </c>
      <c r="E572" s="21" t="s">
        <v>116</v>
      </c>
      <c r="F572" s="23" t="s">
        <v>116</v>
      </c>
      <c r="G572" s="23">
        <v>0</v>
      </c>
      <c r="H572" s="16" t="s">
        <v>116</v>
      </c>
      <c r="I572" s="16" t="s">
        <v>117</v>
      </c>
      <c r="J572" s="16" t="s">
        <v>116</v>
      </c>
      <c r="K572" s="17" t="s">
        <v>116</v>
      </c>
      <c r="L572" s="18" t="s">
        <v>116</v>
      </c>
      <c r="M572" s="19" t="s">
        <v>118</v>
      </c>
      <c r="N572" s="20" t="s">
        <v>117</v>
      </c>
      <c r="O572" s="20" t="s">
        <v>82</v>
      </c>
      <c r="P572" s="19"/>
    </row>
    <row r="573" spans="1:16" x14ac:dyDescent="0.3">
      <c r="A573" s="12" t="s">
        <v>144</v>
      </c>
      <c r="B573" s="12" t="s">
        <v>114</v>
      </c>
      <c r="C573" s="12" t="s">
        <v>115</v>
      </c>
      <c r="D573" s="12" t="s">
        <v>79</v>
      </c>
      <c r="E573" s="21" t="s">
        <v>116</v>
      </c>
      <c r="F573" s="23" t="s">
        <v>116</v>
      </c>
      <c r="G573" s="23">
        <v>0</v>
      </c>
      <c r="H573" s="16" t="s">
        <v>116</v>
      </c>
      <c r="I573" s="16" t="s">
        <v>117</v>
      </c>
      <c r="J573" s="16" t="s">
        <v>116</v>
      </c>
      <c r="K573" s="17" t="s">
        <v>116</v>
      </c>
      <c r="L573" s="18" t="s">
        <v>116</v>
      </c>
      <c r="M573" s="19" t="s">
        <v>118</v>
      </c>
      <c r="N573" s="20" t="s">
        <v>117</v>
      </c>
      <c r="O573" s="20" t="s">
        <v>82</v>
      </c>
      <c r="P573" s="19"/>
    </row>
    <row r="574" spans="1:16" x14ac:dyDescent="0.3">
      <c r="A574" s="12" t="s">
        <v>145</v>
      </c>
      <c r="B574" s="12" t="s">
        <v>114</v>
      </c>
      <c r="C574" s="12" t="s">
        <v>115</v>
      </c>
      <c r="D574" s="12" t="s">
        <v>79</v>
      </c>
      <c r="E574" s="21" t="s">
        <v>116</v>
      </c>
      <c r="F574" s="23" t="s">
        <v>116</v>
      </c>
      <c r="G574" s="23">
        <v>0</v>
      </c>
      <c r="H574" s="16" t="s">
        <v>116</v>
      </c>
      <c r="I574" s="16" t="s">
        <v>117</v>
      </c>
      <c r="J574" s="16" t="s">
        <v>116</v>
      </c>
      <c r="K574" s="17" t="s">
        <v>116</v>
      </c>
      <c r="L574" s="18" t="s">
        <v>116</v>
      </c>
      <c r="M574" s="19" t="s">
        <v>118</v>
      </c>
      <c r="N574" s="20" t="s">
        <v>117</v>
      </c>
      <c r="O574" s="20" t="s">
        <v>82</v>
      </c>
      <c r="P574" s="19"/>
    </row>
    <row r="575" spans="1:16" x14ac:dyDescent="0.3">
      <c r="A575" s="12" t="s">
        <v>146</v>
      </c>
      <c r="B575" s="12" t="s">
        <v>147</v>
      </c>
      <c r="C575" s="12" t="s">
        <v>148</v>
      </c>
      <c r="D575" s="12" t="s">
        <v>79</v>
      </c>
      <c r="E575" s="21">
        <v>4.8838734551999998</v>
      </c>
      <c r="F575" s="23">
        <v>439590.988776399</v>
      </c>
      <c r="G575" s="23">
        <v>300978.00790858897</v>
      </c>
      <c r="H575" s="16">
        <v>1.4605418908543899</v>
      </c>
      <c r="I575" s="16" t="s">
        <v>117</v>
      </c>
      <c r="J575" s="16">
        <v>6.8249174410575097</v>
      </c>
      <c r="K575" s="17" t="s">
        <v>117</v>
      </c>
      <c r="L575" s="18" t="s">
        <v>117</v>
      </c>
      <c r="N575" s="20" t="s">
        <v>117</v>
      </c>
      <c r="O575" s="20" t="s">
        <v>82</v>
      </c>
      <c r="P575" s="19"/>
    </row>
    <row r="576" spans="1:16" x14ac:dyDescent="0.3">
      <c r="A576" s="12" t="s">
        <v>149</v>
      </c>
      <c r="B576" s="12" t="s">
        <v>147</v>
      </c>
      <c r="C576" s="12" t="s">
        <v>150</v>
      </c>
      <c r="D576" s="12" t="s">
        <v>79</v>
      </c>
      <c r="E576" s="21">
        <v>4.9842102584000001</v>
      </c>
      <c r="F576" s="23">
        <v>456.74956755623799</v>
      </c>
      <c r="G576" s="23">
        <v>255371.75832747499</v>
      </c>
      <c r="H576" s="16">
        <v>1.788567265808E-3</v>
      </c>
      <c r="I576" s="16" t="s">
        <v>117</v>
      </c>
      <c r="J576" s="16">
        <v>-0.435499289719327</v>
      </c>
      <c r="K576" s="17" t="s">
        <v>117</v>
      </c>
      <c r="L576" s="18" t="s">
        <v>117</v>
      </c>
      <c r="M576" s="19" t="s">
        <v>80</v>
      </c>
      <c r="N576" s="20" t="s">
        <v>117</v>
      </c>
      <c r="O576" s="20" t="s">
        <v>82</v>
      </c>
      <c r="P576" s="19"/>
    </row>
    <row r="577" spans="1:16" x14ac:dyDescent="0.3">
      <c r="A577" s="12" t="s">
        <v>151</v>
      </c>
      <c r="B577" s="12" t="s">
        <v>147</v>
      </c>
      <c r="C577" s="12" t="s">
        <v>152</v>
      </c>
      <c r="D577" s="12" t="s">
        <v>79</v>
      </c>
      <c r="E577" s="21">
        <v>4.8839289997333299</v>
      </c>
      <c r="F577" s="23">
        <v>10745726.4585572</v>
      </c>
      <c r="G577" s="23">
        <v>152837.79770833999</v>
      </c>
      <c r="H577" s="16">
        <v>70.3080430343757</v>
      </c>
      <c r="I577" s="16" t="s">
        <v>117</v>
      </c>
      <c r="J577" s="16">
        <v>232.840322826782</v>
      </c>
      <c r="K577" s="17" t="s">
        <v>117</v>
      </c>
      <c r="L577" s="18" t="s">
        <v>117</v>
      </c>
      <c r="N577" s="20" t="s">
        <v>117</v>
      </c>
      <c r="O577" s="20" t="s">
        <v>82</v>
      </c>
      <c r="P577" s="19"/>
    </row>
    <row r="578" spans="1:16" x14ac:dyDescent="0.3">
      <c r="A578" s="12" t="s">
        <v>153</v>
      </c>
      <c r="B578" s="12" t="s">
        <v>147</v>
      </c>
      <c r="C578" s="12" t="s">
        <v>154</v>
      </c>
      <c r="D578" s="12" t="s">
        <v>79</v>
      </c>
      <c r="E578" s="21">
        <v>4.8838745000000001</v>
      </c>
      <c r="F578" s="23">
        <v>949207.03211642394</v>
      </c>
      <c r="G578" s="23">
        <v>234557.013277386</v>
      </c>
      <c r="H578" s="16">
        <v>4.0468072936872499</v>
      </c>
      <c r="I578" s="16" t="s">
        <v>117</v>
      </c>
      <c r="J578" s="16">
        <v>19.162191074528899</v>
      </c>
      <c r="K578" s="17" t="s">
        <v>117</v>
      </c>
      <c r="L578" s="18" t="s">
        <v>117</v>
      </c>
      <c r="N578" s="20" t="s">
        <v>117</v>
      </c>
      <c r="O578" s="20" t="s">
        <v>82</v>
      </c>
      <c r="P578" s="19"/>
    </row>
    <row r="579" spans="1:16" x14ac:dyDescent="0.3">
      <c r="A579" s="12" t="s">
        <v>155</v>
      </c>
      <c r="B579" s="12" t="s">
        <v>147</v>
      </c>
      <c r="C579" s="12" t="s">
        <v>156</v>
      </c>
      <c r="D579" s="12" t="s">
        <v>79</v>
      </c>
      <c r="E579" s="21">
        <v>4.8839449455999997</v>
      </c>
      <c r="F579" s="23">
        <v>2037489.65488827</v>
      </c>
      <c r="G579" s="23">
        <v>215431.08843243201</v>
      </c>
      <c r="H579" s="16">
        <v>9.4577327242502793</v>
      </c>
      <c r="I579" s="16" t="s">
        <v>117</v>
      </c>
      <c r="J579" s="16">
        <v>43.128937201500001</v>
      </c>
      <c r="K579" s="17" t="s">
        <v>117</v>
      </c>
      <c r="L579" s="18" t="s">
        <v>117</v>
      </c>
      <c r="N579" s="20" t="s">
        <v>117</v>
      </c>
      <c r="O579" s="20" t="s">
        <v>82</v>
      </c>
      <c r="P579" s="19"/>
    </row>
    <row r="580" spans="1:16" x14ac:dyDescent="0.3">
      <c r="A580" s="12" t="s">
        <v>157</v>
      </c>
      <c r="B580" s="12" t="s">
        <v>147</v>
      </c>
      <c r="C580" s="12" t="s">
        <v>150</v>
      </c>
      <c r="D580" s="12" t="s">
        <v>79</v>
      </c>
      <c r="E580" s="21" t="s">
        <v>116</v>
      </c>
      <c r="F580" s="23" t="s">
        <v>116</v>
      </c>
      <c r="G580" s="23">
        <v>266089.67424651398</v>
      </c>
      <c r="H580" s="16" t="s">
        <v>116</v>
      </c>
      <c r="I580" s="16" t="s">
        <v>117</v>
      </c>
      <c r="J580" s="16" t="s">
        <v>116</v>
      </c>
      <c r="K580" s="17" t="s">
        <v>116</v>
      </c>
      <c r="L580" s="18" t="s">
        <v>116</v>
      </c>
      <c r="M580" s="19" t="s">
        <v>118</v>
      </c>
      <c r="N580" s="20" t="s">
        <v>117</v>
      </c>
      <c r="O580" s="20" t="s">
        <v>82</v>
      </c>
      <c r="P580" s="19"/>
    </row>
    <row r="581" spans="1:16" x14ac:dyDescent="0.3">
      <c r="A581" s="12" t="s">
        <v>158</v>
      </c>
      <c r="B581" s="12" t="s">
        <v>147</v>
      </c>
      <c r="C581" s="12" t="s">
        <v>78</v>
      </c>
      <c r="D581" s="12" t="s">
        <v>79</v>
      </c>
      <c r="E581" s="21">
        <v>4.8839577647999999</v>
      </c>
      <c r="F581" s="23">
        <v>79808.315874284701</v>
      </c>
      <c r="G581" s="23">
        <v>256948.32171692501</v>
      </c>
      <c r="H581" s="16">
        <v>0.31060065051605201</v>
      </c>
      <c r="I581" s="16" t="s">
        <v>117</v>
      </c>
      <c r="J581" s="16">
        <v>1.1211447099765199</v>
      </c>
      <c r="K581" s="17" t="s">
        <v>117</v>
      </c>
      <c r="L581" s="18" t="s">
        <v>117</v>
      </c>
      <c r="N581" s="20" t="s">
        <v>117</v>
      </c>
      <c r="O581" s="20" t="s">
        <v>82</v>
      </c>
      <c r="P581" s="19"/>
    </row>
    <row r="582" spans="1:16" x14ac:dyDescent="0.3">
      <c r="A582" s="12" t="s">
        <v>159</v>
      </c>
      <c r="B582" s="12" t="s">
        <v>147</v>
      </c>
      <c r="C582" s="12" t="s">
        <v>160</v>
      </c>
      <c r="D582" s="12" t="s">
        <v>79</v>
      </c>
      <c r="E582" s="21">
        <v>4.88392715413333</v>
      </c>
      <c r="F582" s="23">
        <v>400882.07745204802</v>
      </c>
      <c r="G582" s="23">
        <v>254389.65597633901</v>
      </c>
      <c r="H582" s="16">
        <v>1.57585840475107</v>
      </c>
      <c r="I582" s="16" t="s">
        <v>117</v>
      </c>
      <c r="J582" s="16">
        <v>7.3890969248542202</v>
      </c>
      <c r="K582" s="17" t="s">
        <v>117</v>
      </c>
      <c r="L582" s="18" t="s">
        <v>117</v>
      </c>
      <c r="N582" s="20" t="s">
        <v>117</v>
      </c>
      <c r="O582" s="20" t="s">
        <v>82</v>
      </c>
      <c r="P582" s="19"/>
    </row>
    <row r="583" spans="1:16" x14ac:dyDescent="0.3">
      <c r="A583" s="12" t="s">
        <v>161</v>
      </c>
      <c r="B583" s="12" t="s">
        <v>147</v>
      </c>
      <c r="C583" s="12" t="s">
        <v>162</v>
      </c>
      <c r="D583" s="12" t="s">
        <v>79</v>
      </c>
      <c r="E583" s="21">
        <v>4.8838539256000004</v>
      </c>
      <c r="F583" s="23">
        <v>705884.13092185801</v>
      </c>
      <c r="G583" s="23">
        <v>243295.62888501</v>
      </c>
      <c r="H583" s="16">
        <v>2.9013432512405699</v>
      </c>
      <c r="I583" s="16" t="s">
        <v>117</v>
      </c>
      <c r="J583" s="16">
        <v>13.777365072968101</v>
      </c>
      <c r="K583" s="17" t="s">
        <v>117</v>
      </c>
      <c r="L583" s="18" t="s">
        <v>117</v>
      </c>
      <c r="N583" s="20" t="s">
        <v>117</v>
      </c>
      <c r="O583" s="20" t="s">
        <v>82</v>
      </c>
      <c r="P583" s="19"/>
    </row>
    <row r="584" spans="1:16" x14ac:dyDescent="0.3">
      <c r="A584" s="12" t="s">
        <v>163</v>
      </c>
      <c r="B584" s="12" t="s">
        <v>147</v>
      </c>
      <c r="C584" s="12" t="s">
        <v>164</v>
      </c>
      <c r="D584" s="12" t="s">
        <v>79</v>
      </c>
      <c r="E584" s="21">
        <v>4.8839315738666604</v>
      </c>
      <c r="F584" s="23">
        <v>1096155.0191766899</v>
      </c>
      <c r="G584" s="23">
        <v>231107.17208444799</v>
      </c>
      <c r="H584" s="16">
        <v>4.7430592884246296</v>
      </c>
      <c r="I584" s="16" t="s">
        <v>117</v>
      </c>
      <c r="J584" s="16">
        <v>22.377487614096399</v>
      </c>
      <c r="K584" s="17" t="s">
        <v>117</v>
      </c>
      <c r="L584" s="18" t="s">
        <v>117</v>
      </c>
      <c r="N584" s="20" t="s">
        <v>117</v>
      </c>
      <c r="O584" s="20" t="s">
        <v>82</v>
      </c>
      <c r="P584" s="19"/>
    </row>
    <row r="585" spans="1:16" x14ac:dyDescent="0.3">
      <c r="A585" s="12" t="s">
        <v>165</v>
      </c>
      <c r="B585" s="12" t="s">
        <v>147</v>
      </c>
      <c r="C585" s="12" t="s">
        <v>166</v>
      </c>
      <c r="D585" s="12" t="s">
        <v>79</v>
      </c>
      <c r="E585" s="21">
        <v>4.8738487570666598</v>
      </c>
      <c r="F585" s="23">
        <v>2292652.2484364901</v>
      </c>
      <c r="G585" s="23">
        <v>217605.615594634</v>
      </c>
      <c r="H585" s="16">
        <v>10.535813803203199</v>
      </c>
      <c r="I585" s="16" t="s">
        <v>117</v>
      </c>
      <c r="J585" s="16">
        <v>47.650489409304697</v>
      </c>
      <c r="K585" s="17" t="s">
        <v>117</v>
      </c>
      <c r="L585" s="18" t="s">
        <v>117</v>
      </c>
      <c r="N585" s="20" t="s">
        <v>117</v>
      </c>
      <c r="O585" s="20" t="s">
        <v>82</v>
      </c>
      <c r="P585" s="19"/>
    </row>
    <row r="586" spans="1:16" x14ac:dyDescent="0.3">
      <c r="A586" s="12" t="s">
        <v>167</v>
      </c>
      <c r="B586" s="12" t="s">
        <v>147</v>
      </c>
      <c r="C586" s="12" t="s">
        <v>168</v>
      </c>
      <c r="D586" s="12" t="s">
        <v>79</v>
      </c>
      <c r="E586" s="21">
        <v>4.88391812613333</v>
      </c>
      <c r="F586" s="23">
        <v>2371146.8055409901</v>
      </c>
      <c r="G586" s="23">
        <v>219055.45769215201</v>
      </c>
      <c r="H586" s="16">
        <v>10.8244132811028</v>
      </c>
      <c r="I586" s="16" t="s">
        <v>117</v>
      </c>
      <c r="J586" s="16">
        <v>48.8481272108803</v>
      </c>
      <c r="K586" s="17" t="s">
        <v>117</v>
      </c>
      <c r="L586" s="18" t="s">
        <v>117</v>
      </c>
      <c r="N586" s="20" t="s">
        <v>117</v>
      </c>
      <c r="O586" s="20" t="s">
        <v>82</v>
      </c>
      <c r="P586" s="19"/>
    </row>
    <row r="587" spans="1:16" x14ac:dyDescent="0.3">
      <c r="A587" s="12" t="s">
        <v>169</v>
      </c>
      <c r="B587" s="12" t="s">
        <v>147</v>
      </c>
      <c r="C587" s="12" t="s">
        <v>170</v>
      </c>
      <c r="D587" s="12" t="s">
        <v>79</v>
      </c>
      <c r="E587" s="21">
        <v>4.8839136701333299</v>
      </c>
      <c r="F587" s="23">
        <v>366542.798613397</v>
      </c>
      <c r="G587" s="23">
        <v>253083.53741494799</v>
      </c>
      <c r="H587" s="16">
        <v>1.4483075523494999</v>
      </c>
      <c r="I587" s="16" t="s">
        <v>117</v>
      </c>
      <c r="J587" s="16">
        <v>6.7649802821202103</v>
      </c>
      <c r="K587" s="17" t="s">
        <v>117</v>
      </c>
      <c r="L587" s="18" t="s">
        <v>117</v>
      </c>
      <c r="N587" s="20" t="s">
        <v>117</v>
      </c>
      <c r="O587" s="20" t="s">
        <v>82</v>
      </c>
      <c r="P587" s="19"/>
    </row>
    <row r="588" spans="1:16" x14ac:dyDescent="0.3">
      <c r="A588" s="12" t="s">
        <v>171</v>
      </c>
      <c r="B588" s="12" t="s">
        <v>147</v>
      </c>
      <c r="C588" s="12" t="s">
        <v>150</v>
      </c>
      <c r="D588" s="12" t="s">
        <v>79</v>
      </c>
      <c r="E588" s="21" t="s">
        <v>116</v>
      </c>
      <c r="F588" s="23" t="s">
        <v>116</v>
      </c>
      <c r="G588" s="23">
        <v>270777.11613964499</v>
      </c>
      <c r="H588" s="16" t="s">
        <v>116</v>
      </c>
      <c r="I588" s="16" t="s">
        <v>117</v>
      </c>
      <c r="J588" s="16" t="s">
        <v>116</v>
      </c>
      <c r="K588" s="17" t="s">
        <v>116</v>
      </c>
      <c r="L588" s="18" t="s">
        <v>116</v>
      </c>
      <c r="M588" s="19" t="s">
        <v>118</v>
      </c>
      <c r="N588" s="20" t="s">
        <v>117</v>
      </c>
      <c r="O588" s="20" t="s">
        <v>82</v>
      </c>
      <c r="P588" s="19"/>
    </row>
    <row r="589" spans="1:16" x14ac:dyDescent="0.3">
      <c r="A589" s="12" t="s">
        <v>172</v>
      </c>
      <c r="B589" s="12" t="s">
        <v>147</v>
      </c>
      <c r="C589" s="12" t="s">
        <v>152</v>
      </c>
      <c r="D589" s="12" t="s">
        <v>103</v>
      </c>
      <c r="E589" s="21">
        <v>4.8839757266666597</v>
      </c>
      <c r="F589" s="23">
        <v>10819874.170025099</v>
      </c>
      <c r="G589" s="23">
        <v>140444.27423122001</v>
      </c>
      <c r="H589" s="16">
        <v>77.040336669132003</v>
      </c>
      <c r="I589" s="16" t="s">
        <v>117</v>
      </c>
      <c r="J589" s="16">
        <v>249.167367419751</v>
      </c>
      <c r="K589" s="17" t="s">
        <v>117</v>
      </c>
      <c r="L589" s="18" t="s">
        <v>117</v>
      </c>
      <c r="N589" s="20" t="s">
        <v>117</v>
      </c>
      <c r="O589" s="20" t="s">
        <v>82</v>
      </c>
      <c r="P589" s="19"/>
    </row>
    <row r="590" spans="1:16" x14ac:dyDescent="0.3">
      <c r="A590" s="12" t="s">
        <v>173</v>
      </c>
      <c r="B590" s="12" t="s">
        <v>147</v>
      </c>
      <c r="C590" s="12" t="s">
        <v>174</v>
      </c>
      <c r="D590" s="12" t="s">
        <v>79</v>
      </c>
      <c r="E590" s="21">
        <v>4.8839312752000001</v>
      </c>
      <c r="F590" s="23">
        <v>936.72741833494797</v>
      </c>
      <c r="G590" s="23">
        <v>260268.482595543</v>
      </c>
      <c r="H590" s="16">
        <v>3.599081260218E-3</v>
      </c>
      <c r="I590" s="16" t="s">
        <v>117</v>
      </c>
      <c r="J590" s="16">
        <v>-0.42634118889950401</v>
      </c>
      <c r="K590" s="17" t="s">
        <v>117</v>
      </c>
      <c r="L590" s="18" t="s">
        <v>117</v>
      </c>
      <c r="M590" s="19" t="s">
        <v>80</v>
      </c>
      <c r="N590" s="20" t="s">
        <v>117</v>
      </c>
      <c r="O590" s="20" t="s">
        <v>82</v>
      </c>
      <c r="P590" s="19"/>
    </row>
    <row r="591" spans="1:16" x14ac:dyDescent="0.3">
      <c r="A591" s="12" t="s">
        <v>175</v>
      </c>
      <c r="B591" s="12" t="s">
        <v>147</v>
      </c>
      <c r="C591" s="12" t="s">
        <v>176</v>
      </c>
      <c r="D591" s="12" t="s">
        <v>79</v>
      </c>
      <c r="E591" s="21">
        <v>4.8839749885333301</v>
      </c>
      <c r="F591" s="23">
        <v>54925.881544614502</v>
      </c>
      <c r="G591" s="23">
        <v>280352.120310103</v>
      </c>
      <c r="H591" s="16">
        <v>0.195917482214366</v>
      </c>
      <c r="I591" s="16" t="s">
        <v>117</v>
      </c>
      <c r="J591" s="16">
        <v>0.54432212875171004</v>
      </c>
      <c r="K591" s="17" t="s">
        <v>117</v>
      </c>
      <c r="L591" s="18" t="s">
        <v>117</v>
      </c>
      <c r="M591" s="19" t="s">
        <v>80</v>
      </c>
      <c r="N591" s="20" t="s">
        <v>117</v>
      </c>
      <c r="O591" s="20" t="s">
        <v>82</v>
      </c>
      <c r="P591" s="19"/>
    </row>
    <row r="592" spans="1:16" x14ac:dyDescent="0.3">
      <c r="A592" s="12" t="s">
        <v>177</v>
      </c>
      <c r="B592" s="12" t="s">
        <v>147</v>
      </c>
      <c r="C592" s="12" t="s">
        <v>78</v>
      </c>
      <c r="D592" s="12" t="s">
        <v>79</v>
      </c>
      <c r="E592" s="21">
        <v>4.8839700032</v>
      </c>
      <c r="F592" s="23">
        <v>78648.515973603295</v>
      </c>
      <c r="G592" s="23">
        <v>262695.56464678003</v>
      </c>
      <c r="H592" s="16">
        <v>0.29939034592896102</v>
      </c>
      <c r="I592" s="16" t="s">
        <v>117</v>
      </c>
      <c r="J592" s="16">
        <v>1.0648257182487999</v>
      </c>
      <c r="K592" s="17" t="s">
        <v>117</v>
      </c>
      <c r="L592" s="18" t="s">
        <v>117</v>
      </c>
      <c r="N592" s="20" t="s">
        <v>117</v>
      </c>
      <c r="O592" s="20" t="s">
        <v>82</v>
      </c>
      <c r="P592" s="19"/>
    </row>
    <row r="593" spans="1:16" x14ac:dyDescent="0.3">
      <c r="A593" s="12" t="s">
        <v>178</v>
      </c>
      <c r="B593" s="12" t="s">
        <v>147</v>
      </c>
      <c r="C593" s="12" t="s">
        <v>179</v>
      </c>
      <c r="D593" s="12" t="s">
        <v>79</v>
      </c>
      <c r="E593" s="21">
        <v>4.8839945573333301</v>
      </c>
      <c r="F593" s="23">
        <v>2070577.4104627999</v>
      </c>
      <c r="G593" s="23">
        <v>186058.08437871901</v>
      </c>
      <c r="H593" s="16">
        <v>11.128661339155601</v>
      </c>
      <c r="I593" s="16" t="s">
        <v>117</v>
      </c>
      <c r="J593" s="16">
        <v>50.105012977390203</v>
      </c>
      <c r="K593" s="17" t="s">
        <v>117</v>
      </c>
      <c r="L593" s="18" t="s">
        <v>117</v>
      </c>
      <c r="N593" s="20" t="s">
        <v>117</v>
      </c>
      <c r="O593" s="20" t="s">
        <v>82</v>
      </c>
      <c r="P593" s="19"/>
    </row>
    <row r="594" spans="1:16" x14ac:dyDescent="0.3">
      <c r="A594" s="12" t="s">
        <v>180</v>
      </c>
      <c r="B594" s="12" t="s">
        <v>147</v>
      </c>
      <c r="C594" s="12" t="s">
        <v>181</v>
      </c>
      <c r="D594" s="12" t="s">
        <v>79</v>
      </c>
      <c r="E594" s="21">
        <v>4.883870376</v>
      </c>
      <c r="F594" s="23">
        <v>454999.94204208202</v>
      </c>
      <c r="G594" s="23">
        <v>271120.76602531102</v>
      </c>
      <c r="H594" s="16">
        <v>1.6782187093688099</v>
      </c>
      <c r="I594" s="16" t="s">
        <v>117</v>
      </c>
      <c r="J594" s="16">
        <v>7.8887329496660001</v>
      </c>
      <c r="K594" s="17" t="s">
        <v>117</v>
      </c>
      <c r="L594" s="18" t="s">
        <v>117</v>
      </c>
      <c r="N594" s="20" t="s">
        <v>117</v>
      </c>
      <c r="O594" s="20" t="s">
        <v>82</v>
      </c>
      <c r="P594" s="19"/>
    </row>
    <row r="595" spans="1:16" x14ac:dyDescent="0.3">
      <c r="A595" s="12" t="s">
        <v>182</v>
      </c>
      <c r="B595" s="12" t="s">
        <v>147</v>
      </c>
      <c r="C595" s="12" t="s">
        <v>183</v>
      </c>
      <c r="D595" s="12" t="s">
        <v>79</v>
      </c>
      <c r="E595" s="21">
        <v>4.8839755778666598</v>
      </c>
      <c r="F595" s="23">
        <v>564950.62101935805</v>
      </c>
      <c r="G595" s="23">
        <v>269536.70633018599</v>
      </c>
      <c r="H595" s="16">
        <v>2.0960062498029002</v>
      </c>
      <c r="I595" s="16" t="s">
        <v>117</v>
      </c>
      <c r="J595" s="16">
        <v>9.9168928118620006</v>
      </c>
      <c r="K595" s="17" t="s">
        <v>117</v>
      </c>
      <c r="L595" s="18" t="s">
        <v>117</v>
      </c>
      <c r="N595" s="20" t="s">
        <v>117</v>
      </c>
      <c r="O595" s="20" t="s">
        <v>82</v>
      </c>
      <c r="P595" s="19"/>
    </row>
    <row r="596" spans="1:16" x14ac:dyDescent="0.3">
      <c r="A596" s="12" t="s">
        <v>184</v>
      </c>
      <c r="B596" s="12" t="s">
        <v>147</v>
      </c>
      <c r="C596" s="12" t="s">
        <v>185</v>
      </c>
      <c r="D596" s="12" t="s">
        <v>79</v>
      </c>
      <c r="E596" s="21">
        <v>4.8838858301333303</v>
      </c>
      <c r="F596" s="23">
        <v>8091021.3084247904</v>
      </c>
      <c r="G596" s="23">
        <v>174960.42077665299</v>
      </c>
      <c r="H596" s="16">
        <v>46.244866539006502</v>
      </c>
      <c r="I596" s="16" t="s">
        <v>117</v>
      </c>
      <c r="J596" s="16">
        <v>168.95904285230901</v>
      </c>
      <c r="K596" s="17" t="s">
        <v>117</v>
      </c>
      <c r="L596" s="18" t="s">
        <v>117</v>
      </c>
      <c r="N596" s="20" t="s">
        <v>117</v>
      </c>
      <c r="O596" s="20" t="s">
        <v>82</v>
      </c>
      <c r="P596" s="19"/>
    </row>
    <row r="597" spans="1:16" x14ac:dyDescent="0.3">
      <c r="A597" s="12" t="s">
        <v>186</v>
      </c>
      <c r="B597" s="12" t="s">
        <v>147</v>
      </c>
      <c r="C597" s="12" t="s">
        <v>187</v>
      </c>
      <c r="D597" s="12" t="s">
        <v>79</v>
      </c>
      <c r="E597" s="21">
        <v>4.8839100266666602</v>
      </c>
      <c r="F597" s="23">
        <v>5385144.2273041802</v>
      </c>
      <c r="G597" s="23">
        <v>199301.618788705</v>
      </c>
      <c r="H597" s="16">
        <v>27.020072692000401</v>
      </c>
      <c r="I597" s="16" t="s">
        <v>117</v>
      </c>
      <c r="J597" s="16">
        <v>109.20409724999401</v>
      </c>
      <c r="K597" s="17" t="s">
        <v>117</v>
      </c>
      <c r="L597" s="18" t="s">
        <v>117</v>
      </c>
      <c r="N597" s="20" t="s">
        <v>117</v>
      </c>
      <c r="O597" s="20" t="s">
        <v>82</v>
      </c>
      <c r="P597" s="19"/>
    </row>
    <row r="598" spans="1:16" x14ac:dyDescent="0.3">
      <c r="A598" s="12" t="s">
        <v>188</v>
      </c>
      <c r="B598" s="12" t="s">
        <v>147</v>
      </c>
      <c r="C598" s="12" t="s">
        <v>189</v>
      </c>
      <c r="D598" s="12" t="s">
        <v>79</v>
      </c>
      <c r="E598" s="21">
        <v>4.8839079879999998</v>
      </c>
      <c r="F598" s="23">
        <v>2670656.1450680201</v>
      </c>
      <c r="G598" s="23">
        <v>224874.45650417401</v>
      </c>
      <c r="H598" s="16">
        <v>11.8762094485304</v>
      </c>
      <c r="I598" s="16" t="s">
        <v>117</v>
      </c>
      <c r="J598" s="16">
        <v>53.168914606104302</v>
      </c>
      <c r="K598" s="17" t="s">
        <v>117</v>
      </c>
      <c r="L598" s="18" t="s">
        <v>117</v>
      </c>
      <c r="N598" s="20" t="s">
        <v>117</v>
      </c>
      <c r="O598" s="20" t="s">
        <v>82</v>
      </c>
      <c r="P598" s="19"/>
    </row>
    <row r="599" spans="1:16" x14ac:dyDescent="0.3">
      <c r="A599" s="12" t="s">
        <v>190</v>
      </c>
      <c r="B599" s="12" t="s">
        <v>147</v>
      </c>
      <c r="C599" s="12" t="s">
        <v>150</v>
      </c>
      <c r="D599" s="12" t="s">
        <v>79</v>
      </c>
      <c r="E599" s="21" t="s">
        <v>116</v>
      </c>
      <c r="F599" s="23" t="s">
        <v>116</v>
      </c>
      <c r="G599" s="23">
        <v>272441.07110228803</v>
      </c>
      <c r="H599" s="16" t="s">
        <v>116</v>
      </c>
      <c r="I599" s="16" t="s">
        <v>117</v>
      </c>
      <c r="J599" s="16" t="s">
        <v>116</v>
      </c>
      <c r="K599" s="17" t="s">
        <v>116</v>
      </c>
      <c r="L599" s="18" t="s">
        <v>116</v>
      </c>
      <c r="M599" s="19" t="s">
        <v>118</v>
      </c>
      <c r="N599" s="20" t="s">
        <v>117</v>
      </c>
      <c r="O599" s="20" t="s">
        <v>82</v>
      </c>
      <c r="P599" s="19"/>
    </row>
    <row r="600" spans="1:16" x14ac:dyDescent="0.3">
      <c r="A600" s="12" t="s">
        <v>191</v>
      </c>
      <c r="B600" s="12" t="s">
        <v>147</v>
      </c>
      <c r="C600" s="12" t="s">
        <v>192</v>
      </c>
      <c r="D600" s="12" t="s">
        <v>79</v>
      </c>
      <c r="E600" s="21">
        <v>4.8839914719999999</v>
      </c>
      <c r="F600" s="23">
        <v>281113.69744998502</v>
      </c>
      <c r="G600" s="23">
        <v>260172.27691260501</v>
      </c>
      <c r="H600" s="16">
        <v>1.08049059179512</v>
      </c>
      <c r="I600" s="16" t="s">
        <v>117</v>
      </c>
      <c r="J600" s="16">
        <v>4.9556454639894501</v>
      </c>
      <c r="K600" s="17" t="s">
        <v>117</v>
      </c>
      <c r="L600" s="18" t="s">
        <v>117</v>
      </c>
      <c r="N600" s="20" t="s">
        <v>117</v>
      </c>
      <c r="O600" s="20" t="s">
        <v>82</v>
      </c>
      <c r="P600" s="19"/>
    </row>
    <row r="601" spans="1:16" x14ac:dyDescent="0.3">
      <c r="A601" s="12" t="s">
        <v>193</v>
      </c>
      <c r="B601" s="12" t="s">
        <v>147</v>
      </c>
      <c r="C601" s="12" t="s">
        <v>194</v>
      </c>
      <c r="D601" s="12" t="s">
        <v>79</v>
      </c>
      <c r="E601" s="21">
        <v>4.8839375448000002</v>
      </c>
      <c r="F601" s="23">
        <v>12270477.1981629</v>
      </c>
      <c r="G601" s="23">
        <v>185401.13107346901</v>
      </c>
      <c r="H601" s="16">
        <v>66.183399891451799</v>
      </c>
      <c r="I601" s="16" t="s">
        <v>117</v>
      </c>
      <c r="J601" s="16">
        <v>222.541701310099</v>
      </c>
      <c r="K601" s="17" t="s">
        <v>117</v>
      </c>
      <c r="L601" s="18" t="s">
        <v>117</v>
      </c>
      <c r="N601" s="20" t="s">
        <v>117</v>
      </c>
      <c r="O601" s="20" t="s">
        <v>82</v>
      </c>
      <c r="P601" s="19"/>
    </row>
    <row r="602" spans="1:16" x14ac:dyDescent="0.3">
      <c r="A602" s="12" t="s">
        <v>195</v>
      </c>
      <c r="B602" s="12" t="s">
        <v>147</v>
      </c>
      <c r="C602" s="12" t="s">
        <v>154</v>
      </c>
      <c r="D602" s="12" t="s">
        <v>79</v>
      </c>
      <c r="E602" s="21">
        <v>4.8839381071999997</v>
      </c>
      <c r="F602" s="23">
        <v>1109127.2828975201</v>
      </c>
      <c r="G602" s="23">
        <v>246725.415845485</v>
      </c>
      <c r="H602" s="16">
        <v>4.4953912798028499</v>
      </c>
      <c r="I602" s="16" t="s">
        <v>117</v>
      </c>
      <c r="J602" s="16">
        <v>21.238609448752399</v>
      </c>
      <c r="K602" s="17" t="s">
        <v>117</v>
      </c>
      <c r="L602" s="18" t="s">
        <v>117</v>
      </c>
      <c r="N602" s="20" t="s">
        <v>117</v>
      </c>
      <c r="O602" s="20" t="s">
        <v>82</v>
      </c>
      <c r="P602" s="19"/>
    </row>
    <row r="603" spans="1:16" x14ac:dyDescent="0.3">
      <c r="A603" s="12" t="s">
        <v>196</v>
      </c>
      <c r="B603" s="12" t="s">
        <v>147</v>
      </c>
      <c r="C603" s="12" t="s">
        <v>197</v>
      </c>
      <c r="D603" s="12" t="s">
        <v>79</v>
      </c>
      <c r="E603" s="21">
        <v>4.8838415933333303</v>
      </c>
      <c r="F603" s="23">
        <v>6452968.1311435504</v>
      </c>
      <c r="G603" s="23">
        <v>186397.89861459701</v>
      </c>
      <c r="H603" s="16">
        <v>34.619318023997302</v>
      </c>
      <c r="I603" s="16" t="s">
        <v>117</v>
      </c>
      <c r="J603" s="16">
        <v>134.022240678853</v>
      </c>
      <c r="K603" s="17" t="s">
        <v>117</v>
      </c>
      <c r="L603" s="18" t="s">
        <v>117</v>
      </c>
      <c r="N603" s="20" t="s">
        <v>117</v>
      </c>
      <c r="O603" s="20" t="s">
        <v>82</v>
      </c>
      <c r="P603" s="19"/>
    </row>
    <row r="604" spans="1:16" x14ac:dyDescent="0.3">
      <c r="A604" s="12" t="s">
        <v>198</v>
      </c>
      <c r="B604" s="12" t="s">
        <v>147</v>
      </c>
      <c r="C604" s="12" t="s">
        <v>199</v>
      </c>
      <c r="D604" s="12" t="s">
        <v>79</v>
      </c>
      <c r="E604" s="21">
        <v>4.8839287885333302</v>
      </c>
      <c r="F604" s="23">
        <v>2526321.5170998601</v>
      </c>
      <c r="G604" s="23">
        <v>224703.26245449801</v>
      </c>
      <c r="H604" s="16">
        <v>11.242923175676699</v>
      </c>
      <c r="I604" s="16" t="s">
        <v>117</v>
      </c>
      <c r="J604" s="16">
        <v>50.575549909517903</v>
      </c>
      <c r="K604" s="17" t="s">
        <v>117</v>
      </c>
      <c r="L604" s="18" t="s">
        <v>117</v>
      </c>
      <c r="N604" s="20" t="s">
        <v>117</v>
      </c>
      <c r="O604" s="20" t="s">
        <v>82</v>
      </c>
      <c r="P604" s="19"/>
    </row>
    <row r="605" spans="1:16" x14ac:dyDescent="0.3">
      <c r="A605" s="12" t="s">
        <v>200</v>
      </c>
      <c r="B605" s="12" t="s">
        <v>147</v>
      </c>
      <c r="C605" s="12" t="s">
        <v>156</v>
      </c>
      <c r="D605" s="12" t="s">
        <v>79</v>
      </c>
      <c r="E605" s="21">
        <v>4.8839197023999903</v>
      </c>
      <c r="F605" s="23">
        <v>2146253.07268475</v>
      </c>
      <c r="G605" s="23">
        <v>230911.70460939599</v>
      </c>
      <c r="H605" s="16">
        <v>9.2946915632331795</v>
      </c>
      <c r="I605" s="16" t="s">
        <v>117</v>
      </c>
      <c r="J605" s="16">
        <v>42.4384206326542</v>
      </c>
      <c r="K605" s="17" t="s">
        <v>117</v>
      </c>
      <c r="L605" s="18" t="s">
        <v>117</v>
      </c>
      <c r="N605" s="20" t="s">
        <v>117</v>
      </c>
      <c r="O605" s="20" t="s">
        <v>82</v>
      </c>
      <c r="P605" s="19"/>
    </row>
    <row r="606" spans="1:16" x14ac:dyDescent="0.3">
      <c r="A606" s="12" t="s">
        <v>201</v>
      </c>
      <c r="B606" s="12" t="s">
        <v>147</v>
      </c>
      <c r="C606" s="12" t="s">
        <v>78</v>
      </c>
      <c r="D606" s="12" t="s">
        <v>79</v>
      </c>
      <c r="E606" s="21">
        <v>4.8838856253333303</v>
      </c>
      <c r="F606" s="23">
        <v>80744.166751498007</v>
      </c>
      <c r="G606" s="23">
        <v>266563.58306481701</v>
      </c>
      <c r="H606" s="16">
        <v>0.302907718388015</v>
      </c>
      <c r="I606" s="16" t="s">
        <v>117</v>
      </c>
      <c r="J606" s="16">
        <v>1.08249802742614</v>
      </c>
      <c r="K606" s="17" t="s">
        <v>117</v>
      </c>
      <c r="L606" s="18" t="s">
        <v>117</v>
      </c>
      <c r="N606" s="20" t="s">
        <v>117</v>
      </c>
      <c r="O606" s="20" t="s">
        <v>82</v>
      </c>
      <c r="P606" s="19"/>
    </row>
    <row r="607" spans="1:16" x14ac:dyDescent="0.3">
      <c r="A607" s="12" t="s">
        <v>202</v>
      </c>
      <c r="B607" s="12" t="s">
        <v>147</v>
      </c>
      <c r="C607" s="12" t="s">
        <v>203</v>
      </c>
      <c r="D607" s="12" t="s">
        <v>79</v>
      </c>
      <c r="E607" s="21">
        <v>4.8838640610666602</v>
      </c>
      <c r="F607" s="23">
        <v>536606.06778525503</v>
      </c>
      <c r="G607" s="23">
        <v>257251.55130209099</v>
      </c>
      <c r="H607" s="16">
        <v>2.0859196575071999</v>
      </c>
      <c r="I607" s="16" t="s">
        <v>117</v>
      </c>
      <c r="J607" s="16">
        <v>9.8681354647012292</v>
      </c>
      <c r="K607" s="17" t="s">
        <v>117</v>
      </c>
      <c r="L607" s="18" t="s">
        <v>117</v>
      </c>
      <c r="N607" s="20" t="s">
        <v>117</v>
      </c>
      <c r="O607" s="20" t="s">
        <v>82</v>
      </c>
      <c r="P607" s="19"/>
    </row>
    <row r="608" spans="1:16" x14ac:dyDescent="0.3">
      <c r="A608" s="12" t="s">
        <v>204</v>
      </c>
      <c r="B608" s="12" t="s">
        <v>147</v>
      </c>
      <c r="C608" s="12" t="s">
        <v>205</v>
      </c>
      <c r="D608" s="12" t="s">
        <v>79</v>
      </c>
      <c r="E608" s="21">
        <v>4.8839443773333304</v>
      </c>
      <c r="F608" s="23">
        <v>86232.915332278993</v>
      </c>
      <c r="G608" s="23">
        <v>282575.74967742199</v>
      </c>
      <c r="H608" s="16">
        <v>0.30516743008102898</v>
      </c>
      <c r="I608" s="16" t="s">
        <v>117</v>
      </c>
      <c r="J608" s="16">
        <v>1.0938507447196999</v>
      </c>
      <c r="K608" s="17" t="s">
        <v>117</v>
      </c>
      <c r="L608" s="18" t="s">
        <v>117</v>
      </c>
      <c r="N608" s="20" t="s">
        <v>117</v>
      </c>
      <c r="O608" s="20" t="s">
        <v>82</v>
      </c>
      <c r="P608" s="19"/>
    </row>
    <row r="609" spans="1:16" x14ac:dyDescent="0.3">
      <c r="A609" s="12" t="s">
        <v>206</v>
      </c>
      <c r="B609" s="12" t="s">
        <v>147</v>
      </c>
      <c r="C609" s="12" t="s">
        <v>207</v>
      </c>
      <c r="D609" s="12" t="s">
        <v>79</v>
      </c>
      <c r="E609" s="21">
        <v>4.8839891165333302</v>
      </c>
      <c r="F609" s="23">
        <v>2532850.4934458202</v>
      </c>
      <c r="G609" s="23">
        <v>220153.34226469701</v>
      </c>
      <c r="H609" s="16">
        <v>11.5049377283607</v>
      </c>
      <c r="I609" s="16" t="s">
        <v>117</v>
      </c>
      <c r="J609" s="16">
        <v>51.651495260679503</v>
      </c>
      <c r="K609" s="17" t="s">
        <v>117</v>
      </c>
      <c r="L609" s="18" t="s">
        <v>117</v>
      </c>
      <c r="N609" s="20" t="s">
        <v>117</v>
      </c>
      <c r="O609" s="20" t="s">
        <v>82</v>
      </c>
      <c r="P609" s="19"/>
    </row>
    <row r="610" spans="1:16" x14ac:dyDescent="0.3">
      <c r="A610" s="12" t="s">
        <v>208</v>
      </c>
      <c r="B610" s="12" t="s">
        <v>147</v>
      </c>
      <c r="C610" s="12" t="s">
        <v>209</v>
      </c>
      <c r="D610" s="12" t="s">
        <v>79</v>
      </c>
      <c r="E610" s="21">
        <v>4.8838732437333299</v>
      </c>
      <c r="F610" s="23">
        <v>9663193.6229008995</v>
      </c>
      <c r="G610" s="23">
        <v>158781.390973784</v>
      </c>
      <c r="H610" s="16">
        <v>60.8584769514732</v>
      </c>
      <c r="I610" s="16" t="s">
        <v>117</v>
      </c>
      <c r="J610" s="16">
        <v>208.882970817201</v>
      </c>
      <c r="K610" s="17" t="s">
        <v>117</v>
      </c>
      <c r="L610" s="18" t="s">
        <v>117</v>
      </c>
      <c r="N610" s="20" t="s">
        <v>117</v>
      </c>
      <c r="O610" s="20" t="s">
        <v>82</v>
      </c>
      <c r="P610" s="19"/>
    </row>
    <row r="611" spans="1:16" x14ac:dyDescent="0.3">
      <c r="A611" s="12" t="s">
        <v>210</v>
      </c>
      <c r="B611" s="12" t="s">
        <v>147</v>
      </c>
      <c r="C611" s="12" t="s">
        <v>211</v>
      </c>
      <c r="D611" s="12" t="s">
        <v>79</v>
      </c>
      <c r="E611" s="21">
        <v>4.8839671183999904</v>
      </c>
      <c r="F611" s="23">
        <v>949032.08289385296</v>
      </c>
      <c r="G611" s="23">
        <v>235983.84373801501</v>
      </c>
      <c r="H611" s="16">
        <v>4.02159769864351</v>
      </c>
      <c r="I611" s="16" t="s">
        <v>117</v>
      </c>
      <c r="J611" s="16">
        <v>19.044971092409099</v>
      </c>
      <c r="K611" s="17" t="s">
        <v>117</v>
      </c>
      <c r="L611" s="18" t="s">
        <v>117</v>
      </c>
      <c r="N611" s="20" t="s">
        <v>117</v>
      </c>
      <c r="O611" s="20" t="s">
        <v>82</v>
      </c>
      <c r="P611" s="19"/>
    </row>
    <row r="612" spans="1:16" x14ac:dyDescent="0.3">
      <c r="A612" s="12" t="s">
        <v>212</v>
      </c>
      <c r="B612" s="12" t="s">
        <v>147</v>
      </c>
      <c r="C612" s="12" t="s">
        <v>213</v>
      </c>
      <c r="D612" s="12" t="s">
        <v>79</v>
      </c>
      <c r="E612" s="21">
        <v>4.8839115722666602</v>
      </c>
      <c r="F612" s="23">
        <v>15902.403676472501</v>
      </c>
      <c r="G612" s="23">
        <v>228205.251420021</v>
      </c>
      <c r="H612" s="16">
        <v>6.9684652642824002E-2</v>
      </c>
      <c r="I612" s="16" t="s">
        <v>117</v>
      </c>
      <c r="J612" s="16">
        <v>-9.2319096075418994E-2</v>
      </c>
      <c r="K612" s="17" t="s">
        <v>117</v>
      </c>
      <c r="L612" s="18" t="s">
        <v>117</v>
      </c>
      <c r="M612" s="19" t="s">
        <v>80</v>
      </c>
      <c r="N612" s="20" t="s">
        <v>117</v>
      </c>
      <c r="O612" s="20" t="s">
        <v>82</v>
      </c>
      <c r="P612" s="19"/>
    </row>
    <row r="613" spans="1:16" x14ac:dyDescent="0.3">
      <c r="A613" s="12" t="s">
        <v>214</v>
      </c>
      <c r="B613" s="12" t="s">
        <v>147</v>
      </c>
      <c r="C613" s="12" t="s">
        <v>148</v>
      </c>
      <c r="D613" s="12" t="s">
        <v>79</v>
      </c>
      <c r="E613" s="21">
        <v>4.8839380887999999</v>
      </c>
      <c r="F613" s="23">
        <v>497931.12512735801</v>
      </c>
      <c r="G613" s="23">
        <v>314874.14398072398</v>
      </c>
      <c r="H613" s="16">
        <v>1.58136555397143</v>
      </c>
      <c r="I613" s="16" t="s">
        <v>117</v>
      </c>
      <c r="J613" s="16">
        <v>7.4160057481085904</v>
      </c>
      <c r="K613" s="17" t="s">
        <v>117</v>
      </c>
      <c r="L613" s="18" t="s">
        <v>117</v>
      </c>
      <c r="N613" s="20" t="s">
        <v>117</v>
      </c>
      <c r="O613" s="20" t="s">
        <v>82</v>
      </c>
      <c r="P613" s="19"/>
    </row>
    <row r="614" spans="1:16" x14ac:dyDescent="0.3">
      <c r="A614" s="12" t="s">
        <v>215</v>
      </c>
      <c r="B614" s="12" t="s">
        <v>147</v>
      </c>
      <c r="C614" s="12" t="s">
        <v>216</v>
      </c>
      <c r="D614" s="12" t="s">
        <v>79</v>
      </c>
      <c r="E614" s="21">
        <v>4.8839403405333304</v>
      </c>
      <c r="F614" s="23">
        <v>2713487.04086569</v>
      </c>
      <c r="G614" s="23">
        <v>235439.877361311</v>
      </c>
      <c r="H614" s="16">
        <v>11.5251803189716</v>
      </c>
      <c r="I614" s="16" t="s">
        <v>117</v>
      </c>
      <c r="J614" s="16">
        <v>51.734444640248903</v>
      </c>
      <c r="K614" s="17" t="s">
        <v>117</v>
      </c>
      <c r="L614" s="18" t="s">
        <v>117</v>
      </c>
      <c r="N614" s="20" t="s">
        <v>117</v>
      </c>
      <c r="O614" s="20" t="s">
        <v>82</v>
      </c>
      <c r="P614" s="19"/>
    </row>
    <row r="615" spans="1:16" x14ac:dyDescent="0.3">
      <c r="A615" s="12" t="s">
        <v>217</v>
      </c>
      <c r="B615" s="12" t="s">
        <v>147</v>
      </c>
      <c r="C615" s="12" t="s">
        <v>218</v>
      </c>
      <c r="D615" s="12" t="s">
        <v>79</v>
      </c>
      <c r="E615" s="21">
        <v>4.8839568119999903</v>
      </c>
      <c r="F615" s="23">
        <v>2368739.4829914402</v>
      </c>
      <c r="G615" s="23">
        <v>223764.84860281099</v>
      </c>
      <c r="H615" s="16">
        <v>10.585842672706899</v>
      </c>
      <c r="I615" s="16" t="s">
        <v>117</v>
      </c>
      <c r="J615" s="16">
        <v>47.858480248327801</v>
      </c>
      <c r="K615" s="17" t="s">
        <v>117</v>
      </c>
      <c r="L615" s="18" t="s">
        <v>117</v>
      </c>
      <c r="N615" s="20" t="s">
        <v>117</v>
      </c>
      <c r="O615" s="20" t="s">
        <v>82</v>
      </c>
      <c r="P615" s="19"/>
    </row>
    <row r="616" spans="1:16" x14ac:dyDescent="0.3">
      <c r="A616" s="12" t="s">
        <v>219</v>
      </c>
      <c r="B616" s="12" t="s">
        <v>147</v>
      </c>
      <c r="C616" s="12" t="s">
        <v>220</v>
      </c>
      <c r="D616" s="12" t="s">
        <v>79</v>
      </c>
      <c r="E616" s="21">
        <v>4.8839310437333303</v>
      </c>
      <c r="F616" s="23">
        <v>9216545.8645073306</v>
      </c>
      <c r="G616" s="23">
        <v>168521.80466415599</v>
      </c>
      <c r="H616" s="16">
        <v>54.690524367898703</v>
      </c>
      <c r="I616" s="16" t="s">
        <v>117</v>
      </c>
      <c r="J616" s="16">
        <v>192.500674041146</v>
      </c>
      <c r="K616" s="17" t="s">
        <v>117</v>
      </c>
      <c r="L616" s="18" t="s">
        <v>117</v>
      </c>
      <c r="N616" s="20" t="s">
        <v>117</v>
      </c>
      <c r="O616" s="20" t="s">
        <v>82</v>
      </c>
      <c r="P616" s="19"/>
    </row>
    <row r="617" spans="1:16" x14ac:dyDescent="0.3">
      <c r="A617" s="12" t="s">
        <v>221</v>
      </c>
      <c r="B617" s="12" t="s">
        <v>147</v>
      </c>
      <c r="C617" s="12" t="s">
        <v>164</v>
      </c>
      <c r="D617" s="12" t="s">
        <v>79</v>
      </c>
      <c r="E617" s="21">
        <v>4.8838629533333302</v>
      </c>
      <c r="F617" s="23">
        <v>1150412.40108719</v>
      </c>
      <c r="G617" s="23">
        <v>244403.70440801699</v>
      </c>
      <c r="H617" s="16">
        <v>4.7070170391797799</v>
      </c>
      <c r="I617" s="16" t="s">
        <v>117</v>
      </c>
      <c r="J617" s="16">
        <v>22.2120798398064</v>
      </c>
      <c r="K617" s="17" t="s">
        <v>117</v>
      </c>
      <c r="L617" s="18" t="s">
        <v>117</v>
      </c>
      <c r="N617" s="20" t="s">
        <v>117</v>
      </c>
      <c r="O617" s="20" t="s">
        <v>82</v>
      </c>
      <c r="P617" s="19"/>
    </row>
    <row r="618" spans="1:16" x14ac:dyDescent="0.3">
      <c r="A618" s="12" t="s">
        <v>222</v>
      </c>
      <c r="B618" s="12" t="s">
        <v>147</v>
      </c>
      <c r="C618" s="12" t="s">
        <v>166</v>
      </c>
      <c r="D618" s="12" t="s">
        <v>79</v>
      </c>
      <c r="E618" s="21">
        <v>4.8839436378666603</v>
      </c>
      <c r="F618" s="23">
        <v>2316954.2697402402</v>
      </c>
      <c r="G618" s="23">
        <v>218548.53214434601</v>
      </c>
      <c r="H618" s="16">
        <v>10.601554936136299</v>
      </c>
      <c r="I618" s="16" t="s">
        <v>117</v>
      </c>
      <c r="J618" s="16">
        <v>47.923769695381402</v>
      </c>
      <c r="K618" s="17" t="s">
        <v>117</v>
      </c>
      <c r="L618" s="18" t="s">
        <v>117</v>
      </c>
      <c r="N618" s="20" t="s">
        <v>117</v>
      </c>
      <c r="O618" s="20" t="s">
        <v>82</v>
      </c>
      <c r="P618" s="19"/>
    </row>
    <row r="619" spans="1:16" x14ac:dyDescent="0.3">
      <c r="A619" s="12" t="s">
        <v>223</v>
      </c>
      <c r="B619" s="12" t="s">
        <v>147</v>
      </c>
      <c r="C619" s="12" t="s">
        <v>174</v>
      </c>
      <c r="D619" s="12" t="s">
        <v>79</v>
      </c>
      <c r="E619" s="21">
        <v>4.8838631517333297</v>
      </c>
      <c r="F619" s="23">
        <v>1019.36265082438</v>
      </c>
      <c r="G619" s="23">
        <v>275553.65811406402</v>
      </c>
      <c r="H619" s="16">
        <v>3.6993254156049999E-3</v>
      </c>
      <c r="I619" s="16" t="s">
        <v>117</v>
      </c>
      <c r="J619" s="16">
        <v>-0.42583413613228299</v>
      </c>
      <c r="K619" s="17" t="s">
        <v>117</v>
      </c>
      <c r="L619" s="18" t="s">
        <v>117</v>
      </c>
      <c r="M619" s="19" t="s">
        <v>80</v>
      </c>
      <c r="N619" s="20" t="s">
        <v>117</v>
      </c>
      <c r="O619" s="20" t="s">
        <v>82</v>
      </c>
      <c r="P619" s="19"/>
    </row>
    <row r="620" spans="1:16" x14ac:dyDescent="0.3">
      <c r="A620" s="12" t="s">
        <v>224</v>
      </c>
      <c r="B620" s="12" t="s">
        <v>147</v>
      </c>
      <c r="C620" s="12" t="s">
        <v>78</v>
      </c>
      <c r="D620" s="12" t="s">
        <v>79</v>
      </c>
      <c r="E620" s="21">
        <v>4.8838597794666603</v>
      </c>
      <c r="F620" s="23">
        <v>79893.191233132093</v>
      </c>
      <c r="G620" s="23">
        <v>270476.068197796</v>
      </c>
      <c r="H620" s="16">
        <v>0.29537988985667601</v>
      </c>
      <c r="I620" s="16" t="s">
        <v>117</v>
      </c>
      <c r="J620" s="16">
        <v>1.04467431032086</v>
      </c>
      <c r="K620" s="17" t="s">
        <v>117</v>
      </c>
      <c r="L620" s="18" t="s">
        <v>117</v>
      </c>
      <c r="N620" s="20" t="s">
        <v>117</v>
      </c>
      <c r="O620" s="20" t="s">
        <v>82</v>
      </c>
      <c r="P620" s="19"/>
    </row>
    <row r="621" spans="1:16" x14ac:dyDescent="0.3">
      <c r="A621" s="12" t="s">
        <v>225</v>
      </c>
      <c r="B621" s="12" t="s">
        <v>147</v>
      </c>
      <c r="C621" s="12" t="s">
        <v>181</v>
      </c>
      <c r="D621" s="12" t="s">
        <v>79</v>
      </c>
      <c r="E621" s="21">
        <v>4.8839050112000004</v>
      </c>
      <c r="F621" s="23">
        <v>465903.77646832803</v>
      </c>
      <c r="G621" s="23">
        <v>267971.49327524402</v>
      </c>
      <c r="H621" s="16">
        <v>1.73863186256822</v>
      </c>
      <c r="I621" s="16" t="s">
        <v>117</v>
      </c>
      <c r="J621" s="16">
        <v>8.1831114641798397</v>
      </c>
      <c r="K621" s="17" t="s">
        <v>117</v>
      </c>
      <c r="L621" s="18" t="s">
        <v>117</v>
      </c>
      <c r="N621" s="20" t="s">
        <v>117</v>
      </c>
      <c r="O621" s="20" t="s">
        <v>82</v>
      </c>
      <c r="P621" s="19"/>
    </row>
    <row r="622" spans="1:16" x14ac:dyDescent="0.3">
      <c r="A622" s="12" t="s">
        <v>226</v>
      </c>
      <c r="B622" s="12" t="s">
        <v>147</v>
      </c>
      <c r="C622" s="12" t="s">
        <v>187</v>
      </c>
      <c r="D622" s="12" t="s">
        <v>79</v>
      </c>
      <c r="E622" s="21">
        <v>4.8839224120000004</v>
      </c>
      <c r="F622" s="23">
        <v>5349572.1483919304</v>
      </c>
      <c r="G622" s="23">
        <v>203449.76248353199</v>
      </c>
      <c r="H622" s="16">
        <v>26.294315034282398</v>
      </c>
      <c r="I622" s="16" t="s">
        <v>117</v>
      </c>
      <c r="J622" s="16">
        <v>106.73610434604301</v>
      </c>
      <c r="K622" s="17" t="s">
        <v>117</v>
      </c>
      <c r="L622" s="18" t="s">
        <v>117</v>
      </c>
      <c r="N622" s="20" t="s">
        <v>117</v>
      </c>
      <c r="O622" s="20" t="s">
        <v>82</v>
      </c>
      <c r="P622" s="19"/>
    </row>
    <row r="623" spans="1:16" x14ac:dyDescent="0.3">
      <c r="A623" s="12" t="s">
        <v>227</v>
      </c>
      <c r="B623" s="12" t="s">
        <v>147</v>
      </c>
      <c r="C623" s="12" t="s">
        <v>192</v>
      </c>
      <c r="D623" s="12" t="s">
        <v>79</v>
      </c>
      <c r="E623" s="21">
        <v>4.8840112754666603</v>
      </c>
      <c r="F623" s="23">
        <v>286683.334582032</v>
      </c>
      <c r="G623" s="23">
        <v>256325.08433810301</v>
      </c>
      <c r="H623" s="16">
        <v>1.1184365171372901</v>
      </c>
      <c r="I623" s="16" t="s">
        <v>117</v>
      </c>
      <c r="J623" s="16">
        <v>5.1429703214070397</v>
      </c>
      <c r="K623" s="17" t="s">
        <v>117</v>
      </c>
      <c r="L623" s="18" t="s">
        <v>117</v>
      </c>
      <c r="N623" s="20" t="s">
        <v>117</v>
      </c>
      <c r="O623" s="20" t="s">
        <v>82</v>
      </c>
      <c r="P623" s="19"/>
    </row>
    <row r="624" spans="1:16" x14ac:dyDescent="0.3">
      <c r="A624" s="12" t="s">
        <v>228</v>
      </c>
      <c r="B624" s="12" t="s">
        <v>147</v>
      </c>
      <c r="C624" s="12" t="s">
        <v>183</v>
      </c>
      <c r="D624" s="12" t="s">
        <v>79</v>
      </c>
      <c r="E624" s="21">
        <v>4.8839764610666601</v>
      </c>
      <c r="F624" s="23">
        <v>548977.21424187103</v>
      </c>
      <c r="G624" s="23">
        <v>268576.29200858</v>
      </c>
      <c r="H624" s="16">
        <v>2.0440270812299799</v>
      </c>
      <c r="I624" s="16" t="s">
        <v>117</v>
      </c>
      <c r="J624" s="16">
        <v>9.6655224632798706</v>
      </c>
      <c r="K624" s="17" t="s">
        <v>117</v>
      </c>
      <c r="L624" s="18" t="s">
        <v>117</v>
      </c>
      <c r="N624" s="20" t="s">
        <v>117</v>
      </c>
      <c r="O624" s="20" t="s">
        <v>82</v>
      </c>
      <c r="P624" s="19"/>
    </row>
    <row r="625" spans="1:16" x14ac:dyDescent="0.3">
      <c r="A625" s="12" t="s">
        <v>229</v>
      </c>
      <c r="B625" s="12" t="s">
        <v>147</v>
      </c>
      <c r="C625" s="12" t="s">
        <v>197</v>
      </c>
      <c r="D625" s="12" t="s">
        <v>79</v>
      </c>
      <c r="E625" s="21">
        <v>4.8839691872</v>
      </c>
      <c r="F625" s="23">
        <v>6424669.41110487</v>
      </c>
      <c r="G625" s="23">
        <v>185224.711346372</v>
      </c>
      <c r="H625" s="16">
        <v>34.685811436308001</v>
      </c>
      <c r="I625" s="16" t="s">
        <v>117</v>
      </c>
      <c r="J625" s="16">
        <v>134.23178592717099</v>
      </c>
      <c r="K625" s="17" t="s">
        <v>117</v>
      </c>
      <c r="L625" s="18" t="s">
        <v>117</v>
      </c>
      <c r="N625" s="20" t="s">
        <v>117</v>
      </c>
      <c r="O625" s="20" t="s">
        <v>82</v>
      </c>
      <c r="P625" s="19"/>
    </row>
    <row r="626" spans="1:16" x14ac:dyDescent="0.3">
      <c r="A626" s="12" t="s">
        <v>230</v>
      </c>
      <c r="B626" s="12" t="s">
        <v>147</v>
      </c>
      <c r="C626" s="12" t="s">
        <v>156</v>
      </c>
      <c r="D626" s="12" t="s">
        <v>79</v>
      </c>
      <c r="E626" s="21">
        <v>4.8838429088000002</v>
      </c>
      <c r="F626" s="23">
        <v>2090720.8424881799</v>
      </c>
      <c r="G626" s="23">
        <v>226094.793354227</v>
      </c>
      <c r="H626" s="16">
        <v>9.2470985796324801</v>
      </c>
      <c r="I626" s="16" t="s">
        <v>117</v>
      </c>
      <c r="J626" s="16">
        <v>42.236514247941798</v>
      </c>
      <c r="K626" s="17" t="s">
        <v>117</v>
      </c>
      <c r="L626" s="18" t="s">
        <v>117</v>
      </c>
      <c r="N626" s="20" t="s">
        <v>117</v>
      </c>
      <c r="O626" s="20" t="s">
        <v>82</v>
      </c>
      <c r="P626" s="19"/>
    </row>
    <row r="627" spans="1:16" x14ac:dyDescent="0.3">
      <c r="A627" s="12" t="s">
        <v>231</v>
      </c>
      <c r="B627" s="12" t="s">
        <v>147</v>
      </c>
      <c r="C627" s="12" t="s">
        <v>150</v>
      </c>
      <c r="D627" s="12" t="s">
        <v>79</v>
      </c>
      <c r="E627" s="21" t="s">
        <v>116</v>
      </c>
      <c r="F627" s="23" t="s">
        <v>116</v>
      </c>
      <c r="G627" s="23">
        <v>270322.45696965401</v>
      </c>
      <c r="H627" s="16" t="s">
        <v>116</v>
      </c>
      <c r="I627" s="16" t="s">
        <v>117</v>
      </c>
      <c r="J627" s="16" t="s">
        <v>116</v>
      </c>
      <c r="K627" s="17" t="s">
        <v>116</v>
      </c>
      <c r="L627" s="18" t="s">
        <v>116</v>
      </c>
      <c r="M627" s="19" t="s">
        <v>118</v>
      </c>
      <c r="N627" s="20" t="s">
        <v>117</v>
      </c>
      <c r="O627" s="20" t="s">
        <v>82</v>
      </c>
      <c r="P627" s="19"/>
    </row>
    <row r="628" spans="1:16" x14ac:dyDescent="0.3">
      <c r="A628" s="12" t="s">
        <v>232</v>
      </c>
      <c r="B628" s="12" t="s">
        <v>147</v>
      </c>
      <c r="C628" s="12" t="s">
        <v>78</v>
      </c>
      <c r="D628" s="12" t="s">
        <v>79</v>
      </c>
      <c r="E628" s="21">
        <v>4.8839540666666599</v>
      </c>
      <c r="F628" s="23">
        <v>77940.145203875101</v>
      </c>
      <c r="G628" s="23">
        <v>261885.61549222999</v>
      </c>
      <c r="H628" s="16">
        <v>0.29761140205192999</v>
      </c>
      <c r="I628" s="16" t="s">
        <v>117</v>
      </c>
      <c r="J628" s="16">
        <v>1.0558872520734699</v>
      </c>
      <c r="K628" s="17" t="s">
        <v>117</v>
      </c>
      <c r="L628" s="18" t="s">
        <v>117</v>
      </c>
      <c r="N628" s="20" t="s">
        <v>117</v>
      </c>
      <c r="O628" s="20" t="s">
        <v>82</v>
      </c>
      <c r="P628" s="19"/>
    </row>
    <row r="629" spans="1:16" x14ac:dyDescent="0.3">
      <c r="A629" s="12" t="s">
        <v>233</v>
      </c>
      <c r="B629" s="12" t="s">
        <v>147</v>
      </c>
      <c r="C629" s="12" t="s">
        <v>150</v>
      </c>
      <c r="D629" s="12" t="s">
        <v>79</v>
      </c>
      <c r="E629" s="21" t="s">
        <v>116</v>
      </c>
      <c r="F629" s="23" t="s">
        <v>116</v>
      </c>
      <c r="G629" s="23">
        <v>258207.15372794701</v>
      </c>
      <c r="H629" s="16" t="s">
        <v>116</v>
      </c>
      <c r="I629" s="16" t="s">
        <v>117</v>
      </c>
      <c r="J629" s="16" t="s">
        <v>116</v>
      </c>
      <c r="K629" s="17" t="s">
        <v>116</v>
      </c>
      <c r="L629" s="18" t="s">
        <v>116</v>
      </c>
      <c r="M629" s="19" t="s">
        <v>118</v>
      </c>
      <c r="N629" s="20" t="s">
        <v>117</v>
      </c>
      <c r="O629" s="20" t="s">
        <v>82</v>
      </c>
      <c r="P629" s="19"/>
    </row>
    <row r="630" spans="1:16" x14ac:dyDescent="0.3">
      <c r="A630" s="12" t="s">
        <v>234</v>
      </c>
      <c r="B630" s="12" t="s">
        <v>147</v>
      </c>
      <c r="C630" s="12" t="s">
        <v>78</v>
      </c>
      <c r="D630" s="12" t="s">
        <v>79</v>
      </c>
      <c r="E630" s="21">
        <v>4.8839014607999998</v>
      </c>
      <c r="F630" s="23">
        <v>76236.067253820307</v>
      </c>
      <c r="G630" s="23">
        <v>260055.04421810701</v>
      </c>
      <c r="H630" s="16">
        <v>0.29315358017005499</v>
      </c>
      <c r="I630" s="16" t="s">
        <v>117</v>
      </c>
      <c r="J630" s="16">
        <v>1.0334869504778701</v>
      </c>
      <c r="K630" s="17" t="s">
        <v>117</v>
      </c>
      <c r="L630" s="18" t="s">
        <v>117</v>
      </c>
      <c r="N630" s="20" t="s">
        <v>117</v>
      </c>
      <c r="O630" s="20" t="s">
        <v>82</v>
      </c>
      <c r="P630" s="19"/>
    </row>
    <row r="632" spans="1:16" x14ac:dyDescent="0.3">
      <c r="A632" s="11" t="s">
        <v>50</v>
      </c>
      <c r="C632" s="11" t="s">
        <v>51</v>
      </c>
      <c r="D632" s="11" t="s">
        <v>52</v>
      </c>
      <c r="F632" s="13" t="s">
        <v>53</v>
      </c>
      <c r="G632" s="14" t="s">
        <v>54</v>
      </c>
      <c r="H632" s="15"/>
      <c r="P632" s="19"/>
    </row>
    <row r="633" spans="1:16" x14ac:dyDescent="0.3">
      <c r="A633" s="12" t="s">
        <v>493</v>
      </c>
      <c r="C633" s="12" t="s">
        <v>239</v>
      </c>
      <c r="D633" s="12" t="s">
        <v>240</v>
      </c>
      <c r="F633" s="22" t="s">
        <v>58</v>
      </c>
      <c r="G633" s="22" t="s">
        <v>248</v>
      </c>
      <c r="P633" s="19"/>
    </row>
    <row r="634" spans="1:16" x14ac:dyDescent="0.3">
      <c r="I634" s="24" t="s">
        <v>60</v>
      </c>
      <c r="J634" s="24" t="s">
        <v>61</v>
      </c>
      <c r="P634" s="19"/>
    </row>
    <row r="635" spans="1:16" s="1" customFormat="1" x14ac:dyDescent="0.3">
      <c r="A635" s="11" t="s">
        <v>62</v>
      </c>
      <c r="B635" s="11" t="s">
        <v>63</v>
      </c>
      <c r="C635" s="11" t="s">
        <v>64</v>
      </c>
      <c r="D635" s="25" t="s">
        <v>65</v>
      </c>
      <c r="E635" s="30" t="s">
        <v>75</v>
      </c>
      <c r="F635" s="26" t="s">
        <v>66</v>
      </c>
      <c r="G635" s="26" t="s">
        <v>67</v>
      </c>
      <c r="H635" s="24" t="s">
        <v>68</v>
      </c>
      <c r="I635" s="24" t="s">
        <v>69</v>
      </c>
      <c r="J635" s="24" t="s">
        <v>69</v>
      </c>
      <c r="K635" s="27" t="s">
        <v>70</v>
      </c>
      <c r="L635" s="28" t="s">
        <v>71</v>
      </c>
      <c r="M635" s="29" t="s">
        <v>72</v>
      </c>
      <c r="N635" s="29" t="s">
        <v>73</v>
      </c>
      <c r="O635" s="29" t="s">
        <v>74</v>
      </c>
      <c r="P635" s="29"/>
    </row>
    <row r="636" spans="1:16" x14ac:dyDescent="0.3">
      <c r="A636" s="12" t="s">
        <v>76</v>
      </c>
      <c r="B636" s="12" t="s">
        <v>77</v>
      </c>
      <c r="C636" s="12" t="s">
        <v>78</v>
      </c>
      <c r="D636" s="12" t="s">
        <v>79</v>
      </c>
      <c r="E636" s="21">
        <v>4.88524708213333</v>
      </c>
      <c r="F636" s="23">
        <v>252448.745870015</v>
      </c>
      <c r="G636" s="23" t="s">
        <v>117</v>
      </c>
      <c r="H636" s="16" t="s">
        <v>117</v>
      </c>
      <c r="I636" s="16">
        <v>5</v>
      </c>
      <c r="J636" s="16" t="s">
        <v>117</v>
      </c>
      <c r="K636" s="17" t="s">
        <v>117</v>
      </c>
      <c r="L636" s="18" t="s">
        <v>117</v>
      </c>
      <c r="N636" s="20" t="s">
        <v>81</v>
      </c>
      <c r="P636" s="19"/>
    </row>
    <row r="637" spans="1:16" x14ac:dyDescent="0.3">
      <c r="A637" s="12" t="s">
        <v>83</v>
      </c>
      <c r="B637" s="12" t="s">
        <v>77</v>
      </c>
      <c r="C637" s="12" t="s">
        <v>84</v>
      </c>
      <c r="D637" s="12" t="s">
        <v>79</v>
      </c>
      <c r="E637" s="21">
        <v>4.8853286674666601</v>
      </c>
      <c r="F637" s="23">
        <v>268158.31692516</v>
      </c>
      <c r="G637" s="23" t="s">
        <v>117</v>
      </c>
      <c r="H637" s="16" t="s">
        <v>117</v>
      </c>
      <c r="I637" s="16">
        <v>5</v>
      </c>
      <c r="J637" s="16" t="s">
        <v>117</v>
      </c>
      <c r="K637" s="17" t="s">
        <v>117</v>
      </c>
      <c r="L637" s="18" t="s">
        <v>117</v>
      </c>
      <c r="N637" s="20" t="s">
        <v>85</v>
      </c>
      <c r="P637" s="19"/>
    </row>
    <row r="638" spans="1:16" x14ac:dyDescent="0.3">
      <c r="A638" s="12" t="s">
        <v>86</v>
      </c>
      <c r="B638" s="12" t="s">
        <v>77</v>
      </c>
      <c r="C638" s="12" t="s">
        <v>87</v>
      </c>
      <c r="D638" s="12" t="s">
        <v>79</v>
      </c>
      <c r="E638" s="21">
        <v>4.8853321674666601</v>
      </c>
      <c r="F638" s="23">
        <v>245307.49911801299</v>
      </c>
      <c r="G638" s="23" t="s">
        <v>117</v>
      </c>
      <c r="H638" s="16" t="s">
        <v>117</v>
      </c>
      <c r="I638" s="16">
        <v>5</v>
      </c>
      <c r="J638" s="16" t="s">
        <v>117</v>
      </c>
      <c r="K638" s="17" t="s">
        <v>117</v>
      </c>
      <c r="L638" s="18" t="s">
        <v>117</v>
      </c>
      <c r="N638" s="20" t="s">
        <v>88</v>
      </c>
      <c r="P638" s="19"/>
    </row>
    <row r="639" spans="1:16" x14ac:dyDescent="0.3">
      <c r="A639" s="12" t="s">
        <v>89</v>
      </c>
      <c r="B639" s="12" t="s">
        <v>77</v>
      </c>
      <c r="C639" s="12" t="s">
        <v>90</v>
      </c>
      <c r="D639" s="12" t="s">
        <v>79</v>
      </c>
      <c r="E639" s="21">
        <v>4.8851810776000004</v>
      </c>
      <c r="F639" s="23">
        <v>260528.34191113801</v>
      </c>
      <c r="G639" s="23" t="s">
        <v>117</v>
      </c>
      <c r="H639" s="16" t="s">
        <v>117</v>
      </c>
      <c r="I639" s="16">
        <v>5</v>
      </c>
      <c r="J639" s="16" t="s">
        <v>117</v>
      </c>
      <c r="K639" s="17" t="s">
        <v>117</v>
      </c>
      <c r="L639" s="18" t="s">
        <v>117</v>
      </c>
      <c r="N639" s="20" t="s">
        <v>91</v>
      </c>
      <c r="P639" s="19"/>
    </row>
    <row r="640" spans="1:16" x14ac:dyDescent="0.3">
      <c r="A640" s="12" t="s">
        <v>92</v>
      </c>
      <c r="B640" s="12" t="s">
        <v>77</v>
      </c>
      <c r="C640" s="12" t="s">
        <v>93</v>
      </c>
      <c r="D640" s="12" t="s">
        <v>79</v>
      </c>
      <c r="E640" s="21">
        <v>4.885265768</v>
      </c>
      <c r="F640" s="23">
        <v>214559.34355128399</v>
      </c>
      <c r="G640" s="23" t="s">
        <v>117</v>
      </c>
      <c r="H640" s="16" t="s">
        <v>117</v>
      </c>
      <c r="I640" s="16">
        <v>5</v>
      </c>
      <c r="J640" s="16" t="s">
        <v>117</v>
      </c>
      <c r="K640" s="17" t="s">
        <v>117</v>
      </c>
      <c r="L640" s="18" t="s">
        <v>117</v>
      </c>
      <c r="N640" s="20" t="s">
        <v>94</v>
      </c>
      <c r="P640" s="19"/>
    </row>
    <row r="641" spans="1:16" x14ac:dyDescent="0.3">
      <c r="A641" s="12" t="s">
        <v>95</v>
      </c>
      <c r="B641" s="12" t="s">
        <v>77</v>
      </c>
      <c r="C641" s="12" t="s">
        <v>96</v>
      </c>
      <c r="D641" s="12" t="s">
        <v>79</v>
      </c>
      <c r="E641" s="21">
        <v>4.87526839733333</v>
      </c>
      <c r="F641" s="23">
        <v>231557.493532553</v>
      </c>
      <c r="G641" s="23" t="s">
        <v>117</v>
      </c>
      <c r="H641" s="16" t="s">
        <v>117</v>
      </c>
      <c r="I641" s="16">
        <v>5</v>
      </c>
      <c r="J641" s="16" t="s">
        <v>117</v>
      </c>
      <c r="K641" s="17" t="s">
        <v>117</v>
      </c>
      <c r="L641" s="18" t="s">
        <v>117</v>
      </c>
      <c r="N641" s="20" t="s">
        <v>97</v>
      </c>
      <c r="P641" s="19"/>
    </row>
    <row r="642" spans="1:16" x14ac:dyDescent="0.3">
      <c r="A642" s="12" t="s">
        <v>98</v>
      </c>
      <c r="B642" s="12" t="s">
        <v>77</v>
      </c>
      <c r="C642" s="12" t="s">
        <v>99</v>
      </c>
      <c r="D642" s="12" t="s">
        <v>79</v>
      </c>
      <c r="E642" s="21">
        <v>4.87532040613333</v>
      </c>
      <c r="F642" s="23">
        <v>182011.874358186</v>
      </c>
      <c r="G642" s="23" t="s">
        <v>117</v>
      </c>
      <c r="H642" s="16" t="s">
        <v>117</v>
      </c>
      <c r="I642" s="16">
        <v>5</v>
      </c>
      <c r="J642" s="16" t="s">
        <v>117</v>
      </c>
      <c r="K642" s="17" t="s">
        <v>117</v>
      </c>
      <c r="L642" s="18" t="s">
        <v>117</v>
      </c>
      <c r="N642" s="20" t="s">
        <v>100</v>
      </c>
      <c r="P642" s="19"/>
    </row>
    <row r="643" spans="1:16" x14ac:dyDescent="0.3">
      <c r="A643" s="12" t="s">
        <v>101</v>
      </c>
      <c r="B643" s="12" t="s">
        <v>77</v>
      </c>
      <c r="C643" s="12" t="s">
        <v>102</v>
      </c>
      <c r="D643" s="12" t="s">
        <v>79</v>
      </c>
      <c r="E643" s="21">
        <v>4.8752989597333301</v>
      </c>
      <c r="F643" s="23">
        <v>143061.38647744199</v>
      </c>
      <c r="G643" s="23" t="s">
        <v>117</v>
      </c>
      <c r="H643" s="16" t="s">
        <v>117</v>
      </c>
      <c r="I643" s="16">
        <v>5</v>
      </c>
      <c r="J643" s="16" t="s">
        <v>117</v>
      </c>
      <c r="K643" s="17" t="s">
        <v>117</v>
      </c>
      <c r="L643" s="18" t="s">
        <v>117</v>
      </c>
      <c r="N643" s="20" t="s">
        <v>104</v>
      </c>
      <c r="P643" s="19"/>
    </row>
    <row r="644" spans="1:16" x14ac:dyDescent="0.3">
      <c r="A644" s="12" t="s">
        <v>105</v>
      </c>
      <c r="B644" s="12" t="s">
        <v>77</v>
      </c>
      <c r="C644" s="12" t="s">
        <v>78</v>
      </c>
      <c r="D644" s="12" t="s">
        <v>79</v>
      </c>
      <c r="E644" s="21">
        <v>4.8853093626666597</v>
      </c>
      <c r="F644" s="23">
        <v>265111.25630561798</v>
      </c>
      <c r="G644" s="23" t="s">
        <v>117</v>
      </c>
      <c r="H644" s="16" t="s">
        <v>117</v>
      </c>
      <c r="I644" s="16">
        <v>5</v>
      </c>
      <c r="J644" s="16" t="s">
        <v>117</v>
      </c>
      <c r="K644" s="17" t="s">
        <v>117</v>
      </c>
      <c r="L644" s="18" t="s">
        <v>117</v>
      </c>
      <c r="N644" s="20" t="s">
        <v>81</v>
      </c>
      <c r="P644" s="19"/>
    </row>
    <row r="645" spans="1:16" x14ac:dyDescent="0.3">
      <c r="A645" s="12" t="s">
        <v>106</v>
      </c>
      <c r="B645" s="12" t="s">
        <v>77</v>
      </c>
      <c r="C645" s="12" t="s">
        <v>84</v>
      </c>
      <c r="D645" s="12" t="s">
        <v>79</v>
      </c>
      <c r="E645" s="21">
        <v>4.8853409274666602</v>
      </c>
      <c r="F645" s="23">
        <v>276869.24550501502</v>
      </c>
      <c r="G645" s="23" t="s">
        <v>117</v>
      </c>
      <c r="H645" s="16" t="s">
        <v>117</v>
      </c>
      <c r="I645" s="16">
        <v>5</v>
      </c>
      <c r="J645" s="16" t="s">
        <v>117</v>
      </c>
      <c r="K645" s="17" t="s">
        <v>117</v>
      </c>
      <c r="L645" s="18" t="s">
        <v>117</v>
      </c>
      <c r="N645" s="20" t="s">
        <v>85</v>
      </c>
      <c r="P645" s="19"/>
    </row>
    <row r="646" spans="1:16" x14ac:dyDescent="0.3">
      <c r="A646" s="12" t="s">
        <v>107</v>
      </c>
      <c r="B646" s="12" t="s">
        <v>77</v>
      </c>
      <c r="C646" s="12" t="s">
        <v>87</v>
      </c>
      <c r="D646" s="12" t="s">
        <v>79</v>
      </c>
      <c r="E646" s="21">
        <v>4.8852952655999999</v>
      </c>
      <c r="F646" s="23">
        <v>249405.18602055401</v>
      </c>
      <c r="G646" s="23" t="s">
        <v>117</v>
      </c>
      <c r="H646" s="16" t="s">
        <v>117</v>
      </c>
      <c r="I646" s="16">
        <v>5</v>
      </c>
      <c r="J646" s="16" t="s">
        <v>117</v>
      </c>
      <c r="K646" s="17" t="s">
        <v>117</v>
      </c>
      <c r="L646" s="18" t="s">
        <v>117</v>
      </c>
      <c r="N646" s="20" t="s">
        <v>88</v>
      </c>
      <c r="P646" s="19"/>
    </row>
    <row r="647" spans="1:16" x14ac:dyDescent="0.3">
      <c r="A647" s="12" t="s">
        <v>108</v>
      </c>
      <c r="B647" s="12" t="s">
        <v>77</v>
      </c>
      <c r="C647" s="12" t="s">
        <v>90</v>
      </c>
      <c r="D647" s="12" t="s">
        <v>79</v>
      </c>
      <c r="E647" s="21">
        <v>4.8852263485333296</v>
      </c>
      <c r="F647" s="23">
        <v>260796.466296884</v>
      </c>
      <c r="G647" s="23" t="s">
        <v>117</v>
      </c>
      <c r="H647" s="16" t="s">
        <v>117</v>
      </c>
      <c r="I647" s="16">
        <v>5</v>
      </c>
      <c r="J647" s="16" t="s">
        <v>117</v>
      </c>
      <c r="K647" s="17" t="s">
        <v>117</v>
      </c>
      <c r="L647" s="18" t="s">
        <v>117</v>
      </c>
      <c r="N647" s="20" t="s">
        <v>91</v>
      </c>
      <c r="P647" s="19"/>
    </row>
    <row r="648" spans="1:16" x14ac:dyDescent="0.3">
      <c r="A648" s="12" t="s">
        <v>109</v>
      </c>
      <c r="B648" s="12" t="s">
        <v>77</v>
      </c>
      <c r="C648" s="12" t="s">
        <v>93</v>
      </c>
      <c r="D648" s="12" t="s">
        <v>79</v>
      </c>
      <c r="E648" s="21">
        <v>4.8851772952000001</v>
      </c>
      <c r="F648" s="23">
        <v>215916.49098299499</v>
      </c>
      <c r="G648" s="23" t="s">
        <v>117</v>
      </c>
      <c r="H648" s="16" t="s">
        <v>117</v>
      </c>
      <c r="I648" s="16">
        <v>5</v>
      </c>
      <c r="J648" s="16" t="s">
        <v>117</v>
      </c>
      <c r="K648" s="17" t="s">
        <v>117</v>
      </c>
      <c r="L648" s="18" t="s">
        <v>117</v>
      </c>
      <c r="N648" s="20" t="s">
        <v>94</v>
      </c>
      <c r="P648" s="19"/>
    </row>
    <row r="649" spans="1:16" x14ac:dyDescent="0.3">
      <c r="A649" s="12" t="s">
        <v>110</v>
      </c>
      <c r="B649" s="12" t="s">
        <v>77</v>
      </c>
      <c r="C649" s="12" t="s">
        <v>96</v>
      </c>
      <c r="D649" s="12" t="s">
        <v>79</v>
      </c>
      <c r="E649" s="21">
        <v>4.8853432224000004</v>
      </c>
      <c r="F649" s="23">
        <v>231808.427832841</v>
      </c>
      <c r="G649" s="23" t="s">
        <v>117</v>
      </c>
      <c r="H649" s="16" t="s">
        <v>117</v>
      </c>
      <c r="I649" s="16">
        <v>5</v>
      </c>
      <c r="J649" s="16" t="s">
        <v>117</v>
      </c>
      <c r="K649" s="17" t="s">
        <v>117</v>
      </c>
      <c r="L649" s="18" t="s">
        <v>117</v>
      </c>
      <c r="N649" s="20" t="s">
        <v>97</v>
      </c>
      <c r="P649" s="19"/>
    </row>
    <row r="650" spans="1:16" x14ac:dyDescent="0.3">
      <c r="A650" s="12" t="s">
        <v>111</v>
      </c>
      <c r="B650" s="12" t="s">
        <v>77</v>
      </c>
      <c r="C650" s="12" t="s">
        <v>99</v>
      </c>
      <c r="D650" s="12" t="s">
        <v>79</v>
      </c>
      <c r="E650" s="21">
        <v>4.8852888813333299</v>
      </c>
      <c r="F650" s="23">
        <v>190923.52514740999</v>
      </c>
      <c r="G650" s="23" t="s">
        <v>117</v>
      </c>
      <c r="H650" s="16" t="s">
        <v>117</v>
      </c>
      <c r="I650" s="16">
        <v>5</v>
      </c>
      <c r="J650" s="16" t="s">
        <v>117</v>
      </c>
      <c r="K650" s="17" t="s">
        <v>117</v>
      </c>
      <c r="L650" s="18" t="s">
        <v>117</v>
      </c>
      <c r="N650" s="20" t="s">
        <v>100</v>
      </c>
      <c r="P650" s="19"/>
    </row>
    <row r="651" spans="1:16" x14ac:dyDescent="0.3">
      <c r="A651" s="12" t="s">
        <v>112</v>
      </c>
      <c r="B651" s="12" t="s">
        <v>77</v>
      </c>
      <c r="C651" s="12" t="s">
        <v>102</v>
      </c>
      <c r="D651" s="12" t="s">
        <v>79</v>
      </c>
      <c r="E651" s="21">
        <v>4.8752937304000001</v>
      </c>
      <c r="F651" s="23">
        <v>142851.349435204</v>
      </c>
      <c r="G651" s="23" t="s">
        <v>117</v>
      </c>
      <c r="H651" s="16" t="s">
        <v>117</v>
      </c>
      <c r="I651" s="16">
        <v>5</v>
      </c>
      <c r="J651" s="16" t="s">
        <v>117</v>
      </c>
      <c r="K651" s="17" t="s">
        <v>117</v>
      </c>
      <c r="L651" s="18" t="s">
        <v>117</v>
      </c>
      <c r="N651" s="20" t="s">
        <v>104</v>
      </c>
      <c r="P651" s="19"/>
    </row>
    <row r="652" spans="1:16" x14ac:dyDescent="0.3">
      <c r="A652" s="12" t="s">
        <v>113</v>
      </c>
      <c r="B652" s="12" t="s">
        <v>114</v>
      </c>
      <c r="C652" s="12" t="s">
        <v>115</v>
      </c>
      <c r="D652" s="12" t="s">
        <v>79</v>
      </c>
      <c r="E652" s="21" t="s">
        <v>116</v>
      </c>
      <c r="F652" s="23" t="s">
        <v>116</v>
      </c>
      <c r="G652" s="23" t="s">
        <v>117</v>
      </c>
      <c r="H652" s="16" t="s">
        <v>116</v>
      </c>
      <c r="I652" s="16" t="s">
        <v>117</v>
      </c>
      <c r="J652" s="16" t="s">
        <v>116</v>
      </c>
      <c r="K652" s="17" t="s">
        <v>116</v>
      </c>
      <c r="L652" s="18" t="s">
        <v>116</v>
      </c>
      <c r="M652" s="19" t="s">
        <v>118</v>
      </c>
      <c r="N652" s="20" t="s">
        <v>117</v>
      </c>
      <c r="P652" s="19"/>
    </row>
    <row r="653" spans="1:16" x14ac:dyDescent="0.3">
      <c r="A653" s="12" t="s">
        <v>119</v>
      </c>
      <c r="B653" s="12" t="s">
        <v>114</v>
      </c>
      <c r="C653" s="12" t="s">
        <v>115</v>
      </c>
      <c r="D653" s="12" t="s">
        <v>79</v>
      </c>
      <c r="E653" s="21" t="s">
        <v>116</v>
      </c>
      <c r="F653" s="23" t="s">
        <v>116</v>
      </c>
      <c r="G653" s="23" t="s">
        <v>117</v>
      </c>
      <c r="H653" s="16" t="s">
        <v>116</v>
      </c>
      <c r="I653" s="16" t="s">
        <v>117</v>
      </c>
      <c r="J653" s="16" t="s">
        <v>116</v>
      </c>
      <c r="K653" s="17" t="s">
        <v>116</v>
      </c>
      <c r="L653" s="18" t="s">
        <v>116</v>
      </c>
      <c r="M653" s="19" t="s">
        <v>118</v>
      </c>
      <c r="N653" s="20" t="s">
        <v>117</v>
      </c>
      <c r="P653" s="19"/>
    </row>
    <row r="654" spans="1:16" x14ac:dyDescent="0.3">
      <c r="A654" s="12" t="s">
        <v>120</v>
      </c>
      <c r="B654" s="12" t="s">
        <v>114</v>
      </c>
      <c r="C654" s="12" t="s">
        <v>115</v>
      </c>
      <c r="D654" s="12" t="s">
        <v>79</v>
      </c>
      <c r="E654" s="21" t="s">
        <v>116</v>
      </c>
      <c r="F654" s="23" t="s">
        <v>116</v>
      </c>
      <c r="G654" s="23" t="s">
        <v>117</v>
      </c>
      <c r="H654" s="16" t="s">
        <v>116</v>
      </c>
      <c r="I654" s="16" t="s">
        <v>117</v>
      </c>
      <c r="J654" s="16" t="s">
        <v>116</v>
      </c>
      <c r="K654" s="17" t="s">
        <v>116</v>
      </c>
      <c r="L654" s="18" t="s">
        <v>116</v>
      </c>
      <c r="M654" s="19" t="s">
        <v>118</v>
      </c>
      <c r="N654" s="20" t="s">
        <v>117</v>
      </c>
      <c r="P654" s="19"/>
    </row>
    <row r="655" spans="1:16" x14ac:dyDescent="0.3">
      <c r="A655" s="12" t="s">
        <v>121</v>
      </c>
      <c r="B655" s="12" t="s">
        <v>114</v>
      </c>
      <c r="C655" s="12" t="s">
        <v>115</v>
      </c>
      <c r="D655" s="12" t="s">
        <v>79</v>
      </c>
      <c r="E655" s="21" t="s">
        <v>116</v>
      </c>
      <c r="F655" s="23" t="s">
        <v>116</v>
      </c>
      <c r="G655" s="23" t="s">
        <v>117</v>
      </c>
      <c r="H655" s="16" t="s">
        <v>116</v>
      </c>
      <c r="I655" s="16" t="s">
        <v>117</v>
      </c>
      <c r="J655" s="16" t="s">
        <v>116</v>
      </c>
      <c r="K655" s="17" t="s">
        <v>116</v>
      </c>
      <c r="L655" s="18" t="s">
        <v>116</v>
      </c>
      <c r="M655" s="19" t="s">
        <v>118</v>
      </c>
      <c r="N655" s="20" t="s">
        <v>117</v>
      </c>
      <c r="P655" s="19"/>
    </row>
    <row r="656" spans="1:16" x14ac:dyDescent="0.3">
      <c r="A656" s="12" t="s">
        <v>122</v>
      </c>
      <c r="B656" s="12" t="s">
        <v>114</v>
      </c>
      <c r="C656" s="12" t="s">
        <v>115</v>
      </c>
      <c r="D656" s="12" t="s">
        <v>79</v>
      </c>
      <c r="E656" s="21" t="s">
        <v>116</v>
      </c>
      <c r="F656" s="23" t="s">
        <v>116</v>
      </c>
      <c r="G656" s="23" t="s">
        <v>117</v>
      </c>
      <c r="H656" s="16" t="s">
        <v>116</v>
      </c>
      <c r="I656" s="16" t="s">
        <v>117</v>
      </c>
      <c r="J656" s="16" t="s">
        <v>116</v>
      </c>
      <c r="K656" s="17" t="s">
        <v>116</v>
      </c>
      <c r="L656" s="18" t="s">
        <v>116</v>
      </c>
      <c r="M656" s="19" t="s">
        <v>118</v>
      </c>
      <c r="N656" s="20" t="s">
        <v>117</v>
      </c>
      <c r="P656" s="19"/>
    </row>
    <row r="657" spans="1:16" x14ac:dyDescent="0.3">
      <c r="A657" s="12" t="s">
        <v>123</v>
      </c>
      <c r="B657" s="12" t="s">
        <v>114</v>
      </c>
      <c r="C657" s="12" t="s">
        <v>115</v>
      </c>
      <c r="D657" s="12" t="s">
        <v>79</v>
      </c>
      <c r="E657" s="21" t="s">
        <v>116</v>
      </c>
      <c r="F657" s="23" t="s">
        <v>116</v>
      </c>
      <c r="G657" s="23" t="s">
        <v>117</v>
      </c>
      <c r="H657" s="16" t="s">
        <v>116</v>
      </c>
      <c r="I657" s="16" t="s">
        <v>117</v>
      </c>
      <c r="J657" s="16" t="s">
        <v>116</v>
      </c>
      <c r="K657" s="17" t="s">
        <v>116</v>
      </c>
      <c r="L657" s="18" t="s">
        <v>116</v>
      </c>
      <c r="M657" s="19" t="s">
        <v>118</v>
      </c>
      <c r="N657" s="20" t="s">
        <v>117</v>
      </c>
      <c r="P657" s="19"/>
    </row>
    <row r="658" spans="1:16" x14ac:dyDescent="0.3">
      <c r="A658" s="12" t="s">
        <v>124</v>
      </c>
      <c r="B658" s="12" t="s">
        <v>114</v>
      </c>
      <c r="C658" s="12" t="s">
        <v>115</v>
      </c>
      <c r="D658" s="12" t="s">
        <v>79</v>
      </c>
      <c r="E658" s="21" t="s">
        <v>116</v>
      </c>
      <c r="F658" s="23" t="s">
        <v>116</v>
      </c>
      <c r="G658" s="23" t="s">
        <v>117</v>
      </c>
      <c r="H658" s="16" t="s">
        <v>116</v>
      </c>
      <c r="I658" s="16" t="s">
        <v>117</v>
      </c>
      <c r="J658" s="16" t="s">
        <v>116</v>
      </c>
      <c r="K658" s="17" t="s">
        <v>116</v>
      </c>
      <c r="L658" s="18" t="s">
        <v>116</v>
      </c>
      <c r="M658" s="19" t="s">
        <v>118</v>
      </c>
      <c r="N658" s="20" t="s">
        <v>117</v>
      </c>
      <c r="P658" s="19"/>
    </row>
    <row r="659" spans="1:16" x14ac:dyDescent="0.3">
      <c r="A659" s="12" t="s">
        <v>125</v>
      </c>
      <c r="B659" s="12" t="s">
        <v>114</v>
      </c>
      <c r="C659" s="12" t="s">
        <v>115</v>
      </c>
      <c r="D659" s="12" t="s">
        <v>79</v>
      </c>
      <c r="E659" s="21" t="s">
        <v>116</v>
      </c>
      <c r="F659" s="23" t="s">
        <v>116</v>
      </c>
      <c r="G659" s="23" t="s">
        <v>117</v>
      </c>
      <c r="H659" s="16" t="s">
        <v>116</v>
      </c>
      <c r="I659" s="16" t="s">
        <v>117</v>
      </c>
      <c r="J659" s="16" t="s">
        <v>116</v>
      </c>
      <c r="K659" s="17" t="s">
        <v>116</v>
      </c>
      <c r="L659" s="18" t="s">
        <v>116</v>
      </c>
      <c r="M659" s="19" t="s">
        <v>118</v>
      </c>
      <c r="N659" s="20" t="s">
        <v>117</v>
      </c>
      <c r="P659" s="19"/>
    </row>
    <row r="660" spans="1:16" x14ac:dyDescent="0.3">
      <c r="A660" s="12" t="s">
        <v>126</v>
      </c>
      <c r="B660" s="12" t="s">
        <v>114</v>
      </c>
      <c r="C660" s="12" t="s">
        <v>115</v>
      </c>
      <c r="D660" s="12" t="s">
        <v>79</v>
      </c>
      <c r="E660" s="21" t="s">
        <v>116</v>
      </c>
      <c r="F660" s="23" t="s">
        <v>116</v>
      </c>
      <c r="G660" s="23" t="s">
        <v>117</v>
      </c>
      <c r="H660" s="16" t="s">
        <v>116</v>
      </c>
      <c r="I660" s="16" t="s">
        <v>117</v>
      </c>
      <c r="J660" s="16" t="s">
        <v>116</v>
      </c>
      <c r="K660" s="17" t="s">
        <v>116</v>
      </c>
      <c r="L660" s="18" t="s">
        <v>116</v>
      </c>
      <c r="M660" s="19" t="s">
        <v>118</v>
      </c>
      <c r="N660" s="20" t="s">
        <v>117</v>
      </c>
      <c r="P660" s="19"/>
    </row>
    <row r="661" spans="1:16" x14ac:dyDescent="0.3">
      <c r="A661" s="12" t="s">
        <v>127</v>
      </c>
      <c r="B661" s="12" t="s">
        <v>114</v>
      </c>
      <c r="C661" s="12" t="s">
        <v>115</v>
      </c>
      <c r="D661" s="12" t="s">
        <v>79</v>
      </c>
      <c r="E661" s="21" t="s">
        <v>116</v>
      </c>
      <c r="F661" s="23" t="s">
        <v>116</v>
      </c>
      <c r="G661" s="23" t="s">
        <v>117</v>
      </c>
      <c r="H661" s="16" t="s">
        <v>116</v>
      </c>
      <c r="I661" s="16" t="s">
        <v>117</v>
      </c>
      <c r="J661" s="16" t="s">
        <v>116</v>
      </c>
      <c r="K661" s="17" t="s">
        <v>116</v>
      </c>
      <c r="L661" s="18" t="s">
        <v>116</v>
      </c>
      <c r="M661" s="19" t="s">
        <v>118</v>
      </c>
      <c r="N661" s="20" t="s">
        <v>117</v>
      </c>
      <c r="P661" s="19"/>
    </row>
    <row r="662" spans="1:16" x14ac:dyDescent="0.3">
      <c r="A662" s="12" t="s">
        <v>128</v>
      </c>
      <c r="B662" s="12" t="s">
        <v>114</v>
      </c>
      <c r="C662" s="12" t="s">
        <v>115</v>
      </c>
      <c r="D662" s="12" t="s">
        <v>79</v>
      </c>
      <c r="E662" s="21" t="s">
        <v>116</v>
      </c>
      <c r="F662" s="23" t="s">
        <v>116</v>
      </c>
      <c r="G662" s="23" t="s">
        <v>117</v>
      </c>
      <c r="H662" s="16" t="s">
        <v>116</v>
      </c>
      <c r="I662" s="16" t="s">
        <v>117</v>
      </c>
      <c r="J662" s="16" t="s">
        <v>116</v>
      </c>
      <c r="K662" s="17" t="s">
        <v>116</v>
      </c>
      <c r="L662" s="18" t="s">
        <v>116</v>
      </c>
      <c r="M662" s="19" t="s">
        <v>118</v>
      </c>
      <c r="N662" s="20" t="s">
        <v>117</v>
      </c>
      <c r="P662" s="19"/>
    </row>
    <row r="663" spans="1:16" x14ac:dyDescent="0.3">
      <c r="A663" s="12" t="s">
        <v>129</v>
      </c>
      <c r="B663" s="12" t="s">
        <v>114</v>
      </c>
      <c r="C663" s="12" t="s">
        <v>115</v>
      </c>
      <c r="D663" s="12" t="s">
        <v>79</v>
      </c>
      <c r="E663" s="21" t="s">
        <v>116</v>
      </c>
      <c r="F663" s="23" t="s">
        <v>116</v>
      </c>
      <c r="G663" s="23" t="s">
        <v>117</v>
      </c>
      <c r="H663" s="16" t="s">
        <v>116</v>
      </c>
      <c r="I663" s="16" t="s">
        <v>117</v>
      </c>
      <c r="J663" s="16" t="s">
        <v>116</v>
      </c>
      <c r="K663" s="17" t="s">
        <v>116</v>
      </c>
      <c r="L663" s="18" t="s">
        <v>116</v>
      </c>
      <c r="M663" s="19" t="s">
        <v>118</v>
      </c>
      <c r="N663" s="20" t="s">
        <v>117</v>
      </c>
      <c r="P663" s="19"/>
    </row>
    <row r="664" spans="1:16" x14ac:dyDescent="0.3">
      <c r="A664" s="12" t="s">
        <v>130</v>
      </c>
      <c r="B664" s="12" t="s">
        <v>114</v>
      </c>
      <c r="C664" s="12" t="s">
        <v>115</v>
      </c>
      <c r="D664" s="12" t="s">
        <v>79</v>
      </c>
      <c r="E664" s="21" t="s">
        <v>116</v>
      </c>
      <c r="F664" s="23" t="s">
        <v>116</v>
      </c>
      <c r="G664" s="23" t="s">
        <v>117</v>
      </c>
      <c r="H664" s="16" t="s">
        <v>116</v>
      </c>
      <c r="I664" s="16" t="s">
        <v>117</v>
      </c>
      <c r="J664" s="16" t="s">
        <v>116</v>
      </c>
      <c r="K664" s="17" t="s">
        <v>116</v>
      </c>
      <c r="L664" s="18" t="s">
        <v>116</v>
      </c>
      <c r="M664" s="19" t="s">
        <v>118</v>
      </c>
      <c r="N664" s="20" t="s">
        <v>117</v>
      </c>
      <c r="P664" s="19"/>
    </row>
    <row r="665" spans="1:16" x14ac:dyDescent="0.3">
      <c r="A665" s="12" t="s">
        <v>131</v>
      </c>
      <c r="B665" s="12" t="s">
        <v>114</v>
      </c>
      <c r="C665" s="12" t="s">
        <v>115</v>
      </c>
      <c r="D665" s="12" t="s">
        <v>79</v>
      </c>
      <c r="E665" s="21" t="s">
        <v>116</v>
      </c>
      <c r="F665" s="23" t="s">
        <v>116</v>
      </c>
      <c r="G665" s="23" t="s">
        <v>117</v>
      </c>
      <c r="H665" s="16" t="s">
        <v>116</v>
      </c>
      <c r="I665" s="16" t="s">
        <v>117</v>
      </c>
      <c r="J665" s="16" t="s">
        <v>116</v>
      </c>
      <c r="K665" s="17" t="s">
        <v>116</v>
      </c>
      <c r="L665" s="18" t="s">
        <v>116</v>
      </c>
      <c r="M665" s="19" t="s">
        <v>118</v>
      </c>
      <c r="N665" s="20" t="s">
        <v>117</v>
      </c>
      <c r="P665" s="19"/>
    </row>
    <row r="666" spans="1:16" x14ac:dyDescent="0.3">
      <c r="A666" s="12" t="s">
        <v>132</v>
      </c>
      <c r="B666" s="12" t="s">
        <v>114</v>
      </c>
      <c r="C666" s="12" t="s">
        <v>115</v>
      </c>
      <c r="D666" s="12" t="s">
        <v>79</v>
      </c>
      <c r="E666" s="21" t="s">
        <v>116</v>
      </c>
      <c r="F666" s="23" t="s">
        <v>116</v>
      </c>
      <c r="G666" s="23" t="s">
        <v>117</v>
      </c>
      <c r="H666" s="16" t="s">
        <v>116</v>
      </c>
      <c r="I666" s="16" t="s">
        <v>117</v>
      </c>
      <c r="J666" s="16" t="s">
        <v>116</v>
      </c>
      <c r="K666" s="17" t="s">
        <v>116</v>
      </c>
      <c r="L666" s="18" t="s">
        <v>116</v>
      </c>
      <c r="M666" s="19" t="s">
        <v>118</v>
      </c>
      <c r="N666" s="20" t="s">
        <v>117</v>
      </c>
      <c r="P666" s="19"/>
    </row>
    <row r="667" spans="1:16" x14ac:dyDescent="0.3">
      <c r="A667" s="12" t="s">
        <v>133</v>
      </c>
      <c r="B667" s="12" t="s">
        <v>114</v>
      </c>
      <c r="C667" s="12" t="s">
        <v>115</v>
      </c>
      <c r="D667" s="12" t="s">
        <v>79</v>
      </c>
      <c r="E667" s="21" t="s">
        <v>116</v>
      </c>
      <c r="F667" s="23" t="s">
        <v>116</v>
      </c>
      <c r="G667" s="23" t="s">
        <v>117</v>
      </c>
      <c r="H667" s="16" t="s">
        <v>116</v>
      </c>
      <c r="I667" s="16" t="s">
        <v>117</v>
      </c>
      <c r="J667" s="16" t="s">
        <v>116</v>
      </c>
      <c r="K667" s="17" t="s">
        <v>116</v>
      </c>
      <c r="L667" s="18" t="s">
        <v>116</v>
      </c>
      <c r="M667" s="19" t="s">
        <v>118</v>
      </c>
      <c r="N667" s="20" t="s">
        <v>117</v>
      </c>
      <c r="P667" s="19"/>
    </row>
    <row r="668" spans="1:16" x14ac:dyDescent="0.3">
      <c r="A668" s="12" t="s">
        <v>134</v>
      </c>
      <c r="B668" s="12" t="s">
        <v>114</v>
      </c>
      <c r="C668" s="12" t="s">
        <v>115</v>
      </c>
      <c r="D668" s="12" t="s">
        <v>79</v>
      </c>
      <c r="E668" s="21" t="s">
        <v>116</v>
      </c>
      <c r="F668" s="23" t="s">
        <v>116</v>
      </c>
      <c r="G668" s="23" t="s">
        <v>117</v>
      </c>
      <c r="H668" s="16" t="s">
        <v>116</v>
      </c>
      <c r="I668" s="16" t="s">
        <v>117</v>
      </c>
      <c r="J668" s="16" t="s">
        <v>116</v>
      </c>
      <c r="K668" s="17" t="s">
        <v>116</v>
      </c>
      <c r="L668" s="18" t="s">
        <v>116</v>
      </c>
      <c r="M668" s="19" t="s">
        <v>118</v>
      </c>
      <c r="N668" s="20" t="s">
        <v>117</v>
      </c>
      <c r="P668" s="19"/>
    </row>
    <row r="669" spans="1:16" x14ac:dyDescent="0.3">
      <c r="A669" s="12" t="s">
        <v>135</v>
      </c>
      <c r="B669" s="12" t="s">
        <v>114</v>
      </c>
      <c r="C669" s="12" t="s">
        <v>115</v>
      </c>
      <c r="D669" s="12" t="s">
        <v>79</v>
      </c>
      <c r="E669" s="21" t="s">
        <v>116</v>
      </c>
      <c r="F669" s="23" t="s">
        <v>116</v>
      </c>
      <c r="G669" s="23" t="s">
        <v>117</v>
      </c>
      <c r="H669" s="16" t="s">
        <v>116</v>
      </c>
      <c r="I669" s="16" t="s">
        <v>117</v>
      </c>
      <c r="J669" s="16" t="s">
        <v>116</v>
      </c>
      <c r="K669" s="17" t="s">
        <v>116</v>
      </c>
      <c r="L669" s="18" t="s">
        <v>116</v>
      </c>
      <c r="M669" s="19" t="s">
        <v>118</v>
      </c>
      <c r="N669" s="20" t="s">
        <v>117</v>
      </c>
      <c r="P669" s="19"/>
    </row>
    <row r="670" spans="1:16" x14ac:dyDescent="0.3">
      <c r="A670" s="12" t="s">
        <v>136</v>
      </c>
      <c r="B670" s="12" t="s">
        <v>114</v>
      </c>
      <c r="C670" s="12" t="s">
        <v>115</v>
      </c>
      <c r="D670" s="12" t="s">
        <v>79</v>
      </c>
      <c r="E670" s="21" t="s">
        <v>116</v>
      </c>
      <c r="F670" s="23" t="s">
        <v>116</v>
      </c>
      <c r="G670" s="23" t="s">
        <v>117</v>
      </c>
      <c r="H670" s="16" t="s">
        <v>116</v>
      </c>
      <c r="I670" s="16" t="s">
        <v>117</v>
      </c>
      <c r="J670" s="16" t="s">
        <v>116</v>
      </c>
      <c r="K670" s="17" t="s">
        <v>116</v>
      </c>
      <c r="L670" s="18" t="s">
        <v>116</v>
      </c>
      <c r="M670" s="19" t="s">
        <v>118</v>
      </c>
      <c r="N670" s="20" t="s">
        <v>117</v>
      </c>
      <c r="P670" s="19"/>
    </row>
    <row r="671" spans="1:16" x14ac:dyDescent="0.3">
      <c r="A671" s="12" t="s">
        <v>137</v>
      </c>
      <c r="B671" s="12" t="s">
        <v>114</v>
      </c>
      <c r="C671" s="12" t="s">
        <v>115</v>
      </c>
      <c r="D671" s="12" t="s">
        <v>79</v>
      </c>
      <c r="E671" s="21" t="s">
        <v>116</v>
      </c>
      <c r="F671" s="23" t="s">
        <v>116</v>
      </c>
      <c r="G671" s="23" t="s">
        <v>117</v>
      </c>
      <c r="H671" s="16" t="s">
        <v>116</v>
      </c>
      <c r="I671" s="16" t="s">
        <v>117</v>
      </c>
      <c r="J671" s="16" t="s">
        <v>116</v>
      </c>
      <c r="K671" s="17" t="s">
        <v>116</v>
      </c>
      <c r="L671" s="18" t="s">
        <v>116</v>
      </c>
      <c r="M671" s="19" t="s">
        <v>118</v>
      </c>
      <c r="N671" s="20" t="s">
        <v>117</v>
      </c>
      <c r="P671" s="19"/>
    </row>
    <row r="672" spans="1:16" x14ac:dyDescent="0.3">
      <c r="A672" s="12" t="s">
        <v>138</v>
      </c>
      <c r="B672" s="12" t="s">
        <v>114</v>
      </c>
      <c r="C672" s="12" t="s">
        <v>115</v>
      </c>
      <c r="D672" s="12" t="s">
        <v>79</v>
      </c>
      <c r="E672" s="21" t="s">
        <v>116</v>
      </c>
      <c r="F672" s="23" t="s">
        <v>116</v>
      </c>
      <c r="G672" s="23" t="s">
        <v>117</v>
      </c>
      <c r="H672" s="16" t="s">
        <v>116</v>
      </c>
      <c r="I672" s="16" t="s">
        <v>117</v>
      </c>
      <c r="J672" s="16" t="s">
        <v>116</v>
      </c>
      <c r="K672" s="17" t="s">
        <v>116</v>
      </c>
      <c r="L672" s="18" t="s">
        <v>116</v>
      </c>
      <c r="M672" s="19" t="s">
        <v>118</v>
      </c>
      <c r="N672" s="20" t="s">
        <v>117</v>
      </c>
      <c r="P672" s="19"/>
    </row>
    <row r="673" spans="1:16" x14ac:dyDescent="0.3">
      <c r="A673" s="12" t="s">
        <v>139</v>
      </c>
      <c r="B673" s="12" t="s">
        <v>114</v>
      </c>
      <c r="C673" s="12" t="s">
        <v>115</v>
      </c>
      <c r="D673" s="12" t="s">
        <v>79</v>
      </c>
      <c r="E673" s="21" t="s">
        <v>116</v>
      </c>
      <c r="F673" s="23" t="s">
        <v>116</v>
      </c>
      <c r="G673" s="23" t="s">
        <v>117</v>
      </c>
      <c r="H673" s="16" t="s">
        <v>116</v>
      </c>
      <c r="I673" s="16" t="s">
        <v>117</v>
      </c>
      <c r="J673" s="16" t="s">
        <v>116</v>
      </c>
      <c r="K673" s="17" t="s">
        <v>116</v>
      </c>
      <c r="L673" s="18" t="s">
        <v>116</v>
      </c>
      <c r="M673" s="19" t="s">
        <v>118</v>
      </c>
      <c r="N673" s="20" t="s">
        <v>117</v>
      </c>
      <c r="P673" s="19"/>
    </row>
    <row r="674" spans="1:16" x14ac:dyDescent="0.3">
      <c r="A674" s="12" t="s">
        <v>140</v>
      </c>
      <c r="B674" s="12" t="s">
        <v>114</v>
      </c>
      <c r="C674" s="12" t="s">
        <v>115</v>
      </c>
      <c r="D674" s="12" t="s">
        <v>79</v>
      </c>
      <c r="E674" s="21" t="s">
        <v>116</v>
      </c>
      <c r="F674" s="23" t="s">
        <v>116</v>
      </c>
      <c r="G674" s="23" t="s">
        <v>117</v>
      </c>
      <c r="H674" s="16" t="s">
        <v>116</v>
      </c>
      <c r="I674" s="16" t="s">
        <v>117</v>
      </c>
      <c r="J674" s="16" t="s">
        <v>116</v>
      </c>
      <c r="K674" s="17" t="s">
        <v>116</v>
      </c>
      <c r="L674" s="18" t="s">
        <v>116</v>
      </c>
      <c r="M674" s="19" t="s">
        <v>118</v>
      </c>
      <c r="N674" s="20" t="s">
        <v>117</v>
      </c>
      <c r="P674" s="19"/>
    </row>
    <row r="675" spans="1:16" x14ac:dyDescent="0.3">
      <c r="A675" s="12" t="s">
        <v>141</v>
      </c>
      <c r="B675" s="12" t="s">
        <v>114</v>
      </c>
      <c r="C675" s="12" t="s">
        <v>115</v>
      </c>
      <c r="D675" s="12" t="s">
        <v>79</v>
      </c>
      <c r="E675" s="21" t="s">
        <v>116</v>
      </c>
      <c r="F675" s="23" t="s">
        <v>116</v>
      </c>
      <c r="G675" s="23" t="s">
        <v>117</v>
      </c>
      <c r="H675" s="16" t="s">
        <v>116</v>
      </c>
      <c r="I675" s="16" t="s">
        <v>117</v>
      </c>
      <c r="J675" s="16" t="s">
        <v>116</v>
      </c>
      <c r="K675" s="17" t="s">
        <v>116</v>
      </c>
      <c r="L675" s="18" t="s">
        <v>116</v>
      </c>
      <c r="M675" s="19" t="s">
        <v>118</v>
      </c>
      <c r="N675" s="20" t="s">
        <v>117</v>
      </c>
      <c r="P675" s="19"/>
    </row>
    <row r="676" spans="1:16" x14ac:dyDescent="0.3">
      <c r="A676" s="12" t="s">
        <v>142</v>
      </c>
      <c r="B676" s="12" t="s">
        <v>114</v>
      </c>
      <c r="C676" s="12" t="s">
        <v>115</v>
      </c>
      <c r="D676" s="12" t="s">
        <v>79</v>
      </c>
      <c r="E676" s="21" t="s">
        <v>116</v>
      </c>
      <c r="F676" s="23" t="s">
        <v>116</v>
      </c>
      <c r="G676" s="23" t="s">
        <v>117</v>
      </c>
      <c r="H676" s="16" t="s">
        <v>116</v>
      </c>
      <c r="I676" s="16" t="s">
        <v>117</v>
      </c>
      <c r="J676" s="16" t="s">
        <v>116</v>
      </c>
      <c r="K676" s="17" t="s">
        <v>116</v>
      </c>
      <c r="L676" s="18" t="s">
        <v>116</v>
      </c>
      <c r="M676" s="19" t="s">
        <v>118</v>
      </c>
      <c r="N676" s="20" t="s">
        <v>117</v>
      </c>
      <c r="P676" s="19"/>
    </row>
    <row r="677" spans="1:16" x14ac:dyDescent="0.3">
      <c r="A677" s="12" t="s">
        <v>143</v>
      </c>
      <c r="B677" s="12" t="s">
        <v>114</v>
      </c>
      <c r="C677" s="12" t="s">
        <v>115</v>
      </c>
      <c r="D677" s="12" t="s">
        <v>79</v>
      </c>
      <c r="E677" s="21" t="s">
        <v>116</v>
      </c>
      <c r="F677" s="23" t="s">
        <v>116</v>
      </c>
      <c r="G677" s="23" t="s">
        <v>117</v>
      </c>
      <c r="H677" s="16" t="s">
        <v>116</v>
      </c>
      <c r="I677" s="16" t="s">
        <v>117</v>
      </c>
      <c r="J677" s="16" t="s">
        <v>116</v>
      </c>
      <c r="K677" s="17" t="s">
        <v>116</v>
      </c>
      <c r="L677" s="18" t="s">
        <v>116</v>
      </c>
      <c r="M677" s="19" t="s">
        <v>118</v>
      </c>
      <c r="N677" s="20" t="s">
        <v>117</v>
      </c>
      <c r="P677" s="19"/>
    </row>
    <row r="678" spans="1:16" x14ac:dyDescent="0.3">
      <c r="A678" s="12" t="s">
        <v>144</v>
      </c>
      <c r="B678" s="12" t="s">
        <v>114</v>
      </c>
      <c r="C678" s="12" t="s">
        <v>115</v>
      </c>
      <c r="D678" s="12" t="s">
        <v>79</v>
      </c>
      <c r="E678" s="21" t="s">
        <v>116</v>
      </c>
      <c r="F678" s="23" t="s">
        <v>116</v>
      </c>
      <c r="G678" s="23" t="s">
        <v>117</v>
      </c>
      <c r="H678" s="16" t="s">
        <v>116</v>
      </c>
      <c r="I678" s="16" t="s">
        <v>117</v>
      </c>
      <c r="J678" s="16" t="s">
        <v>116</v>
      </c>
      <c r="K678" s="17" t="s">
        <v>116</v>
      </c>
      <c r="L678" s="18" t="s">
        <v>116</v>
      </c>
      <c r="M678" s="19" t="s">
        <v>118</v>
      </c>
      <c r="N678" s="20" t="s">
        <v>117</v>
      </c>
      <c r="P678" s="19"/>
    </row>
    <row r="679" spans="1:16" x14ac:dyDescent="0.3">
      <c r="A679" s="12" t="s">
        <v>145</v>
      </c>
      <c r="B679" s="12" t="s">
        <v>114</v>
      </c>
      <c r="C679" s="12" t="s">
        <v>115</v>
      </c>
      <c r="D679" s="12" t="s">
        <v>79</v>
      </c>
      <c r="E679" s="21" t="s">
        <v>116</v>
      </c>
      <c r="F679" s="23" t="s">
        <v>116</v>
      </c>
      <c r="G679" s="23" t="s">
        <v>117</v>
      </c>
      <c r="H679" s="16" t="s">
        <v>116</v>
      </c>
      <c r="I679" s="16" t="s">
        <v>117</v>
      </c>
      <c r="J679" s="16" t="s">
        <v>116</v>
      </c>
      <c r="K679" s="17" t="s">
        <v>116</v>
      </c>
      <c r="L679" s="18" t="s">
        <v>116</v>
      </c>
      <c r="M679" s="19" t="s">
        <v>118</v>
      </c>
      <c r="N679" s="20" t="s">
        <v>117</v>
      </c>
      <c r="P679" s="19"/>
    </row>
    <row r="680" spans="1:16" x14ac:dyDescent="0.3">
      <c r="A680" s="12" t="s">
        <v>146</v>
      </c>
      <c r="B680" s="12" t="s">
        <v>147</v>
      </c>
      <c r="C680" s="12" t="s">
        <v>148</v>
      </c>
      <c r="D680" s="12" t="s">
        <v>79</v>
      </c>
      <c r="E680" s="21">
        <v>4.88520679786666</v>
      </c>
      <c r="F680" s="23">
        <v>300978.00790858897</v>
      </c>
      <c r="G680" s="23" t="s">
        <v>117</v>
      </c>
      <c r="H680" s="16" t="s">
        <v>117</v>
      </c>
      <c r="I680" s="16" t="s">
        <v>117</v>
      </c>
      <c r="J680" s="16" t="s">
        <v>117</v>
      </c>
      <c r="K680" s="17" t="s">
        <v>117</v>
      </c>
      <c r="L680" s="18" t="s">
        <v>117</v>
      </c>
      <c r="N680" s="20" t="s">
        <v>117</v>
      </c>
      <c r="P680" s="19"/>
    </row>
    <row r="681" spans="1:16" x14ac:dyDescent="0.3">
      <c r="A681" s="12" t="s">
        <v>149</v>
      </c>
      <c r="B681" s="12" t="s">
        <v>147</v>
      </c>
      <c r="C681" s="12" t="s">
        <v>150</v>
      </c>
      <c r="D681" s="12" t="s">
        <v>79</v>
      </c>
      <c r="E681" s="21">
        <v>4.8853077583999998</v>
      </c>
      <c r="F681" s="23">
        <v>255371.75832747499</v>
      </c>
      <c r="G681" s="23" t="s">
        <v>117</v>
      </c>
      <c r="H681" s="16" t="s">
        <v>117</v>
      </c>
      <c r="I681" s="16" t="s">
        <v>117</v>
      </c>
      <c r="J681" s="16" t="s">
        <v>117</v>
      </c>
      <c r="K681" s="17" t="s">
        <v>117</v>
      </c>
      <c r="L681" s="18" t="s">
        <v>117</v>
      </c>
      <c r="N681" s="20" t="s">
        <v>117</v>
      </c>
      <c r="P681" s="19"/>
    </row>
    <row r="682" spans="1:16" x14ac:dyDescent="0.3">
      <c r="A682" s="12" t="s">
        <v>151</v>
      </c>
      <c r="B682" s="12" t="s">
        <v>147</v>
      </c>
      <c r="C682" s="12" t="s">
        <v>152</v>
      </c>
      <c r="D682" s="12" t="s">
        <v>79</v>
      </c>
      <c r="E682" s="21">
        <v>4.8852624695999998</v>
      </c>
      <c r="F682" s="23">
        <v>152837.79770833999</v>
      </c>
      <c r="G682" s="23" t="s">
        <v>117</v>
      </c>
      <c r="H682" s="16" t="s">
        <v>117</v>
      </c>
      <c r="I682" s="16" t="s">
        <v>117</v>
      </c>
      <c r="J682" s="16" t="s">
        <v>117</v>
      </c>
      <c r="K682" s="17" t="s">
        <v>117</v>
      </c>
      <c r="L682" s="18" t="s">
        <v>117</v>
      </c>
      <c r="N682" s="20" t="s">
        <v>117</v>
      </c>
      <c r="P682" s="19"/>
    </row>
    <row r="683" spans="1:16" x14ac:dyDescent="0.3">
      <c r="A683" s="12" t="s">
        <v>153</v>
      </c>
      <c r="B683" s="12" t="s">
        <v>147</v>
      </c>
      <c r="C683" s="12" t="s">
        <v>154</v>
      </c>
      <c r="D683" s="12" t="s">
        <v>79</v>
      </c>
      <c r="E683" s="21">
        <v>4.8852077504000002</v>
      </c>
      <c r="F683" s="23">
        <v>234557.013277386</v>
      </c>
      <c r="G683" s="23" t="s">
        <v>117</v>
      </c>
      <c r="H683" s="16" t="s">
        <v>117</v>
      </c>
      <c r="I683" s="16" t="s">
        <v>117</v>
      </c>
      <c r="J683" s="16" t="s">
        <v>117</v>
      </c>
      <c r="K683" s="17" t="s">
        <v>117</v>
      </c>
      <c r="L683" s="18" t="s">
        <v>117</v>
      </c>
      <c r="N683" s="20" t="s">
        <v>117</v>
      </c>
      <c r="P683" s="19"/>
    </row>
    <row r="684" spans="1:16" x14ac:dyDescent="0.3">
      <c r="A684" s="12" t="s">
        <v>155</v>
      </c>
      <c r="B684" s="12" t="s">
        <v>147</v>
      </c>
      <c r="C684" s="12" t="s">
        <v>156</v>
      </c>
      <c r="D684" s="12" t="s">
        <v>79</v>
      </c>
      <c r="E684" s="21">
        <v>4.8852779133333302</v>
      </c>
      <c r="F684" s="23">
        <v>215431.08843243201</v>
      </c>
      <c r="G684" s="23" t="s">
        <v>117</v>
      </c>
      <c r="H684" s="16" t="s">
        <v>117</v>
      </c>
      <c r="I684" s="16" t="s">
        <v>117</v>
      </c>
      <c r="J684" s="16" t="s">
        <v>117</v>
      </c>
      <c r="K684" s="17" t="s">
        <v>117</v>
      </c>
      <c r="L684" s="18" t="s">
        <v>117</v>
      </c>
      <c r="N684" s="20" t="s">
        <v>117</v>
      </c>
      <c r="P684" s="19"/>
    </row>
    <row r="685" spans="1:16" x14ac:dyDescent="0.3">
      <c r="A685" s="12" t="s">
        <v>157</v>
      </c>
      <c r="B685" s="12" t="s">
        <v>147</v>
      </c>
      <c r="C685" s="12" t="s">
        <v>150</v>
      </c>
      <c r="D685" s="12" t="s">
        <v>79</v>
      </c>
      <c r="E685" s="21">
        <v>4.8852891082666599</v>
      </c>
      <c r="F685" s="23">
        <v>266089.67424651398</v>
      </c>
      <c r="G685" s="23" t="s">
        <v>117</v>
      </c>
      <c r="H685" s="16" t="s">
        <v>117</v>
      </c>
      <c r="I685" s="16" t="s">
        <v>117</v>
      </c>
      <c r="J685" s="16" t="s">
        <v>117</v>
      </c>
      <c r="K685" s="17" t="s">
        <v>117</v>
      </c>
      <c r="L685" s="18" t="s">
        <v>117</v>
      </c>
      <c r="N685" s="20" t="s">
        <v>117</v>
      </c>
      <c r="P685" s="19"/>
    </row>
    <row r="686" spans="1:16" x14ac:dyDescent="0.3">
      <c r="A686" s="12" t="s">
        <v>158</v>
      </c>
      <c r="B686" s="12" t="s">
        <v>147</v>
      </c>
      <c r="C686" s="12" t="s">
        <v>78</v>
      </c>
      <c r="D686" s="12" t="s">
        <v>79</v>
      </c>
      <c r="E686" s="21">
        <v>4.8852910157333298</v>
      </c>
      <c r="F686" s="23">
        <v>256948.32171692501</v>
      </c>
      <c r="G686" s="23" t="s">
        <v>117</v>
      </c>
      <c r="H686" s="16" t="s">
        <v>117</v>
      </c>
      <c r="I686" s="16" t="s">
        <v>117</v>
      </c>
      <c r="J686" s="16" t="s">
        <v>117</v>
      </c>
      <c r="K686" s="17" t="s">
        <v>117</v>
      </c>
      <c r="L686" s="18" t="s">
        <v>117</v>
      </c>
      <c r="N686" s="20" t="s">
        <v>117</v>
      </c>
      <c r="P686" s="19"/>
    </row>
    <row r="687" spans="1:16" x14ac:dyDescent="0.3">
      <c r="A687" s="12" t="s">
        <v>159</v>
      </c>
      <c r="B687" s="12" t="s">
        <v>147</v>
      </c>
      <c r="C687" s="12" t="s">
        <v>160</v>
      </c>
      <c r="D687" s="12" t="s">
        <v>79</v>
      </c>
      <c r="E687" s="21">
        <v>4.8852600866666602</v>
      </c>
      <c r="F687" s="23">
        <v>254389.65597633901</v>
      </c>
      <c r="G687" s="23" t="s">
        <v>117</v>
      </c>
      <c r="H687" s="16" t="s">
        <v>117</v>
      </c>
      <c r="I687" s="16" t="s">
        <v>117</v>
      </c>
      <c r="J687" s="16" t="s">
        <v>117</v>
      </c>
      <c r="K687" s="17" t="s">
        <v>117</v>
      </c>
      <c r="L687" s="18" t="s">
        <v>117</v>
      </c>
      <c r="N687" s="20" t="s">
        <v>117</v>
      </c>
      <c r="P687" s="19"/>
    </row>
    <row r="688" spans="1:16" x14ac:dyDescent="0.3">
      <c r="A688" s="12" t="s">
        <v>161</v>
      </c>
      <c r="B688" s="12" t="s">
        <v>147</v>
      </c>
      <c r="C688" s="12" t="s">
        <v>162</v>
      </c>
      <c r="D688" s="12" t="s">
        <v>79</v>
      </c>
      <c r="E688" s="21">
        <v>4.8751642466666603</v>
      </c>
      <c r="F688" s="23">
        <v>243295.62888501</v>
      </c>
      <c r="G688" s="23" t="s">
        <v>117</v>
      </c>
      <c r="H688" s="16" t="s">
        <v>117</v>
      </c>
      <c r="I688" s="16" t="s">
        <v>117</v>
      </c>
      <c r="J688" s="16" t="s">
        <v>117</v>
      </c>
      <c r="K688" s="17" t="s">
        <v>117</v>
      </c>
      <c r="L688" s="18" t="s">
        <v>117</v>
      </c>
      <c r="N688" s="20" t="s">
        <v>117</v>
      </c>
      <c r="P688" s="19"/>
    </row>
    <row r="689" spans="1:16" x14ac:dyDescent="0.3">
      <c r="A689" s="12" t="s">
        <v>163</v>
      </c>
      <c r="B689" s="12" t="s">
        <v>147</v>
      </c>
      <c r="C689" s="12" t="s">
        <v>164</v>
      </c>
      <c r="D689" s="12" t="s">
        <v>79</v>
      </c>
      <c r="E689" s="21">
        <v>4.8852648981333298</v>
      </c>
      <c r="F689" s="23">
        <v>231107.17208444799</v>
      </c>
      <c r="G689" s="23" t="s">
        <v>117</v>
      </c>
      <c r="H689" s="16" t="s">
        <v>117</v>
      </c>
      <c r="I689" s="16" t="s">
        <v>117</v>
      </c>
      <c r="J689" s="16" t="s">
        <v>117</v>
      </c>
      <c r="K689" s="17" t="s">
        <v>117</v>
      </c>
      <c r="L689" s="18" t="s">
        <v>117</v>
      </c>
      <c r="N689" s="20" t="s">
        <v>117</v>
      </c>
      <c r="P689" s="19"/>
    </row>
    <row r="690" spans="1:16" x14ac:dyDescent="0.3">
      <c r="A690" s="12" t="s">
        <v>165</v>
      </c>
      <c r="B690" s="12" t="s">
        <v>147</v>
      </c>
      <c r="C690" s="12" t="s">
        <v>166</v>
      </c>
      <c r="D690" s="12" t="s">
        <v>79</v>
      </c>
      <c r="E690" s="21">
        <v>4.8751820234666603</v>
      </c>
      <c r="F690" s="23">
        <v>217605.615594634</v>
      </c>
      <c r="G690" s="23" t="s">
        <v>117</v>
      </c>
      <c r="H690" s="16" t="s">
        <v>117</v>
      </c>
      <c r="I690" s="16" t="s">
        <v>117</v>
      </c>
      <c r="J690" s="16" t="s">
        <v>117</v>
      </c>
      <c r="K690" s="17" t="s">
        <v>117</v>
      </c>
      <c r="L690" s="18" t="s">
        <v>117</v>
      </c>
      <c r="N690" s="20" t="s">
        <v>117</v>
      </c>
      <c r="P690" s="19"/>
    </row>
    <row r="691" spans="1:16" x14ac:dyDescent="0.3">
      <c r="A691" s="12" t="s">
        <v>167</v>
      </c>
      <c r="B691" s="12" t="s">
        <v>147</v>
      </c>
      <c r="C691" s="12" t="s">
        <v>168</v>
      </c>
      <c r="D691" s="12" t="s">
        <v>79</v>
      </c>
      <c r="E691" s="21">
        <v>4.8752273375999904</v>
      </c>
      <c r="F691" s="23">
        <v>219055.45769215201</v>
      </c>
      <c r="G691" s="23" t="s">
        <v>117</v>
      </c>
      <c r="H691" s="16" t="s">
        <v>117</v>
      </c>
      <c r="I691" s="16" t="s">
        <v>117</v>
      </c>
      <c r="J691" s="16" t="s">
        <v>117</v>
      </c>
      <c r="K691" s="17" t="s">
        <v>117</v>
      </c>
      <c r="L691" s="18" t="s">
        <v>117</v>
      </c>
      <c r="N691" s="20" t="s">
        <v>117</v>
      </c>
      <c r="P691" s="19"/>
    </row>
    <row r="692" spans="1:16" x14ac:dyDescent="0.3">
      <c r="A692" s="12" t="s">
        <v>169</v>
      </c>
      <c r="B692" s="12" t="s">
        <v>147</v>
      </c>
      <c r="C692" s="12" t="s">
        <v>170</v>
      </c>
      <c r="D692" s="12" t="s">
        <v>79</v>
      </c>
      <c r="E692" s="21">
        <v>4.8752209376</v>
      </c>
      <c r="F692" s="23">
        <v>253083.53741494799</v>
      </c>
      <c r="G692" s="23" t="s">
        <v>117</v>
      </c>
      <c r="H692" s="16" t="s">
        <v>117</v>
      </c>
      <c r="I692" s="16" t="s">
        <v>117</v>
      </c>
      <c r="J692" s="16" t="s">
        <v>117</v>
      </c>
      <c r="K692" s="17" t="s">
        <v>117</v>
      </c>
      <c r="L692" s="18" t="s">
        <v>117</v>
      </c>
      <c r="N692" s="20" t="s">
        <v>117</v>
      </c>
      <c r="P692" s="19"/>
    </row>
    <row r="693" spans="1:16" x14ac:dyDescent="0.3">
      <c r="A693" s="12" t="s">
        <v>171</v>
      </c>
      <c r="B693" s="12" t="s">
        <v>147</v>
      </c>
      <c r="C693" s="12" t="s">
        <v>150</v>
      </c>
      <c r="D693" s="12" t="s">
        <v>79</v>
      </c>
      <c r="E693" s="21">
        <v>4.8852392183999997</v>
      </c>
      <c r="F693" s="23">
        <v>270777.11613964499</v>
      </c>
      <c r="G693" s="23" t="s">
        <v>117</v>
      </c>
      <c r="H693" s="16" t="s">
        <v>117</v>
      </c>
      <c r="I693" s="16" t="s">
        <v>117</v>
      </c>
      <c r="J693" s="16" t="s">
        <v>117</v>
      </c>
      <c r="K693" s="17" t="s">
        <v>117</v>
      </c>
      <c r="L693" s="18" t="s">
        <v>117</v>
      </c>
      <c r="N693" s="20" t="s">
        <v>117</v>
      </c>
      <c r="P693" s="19"/>
    </row>
    <row r="694" spans="1:16" x14ac:dyDescent="0.3">
      <c r="A694" s="12" t="s">
        <v>172</v>
      </c>
      <c r="B694" s="12" t="s">
        <v>147</v>
      </c>
      <c r="C694" s="12" t="s">
        <v>152</v>
      </c>
      <c r="D694" s="12" t="s">
        <v>79</v>
      </c>
      <c r="E694" s="21">
        <v>4.87528533946666</v>
      </c>
      <c r="F694" s="23">
        <v>140444.27423122001</v>
      </c>
      <c r="G694" s="23" t="s">
        <v>117</v>
      </c>
      <c r="H694" s="16" t="s">
        <v>117</v>
      </c>
      <c r="I694" s="16" t="s">
        <v>117</v>
      </c>
      <c r="J694" s="16" t="s">
        <v>117</v>
      </c>
      <c r="K694" s="17" t="s">
        <v>117</v>
      </c>
      <c r="L694" s="18" t="s">
        <v>117</v>
      </c>
      <c r="N694" s="20" t="s">
        <v>117</v>
      </c>
      <c r="P694" s="19"/>
    </row>
    <row r="695" spans="1:16" x14ac:dyDescent="0.3">
      <c r="A695" s="12" t="s">
        <v>173</v>
      </c>
      <c r="B695" s="12" t="s">
        <v>147</v>
      </c>
      <c r="C695" s="12" t="s">
        <v>174</v>
      </c>
      <c r="D695" s="12" t="s">
        <v>79</v>
      </c>
      <c r="E695" s="21">
        <v>4.8852644810666597</v>
      </c>
      <c r="F695" s="23">
        <v>260268.482595543</v>
      </c>
      <c r="G695" s="23" t="s">
        <v>117</v>
      </c>
      <c r="H695" s="16" t="s">
        <v>117</v>
      </c>
      <c r="I695" s="16" t="s">
        <v>117</v>
      </c>
      <c r="J695" s="16" t="s">
        <v>117</v>
      </c>
      <c r="K695" s="17" t="s">
        <v>117</v>
      </c>
      <c r="L695" s="18" t="s">
        <v>117</v>
      </c>
      <c r="N695" s="20" t="s">
        <v>117</v>
      </c>
      <c r="P695" s="19"/>
    </row>
    <row r="696" spans="1:16" x14ac:dyDescent="0.3">
      <c r="A696" s="12" t="s">
        <v>175</v>
      </c>
      <c r="B696" s="12" t="s">
        <v>147</v>
      </c>
      <c r="C696" s="12" t="s">
        <v>176</v>
      </c>
      <c r="D696" s="12" t="s">
        <v>79</v>
      </c>
      <c r="E696" s="21">
        <v>4.8853078138666604</v>
      </c>
      <c r="F696" s="23">
        <v>280352.120310103</v>
      </c>
      <c r="G696" s="23" t="s">
        <v>117</v>
      </c>
      <c r="H696" s="16" t="s">
        <v>117</v>
      </c>
      <c r="I696" s="16" t="s">
        <v>117</v>
      </c>
      <c r="J696" s="16" t="s">
        <v>117</v>
      </c>
      <c r="K696" s="17" t="s">
        <v>117</v>
      </c>
      <c r="L696" s="18" t="s">
        <v>117</v>
      </c>
      <c r="N696" s="20" t="s">
        <v>117</v>
      </c>
      <c r="P696" s="19"/>
    </row>
    <row r="697" spans="1:16" x14ac:dyDescent="0.3">
      <c r="A697" s="12" t="s">
        <v>177</v>
      </c>
      <c r="B697" s="12" t="s">
        <v>147</v>
      </c>
      <c r="C697" s="12" t="s">
        <v>78</v>
      </c>
      <c r="D697" s="12" t="s">
        <v>79</v>
      </c>
      <c r="E697" s="21">
        <v>4.875279892</v>
      </c>
      <c r="F697" s="23">
        <v>262695.56464678003</v>
      </c>
      <c r="G697" s="23" t="s">
        <v>117</v>
      </c>
      <c r="H697" s="16" t="s">
        <v>117</v>
      </c>
      <c r="I697" s="16" t="s">
        <v>117</v>
      </c>
      <c r="J697" s="16" t="s">
        <v>117</v>
      </c>
      <c r="K697" s="17" t="s">
        <v>117</v>
      </c>
      <c r="L697" s="18" t="s">
        <v>117</v>
      </c>
      <c r="N697" s="20" t="s">
        <v>117</v>
      </c>
      <c r="P697" s="19"/>
    </row>
    <row r="698" spans="1:16" x14ac:dyDescent="0.3">
      <c r="A698" s="12" t="s">
        <v>178</v>
      </c>
      <c r="B698" s="12" t="s">
        <v>147</v>
      </c>
      <c r="C698" s="12" t="s">
        <v>179</v>
      </c>
      <c r="D698" s="12" t="s">
        <v>79</v>
      </c>
      <c r="E698" s="21">
        <v>4.8853277415999896</v>
      </c>
      <c r="F698" s="23">
        <v>186058.08437871901</v>
      </c>
      <c r="G698" s="23" t="s">
        <v>117</v>
      </c>
      <c r="H698" s="16" t="s">
        <v>117</v>
      </c>
      <c r="I698" s="16" t="s">
        <v>117</v>
      </c>
      <c r="J698" s="16" t="s">
        <v>117</v>
      </c>
      <c r="K698" s="17" t="s">
        <v>117</v>
      </c>
      <c r="L698" s="18" t="s">
        <v>117</v>
      </c>
      <c r="N698" s="20" t="s">
        <v>117</v>
      </c>
      <c r="P698" s="19"/>
    </row>
    <row r="699" spans="1:16" x14ac:dyDescent="0.3">
      <c r="A699" s="12" t="s">
        <v>180</v>
      </c>
      <c r="B699" s="12" t="s">
        <v>147</v>
      </c>
      <c r="C699" s="12" t="s">
        <v>181</v>
      </c>
      <c r="D699" s="12" t="s">
        <v>79</v>
      </c>
      <c r="E699" s="21">
        <v>4.87517995653333</v>
      </c>
      <c r="F699" s="23">
        <v>271120.76602531102</v>
      </c>
      <c r="G699" s="23" t="s">
        <v>117</v>
      </c>
      <c r="H699" s="16" t="s">
        <v>117</v>
      </c>
      <c r="I699" s="16" t="s">
        <v>117</v>
      </c>
      <c r="J699" s="16" t="s">
        <v>117</v>
      </c>
      <c r="K699" s="17" t="s">
        <v>117</v>
      </c>
      <c r="L699" s="18" t="s">
        <v>117</v>
      </c>
      <c r="N699" s="20" t="s">
        <v>117</v>
      </c>
      <c r="P699" s="19"/>
    </row>
    <row r="700" spans="1:16" x14ac:dyDescent="0.3">
      <c r="A700" s="12" t="s">
        <v>182</v>
      </c>
      <c r="B700" s="12" t="s">
        <v>147</v>
      </c>
      <c r="C700" s="12" t="s">
        <v>183</v>
      </c>
      <c r="D700" s="12" t="s">
        <v>79</v>
      </c>
      <c r="E700" s="21">
        <v>4.8853088231999999</v>
      </c>
      <c r="F700" s="23">
        <v>269536.70633018599</v>
      </c>
      <c r="G700" s="23" t="s">
        <v>117</v>
      </c>
      <c r="H700" s="16" t="s">
        <v>117</v>
      </c>
      <c r="I700" s="16" t="s">
        <v>117</v>
      </c>
      <c r="J700" s="16" t="s">
        <v>117</v>
      </c>
      <c r="K700" s="17" t="s">
        <v>117</v>
      </c>
      <c r="L700" s="18" t="s">
        <v>117</v>
      </c>
      <c r="N700" s="20" t="s">
        <v>117</v>
      </c>
      <c r="P700" s="19"/>
    </row>
    <row r="701" spans="1:16" x14ac:dyDescent="0.3">
      <c r="A701" s="12" t="s">
        <v>184</v>
      </c>
      <c r="B701" s="12" t="s">
        <v>147</v>
      </c>
      <c r="C701" s="12" t="s">
        <v>185</v>
      </c>
      <c r="D701" s="12" t="s">
        <v>79</v>
      </c>
      <c r="E701" s="21">
        <v>4.8751955250666601</v>
      </c>
      <c r="F701" s="23">
        <v>174960.42077665299</v>
      </c>
      <c r="G701" s="23" t="s">
        <v>117</v>
      </c>
      <c r="H701" s="16" t="s">
        <v>117</v>
      </c>
      <c r="I701" s="16" t="s">
        <v>117</v>
      </c>
      <c r="J701" s="16" t="s">
        <v>117</v>
      </c>
      <c r="K701" s="17" t="s">
        <v>117</v>
      </c>
      <c r="L701" s="18" t="s">
        <v>117</v>
      </c>
      <c r="N701" s="20" t="s">
        <v>117</v>
      </c>
      <c r="P701" s="19"/>
    </row>
    <row r="702" spans="1:16" x14ac:dyDescent="0.3">
      <c r="A702" s="12" t="s">
        <v>186</v>
      </c>
      <c r="B702" s="12" t="s">
        <v>147</v>
      </c>
      <c r="C702" s="12" t="s">
        <v>187</v>
      </c>
      <c r="D702" s="12" t="s">
        <v>79</v>
      </c>
      <c r="E702" s="21">
        <v>4.8752198480000004</v>
      </c>
      <c r="F702" s="23">
        <v>199301.618788705</v>
      </c>
      <c r="G702" s="23" t="s">
        <v>117</v>
      </c>
      <c r="H702" s="16" t="s">
        <v>117</v>
      </c>
      <c r="I702" s="16" t="s">
        <v>117</v>
      </c>
      <c r="J702" s="16" t="s">
        <v>117</v>
      </c>
      <c r="K702" s="17" t="s">
        <v>117</v>
      </c>
      <c r="L702" s="18" t="s">
        <v>117</v>
      </c>
      <c r="N702" s="20" t="s">
        <v>117</v>
      </c>
      <c r="P702" s="19"/>
    </row>
    <row r="703" spans="1:16" x14ac:dyDescent="0.3">
      <c r="A703" s="12" t="s">
        <v>188</v>
      </c>
      <c r="B703" s="12" t="s">
        <v>147</v>
      </c>
      <c r="C703" s="12" t="s">
        <v>189</v>
      </c>
      <c r="D703" s="12" t="s">
        <v>79</v>
      </c>
      <c r="E703" s="21">
        <v>4.8852411623999998</v>
      </c>
      <c r="F703" s="23">
        <v>224874.45650417401</v>
      </c>
      <c r="G703" s="23" t="s">
        <v>117</v>
      </c>
      <c r="H703" s="16" t="s">
        <v>117</v>
      </c>
      <c r="I703" s="16" t="s">
        <v>117</v>
      </c>
      <c r="J703" s="16" t="s">
        <v>117</v>
      </c>
      <c r="K703" s="17" t="s">
        <v>117</v>
      </c>
      <c r="L703" s="18" t="s">
        <v>117</v>
      </c>
      <c r="N703" s="20" t="s">
        <v>117</v>
      </c>
      <c r="P703" s="19"/>
    </row>
    <row r="704" spans="1:16" x14ac:dyDescent="0.3">
      <c r="A704" s="12" t="s">
        <v>190</v>
      </c>
      <c r="B704" s="12" t="s">
        <v>147</v>
      </c>
      <c r="C704" s="12" t="s">
        <v>150</v>
      </c>
      <c r="D704" s="12" t="s">
        <v>79</v>
      </c>
      <c r="E704" s="21">
        <v>4.8753120298666603</v>
      </c>
      <c r="F704" s="23">
        <v>272441.07110228803</v>
      </c>
      <c r="G704" s="23" t="s">
        <v>117</v>
      </c>
      <c r="H704" s="16" t="s">
        <v>117</v>
      </c>
      <c r="I704" s="16" t="s">
        <v>117</v>
      </c>
      <c r="J704" s="16" t="s">
        <v>117</v>
      </c>
      <c r="K704" s="17" t="s">
        <v>117</v>
      </c>
      <c r="L704" s="18" t="s">
        <v>117</v>
      </c>
      <c r="N704" s="20" t="s">
        <v>117</v>
      </c>
      <c r="P704" s="19"/>
    </row>
    <row r="705" spans="1:16" x14ac:dyDescent="0.3">
      <c r="A705" s="12" t="s">
        <v>191</v>
      </c>
      <c r="B705" s="12" t="s">
        <v>147</v>
      </c>
      <c r="C705" s="12" t="s">
        <v>192</v>
      </c>
      <c r="D705" s="12" t="s">
        <v>79</v>
      </c>
      <c r="E705" s="21">
        <v>4.8853247352000002</v>
      </c>
      <c r="F705" s="23">
        <v>260172.27691260501</v>
      </c>
      <c r="G705" s="23" t="s">
        <v>117</v>
      </c>
      <c r="H705" s="16" t="s">
        <v>117</v>
      </c>
      <c r="I705" s="16" t="s">
        <v>117</v>
      </c>
      <c r="J705" s="16" t="s">
        <v>117</v>
      </c>
      <c r="K705" s="17" t="s">
        <v>117</v>
      </c>
      <c r="L705" s="18" t="s">
        <v>117</v>
      </c>
      <c r="N705" s="20" t="s">
        <v>117</v>
      </c>
      <c r="P705" s="19"/>
    </row>
    <row r="706" spans="1:16" x14ac:dyDescent="0.3">
      <c r="A706" s="12" t="s">
        <v>193</v>
      </c>
      <c r="B706" s="12" t="s">
        <v>147</v>
      </c>
      <c r="C706" s="12" t="s">
        <v>194</v>
      </c>
      <c r="D706" s="12" t="s">
        <v>79</v>
      </c>
      <c r="E706" s="21">
        <v>4.8852712256000004</v>
      </c>
      <c r="F706" s="23">
        <v>185401.13107346901</v>
      </c>
      <c r="G706" s="23" t="s">
        <v>117</v>
      </c>
      <c r="H706" s="16" t="s">
        <v>117</v>
      </c>
      <c r="I706" s="16" t="s">
        <v>117</v>
      </c>
      <c r="J706" s="16" t="s">
        <v>117</v>
      </c>
      <c r="K706" s="17" t="s">
        <v>117</v>
      </c>
      <c r="L706" s="18" t="s">
        <v>117</v>
      </c>
      <c r="N706" s="20" t="s">
        <v>117</v>
      </c>
      <c r="P706" s="19"/>
    </row>
    <row r="707" spans="1:16" x14ac:dyDescent="0.3">
      <c r="A707" s="12" t="s">
        <v>195</v>
      </c>
      <c r="B707" s="12" t="s">
        <v>147</v>
      </c>
      <c r="C707" s="12" t="s">
        <v>154</v>
      </c>
      <c r="D707" s="12" t="s">
        <v>79</v>
      </c>
      <c r="E707" s="21">
        <v>4.8852712943999999</v>
      </c>
      <c r="F707" s="23">
        <v>246725.415845485</v>
      </c>
      <c r="G707" s="23" t="s">
        <v>117</v>
      </c>
      <c r="H707" s="16" t="s">
        <v>117</v>
      </c>
      <c r="I707" s="16" t="s">
        <v>117</v>
      </c>
      <c r="J707" s="16" t="s">
        <v>117</v>
      </c>
      <c r="K707" s="17" t="s">
        <v>117</v>
      </c>
      <c r="L707" s="18" t="s">
        <v>117</v>
      </c>
      <c r="N707" s="20" t="s">
        <v>117</v>
      </c>
      <c r="P707" s="19"/>
    </row>
    <row r="708" spans="1:16" x14ac:dyDescent="0.3">
      <c r="A708" s="12" t="s">
        <v>196</v>
      </c>
      <c r="B708" s="12" t="s">
        <v>147</v>
      </c>
      <c r="C708" s="12" t="s">
        <v>197</v>
      </c>
      <c r="D708" s="12" t="s">
        <v>79</v>
      </c>
      <c r="E708" s="21">
        <v>4.8851749048000004</v>
      </c>
      <c r="F708" s="23">
        <v>186397.89861459701</v>
      </c>
      <c r="G708" s="23" t="s">
        <v>117</v>
      </c>
      <c r="H708" s="16" t="s">
        <v>117</v>
      </c>
      <c r="I708" s="16" t="s">
        <v>117</v>
      </c>
      <c r="J708" s="16" t="s">
        <v>117</v>
      </c>
      <c r="K708" s="17" t="s">
        <v>117</v>
      </c>
      <c r="L708" s="18" t="s">
        <v>117</v>
      </c>
      <c r="N708" s="20" t="s">
        <v>117</v>
      </c>
      <c r="P708" s="19"/>
    </row>
    <row r="709" spans="1:16" x14ac:dyDescent="0.3">
      <c r="A709" s="12" t="s">
        <v>198</v>
      </c>
      <c r="B709" s="12" t="s">
        <v>147</v>
      </c>
      <c r="C709" s="12" t="s">
        <v>199</v>
      </c>
      <c r="D709" s="12" t="s">
        <v>79</v>
      </c>
      <c r="E709" s="21">
        <v>4.8852630144000004</v>
      </c>
      <c r="F709" s="23">
        <v>224703.26245449801</v>
      </c>
      <c r="G709" s="23" t="s">
        <v>117</v>
      </c>
      <c r="H709" s="16" t="s">
        <v>117</v>
      </c>
      <c r="I709" s="16" t="s">
        <v>117</v>
      </c>
      <c r="J709" s="16" t="s">
        <v>117</v>
      </c>
      <c r="K709" s="17" t="s">
        <v>117</v>
      </c>
      <c r="L709" s="18" t="s">
        <v>117</v>
      </c>
      <c r="N709" s="20" t="s">
        <v>117</v>
      </c>
      <c r="P709" s="19"/>
    </row>
    <row r="710" spans="1:16" x14ac:dyDescent="0.3">
      <c r="A710" s="12" t="s">
        <v>200</v>
      </c>
      <c r="B710" s="12" t="s">
        <v>147</v>
      </c>
      <c r="C710" s="12" t="s">
        <v>156</v>
      </c>
      <c r="D710" s="12" t="s">
        <v>79</v>
      </c>
      <c r="E710" s="21">
        <v>4.88525312746666</v>
      </c>
      <c r="F710" s="23">
        <v>230911.70460939599</v>
      </c>
      <c r="G710" s="23" t="s">
        <v>117</v>
      </c>
      <c r="H710" s="16" t="s">
        <v>117</v>
      </c>
      <c r="I710" s="16" t="s">
        <v>117</v>
      </c>
      <c r="J710" s="16" t="s">
        <v>117</v>
      </c>
      <c r="K710" s="17" t="s">
        <v>117</v>
      </c>
      <c r="L710" s="18" t="s">
        <v>117</v>
      </c>
      <c r="N710" s="20" t="s">
        <v>117</v>
      </c>
      <c r="P710" s="19"/>
    </row>
    <row r="711" spans="1:16" x14ac:dyDescent="0.3">
      <c r="A711" s="12" t="s">
        <v>201</v>
      </c>
      <c r="B711" s="12" t="s">
        <v>147</v>
      </c>
      <c r="C711" s="12" t="s">
        <v>78</v>
      </c>
      <c r="D711" s="12" t="s">
        <v>79</v>
      </c>
      <c r="E711" s="21">
        <v>4.8852185423999996</v>
      </c>
      <c r="F711" s="23">
        <v>266563.58306481701</v>
      </c>
      <c r="G711" s="23" t="s">
        <v>117</v>
      </c>
      <c r="H711" s="16" t="s">
        <v>117</v>
      </c>
      <c r="I711" s="16" t="s">
        <v>117</v>
      </c>
      <c r="J711" s="16" t="s">
        <v>117</v>
      </c>
      <c r="K711" s="17" t="s">
        <v>117</v>
      </c>
      <c r="L711" s="18" t="s">
        <v>117</v>
      </c>
      <c r="N711" s="20" t="s">
        <v>117</v>
      </c>
      <c r="P711" s="19"/>
    </row>
    <row r="712" spans="1:16" x14ac:dyDescent="0.3">
      <c r="A712" s="12" t="s">
        <v>202</v>
      </c>
      <c r="B712" s="12" t="s">
        <v>147</v>
      </c>
      <c r="C712" s="12" t="s">
        <v>203</v>
      </c>
      <c r="D712" s="12" t="s">
        <v>79</v>
      </c>
      <c r="E712" s="21">
        <v>4.8851973623999996</v>
      </c>
      <c r="F712" s="23">
        <v>257251.55130209099</v>
      </c>
      <c r="G712" s="23" t="s">
        <v>117</v>
      </c>
      <c r="H712" s="16" t="s">
        <v>117</v>
      </c>
      <c r="I712" s="16" t="s">
        <v>117</v>
      </c>
      <c r="J712" s="16" t="s">
        <v>117</v>
      </c>
      <c r="K712" s="17" t="s">
        <v>117</v>
      </c>
      <c r="L712" s="18" t="s">
        <v>117</v>
      </c>
      <c r="N712" s="20" t="s">
        <v>117</v>
      </c>
      <c r="P712" s="19"/>
    </row>
    <row r="713" spans="1:16" x14ac:dyDescent="0.3">
      <c r="A713" s="12" t="s">
        <v>204</v>
      </c>
      <c r="B713" s="12" t="s">
        <v>147</v>
      </c>
      <c r="C713" s="12" t="s">
        <v>205</v>
      </c>
      <c r="D713" s="12" t="s">
        <v>79</v>
      </c>
      <c r="E713" s="21">
        <v>4.8852772136000002</v>
      </c>
      <c r="F713" s="23">
        <v>282575.74967742199</v>
      </c>
      <c r="G713" s="23" t="s">
        <v>117</v>
      </c>
      <c r="H713" s="16" t="s">
        <v>117</v>
      </c>
      <c r="I713" s="16" t="s">
        <v>117</v>
      </c>
      <c r="J713" s="16" t="s">
        <v>117</v>
      </c>
      <c r="K713" s="17" t="s">
        <v>117</v>
      </c>
      <c r="L713" s="18" t="s">
        <v>117</v>
      </c>
      <c r="N713" s="20" t="s">
        <v>117</v>
      </c>
      <c r="P713" s="19"/>
    </row>
    <row r="714" spans="1:16" x14ac:dyDescent="0.3">
      <c r="A714" s="12" t="s">
        <v>206</v>
      </c>
      <c r="B714" s="12" t="s">
        <v>147</v>
      </c>
      <c r="C714" s="12" t="s">
        <v>207</v>
      </c>
      <c r="D714" s="12" t="s">
        <v>79</v>
      </c>
      <c r="E714" s="21">
        <v>4.8853229373333296</v>
      </c>
      <c r="F714" s="23">
        <v>220153.34226469701</v>
      </c>
      <c r="G714" s="23" t="s">
        <v>117</v>
      </c>
      <c r="H714" s="16" t="s">
        <v>117</v>
      </c>
      <c r="I714" s="16" t="s">
        <v>117</v>
      </c>
      <c r="J714" s="16" t="s">
        <v>117</v>
      </c>
      <c r="K714" s="17" t="s">
        <v>117</v>
      </c>
      <c r="L714" s="18" t="s">
        <v>117</v>
      </c>
      <c r="N714" s="20" t="s">
        <v>117</v>
      </c>
      <c r="P714" s="19"/>
    </row>
    <row r="715" spans="1:16" x14ac:dyDescent="0.3">
      <c r="A715" s="12" t="s">
        <v>208</v>
      </c>
      <c r="B715" s="12" t="s">
        <v>147</v>
      </c>
      <c r="C715" s="12" t="s">
        <v>209</v>
      </c>
      <c r="D715" s="12" t="s">
        <v>79</v>
      </c>
      <c r="E715" s="21">
        <v>4.8852061373333298</v>
      </c>
      <c r="F715" s="23">
        <v>158781.390973784</v>
      </c>
      <c r="G715" s="23" t="s">
        <v>117</v>
      </c>
      <c r="H715" s="16" t="s">
        <v>117</v>
      </c>
      <c r="I715" s="16" t="s">
        <v>117</v>
      </c>
      <c r="J715" s="16" t="s">
        <v>117</v>
      </c>
      <c r="K715" s="17" t="s">
        <v>117</v>
      </c>
      <c r="L715" s="18" t="s">
        <v>117</v>
      </c>
      <c r="N715" s="20" t="s">
        <v>117</v>
      </c>
      <c r="P715" s="19"/>
    </row>
    <row r="716" spans="1:16" x14ac:dyDescent="0.3">
      <c r="A716" s="12" t="s">
        <v>210</v>
      </c>
      <c r="B716" s="12" t="s">
        <v>147</v>
      </c>
      <c r="C716" s="12" t="s">
        <v>211</v>
      </c>
      <c r="D716" s="12" t="s">
        <v>79</v>
      </c>
      <c r="E716" s="21">
        <v>4.8852999770666603</v>
      </c>
      <c r="F716" s="23">
        <v>235983.84373801501</v>
      </c>
      <c r="G716" s="23" t="s">
        <v>117</v>
      </c>
      <c r="H716" s="16" t="s">
        <v>117</v>
      </c>
      <c r="I716" s="16" t="s">
        <v>117</v>
      </c>
      <c r="J716" s="16" t="s">
        <v>117</v>
      </c>
      <c r="K716" s="17" t="s">
        <v>117</v>
      </c>
      <c r="L716" s="18" t="s">
        <v>117</v>
      </c>
      <c r="N716" s="20" t="s">
        <v>117</v>
      </c>
      <c r="P716" s="19"/>
    </row>
    <row r="717" spans="1:16" x14ac:dyDescent="0.3">
      <c r="A717" s="12" t="s">
        <v>212</v>
      </c>
      <c r="B717" s="12" t="s">
        <v>147</v>
      </c>
      <c r="C717" s="12" t="s">
        <v>213</v>
      </c>
      <c r="D717" s="12" t="s">
        <v>79</v>
      </c>
      <c r="E717" s="21">
        <v>4.8852443746666596</v>
      </c>
      <c r="F717" s="23">
        <v>228205.251420021</v>
      </c>
      <c r="G717" s="23" t="s">
        <v>117</v>
      </c>
      <c r="H717" s="16" t="s">
        <v>117</v>
      </c>
      <c r="I717" s="16" t="s">
        <v>117</v>
      </c>
      <c r="J717" s="16" t="s">
        <v>117</v>
      </c>
      <c r="K717" s="17" t="s">
        <v>117</v>
      </c>
      <c r="L717" s="18" t="s">
        <v>117</v>
      </c>
      <c r="N717" s="20" t="s">
        <v>117</v>
      </c>
      <c r="P717" s="19"/>
    </row>
    <row r="718" spans="1:16" x14ac:dyDescent="0.3">
      <c r="A718" s="12" t="s">
        <v>214</v>
      </c>
      <c r="B718" s="12" t="s">
        <v>147</v>
      </c>
      <c r="C718" s="12" t="s">
        <v>148</v>
      </c>
      <c r="D718" s="12" t="s">
        <v>79</v>
      </c>
      <c r="E718" s="21">
        <v>4.8852713663999996</v>
      </c>
      <c r="F718" s="23">
        <v>314874.14398072398</v>
      </c>
      <c r="G718" s="23" t="s">
        <v>117</v>
      </c>
      <c r="H718" s="16" t="s">
        <v>117</v>
      </c>
      <c r="I718" s="16" t="s">
        <v>117</v>
      </c>
      <c r="J718" s="16" t="s">
        <v>117</v>
      </c>
      <c r="K718" s="17" t="s">
        <v>117</v>
      </c>
      <c r="L718" s="18" t="s">
        <v>117</v>
      </c>
      <c r="N718" s="20" t="s">
        <v>117</v>
      </c>
      <c r="P718" s="19"/>
    </row>
    <row r="719" spans="1:16" x14ac:dyDescent="0.3">
      <c r="A719" s="12" t="s">
        <v>215</v>
      </c>
      <c r="B719" s="12" t="s">
        <v>147</v>
      </c>
      <c r="C719" s="12" t="s">
        <v>216</v>
      </c>
      <c r="D719" s="12" t="s">
        <v>79</v>
      </c>
      <c r="E719" s="21">
        <v>4.8852732120000004</v>
      </c>
      <c r="F719" s="23">
        <v>235439.877361311</v>
      </c>
      <c r="G719" s="23" t="s">
        <v>117</v>
      </c>
      <c r="H719" s="16" t="s">
        <v>117</v>
      </c>
      <c r="I719" s="16" t="s">
        <v>117</v>
      </c>
      <c r="J719" s="16" t="s">
        <v>117</v>
      </c>
      <c r="K719" s="17" t="s">
        <v>117</v>
      </c>
      <c r="L719" s="18" t="s">
        <v>117</v>
      </c>
      <c r="N719" s="20" t="s">
        <v>117</v>
      </c>
      <c r="P719" s="19"/>
    </row>
    <row r="720" spans="1:16" x14ac:dyDescent="0.3">
      <c r="A720" s="12" t="s">
        <v>217</v>
      </c>
      <c r="B720" s="12" t="s">
        <v>147</v>
      </c>
      <c r="C720" s="12" t="s">
        <v>218</v>
      </c>
      <c r="D720" s="12" t="s">
        <v>79</v>
      </c>
      <c r="E720" s="21">
        <v>4.8852897029333304</v>
      </c>
      <c r="F720" s="23">
        <v>223764.84860281099</v>
      </c>
      <c r="G720" s="23" t="s">
        <v>117</v>
      </c>
      <c r="H720" s="16" t="s">
        <v>117</v>
      </c>
      <c r="I720" s="16" t="s">
        <v>117</v>
      </c>
      <c r="J720" s="16" t="s">
        <v>117</v>
      </c>
      <c r="K720" s="17" t="s">
        <v>117</v>
      </c>
      <c r="L720" s="18" t="s">
        <v>117</v>
      </c>
      <c r="N720" s="20" t="s">
        <v>117</v>
      </c>
      <c r="P720" s="19"/>
    </row>
    <row r="721" spans="1:16" x14ac:dyDescent="0.3">
      <c r="A721" s="12" t="s">
        <v>219</v>
      </c>
      <c r="B721" s="12" t="s">
        <v>147</v>
      </c>
      <c r="C721" s="12" t="s">
        <v>220</v>
      </c>
      <c r="D721" s="12" t="s">
        <v>79</v>
      </c>
      <c r="E721" s="21">
        <v>4.8852638234666603</v>
      </c>
      <c r="F721" s="23">
        <v>168521.80466415599</v>
      </c>
      <c r="G721" s="23" t="s">
        <v>117</v>
      </c>
      <c r="H721" s="16" t="s">
        <v>117</v>
      </c>
      <c r="I721" s="16" t="s">
        <v>117</v>
      </c>
      <c r="J721" s="16" t="s">
        <v>117</v>
      </c>
      <c r="K721" s="17" t="s">
        <v>117</v>
      </c>
      <c r="L721" s="18" t="s">
        <v>117</v>
      </c>
      <c r="N721" s="20" t="s">
        <v>117</v>
      </c>
      <c r="P721" s="19"/>
    </row>
    <row r="722" spans="1:16" x14ac:dyDescent="0.3">
      <c r="A722" s="12" t="s">
        <v>221</v>
      </c>
      <c r="B722" s="12" t="s">
        <v>147</v>
      </c>
      <c r="C722" s="12" t="s">
        <v>164</v>
      </c>
      <c r="D722" s="12" t="s">
        <v>79</v>
      </c>
      <c r="E722" s="21">
        <v>4.8851956938666596</v>
      </c>
      <c r="F722" s="23">
        <v>244403.70440801699</v>
      </c>
      <c r="G722" s="23" t="s">
        <v>117</v>
      </c>
      <c r="H722" s="16" t="s">
        <v>117</v>
      </c>
      <c r="I722" s="16" t="s">
        <v>117</v>
      </c>
      <c r="J722" s="16" t="s">
        <v>117</v>
      </c>
      <c r="K722" s="17" t="s">
        <v>117</v>
      </c>
      <c r="L722" s="18" t="s">
        <v>117</v>
      </c>
      <c r="N722" s="20" t="s">
        <v>117</v>
      </c>
      <c r="P722" s="19"/>
    </row>
    <row r="723" spans="1:16" x14ac:dyDescent="0.3">
      <c r="A723" s="12" t="s">
        <v>222</v>
      </c>
      <c r="B723" s="12" t="s">
        <v>147</v>
      </c>
      <c r="C723" s="12" t="s">
        <v>166</v>
      </c>
      <c r="D723" s="12" t="s">
        <v>79</v>
      </c>
      <c r="E723" s="21">
        <v>4.8852768173333301</v>
      </c>
      <c r="F723" s="23">
        <v>218548.53214434601</v>
      </c>
      <c r="G723" s="23" t="s">
        <v>117</v>
      </c>
      <c r="H723" s="16" t="s">
        <v>117</v>
      </c>
      <c r="I723" s="16" t="s">
        <v>117</v>
      </c>
      <c r="J723" s="16" t="s">
        <v>117</v>
      </c>
      <c r="K723" s="17" t="s">
        <v>117</v>
      </c>
      <c r="L723" s="18" t="s">
        <v>117</v>
      </c>
      <c r="N723" s="20" t="s">
        <v>117</v>
      </c>
      <c r="P723" s="19"/>
    </row>
    <row r="724" spans="1:16" x14ac:dyDescent="0.3">
      <c r="A724" s="12" t="s">
        <v>223</v>
      </c>
      <c r="B724" s="12" t="s">
        <v>147</v>
      </c>
      <c r="C724" s="12" t="s">
        <v>174</v>
      </c>
      <c r="D724" s="12" t="s">
        <v>79</v>
      </c>
      <c r="E724" s="21">
        <v>4.8851964346666596</v>
      </c>
      <c r="F724" s="23">
        <v>275553.65811406402</v>
      </c>
      <c r="G724" s="23" t="s">
        <v>117</v>
      </c>
      <c r="H724" s="16" t="s">
        <v>117</v>
      </c>
      <c r="I724" s="16" t="s">
        <v>117</v>
      </c>
      <c r="J724" s="16" t="s">
        <v>117</v>
      </c>
      <c r="K724" s="17" t="s">
        <v>117</v>
      </c>
      <c r="L724" s="18" t="s">
        <v>117</v>
      </c>
      <c r="N724" s="20" t="s">
        <v>117</v>
      </c>
      <c r="P724" s="19"/>
    </row>
    <row r="725" spans="1:16" x14ac:dyDescent="0.3">
      <c r="A725" s="12" t="s">
        <v>224</v>
      </c>
      <c r="B725" s="12" t="s">
        <v>147</v>
      </c>
      <c r="C725" s="12" t="s">
        <v>78</v>
      </c>
      <c r="D725" s="12" t="s">
        <v>79</v>
      </c>
      <c r="E725" s="21">
        <v>4.8851938226666602</v>
      </c>
      <c r="F725" s="23">
        <v>270476.068197796</v>
      </c>
      <c r="G725" s="23" t="s">
        <v>117</v>
      </c>
      <c r="H725" s="16" t="s">
        <v>117</v>
      </c>
      <c r="I725" s="16" t="s">
        <v>117</v>
      </c>
      <c r="J725" s="16" t="s">
        <v>117</v>
      </c>
      <c r="K725" s="17" t="s">
        <v>117</v>
      </c>
      <c r="L725" s="18" t="s">
        <v>117</v>
      </c>
      <c r="N725" s="20" t="s">
        <v>117</v>
      </c>
      <c r="P725" s="19"/>
    </row>
    <row r="726" spans="1:16" x14ac:dyDescent="0.3">
      <c r="A726" s="12" t="s">
        <v>225</v>
      </c>
      <c r="B726" s="12" t="s">
        <v>147</v>
      </c>
      <c r="C726" s="12" t="s">
        <v>181</v>
      </c>
      <c r="D726" s="12" t="s">
        <v>79</v>
      </c>
      <c r="E726" s="21">
        <v>4.8852378357333297</v>
      </c>
      <c r="F726" s="23">
        <v>267971.49327524402</v>
      </c>
      <c r="G726" s="23" t="s">
        <v>117</v>
      </c>
      <c r="H726" s="16" t="s">
        <v>117</v>
      </c>
      <c r="I726" s="16" t="s">
        <v>117</v>
      </c>
      <c r="J726" s="16" t="s">
        <v>117</v>
      </c>
      <c r="K726" s="17" t="s">
        <v>117</v>
      </c>
      <c r="L726" s="18" t="s">
        <v>117</v>
      </c>
      <c r="N726" s="20" t="s">
        <v>117</v>
      </c>
      <c r="P726" s="19"/>
    </row>
    <row r="727" spans="1:16" x14ac:dyDescent="0.3">
      <c r="A727" s="12" t="s">
        <v>226</v>
      </c>
      <c r="B727" s="12" t="s">
        <v>147</v>
      </c>
      <c r="C727" s="12" t="s">
        <v>187</v>
      </c>
      <c r="D727" s="12" t="s">
        <v>79</v>
      </c>
      <c r="E727" s="21">
        <v>4.8852552917333298</v>
      </c>
      <c r="F727" s="23">
        <v>203449.76248353199</v>
      </c>
      <c r="G727" s="23" t="s">
        <v>117</v>
      </c>
      <c r="H727" s="16" t="s">
        <v>117</v>
      </c>
      <c r="I727" s="16" t="s">
        <v>117</v>
      </c>
      <c r="J727" s="16" t="s">
        <v>117</v>
      </c>
      <c r="K727" s="17" t="s">
        <v>117</v>
      </c>
      <c r="L727" s="18" t="s">
        <v>117</v>
      </c>
      <c r="N727" s="20" t="s">
        <v>117</v>
      </c>
      <c r="P727" s="19"/>
    </row>
    <row r="728" spans="1:16" x14ac:dyDescent="0.3">
      <c r="A728" s="12" t="s">
        <v>227</v>
      </c>
      <c r="B728" s="12" t="s">
        <v>147</v>
      </c>
      <c r="C728" s="12" t="s">
        <v>192</v>
      </c>
      <c r="D728" s="12" t="s">
        <v>79</v>
      </c>
      <c r="E728" s="21">
        <v>4.8853441637333299</v>
      </c>
      <c r="F728" s="23">
        <v>256325.08433810301</v>
      </c>
      <c r="G728" s="23" t="s">
        <v>117</v>
      </c>
      <c r="H728" s="16" t="s">
        <v>117</v>
      </c>
      <c r="I728" s="16" t="s">
        <v>117</v>
      </c>
      <c r="J728" s="16" t="s">
        <v>117</v>
      </c>
      <c r="K728" s="17" t="s">
        <v>117</v>
      </c>
      <c r="L728" s="18" t="s">
        <v>117</v>
      </c>
      <c r="N728" s="20" t="s">
        <v>117</v>
      </c>
      <c r="P728" s="19"/>
    </row>
    <row r="729" spans="1:16" x14ac:dyDescent="0.3">
      <c r="A729" s="12" t="s">
        <v>228</v>
      </c>
      <c r="B729" s="12" t="s">
        <v>147</v>
      </c>
      <c r="C729" s="12" t="s">
        <v>183</v>
      </c>
      <c r="D729" s="12" t="s">
        <v>79</v>
      </c>
      <c r="E729" s="21">
        <v>4.8853094021333296</v>
      </c>
      <c r="F729" s="23">
        <v>268576.29200858</v>
      </c>
      <c r="G729" s="23" t="s">
        <v>117</v>
      </c>
      <c r="H729" s="16" t="s">
        <v>117</v>
      </c>
      <c r="I729" s="16" t="s">
        <v>117</v>
      </c>
      <c r="J729" s="16" t="s">
        <v>117</v>
      </c>
      <c r="K729" s="17" t="s">
        <v>117</v>
      </c>
      <c r="L729" s="18" t="s">
        <v>117</v>
      </c>
      <c r="N729" s="20" t="s">
        <v>117</v>
      </c>
      <c r="P729" s="19"/>
    </row>
    <row r="730" spans="1:16" x14ac:dyDescent="0.3">
      <c r="A730" s="12" t="s">
        <v>229</v>
      </c>
      <c r="B730" s="12" t="s">
        <v>147</v>
      </c>
      <c r="C730" s="12" t="s">
        <v>197</v>
      </c>
      <c r="D730" s="12" t="s">
        <v>79</v>
      </c>
      <c r="E730" s="21">
        <v>4.8853023637333299</v>
      </c>
      <c r="F730" s="23">
        <v>185224.711346372</v>
      </c>
      <c r="G730" s="23" t="s">
        <v>117</v>
      </c>
      <c r="H730" s="16" t="s">
        <v>117</v>
      </c>
      <c r="I730" s="16" t="s">
        <v>117</v>
      </c>
      <c r="J730" s="16" t="s">
        <v>117</v>
      </c>
      <c r="K730" s="17" t="s">
        <v>117</v>
      </c>
      <c r="L730" s="18" t="s">
        <v>117</v>
      </c>
      <c r="N730" s="20" t="s">
        <v>117</v>
      </c>
      <c r="P730" s="19"/>
    </row>
    <row r="731" spans="1:16" x14ac:dyDescent="0.3">
      <c r="A731" s="12" t="s">
        <v>230</v>
      </c>
      <c r="B731" s="12" t="s">
        <v>147</v>
      </c>
      <c r="C731" s="12" t="s">
        <v>156</v>
      </c>
      <c r="D731" s="12" t="s">
        <v>79</v>
      </c>
      <c r="E731" s="21">
        <v>4.88517576426666</v>
      </c>
      <c r="F731" s="23">
        <v>226094.793354227</v>
      </c>
      <c r="G731" s="23" t="s">
        <v>117</v>
      </c>
      <c r="H731" s="16" t="s">
        <v>117</v>
      </c>
      <c r="I731" s="16" t="s">
        <v>117</v>
      </c>
      <c r="J731" s="16" t="s">
        <v>117</v>
      </c>
      <c r="K731" s="17" t="s">
        <v>117</v>
      </c>
      <c r="L731" s="18" t="s">
        <v>117</v>
      </c>
      <c r="N731" s="20" t="s">
        <v>117</v>
      </c>
      <c r="P731" s="19"/>
    </row>
    <row r="732" spans="1:16" x14ac:dyDescent="0.3">
      <c r="A732" s="12" t="s">
        <v>231</v>
      </c>
      <c r="B732" s="12" t="s">
        <v>147</v>
      </c>
      <c r="C732" s="12" t="s">
        <v>150</v>
      </c>
      <c r="D732" s="12" t="s">
        <v>79</v>
      </c>
      <c r="E732" s="21">
        <v>4.8852508890666604</v>
      </c>
      <c r="F732" s="23">
        <v>270322.45696965401</v>
      </c>
      <c r="G732" s="23" t="s">
        <v>117</v>
      </c>
      <c r="H732" s="16" t="s">
        <v>117</v>
      </c>
      <c r="I732" s="16" t="s">
        <v>117</v>
      </c>
      <c r="J732" s="16" t="s">
        <v>117</v>
      </c>
      <c r="K732" s="17" t="s">
        <v>117</v>
      </c>
      <c r="L732" s="18" t="s">
        <v>117</v>
      </c>
      <c r="N732" s="20" t="s">
        <v>117</v>
      </c>
      <c r="P732" s="19"/>
    </row>
    <row r="733" spans="1:16" x14ac:dyDescent="0.3">
      <c r="A733" s="12" t="s">
        <v>232</v>
      </c>
      <c r="B733" s="12" t="s">
        <v>147</v>
      </c>
      <c r="C733" s="12" t="s">
        <v>78</v>
      </c>
      <c r="D733" s="12" t="s">
        <v>79</v>
      </c>
      <c r="E733" s="21">
        <v>4.8852874136000004</v>
      </c>
      <c r="F733" s="23">
        <v>261885.61549222999</v>
      </c>
      <c r="G733" s="23" t="s">
        <v>117</v>
      </c>
      <c r="H733" s="16" t="s">
        <v>117</v>
      </c>
      <c r="I733" s="16" t="s">
        <v>117</v>
      </c>
      <c r="J733" s="16" t="s">
        <v>117</v>
      </c>
      <c r="K733" s="17" t="s">
        <v>117</v>
      </c>
      <c r="L733" s="18" t="s">
        <v>117</v>
      </c>
      <c r="N733" s="20" t="s">
        <v>117</v>
      </c>
      <c r="P733" s="19"/>
    </row>
    <row r="734" spans="1:16" x14ac:dyDescent="0.3">
      <c r="A734" s="12" t="s">
        <v>233</v>
      </c>
      <c r="B734" s="12" t="s">
        <v>147</v>
      </c>
      <c r="C734" s="12" t="s">
        <v>150</v>
      </c>
      <c r="D734" s="12" t="s">
        <v>79</v>
      </c>
      <c r="E734" s="21">
        <v>4.8852518538666603</v>
      </c>
      <c r="F734" s="23">
        <v>258207.15372794701</v>
      </c>
      <c r="G734" s="23" t="s">
        <v>117</v>
      </c>
      <c r="H734" s="16" t="s">
        <v>117</v>
      </c>
      <c r="I734" s="16" t="s">
        <v>117</v>
      </c>
      <c r="J734" s="16" t="s">
        <v>117</v>
      </c>
      <c r="K734" s="17" t="s">
        <v>117</v>
      </c>
      <c r="L734" s="18" t="s">
        <v>117</v>
      </c>
      <c r="N734" s="20" t="s">
        <v>117</v>
      </c>
      <c r="P734" s="19"/>
    </row>
    <row r="735" spans="1:16" x14ac:dyDescent="0.3">
      <c r="A735" s="12" t="s">
        <v>234</v>
      </c>
      <c r="B735" s="12" t="s">
        <v>147</v>
      </c>
      <c r="C735" s="12" t="s">
        <v>78</v>
      </c>
      <c r="D735" s="12" t="s">
        <v>79</v>
      </c>
      <c r="E735" s="21">
        <v>4.8852343650666601</v>
      </c>
      <c r="F735" s="23">
        <v>260055.04421810701</v>
      </c>
      <c r="G735" s="23" t="s">
        <v>117</v>
      </c>
      <c r="H735" s="16" t="s">
        <v>117</v>
      </c>
      <c r="I735" s="16" t="s">
        <v>117</v>
      </c>
      <c r="J735" s="16" t="s">
        <v>117</v>
      </c>
      <c r="K735" s="17" t="s">
        <v>117</v>
      </c>
      <c r="L735" s="18" t="s">
        <v>117</v>
      </c>
      <c r="N735" s="20" t="s">
        <v>117</v>
      </c>
      <c r="P735" s="19"/>
    </row>
    <row r="737" spans="1:16" x14ac:dyDescent="0.3">
      <c r="A737" s="11" t="s">
        <v>50</v>
      </c>
      <c r="C737" s="11" t="s">
        <v>51</v>
      </c>
      <c r="D737" s="11" t="s">
        <v>52</v>
      </c>
      <c r="F737" s="13" t="s">
        <v>53</v>
      </c>
      <c r="G737" s="14" t="s">
        <v>54</v>
      </c>
      <c r="H737" s="15"/>
      <c r="P737" s="19"/>
    </row>
    <row r="738" spans="1:16" x14ac:dyDescent="0.3">
      <c r="A738" s="12" t="s">
        <v>249</v>
      </c>
      <c r="C738" s="12" t="s">
        <v>239</v>
      </c>
      <c r="D738" s="12" t="s">
        <v>240</v>
      </c>
      <c r="F738" s="22" t="s">
        <v>58</v>
      </c>
      <c r="G738" s="22" t="s">
        <v>250</v>
      </c>
      <c r="P738" s="19"/>
    </row>
    <row r="739" spans="1:16" x14ac:dyDescent="0.3">
      <c r="I739" s="24" t="s">
        <v>60</v>
      </c>
      <c r="J739" s="24" t="s">
        <v>61</v>
      </c>
      <c r="P739" s="19"/>
    </row>
    <row r="740" spans="1:16" s="1" customFormat="1" x14ac:dyDescent="0.3">
      <c r="A740" s="11" t="s">
        <v>62</v>
      </c>
      <c r="B740" s="11" t="s">
        <v>63</v>
      </c>
      <c r="C740" s="11" t="s">
        <v>64</v>
      </c>
      <c r="D740" s="25" t="s">
        <v>65</v>
      </c>
      <c r="E740" s="30" t="s">
        <v>75</v>
      </c>
      <c r="F740" s="26" t="s">
        <v>66</v>
      </c>
      <c r="G740" s="26" t="s">
        <v>67</v>
      </c>
      <c r="H740" s="24" t="s">
        <v>68</v>
      </c>
      <c r="I740" s="24" t="s">
        <v>69</v>
      </c>
      <c r="J740" s="24" t="s">
        <v>69</v>
      </c>
      <c r="K740" s="27" t="s">
        <v>70</v>
      </c>
      <c r="L740" s="28" t="s">
        <v>71</v>
      </c>
      <c r="M740" s="29" t="s">
        <v>72</v>
      </c>
      <c r="N740" s="29" t="s">
        <v>73</v>
      </c>
      <c r="O740" s="29" t="s">
        <v>74</v>
      </c>
      <c r="P740" s="29"/>
    </row>
    <row r="741" spans="1:16" x14ac:dyDescent="0.3">
      <c r="A741" s="12" t="s">
        <v>76</v>
      </c>
      <c r="B741" s="12" t="s">
        <v>77</v>
      </c>
      <c r="C741" s="12" t="s">
        <v>78</v>
      </c>
      <c r="D741" s="12" t="s">
        <v>79</v>
      </c>
      <c r="E741" s="21">
        <v>5.1679224263999997</v>
      </c>
      <c r="F741" s="23">
        <v>1406610.9608273399</v>
      </c>
      <c r="G741" s="23" t="s">
        <v>117</v>
      </c>
      <c r="H741" s="16" t="s">
        <v>117</v>
      </c>
      <c r="I741" s="16">
        <v>5</v>
      </c>
      <c r="J741" s="16" t="s">
        <v>117</v>
      </c>
      <c r="K741" s="17" t="s">
        <v>117</v>
      </c>
      <c r="L741" s="18" t="s">
        <v>117</v>
      </c>
      <c r="N741" s="20" t="s">
        <v>81</v>
      </c>
      <c r="P741" s="19"/>
    </row>
    <row r="742" spans="1:16" x14ac:dyDescent="0.3">
      <c r="A742" s="12" t="s">
        <v>83</v>
      </c>
      <c r="B742" s="12" t="s">
        <v>77</v>
      </c>
      <c r="C742" s="12" t="s">
        <v>84</v>
      </c>
      <c r="D742" s="12" t="s">
        <v>79</v>
      </c>
      <c r="E742" s="21">
        <v>5.1679967562666604</v>
      </c>
      <c r="F742" s="23">
        <v>1471311.7466440999</v>
      </c>
      <c r="G742" s="23" t="s">
        <v>117</v>
      </c>
      <c r="H742" s="16" t="s">
        <v>117</v>
      </c>
      <c r="I742" s="16">
        <v>5</v>
      </c>
      <c r="J742" s="16" t="s">
        <v>117</v>
      </c>
      <c r="K742" s="17" t="s">
        <v>117</v>
      </c>
      <c r="L742" s="18" t="s">
        <v>117</v>
      </c>
      <c r="N742" s="20" t="s">
        <v>85</v>
      </c>
      <c r="P742" s="19"/>
    </row>
    <row r="743" spans="1:16" x14ac:dyDescent="0.3">
      <c r="A743" s="12" t="s">
        <v>86</v>
      </c>
      <c r="B743" s="12" t="s">
        <v>77</v>
      </c>
      <c r="C743" s="12" t="s">
        <v>87</v>
      </c>
      <c r="D743" s="12" t="s">
        <v>79</v>
      </c>
      <c r="E743" s="21">
        <v>5.1679983698666598</v>
      </c>
      <c r="F743" s="23">
        <v>1351526.6461501201</v>
      </c>
      <c r="G743" s="23" t="s">
        <v>117</v>
      </c>
      <c r="H743" s="16" t="s">
        <v>117</v>
      </c>
      <c r="I743" s="16">
        <v>5</v>
      </c>
      <c r="J743" s="16" t="s">
        <v>117</v>
      </c>
      <c r="K743" s="17" t="s">
        <v>117</v>
      </c>
      <c r="L743" s="18" t="s">
        <v>117</v>
      </c>
      <c r="N743" s="20" t="s">
        <v>88</v>
      </c>
      <c r="P743" s="19"/>
    </row>
    <row r="744" spans="1:16" x14ac:dyDescent="0.3">
      <c r="A744" s="12" t="s">
        <v>89</v>
      </c>
      <c r="B744" s="12" t="s">
        <v>77</v>
      </c>
      <c r="C744" s="12" t="s">
        <v>90</v>
      </c>
      <c r="D744" s="12" t="s">
        <v>79</v>
      </c>
      <c r="E744" s="21">
        <v>5.1678492202666604</v>
      </c>
      <c r="F744" s="23">
        <v>1430312.9337389099</v>
      </c>
      <c r="G744" s="23" t="s">
        <v>117</v>
      </c>
      <c r="H744" s="16" t="s">
        <v>117</v>
      </c>
      <c r="I744" s="16">
        <v>5</v>
      </c>
      <c r="J744" s="16" t="s">
        <v>117</v>
      </c>
      <c r="K744" s="17" t="s">
        <v>117</v>
      </c>
      <c r="L744" s="18" t="s">
        <v>117</v>
      </c>
      <c r="N744" s="20" t="s">
        <v>91</v>
      </c>
      <c r="P744" s="19"/>
    </row>
    <row r="745" spans="1:16" x14ac:dyDescent="0.3">
      <c r="A745" s="12" t="s">
        <v>92</v>
      </c>
      <c r="B745" s="12" t="s">
        <v>77</v>
      </c>
      <c r="C745" s="12" t="s">
        <v>93</v>
      </c>
      <c r="D745" s="12" t="s">
        <v>79</v>
      </c>
      <c r="E745" s="21">
        <v>5.16793033413333</v>
      </c>
      <c r="F745" s="23">
        <v>1119210.7691607</v>
      </c>
      <c r="G745" s="23" t="s">
        <v>117</v>
      </c>
      <c r="H745" s="16" t="s">
        <v>117</v>
      </c>
      <c r="I745" s="16">
        <v>5</v>
      </c>
      <c r="J745" s="16" t="s">
        <v>117</v>
      </c>
      <c r="K745" s="17" t="s">
        <v>117</v>
      </c>
      <c r="L745" s="18" t="s">
        <v>117</v>
      </c>
      <c r="N745" s="20" t="s">
        <v>94</v>
      </c>
      <c r="P745" s="19"/>
    </row>
    <row r="746" spans="1:16" x14ac:dyDescent="0.3">
      <c r="A746" s="12" t="s">
        <v>95</v>
      </c>
      <c r="B746" s="12" t="s">
        <v>77</v>
      </c>
      <c r="C746" s="12" t="s">
        <v>96</v>
      </c>
      <c r="D746" s="12" t="s">
        <v>79</v>
      </c>
      <c r="E746" s="21">
        <v>5.1579418767999998</v>
      </c>
      <c r="F746" s="23">
        <v>1218274.20147859</v>
      </c>
      <c r="G746" s="23" t="s">
        <v>117</v>
      </c>
      <c r="H746" s="16" t="s">
        <v>117</v>
      </c>
      <c r="I746" s="16">
        <v>5</v>
      </c>
      <c r="J746" s="16" t="s">
        <v>117</v>
      </c>
      <c r="K746" s="17" t="s">
        <v>117</v>
      </c>
      <c r="L746" s="18" t="s">
        <v>117</v>
      </c>
      <c r="N746" s="20" t="s">
        <v>97</v>
      </c>
      <c r="P746" s="19"/>
    </row>
    <row r="747" spans="1:16" x14ac:dyDescent="0.3">
      <c r="A747" s="12" t="s">
        <v>98</v>
      </c>
      <c r="B747" s="12" t="s">
        <v>77</v>
      </c>
      <c r="C747" s="12" t="s">
        <v>99</v>
      </c>
      <c r="D747" s="12" t="s">
        <v>79</v>
      </c>
      <c r="E747" s="21">
        <v>5.1680158298666603</v>
      </c>
      <c r="F747" s="23">
        <v>904011.91819475102</v>
      </c>
      <c r="G747" s="23" t="s">
        <v>117</v>
      </c>
      <c r="H747" s="16" t="s">
        <v>117</v>
      </c>
      <c r="I747" s="16">
        <v>5</v>
      </c>
      <c r="J747" s="16" t="s">
        <v>117</v>
      </c>
      <c r="K747" s="17" t="s">
        <v>117</v>
      </c>
      <c r="L747" s="18" t="s">
        <v>117</v>
      </c>
      <c r="N747" s="20" t="s">
        <v>100</v>
      </c>
      <c r="P747" s="19"/>
    </row>
    <row r="748" spans="1:16" x14ac:dyDescent="0.3">
      <c r="A748" s="12" t="s">
        <v>101</v>
      </c>
      <c r="B748" s="12" t="s">
        <v>77</v>
      </c>
      <c r="C748" s="12" t="s">
        <v>102</v>
      </c>
      <c r="D748" s="12" t="s">
        <v>79</v>
      </c>
      <c r="E748" s="21">
        <v>5.1579725770666602</v>
      </c>
      <c r="F748" s="23">
        <v>628346.457430157</v>
      </c>
      <c r="G748" s="23" t="s">
        <v>117</v>
      </c>
      <c r="H748" s="16" t="s">
        <v>117</v>
      </c>
      <c r="I748" s="16">
        <v>5</v>
      </c>
      <c r="J748" s="16" t="s">
        <v>117</v>
      </c>
      <c r="K748" s="17" t="s">
        <v>117</v>
      </c>
      <c r="L748" s="18" t="s">
        <v>117</v>
      </c>
      <c r="N748" s="20" t="s">
        <v>104</v>
      </c>
      <c r="P748" s="19"/>
    </row>
    <row r="749" spans="1:16" x14ac:dyDescent="0.3">
      <c r="A749" s="12" t="s">
        <v>105</v>
      </c>
      <c r="B749" s="12" t="s">
        <v>77</v>
      </c>
      <c r="C749" s="12" t="s">
        <v>78</v>
      </c>
      <c r="D749" s="12" t="s">
        <v>79</v>
      </c>
      <c r="E749" s="21">
        <v>5.1679775410666604</v>
      </c>
      <c r="F749" s="23">
        <v>1499981.5862294601</v>
      </c>
      <c r="G749" s="23" t="s">
        <v>117</v>
      </c>
      <c r="H749" s="16" t="s">
        <v>117</v>
      </c>
      <c r="I749" s="16">
        <v>5</v>
      </c>
      <c r="J749" s="16" t="s">
        <v>117</v>
      </c>
      <c r="K749" s="17" t="s">
        <v>117</v>
      </c>
      <c r="L749" s="18" t="s">
        <v>117</v>
      </c>
      <c r="N749" s="20" t="s">
        <v>81</v>
      </c>
      <c r="P749" s="19"/>
    </row>
    <row r="750" spans="1:16" x14ac:dyDescent="0.3">
      <c r="A750" s="12" t="s">
        <v>106</v>
      </c>
      <c r="B750" s="12" t="s">
        <v>77</v>
      </c>
      <c r="C750" s="12" t="s">
        <v>84</v>
      </c>
      <c r="D750" s="12" t="s">
        <v>79</v>
      </c>
      <c r="E750" s="21">
        <v>5.16801661813333</v>
      </c>
      <c r="F750" s="23">
        <v>1574436.7532764201</v>
      </c>
      <c r="G750" s="23" t="s">
        <v>117</v>
      </c>
      <c r="H750" s="16" t="s">
        <v>117</v>
      </c>
      <c r="I750" s="16">
        <v>5</v>
      </c>
      <c r="J750" s="16" t="s">
        <v>117</v>
      </c>
      <c r="K750" s="17" t="s">
        <v>117</v>
      </c>
      <c r="L750" s="18" t="s">
        <v>117</v>
      </c>
      <c r="N750" s="20" t="s">
        <v>85</v>
      </c>
      <c r="P750" s="19"/>
    </row>
    <row r="751" spans="1:16" x14ac:dyDescent="0.3">
      <c r="A751" s="12" t="s">
        <v>107</v>
      </c>
      <c r="B751" s="12" t="s">
        <v>77</v>
      </c>
      <c r="C751" s="12" t="s">
        <v>87</v>
      </c>
      <c r="D751" s="12" t="s">
        <v>79</v>
      </c>
      <c r="E751" s="21">
        <v>5.1679622029333299</v>
      </c>
      <c r="F751" s="23">
        <v>1426334.7952586301</v>
      </c>
      <c r="G751" s="23" t="s">
        <v>117</v>
      </c>
      <c r="H751" s="16" t="s">
        <v>117</v>
      </c>
      <c r="I751" s="16">
        <v>5</v>
      </c>
      <c r="J751" s="16" t="s">
        <v>117</v>
      </c>
      <c r="K751" s="17" t="s">
        <v>117</v>
      </c>
      <c r="L751" s="18" t="s">
        <v>117</v>
      </c>
      <c r="N751" s="20" t="s">
        <v>88</v>
      </c>
      <c r="P751" s="19"/>
    </row>
    <row r="752" spans="1:16" x14ac:dyDescent="0.3">
      <c r="A752" s="12" t="s">
        <v>108</v>
      </c>
      <c r="B752" s="12" t="s">
        <v>77</v>
      </c>
      <c r="C752" s="12" t="s">
        <v>90</v>
      </c>
      <c r="D752" s="12" t="s">
        <v>79</v>
      </c>
      <c r="E752" s="21">
        <v>5.1678946837333299</v>
      </c>
      <c r="F752" s="23">
        <v>1418314.26586545</v>
      </c>
      <c r="G752" s="23" t="s">
        <v>117</v>
      </c>
      <c r="H752" s="16" t="s">
        <v>117</v>
      </c>
      <c r="I752" s="16">
        <v>5</v>
      </c>
      <c r="J752" s="16" t="s">
        <v>117</v>
      </c>
      <c r="K752" s="17" t="s">
        <v>117</v>
      </c>
      <c r="L752" s="18" t="s">
        <v>117</v>
      </c>
      <c r="N752" s="20" t="s">
        <v>91</v>
      </c>
      <c r="P752" s="19"/>
    </row>
    <row r="753" spans="1:16" x14ac:dyDescent="0.3">
      <c r="A753" s="12" t="s">
        <v>109</v>
      </c>
      <c r="B753" s="12" t="s">
        <v>77</v>
      </c>
      <c r="C753" s="12" t="s">
        <v>93</v>
      </c>
      <c r="D753" s="12" t="s">
        <v>79</v>
      </c>
      <c r="E753" s="21">
        <v>5.1678502573333303</v>
      </c>
      <c r="F753" s="23">
        <v>1151739.41373938</v>
      </c>
      <c r="G753" s="23" t="s">
        <v>117</v>
      </c>
      <c r="H753" s="16" t="s">
        <v>117</v>
      </c>
      <c r="I753" s="16">
        <v>5</v>
      </c>
      <c r="J753" s="16" t="s">
        <v>117</v>
      </c>
      <c r="K753" s="17" t="s">
        <v>117</v>
      </c>
      <c r="L753" s="18" t="s">
        <v>117</v>
      </c>
      <c r="N753" s="20" t="s">
        <v>94</v>
      </c>
      <c r="P753" s="19"/>
    </row>
    <row r="754" spans="1:16" x14ac:dyDescent="0.3">
      <c r="A754" s="12" t="s">
        <v>110</v>
      </c>
      <c r="B754" s="12" t="s">
        <v>77</v>
      </c>
      <c r="C754" s="12" t="s">
        <v>96</v>
      </c>
      <c r="D754" s="12" t="s">
        <v>79</v>
      </c>
      <c r="E754" s="21">
        <v>5.1680181866666599</v>
      </c>
      <c r="F754" s="23">
        <v>1190915.51208756</v>
      </c>
      <c r="G754" s="23" t="s">
        <v>117</v>
      </c>
      <c r="H754" s="16" t="s">
        <v>117</v>
      </c>
      <c r="I754" s="16">
        <v>5</v>
      </c>
      <c r="J754" s="16" t="s">
        <v>117</v>
      </c>
      <c r="K754" s="17" t="s">
        <v>117</v>
      </c>
      <c r="L754" s="18" t="s">
        <v>117</v>
      </c>
      <c r="N754" s="20" t="s">
        <v>97</v>
      </c>
      <c r="P754" s="19"/>
    </row>
    <row r="755" spans="1:16" x14ac:dyDescent="0.3">
      <c r="A755" s="12" t="s">
        <v>111</v>
      </c>
      <c r="B755" s="12" t="s">
        <v>77</v>
      </c>
      <c r="C755" s="12" t="s">
        <v>99</v>
      </c>
      <c r="D755" s="12" t="s">
        <v>79</v>
      </c>
      <c r="E755" s="21">
        <v>5.1679563296</v>
      </c>
      <c r="F755" s="23">
        <v>944253.34214939503</v>
      </c>
      <c r="G755" s="23" t="s">
        <v>117</v>
      </c>
      <c r="H755" s="16" t="s">
        <v>117</v>
      </c>
      <c r="I755" s="16">
        <v>5</v>
      </c>
      <c r="J755" s="16" t="s">
        <v>117</v>
      </c>
      <c r="K755" s="17" t="s">
        <v>117</v>
      </c>
      <c r="L755" s="18" t="s">
        <v>117</v>
      </c>
      <c r="N755" s="20" t="s">
        <v>100</v>
      </c>
      <c r="P755" s="19"/>
    </row>
    <row r="756" spans="1:16" x14ac:dyDescent="0.3">
      <c r="A756" s="12" t="s">
        <v>112</v>
      </c>
      <c r="B756" s="12" t="s">
        <v>77</v>
      </c>
      <c r="C756" s="12" t="s">
        <v>102</v>
      </c>
      <c r="D756" s="12" t="s">
        <v>79</v>
      </c>
      <c r="E756" s="21">
        <v>5.1579639885333304</v>
      </c>
      <c r="F756" s="23">
        <v>635028.21512893005</v>
      </c>
      <c r="G756" s="23" t="s">
        <v>117</v>
      </c>
      <c r="H756" s="16" t="s">
        <v>117</v>
      </c>
      <c r="I756" s="16">
        <v>5</v>
      </c>
      <c r="J756" s="16" t="s">
        <v>117</v>
      </c>
      <c r="K756" s="17" t="s">
        <v>117</v>
      </c>
      <c r="L756" s="18" t="s">
        <v>117</v>
      </c>
      <c r="N756" s="20" t="s">
        <v>104</v>
      </c>
      <c r="P756" s="19"/>
    </row>
    <row r="757" spans="1:16" x14ac:dyDescent="0.3">
      <c r="A757" s="12" t="s">
        <v>113</v>
      </c>
      <c r="B757" s="12" t="s">
        <v>114</v>
      </c>
      <c r="C757" s="12" t="s">
        <v>115</v>
      </c>
      <c r="D757" s="12" t="s">
        <v>79</v>
      </c>
      <c r="E757" s="21" t="s">
        <v>116</v>
      </c>
      <c r="F757" s="23" t="s">
        <v>116</v>
      </c>
      <c r="G757" s="23" t="s">
        <v>117</v>
      </c>
      <c r="H757" s="16" t="s">
        <v>116</v>
      </c>
      <c r="I757" s="16" t="s">
        <v>117</v>
      </c>
      <c r="J757" s="16" t="s">
        <v>116</v>
      </c>
      <c r="K757" s="17" t="s">
        <v>116</v>
      </c>
      <c r="L757" s="18" t="s">
        <v>116</v>
      </c>
      <c r="M757" s="19" t="s">
        <v>118</v>
      </c>
      <c r="N757" s="20" t="s">
        <v>117</v>
      </c>
      <c r="P757" s="19"/>
    </row>
    <row r="758" spans="1:16" x14ac:dyDescent="0.3">
      <c r="A758" s="12" t="s">
        <v>119</v>
      </c>
      <c r="B758" s="12" t="s">
        <v>114</v>
      </c>
      <c r="C758" s="12" t="s">
        <v>115</v>
      </c>
      <c r="D758" s="12" t="s">
        <v>79</v>
      </c>
      <c r="E758" s="21" t="s">
        <v>116</v>
      </c>
      <c r="F758" s="23" t="s">
        <v>116</v>
      </c>
      <c r="G758" s="23" t="s">
        <v>117</v>
      </c>
      <c r="H758" s="16" t="s">
        <v>116</v>
      </c>
      <c r="I758" s="16" t="s">
        <v>117</v>
      </c>
      <c r="J758" s="16" t="s">
        <v>116</v>
      </c>
      <c r="K758" s="17" t="s">
        <v>116</v>
      </c>
      <c r="L758" s="18" t="s">
        <v>116</v>
      </c>
      <c r="M758" s="19" t="s">
        <v>118</v>
      </c>
      <c r="N758" s="20" t="s">
        <v>117</v>
      </c>
      <c r="P758" s="19"/>
    </row>
    <row r="759" spans="1:16" x14ac:dyDescent="0.3">
      <c r="A759" s="12" t="s">
        <v>120</v>
      </c>
      <c r="B759" s="12" t="s">
        <v>114</v>
      </c>
      <c r="C759" s="12" t="s">
        <v>115</v>
      </c>
      <c r="D759" s="12" t="s">
        <v>79</v>
      </c>
      <c r="E759" s="21" t="s">
        <v>116</v>
      </c>
      <c r="F759" s="23" t="s">
        <v>116</v>
      </c>
      <c r="G759" s="23" t="s">
        <v>117</v>
      </c>
      <c r="H759" s="16" t="s">
        <v>116</v>
      </c>
      <c r="I759" s="16" t="s">
        <v>117</v>
      </c>
      <c r="J759" s="16" t="s">
        <v>116</v>
      </c>
      <c r="K759" s="17" t="s">
        <v>116</v>
      </c>
      <c r="L759" s="18" t="s">
        <v>116</v>
      </c>
      <c r="M759" s="19" t="s">
        <v>118</v>
      </c>
      <c r="N759" s="20" t="s">
        <v>117</v>
      </c>
      <c r="P759" s="19"/>
    </row>
    <row r="760" spans="1:16" x14ac:dyDescent="0.3">
      <c r="A760" s="12" t="s">
        <v>121</v>
      </c>
      <c r="B760" s="12" t="s">
        <v>114</v>
      </c>
      <c r="C760" s="12" t="s">
        <v>115</v>
      </c>
      <c r="D760" s="12" t="s">
        <v>79</v>
      </c>
      <c r="E760" s="21" t="s">
        <v>116</v>
      </c>
      <c r="F760" s="23" t="s">
        <v>116</v>
      </c>
      <c r="G760" s="23" t="s">
        <v>117</v>
      </c>
      <c r="H760" s="16" t="s">
        <v>116</v>
      </c>
      <c r="I760" s="16" t="s">
        <v>117</v>
      </c>
      <c r="J760" s="16" t="s">
        <v>116</v>
      </c>
      <c r="K760" s="17" t="s">
        <v>116</v>
      </c>
      <c r="L760" s="18" t="s">
        <v>116</v>
      </c>
      <c r="M760" s="19" t="s">
        <v>118</v>
      </c>
      <c r="N760" s="20" t="s">
        <v>117</v>
      </c>
      <c r="P760" s="19"/>
    </row>
    <row r="761" spans="1:16" x14ac:dyDescent="0.3">
      <c r="A761" s="12" t="s">
        <v>122</v>
      </c>
      <c r="B761" s="12" t="s">
        <v>114</v>
      </c>
      <c r="C761" s="12" t="s">
        <v>115</v>
      </c>
      <c r="D761" s="12" t="s">
        <v>79</v>
      </c>
      <c r="E761" s="21" t="s">
        <v>116</v>
      </c>
      <c r="F761" s="23" t="s">
        <v>116</v>
      </c>
      <c r="G761" s="23" t="s">
        <v>117</v>
      </c>
      <c r="H761" s="16" t="s">
        <v>116</v>
      </c>
      <c r="I761" s="16" t="s">
        <v>117</v>
      </c>
      <c r="J761" s="16" t="s">
        <v>116</v>
      </c>
      <c r="K761" s="17" t="s">
        <v>116</v>
      </c>
      <c r="L761" s="18" t="s">
        <v>116</v>
      </c>
      <c r="M761" s="19" t="s">
        <v>118</v>
      </c>
      <c r="N761" s="20" t="s">
        <v>117</v>
      </c>
      <c r="P761" s="19"/>
    </row>
    <row r="762" spans="1:16" x14ac:dyDescent="0.3">
      <c r="A762" s="12" t="s">
        <v>123</v>
      </c>
      <c r="B762" s="12" t="s">
        <v>114</v>
      </c>
      <c r="C762" s="12" t="s">
        <v>115</v>
      </c>
      <c r="D762" s="12" t="s">
        <v>79</v>
      </c>
      <c r="E762" s="21" t="s">
        <v>116</v>
      </c>
      <c r="F762" s="23" t="s">
        <v>116</v>
      </c>
      <c r="G762" s="23" t="s">
        <v>117</v>
      </c>
      <c r="H762" s="16" t="s">
        <v>116</v>
      </c>
      <c r="I762" s="16" t="s">
        <v>117</v>
      </c>
      <c r="J762" s="16" t="s">
        <v>116</v>
      </c>
      <c r="K762" s="17" t="s">
        <v>116</v>
      </c>
      <c r="L762" s="18" t="s">
        <v>116</v>
      </c>
      <c r="M762" s="19" t="s">
        <v>118</v>
      </c>
      <c r="N762" s="20" t="s">
        <v>117</v>
      </c>
      <c r="P762" s="19"/>
    </row>
    <row r="763" spans="1:16" x14ac:dyDescent="0.3">
      <c r="A763" s="12" t="s">
        <v>124</v>
      </c>
      <c r="B763" s="12" t="s">
        <v>114</v>
      </c>
      <c r="C763" s="12" t="s">
        <v>115</v>
      </c>
      <c r="D763" s="12" t="s">
        <v>79</v>
      </c>
      <c r="E763" s="21" t="s">
        <v>116</v>
      </c>
      <c r="F763" s="23" t="s">
        <v>116</v>
      </c>
      <c r="G763" s="23" t="s">
        <v>117</v>
      </c>
      <c r="H763" s="16" t="s">
        <v>116</v>
      </c>
      <c r="I763" s="16" t="s">
        <v>117</v>
      </c>
      <c r="J763" s="16" t="s">
        <v>116</v>
      </c>
      <c r="K763" s="17" t="s">
        <v>116</v>
      </c>
      <c r="L763" s="18" t="s">
        <v>116</v>
      </c>
      <c r="M763" s="19" t="s">
        <v>118</v>
      </c>
      <c r="N763" s="20" t="s">
        <v>117</v>
      </c>
      <c r="P763" s="19"/>
    </row>
    <row r="764" spans="1:16" x14ac:dyDescent="0.3">
      <c r="A764" s="12" t="s">
        <v>125</v>
      </c>
      <c r="B764" s="12" t="s">
        <v>114</v>
      </c>
      <c r="C764" s="12" t="s">
        <v>115</v>
      </c>
      <c r="D764" s="12" t="s">
        <v>79</v>
      </c>
      <c r="E764" s="21" t="s">
        <v>116</v>
      </c>
      <c r="F764" s="23" t="s">
        <v>116</v>
      </c>
      <c r="G764" s="23" t="s">
        <v>117</v>
      </c>
      <c r="H764" s="16" t="s">
        <v>116</v>
      </c>
      <c r="I764" s="16" t="s">
        <v>117</v>
      </c>
      <c r="J764" s="16" t="s">
        <v>116</v>
      </c>
      <c r="K764" s="17" t="s">
        <v>116</v>
      </c>
      <c r="L764" s="18" t="s">
        <v>116</v>
      </c>
      <c r="M764" s="19" t="s">
        <v>118</v>
      </c>
      <c r="N764" s="20" t="s">
        <v>117</v>
      </c>
      <c r="P764" s="19"/>
    </row>
    <row r="765" spans="1:16" x14ac:dyDescent="0.3">
      <c r="A765" s="12" t="s">
        <v>126</v>
      </c>
      <c r="B765" s="12" t="s">
        <v>114</v>
      </c>
      <c r="C765" s="12" t="s">
        <v>115</v>
      </c>
      <c r="D765" s="12" t="s">
        <v>79</v>
      </c>
      <c r="E765" s="21" t="s">
        <v>116</v>
      </c>
      <c r="F765" s="23" t="s">
        <v>116</v>
      </c>
      <c r="G765" s="23" t="s">
        <v>117</v>
      </c>
      <c r="H765" s="16" t="s">
        <v>116</v>
      </c>
      <c r="I765" s="16" t="s">
        <v>117</v>
      </c>
      <c r="J765" s="16" t="s">
        <v>116</v>
      </c>
      <c r="K765" s="17" t="s">
        <v>116</v>
      </c>
      <c r="L765" s="18" t="s">
        <v>116</v>
      </c>
      <c r="M765" s="19" t="s">
        <v>118</v>
      </c>
      <c r="N765" s="20" t="s">
        <v>117</v>
      </c>
      <c r="P765" s="19"/>
    </row>
    <row r="766" spans="1:16" x14ac:dyDescent="0.3">
      <c r="A766" s="12" t="s">
        <v>127</v>
      </c>
      <c r="B766" s="12" t="s">
        <v>114</v>
      </c>
      <c r="C766" s="12" t="s">
        <v>115</v>
      </c>
      <c r="D766" s="12" t="s">
        <v>79</v>
      </c>
      <c r="E766" s="21" t="s">
        <v>116</v>
      </c>
      <c r="F766" s="23" t="s">
        <v>116</v>
      </c>
      <c r="G766" s="23" t="s">
        <v>117</v>
      </c>
      <c r="H766" s="16" t="s">
        <v>116</v>
      </c>
      <c r="I766" s="16" t="s">
        <v>117</v>
      </c>
      <c r="J766" s="16" t="s">
        <v>116</v>
      </c>
      <c r="K766" s="17" t="s">
        <v>116</v>
      </c>
      <c r="L766" s="18" t="s">
        <v>116</v>
      </c>
      <c r="M766" s="19" t="s">
        <v>118</v>
      </c>
      <c r="N766" s="20" t="s">
        <v>117</v>
      </c>
      <c r="P766" s="19"/>
    </row>
    <row r="767" spans="1:16" x14ac:dyDescent="0.3">
      <c r="A767" s="12" t="s">
        <v>128</v>
      </c>
      <c r="B767" s="12" t="s">
        <v>114</v>
      </c>
      <c r="C767" s="12" t="s">
        <v>115</v>
      </c>
      <c r="D767" s="12" t="s">
        <v>79</v>
      </c>
      <c r="E767" s="21" t="s">
        <v>116</v>
      </c>
      <c r="F767" s="23" t="s">
        <v>116</v>
      </c>
      <c r="G767" s="23" t="s">
        <v>117</v>
      </c>
      <c r="H767" s="16" t="s">
        <v>116</v>
      </c>
      <c r="I767" s="16" t="s">
        <v>117</v>
      </c>
      <c r="J767" s="16" t="s">
        <v>116</v>
      </c>
      <c r="K767" s="17" t="s">
        <v>116</v>
      </c>
      <c r="L767" s="18" t="s">
        <v>116</v>
      </c>
      <c r="M767" s="19" t="s">
        <v>118</v>
      </c>
      <c r="N767" s="20" t="s">
        <v>117</v>
      </c>
      <c r="P767" s="19"/>
    </row>
    <row r="768" spans="1:16" x14ac:dyDescent="0.3">
      <c r="A768" s="12" t="s">
        <v>129</v>
      </c>
      <c r="B768" s="12" t="s">
        <v>114</v>
      </c>
      <c r="C768" s="12" t="s">
        <v>115</v>
      </c>
      <c r="D768" s="12" t="s">
        <v>79</v>
      </c>
      <c r="E768" s="21" t="s">
        <v>116</v>
      </c>
      <c r="F768" s="23" t="s">
        <v>116</v>
      </c>
      <c r="G768" s="23" t="s">
        <v>117</v>
      </c>
      <c r="H768" s="16" t="s">
        <v>116</v>
      </c>
      <c r="I768" s="16" t="s">
        <v>117</v>
      </c>
      <c r="J768" s="16" t="s">
        <v>116</v>
      </c>
      <c r="K768" s="17" t="s">
        <v>116</v>
      </c>
      <c r="L768" s="18" t="s">
        <v>116</v>
      </c>
      <c r="M768" s="19" t="s">
        <v>118</v>
      </c>
      <c r="N768" s="20" t="s">
        <v>117</v>
      </c>
      <c r="P768" s="19"/>
    </row>
    <row r="769" spans="1:16" x14ac:dyDescent="0.3">
      <c r="A769" s="12" t="s">
        <v>130</v>
      </c>
      <c r="B769" s="12" t="s">
        <v>114</v>
      </c>
      <c r="C769" s="12" t="s">
        <v>115</v>
      </c>
      <c r="D769" s="12" t="s">
        <v>79</v>
      </c>
      <c r="E769" s="21" t="s">
        <v>116</v>
      </c>
      <c r="F769" s="23" t="s">
        <v>116</v>
      </c>
      <c r="G769" s="23" t="s">
        <v>117</v>
      </c>
      <c r="H769" s="16" t="s">
        <v>116</v>
      </c>
      <c r="I769" s="16" t="s">
        <v>117</v>
      </c>
      <c r="J769" s="16" t="s">
        <v>116</v>
      </c>
      <c r="K769" s="17" t="s">
        <v>116</v>
      </c>
      <c r="L769" s="18" t="s">
        <v>116</v>
      </c>
      <c r="M769" s="19" t="s">
        <v>118</v>
      </c>
      <c r="N769" s="20" t="s">
        <v>117</v>
      </c>
      <c r="P769" s="19"/>
    </row>
    <row r="770" spans="1:16" x14ac:dyDescent="0.3">
      <c r="A770" s="12" t="s">
        <v>131</v>
      </c>
      <c r="B770" s="12" t="s">
        <v>114</v>
      </c>
      <c r="C770" s="12" t="s">
        <v>115</v>
      </c>
      <c r="D770" s="12" t="s">
        <v>79</v>
      </c>
      <c r="E770" s="21" t="s">
        <v>116</v>
      </c>
      <c r="F770" s="23" t="s">
        <v>116</v>
      </c>
      <c r="G770" s="23" t="s">
        <v>117</v>
      </c>
      <c r="H770" s="16" t="s">
        <v>116</v>
      </c>
      <c r="I770" s="16" t="s">
        <v>117</v>
      </c>
      <c r="J770" s="16" t="s">
        <v>116</v>
      </c>
      <c r="K770" s="17" t="s">
        <v>116</v>
      </c>
      <c r="L770" s="18" t="s">
        <v>116</v>
      </c>
      <c r="M770" s="19" t="s">
        <v>118</v>
      </c>
      <c r="N770" s="20" t="s">
        <v>117</v>
      </c>
      <c r="P770" s="19"/>
    </row>
    <row r="771" spans="1:16" x14ac:dyDescent="0.3">
      <c r="A771" s="12" t="s">
        <v>132</v>
      </c>
      <c r="B771" s="12" t="s">
        <v>114</v>
      </c>
      <c r="C771" s="12" t="s">
        <v>115</v>
      </c>
      <c r="D771" s="12" t="s">
        <v>79</v>
      </c>
      <c r="E771" s="21" t="s">
        <v>116</v>
      </c>
      <c r="F771" s="23" t="s">
        <v>116</v>
      </c>
      <c r="G771" s="23" t="s">
        <v>117</v>
      </c>
      <c r="H771" s="16" t="s">
        <v>116</v>
      </c>
      <c r="I771" s="16" t="s">
        <v>117</v>
      </c>
      <c r="J771" s="16" t="s">
        <v>116</v>
      </c>
      <c r="K771" s="17" t="s">
        <v>116</v>
      </c>
      <c r="L771" s="18" t="s">
        <v>116</v>
      </c>
      <c r="M771" s="19" t="s">
        <v>118</v>
      </c>
      <c r="N771" s="20" t="s">
        <v>117</v>
      </c>
      <c r="P771" s="19"/>
    </row>
    <row r="772" spans="1:16" x14ac:dyDescent="0.3">
      <c r="A772" s="12" t="s">
        <v>133</v>
      </c>
      <c r="B772" s="12" t="s">
        <v>114</v>
      </c>
      <c r="C772" s="12" t="s">
        <v>115</v>
      </c>
      <c r="D772" s="12" t="s">
        <v>79</v>
      </c>
      <c r="E772" s="21" t="s">
        <v>116</v>
      </c>
      <c r="F772" s="23" t="s">
        <v>116</v>
      </c>
      <c r="G772" s="23" t="s">
        <v>117</v>
      </c>
      <c r="H772" s="16" t="s">
        <v>116</v>
      </c>
      <c r="I772" s="16" t="s">
        <v>117</v>
      </c>
      <c r="J772" s="16" t="s">
        <v>116</v>
      </c>
      <c r="K772" s="17" t="s">
        <v>116</v>
      </c>
      <c r="L772" s="18" t="s">
        <v>116</v>
      </c>
      <c r="M772" s="19" t="s">
        <v>118</v>
      </c>
      <c r="N772" s="20" t="s">
        <v>117</v>
      </c>
      <c r="P772" s="19"/>
    </row>
    <row r="773" spans="1:16" x14ac:dyDescent="0.3">
      <c r="A773" s="12" t="s">
        <v>134</v>
      </c>
      <c r="B773" s="12" t="s">
        <v>114</v>
      </c>
      <c r="C773" s="12" t="s">
        <v>115</v>
      </c>
      <c r="D773" s="12" t="s">
        <v>79</v>
      </c>
      <c r="E773" s="21" t="s">
        <v>116</v>
      </c>
      <c r="F773" s="23" t="s">
        <v>116</v>
      </c>
      <c r="G773" s="23" t="s">
        <v>117</v>
      </c>
      <c r="H773" s="16" t="s">
        <v>116</v>
      </c>
      <c r="I773" s="16" t="s">
        <v>117</v>
      </c>
      <c r="J773" s="16" t="s">
        <v>116</v>
      </c>
      <c r="K773" s="17" t="s">
        <v>116</v>
      </c>
      <c r="L773" s="18" t="s">
        <v>116</v>
      </c>
      <c r="M773" s="19" t="s">
        <v>118</v>
      </c>
      <c r="N773" s="20" t="s">
        <v>117</v>
      </c>
      <c r="P773" s="19"/>
    </row>
    <row r="774" spans="1:16" x14ac:dyDescent="0.3">
      <c r="A774" s="12" t="s">
        <v>135</v>
      </c>
      <c r="B774" s="12" t="s">
        <v>114</v>
      </c>
      <c r="C774" s="12" t="s">
        <v>115</v>
      </c>
      <c r="D774" s="12" t="s">
        <v>79</v>
      </c>
      <c r="E774" s="21" t="s">
        <v>116</v>
      </c>
      <c r="F774" s="23" t="s">
        <v>116</v>
      </c>
      <c r="G774" s="23" t="s">
        <v>117</v>
      </c>
      <c r="H774" s="16" t="s">
        <v>116</v>
      </c>
      <c r="I774" s="16" t="s">
        <v>117</v>
      </c>
      <c r="J774" s="16" t="s">
        <v>116</v>
      </c>
      <c r="K774" s="17" t="s">
        <v>116</v>
      </c>
      <c r="L774" s="18" t="s">
        <v>116</v>
      </c>
      <c r="M774" s="19" t="s">
        <v>118</v>
      </c>
      <c r="N774" s="20" t="s">
        <v>117</v>
      </c>
      <c r="P774" s="19"/>
    </row>
    <row r="775" spans="1:16" x14ac:dyDescent="0.3">
      <c r="A775" s="12" t="s">
        <v>136</v>
      </c>
      <c r="B775" s="12" t="s">
        <v>114</v>
      </c>
      <c r="C775" s="12" t="s">
        <v>115</v>
      </c>
      <c r="D775" s="12" t="s">
        <v>79</v>
      </c>
      <c r="E775" s="21" t="s">
        <v>116</v>
      </c>
      <c r="F775" s="23" t="s">
        <v>116</v>
      </c>
      <c r="G775" s="23" t="s">
        <v>117</v>
      </c>
      <c r="H775" s="16" t="s">
        <v>116</v>
      </c>
      <c r="I775" s="16" t="s">
        <v>117</v>
      </c>
      <c r="J775" s="16" t="s">
        <v>116</v>
      </c>
      <c r="K775" s="17" t="s">
        <v>116</v>
      </c>
      <c r="L775" s="18" t="s">
        <v>116</v>
      </c>
      <c r="M775" s="19" t="s">
        <v>118</v>
      </c>
      <c r="N775" s="20" t="s">
        <v>117</v>
      </c>
      <c r="P775" s="19"/>
    </row>
    <row r="776" spans="1:16" x14ac:dyDescent="0.3">
      <c r="A776" s="12" t="s">
        <v>137</v>
      </c>
      <c r="B776" s="12" t="s">
        <v>114</v>
      </c>
      <c r="C776" s="12" t="s">
        <v>115</v>
      </c>
      <c r="D776" s="12" t="s">
        <v>79</v>
      </c>
      <c r="E776" s="21" t="s">
        <v>116</v>
      </c>
      <c r="F776" s="23" t="s">
        <v>116</v>
      </c>
      <c r="G776" s="23" t="s">
        <v>117</v>
      </c>
      <c r="H776" s="16" t="s">
        <v>116</v>
      </c>
      <c r="I776" s="16" t="s">
        <v>117</v>
      </c>
      <c r="J776" s="16" t="s">
        <v>116</v>
      </c>
      <c r="K776" s="17" t="s">
        <v>116</v>
      </c>
      <c r="L776" s="18" t="s">
        <v>116</v>
      </c>
      <c r="M776" s="19" t="s">
        <v>118</v>
      </c>
      <c r="N776" s="20" t="s">
        <v>117</v>
      </c>
      <c r="P776" s="19"/>
    </row>
    <row r="777" spans="1:16" x14ac:dyDescent="0.3">
      <c r="A777" s="12" t="s">
        <v>138</v>
      </c>
      <c r="B777" s="12" t="s">
        <v>114</v>
      </c>
      <c r="C777" s="12" t="s">
        <v>115</v>
      </c>
      <c r="D777" s="12" t="s">
        <v>79</v>
      </c>
      <c r="E777" s="21" t="s">
        <v>116</v>
      </c>
      <c r="F777" s="23" t="s">
        <v>116</v>
      </c>
      <c r="G777" s="23" t="s">
        <v>117</v>
      </c>
      <c r="H777" s="16" t="s">
        <v>116</v>
      </c>
      <c r="I777" s="16" t="s">
        <v>117</v>
      </c>
      <c r="J777" s="16" t="s">
        <v>116</v>
      </c>
      <c r="K777" s="17" t="s">
        <v>116</v>
      </c>
      <c r="L777" s="18" t="s">
        <v>116</v>
      </c>
      <c r="M777" s="19" t="s">
        <v>118</v>
      </c>
      <c r="N777" s="20" t="s">
        <v>117</v>
      </c>
      <c r="P777" s="19"/>
    </row>
    <row r="778" spans="1:16" x14ac:dyDescent="0.3">
      <c r="A778" s="12" t="s">
        <v>139</v>
      </c>
      <c r="B778" s="12" t="s">
        <v>114</v>
      </c>
      <c r="C778" s="12" t="s">
        <v>115</v>
      </c>
      <c r="D778" s="12" t="s">
        <v>79</v>
      </c>
      <c r="E778" s="21" t="s">
        <v>116</v>
      </c>
      <c r="F778" s="23" t="s">
        <v>116</v>
      </c>
      <c r="G778" s="23" t="s">
        <v>117</v>
      </c>
      <c r="H778" s="16" t="s">
        <v>116</v>
      </c>
      <c r="I778" s="16" t="s">
        <v>117</v>
      </c>
      <c r="J778" s="16" t="s">
        <v>116</v>
      </c>
      <c r="K778" s="17" t="s">
        <v>116</v>
      </c>
      <c r="L778" s="18" t="s">
        <v>116</v>
      </c>
      <c r="M778" s="19" t="s">
        <v>118</v>
      </c>
      <c r="N778" s="20" t="s">
        <v>117</v>
      </c>
      <c r="P778" s="19"/>
    </row>
    <row r="779" spans="1:16" x14ac:dyDescent="0.3">
      <c r="A779" s="12" t="s">
        <v>140</v>
      </c>
      <c r="B779" s="12" t="s">
        <v>114</v>
      </c>
      <c r="C779" s="12" t="s">
        <v>115</v>
      </c>
      <c r="D779" s="12" t="s">
        <v>79</v>
      </c>
      <c r="E779" s="21" t="s">
        <v>116</v>
      </c>
      <c r="F779" s="23" t="s">
        <v>116</v>
      </c>
      <c r="G779" s="23" t="s">
        <v>117</v>
      </c>
      <c r="H779" s="16" t="s">
        <v>116</v>
      </c>
      <c r="I779" s="16" t="s">
        <v>117</v>
      </c>
      <c r="J779" s="16" t="s">
        <v>116</v>
      </c>
      <c r="K779" s="17" t="s">
        <v>116</v>
      </c>
      <c r="L779" s="18" t="s">
        <v>116</v>
      </c>
      <c r="M779" s="19" t="s">
        <v>118</v>
      </c>
      <c r="N779" s="20" t="s">
        <v>117</v>
      </c>
      <c r="P779" s="19"/>
    </row>
    <row r="780" spans="1:16" x14ac:dyDescent="0.3">
      <c r="A780" s="12" t="s">
        <v>141</v>
      </c>
      <c r="B780" s="12" t="s">
        <v>114</v>
      </c>
      <c r="C780" s="12" t="s">
        <v>115</v>
      </c>
      <c r="D780" s="12" t="s">
        <v>79</v>
      </c>
      <c r="E780" s="21" t="s">
        <v>116</v>
      </c>
      <c r="F780" s="23" t="s">
        <v>116</v>
      </c>
      <c r="G780" s="23" t="s">
        <v>117</v>
      </c>
      <c r="H780" s="16" t="s">
        <v>116</v>
      </c>
      <c r="I780" s="16" t="s">
        <v>117</v>
      </c>
      <c r="J780" s="16" t="s">
        <v>116</v>
      </c>
      <c r="K780" s="17" t="s">
        <v>116</v>
      </c>
      <c r="L780" s="18" t="s">
        <v>116</v>
      </c>
      <c r="M780" s="19" t="s">
        <v>118</v>
      </c>
      <c r="N780" s="20" t="s">
        <v>117</v>
      </c>
      <c r="P780" s="19"/>
    </row>
    <row r="781" spans="1:16" x14ac:dyDescent="0.3">
      <c r="A781" s="12" t="s">
        <v>142</v>
      </c>
      <c r="B781" s="12" t="s">
        <v>114</v>
      </c>
      <c r="C781" s="12" t="s">
        <v>115</v>
      </c>
      <c r="D781" s="12" t="s">
        <v>79</v>
      </c>
      <c r="E781" s="21" t="s">
        <v>116</v>
      </c>
      <c r="F781" s="23" t="s">
        <v>116</v>
      </c>
      <c r="G781" s="23" t="s">
        <v>117</v>
      </c>
      <c r="H781" s="16" t="s">
        <v>116</v>
      </c>
      <c r="I781" s="16" t="s">
        <v>117</v>
      </c>
      <c r="J781" s="16" t="s">
        <v>116</v>
      </c>
      <c r="K781" s="17" t="s">
        <v>116</v>
      </c>
      <c r="L781" s="18" t="s">
        <v>116</v>
      </c>
      <c r="M781" s="19" t="s">
        <v>118</v>
      </c>
      <c r="N781" s="20" t="s">
        <v>117</v>
      </c>
      <c r="P781" s="19"/>
    </row>
    <row r="782" spans="1:16" x14ac:dyDescent="0.3">
      <c r="A782" s="12" t="s">
        <v>143</v>
      </c>
      <c r="B782" s="12" t="s">
        <v>114</v>
      </c>
      <c r="C782" s="12" t="s">
        <v>115</v>
      </c>
      <c r="D782" s="12" t="s">
        <v>79</v>
      </c>
      <c r="E782" s="21" t="s">
        <v>116</v>
      </c>
      <c r="F782" s="23" t="s">
        <v>116</v>
      </c>
      <c r="G782" s="23" t="s">
        <v>117</v>
      </c>
      <c r="H782" s="16" t="s">
        <v>116</v>
      </c>
      <c r="I782" s="16" t="s">
        <v>117</v>
      </c>
      <c r="J782" s="16" t="s">
        <v>116</v>
      </c>
      <c r="K782" s="17" t="s">
        <v>116</v>
      </c>
      <c r="L782" s="18" t="s">
        <v>116</v>
      </c>
      <c r="M782" s="19" t="s">
        <v>118</v>
      </c>
      <c r="N782" s="20" t="s">
        <v>117</v>
      </c>
      <c r="P782" s="19"/>
    </row>
    <row r="783" spans="1:16" x14ac:dyDescent="0.3">
      <c r="A783" s="12" t="s">
        <v>144</v>
      </c>
      <c r="B783" s="12" t="s">
        <v>114</v>
      </c>
      <c r="C783" s="12" t="s">
        <v>115</v>
      </c>
      <c r="D783" s="12" t="s">
        <v>79</v>
      </c>
      <c r="E783" s="21" t="s">
        <v>116</v>
      </c>
      <c r="F783" s="23" t="s">
        <v>116</v>
      </c>
      <c r="G783" s="23" t="s">
        <v>117</v>
      </c>
      <c r="H783" s="16" t="s">
        <v>116</v>
      </c>
      <c r="I783" s="16" t="s">
        <v>117</v>
      </c>
      <c r="J783" s="16" t="s">
        <v>116</v>
      </c>
      <c r="K783" s="17" t="s">
        <v>116</v>
      </c>
      <c r="L783" s="18" t="s">
        <v>116</v>
      </c>
      <c r="M783" s="19" t="s">
        <v>118</v>
      </c>
      <c r="N783" s="20" t="s">
        <v>117</v>
      </c>
      <c r="P783" s="19"/>
    </row>
    <row r="784" spans="1:16" x14ac:dyDescent="0.3">
      <c r="A784" s="12" t="s">
        <v>145</v>
      </c>
      <c r="B784" s="12" t="s">
        <v>114</v>
      </c>
      <c r="C784" s="12" t="s">
        <v>115</v>
      </c>
      <c r="D784" s="12" t="s">
        <v>79</v>
      </c>
      <c r="E784" s="21" t="s">
        <v>116</v>
      </c>
      <c r="F784" s="23" t="s">
        <v>116</v>
      </c>
      <c r="G784" s="23" t="s">
        <v>117</v>
      </c>
      <c r="H784" s="16" t="s">
        <v>116</v>
      </c>
      <c r="I784" s="16" t="s">
        <v>117</v>
      </c>
      <c r="J784" s="16" t="s">
        <v>116</v>
      </c>
      <c r="K784" s="17" t="s">
        <v>116</v>
      </c>
      <c r="L784" s="18" t="s">
        <v>116</v>
      </c>
      <c r="M784" s="19" t="s">
        <v>118</v>
      </c>
      <c r="N784" s="20" t="s">
        <v>117</v>
      </c>
      <c r="P784" s="19"/>
    </row>
    <row r="785" spans="1:16" x14ac:dyDescent="0.3">
      <c r="A785" s="12" t="s">
        <v>146</v>
      </c>
      <c r="B785" s="12" t="s">
        <v>147</v>
      </c>
      <c r="C785" s="12" t="s">
        <v>148</v>
      </c>
      <c r="D785" s="12" t="s">
        <v>79</v>
      </c>
      <c r="E785" s="21">
        <v>5.1678840533333297</v>
      </c>
      <c r="F785" s="23">
        <v>1647074.1491831001</v>
      </c>
      <c r="G785" s="23" t="s">
        <v>117</v>
      </c>
      <c r="H785" s="16" t="s">
        <v>117</v>
      </c>
      <c r="I785" s="16" t="s">
        <v>117</v>
      </c>
      <c r="J785" s="16" t="s">
        <v>117</v>
      </c>
      <c r="K785" s="17" t="s">
        <v>117</v>
      </c>
      <c r="L785" s="18" t="s">
        <v>117</v>
      </c>
      <c r="N785" s="20" t="s">
        <v>117</v>
      </c>
      <c r="P785" s="19"/>
    </row>
    <row r="786" spans="1:16" x14ac:dyDescent="0.3">
      <c r="A786" s="12" t="s">
        <v>149</v>
      </c>
      <c r="B786" s="12" t="s">
        <v>147</v>
      </c>
      <c r="C786" s="12" t="s">
        <v>150</v>
      </c>
      <c r="D786" s="12" t="s">
        <v>79</v>
      </c>
      <c r="E786" s="21">
        <v>5.1679730727999997</v>
      </c>
      <c r="F786" s="23">
        <v>1434300.19172235</v>
      </c>
      <c r="G786" s="23" t="s">
        <v>117</v>
      </c>
      <c r="H786" s="16" t="s">
        <v>117</v>
      </c>
      <c r="I786" s="16" t="s">
        <v>117</v>
      </c>
      <c r="J786" s="16" t="s">
        <v>117</v>
      </c>
      <c r="K786" s="17" t="s">
        <v>117</v>
      </c>
      <c r="L786" s="18" t="s">
        <v>117</v>
      </c>
      <c r="N786" s="20" t="s">
        <v>117</v>
      </c>
      <c r="P786" s="19"/>
    </row>
    <row r="787" spans="1:16" x14ac:dyDescent="0.3">
      <c r="A787" s="12" t="s">
        <v>151</v>
      </c>
      <c r="B787" s="12" t="s">
        <v>147</v>
      </c>
      <c r="C787" s="12" t="s">
        <v>152</v>
      </c>
      <c r="D787" s="12" t="s">
        <v>79</v>
      </c>
      <c r="E787" s="21">
        <v>5.16793033413333</v>
      </c>
      <c r="F787" s="23">
        <v>1409658.8765378899</v>
      </c>
      <c r="G787" s="23" t="s">
        <v>117</v>
      </c>
      <c r="H787" s="16" t="s">
        <v>117</v>
      </c>
      <c r="I787" s="16" t="s">
        <v>117</v>
      </c>
      <c r="J787" s="16" t="s">
        <v>117</v>
      </c>
      <c r="K787" s="17" t="s">
        <v>117</v>
      </c>
      <c r="L787" s="18" t="s">
        <v>117</v>
      </c>
      <c r="N787" s="20" t="s">
        <v>117</v>
      </c>
      <c r="P787" s="19"/>
    </row>
    <row r="788" spans="1:16" x14ac:dyDescent="0.3">
      <c r="A788" s="12" t="s">
        <v>153</v>
      </c>
      <c r="B788" s="12" t="s">
        <v>147</v>
      </c>
      <c r="C788" s="12" t="s">
        <v>154</v>
      </c>
      <c r="D788" s="12" t="s">
        <v>79</v>
      </c>
      <c r="E788" s="21">
        <v>5.1678815615999998</v>
      </c>
      <c r="F788" s="23">
        <v>1401689.8806523599</v>
      </c>
      <c r="G788" s="23" t="s">
        <v>117</v>
      </c>
      <c r="H788" s="16" t="s">
        <v>117</v>
      </c>
      <c r="I788" s="16" t="s">
        <v>117</v>
      </c>
      <c r="J788" s="16" t="s">
        <v>117</v>
      </c>
      <c r="K788" s="17" t="s">
        <v>117</v>
      </c>
      <c r="L788" s="18" t="s">
        <v>117</v>
      </c>
      <c r="N788" s="20" t="s">
        <v>117</v>
      </c>
      <c r="P788" s="19"/>
    </row>
    <row r="789" spans="1:16" x14ac:dyDescent="0.3">
      <c r="A789" s="12" t="s">
        <v>155</v>
      </c>
      <c r="B789" s="12" t="s">
        <v>147</v>
      </c>
      <c r="C789" s="12" t="s">
        <v>156</v>
      </c>
      <c r="D789" s="12" t="s">
        <v>79</v>
      </c>
      <c r="E789" s="21">
        <v>5.1679577431999997</v>
      </c>
      <c r="F789" s="23">
        <v>1183974.4369234501</v>
      </c>
      <c r="G789" s="23" t="s">
        <v>117</v>
      </c>
      <c r="H789" s="16" t="s">
        <v>117</v>
      </c>
      <c r="I789" s="16" t="s">
        <v>117</v>
      </c>
      <c r="J789" s="16" t="s">
        <v>117</v>
      </c>
      <c r="K789" s="17" t="s">
        <v>117</v>
      </c>
      <c r="L789" s="18" t="s">
        <v>117</v>
      </c>
      <c r="N789" s="20" t="s">
        <v>117</v>
      </c>
      <c r="P789" s="19"/>
    </row>
    <row r="790" spans="1:16" x14ac:dyDescent="0.3">
      <c r="A790" s="12" t="s">
        <v>157</v>
      </c>
      <c r="B790" s="12" t="s">
        <v>147</v>
      </c>
      <c r="C790" s="12" t="s">
        <v>150</v>
      </c>
      <c r="D790" s="12" t="s">
        <v>79</v>
      </c>
      <c r="E790" s="21">
        <v>5.1679594138666598</v>
      </c>
      <c r="F790" s="23">
        <v>1470966.6729562799</v>
      </c>
      <c r="G790" s="23" t="s">
        <v>117</v>
      </c>
      <c r="H790" s="16" t="s">
        <v>117</v>
      </c>
      <c r="I790" s="16" t="s">
        <v>117</v>
      </c>
      <c r="J790" s="16" t="s">
        <v>117</v>
      </c>
      <c r="K790" s="17" t="s">
        <v>117</v>
      </c>
      <c r="L790" s="18" t="s">
        <v>117</v>
      </c>
      <c r="N790" s="20" t="s">
        <v>117</v>
      </c>
      <c r="P790" s="19"/>
    </row>
    <row r="791" spans="1:16" x14ac:dyDescent="0.3">
      <c r="A791" s="12" t="s">
        <v>158</v>
      </c>
      <c r="B791" s="12" t="s">
        <v>147</v>
      </c>
      <c r="C791" s="12" t="s">
        <v>78</v>
      </c>
      <c r="D791" s="12" t="s">
        <v>79</v>
      </c>
      <c r="E791" s="21">
        <v>5.1679574341333296</v>
      </c>
      <c r="F791" s="23">
        <v>1434128.6708627699</v>
      </c>
      <c r="G791" s="23" t="s">
        <v>117</v>
      </c>
      <c r="H791" s="16" t="s">
        <v>117</v>
      </c>
      <c r="I791" s="16" t="s">
        <v>117</v>
      </c>
      <c r="J791" s="16" t="s">
        <v>117</v>
      </c>
      <c r="K791" s="17" t="s">
        <v>117</v>
      </c>
      <c r="L791" s="18" t="s">
        <v>117</v>
      </c>
      <c r="N791" s="20" t="s">
        <v>117</v>
      </c>
      <c r="P791" s="19"/>
    </row>
    <row r="792" spans="1:16" x14ac:dyDescent="0.3">
      <c r="A792" s="12" t="s">
        <v>159</v>
      </c>
      <c r="B792" s="12" t="s">
        <v>147</v>
      </c>
      <c r="C792" s="12" t="s">
        <v>160</v>
      </c>
      <c r="D792" s="12" t="s">
        <v>79</v>
      </c>
      <c r="E792" s="21">
        <v>5.1679245871999999</v>
      </c>
      <c r="F792" s="23">
        <v>1519937.6169769501</v>
      </c>
      <c r="G792" s="23" t="s">
        <v>117</v>
      </c>
      <c r="H792" s="16" t="s">
        <v>117</v>
      </c>
      <c r="I792" s="16" t="s">
        <v>117</v>
      </c>
      <c r="J792" s="16" t="s">
        <v>117</v>
      </c>
      <c r="K792" s="17" t="s">
        <v>117</v>
      </c>
      <c r="L792" s="18" t="s">
        <v>117</v>
      </c>
      <c r="N792" s="20" t="s">
        <v>117</v>
      </c>
      <c r="P792" s="19"/>
    </row>
    <row r="793" spans="1:16" x14ac:dyDescent="0.3">
      <c r="A793" s="12" t="s">
        <v>161</v>
      </c>
      <c r="B793" s="12" t="s">
        <v>147</v>
      </c>
      <c r="C793" s="12" t="s">
        <v>162</v>
      </c>
      <c r="D793" s="12" t="s">
        <v>79</v>
      </c>
      <c r="E793" s="21">
        <v>5.1678536525333296</v>
      </c>
      <c r="F793" s="23">
        <v>1475142.12524662</v>
      </c>
      <c r="G793" s="23" t="s">
        <v>117</v>
      </c>
      <c r="H793" s="16" t="s">
        <v>117</v>
      </c>
      <c r="I793" s="16" t="s">
        <v>117</v>
      </c>
      <c r="J793" s="16" t="s">
        <v>117</v>
      </c>
      <c r="K793" s="17" t="s">
        <v>117</v>
      </c>
      <c r="L793" s="18" t="s">
        <v>117</v>
      </c>
      <c r="N793" s="20" t="s">
        <v>117</v>
      </c>
      <c r="P793" s="19"/>
    </row>
    <row r="794" spans="1:16" x14ac:dyDescent="0.3">
      <c r="A794" s="12" t="s">
        <v>163</v>
      </c>
      <c r="B794" s="12" t="s">
        <v>147</v>
      </c>
      <c r="C794" s="12" t="s">
        <v>164</v>
      </c>
      <c r="D794" s="12" t="s">
        <v>79</v>
      </c>
      <c r="E794" s="21">
        <v>5.1679324234666604</v>
      </c>
      <c r="F794" s="23">
        <v>1447579.6017965199</v>
      </c>
      <c r="G794" s="23" t="s">
        <v>117</v>
      </c>
      <c r="H794" s="16" t="s">
        <v>117</v>
      </c>
      <c r="I794" s="16" t="s">
        <v>117</v>
      </c>
      <c r="J794" s="16" t="s">
        <v>117</v>
      </c>
      <c r="K794" s="17" t="s">
        <v>117</v>
      </c>
      <c r="L794" s="18" t="s">
        <v>117</v>
      </c>
      <c r="N794" s="20" t="s">
        <v>117</v>
      </c>
      <c r="P794" s="19"/>
    </row>
    <row r="795" spans="1:16" x14ac:dyDescent="0.3">
      <c r="A795" s="12" t="s">
        <v>165</v>
      </c>
      <c r="B795" s="12" t="s">
        <v>147</v>
      </c>
      <c r="C795" s="12" t="s">
        <v>166</v>
      </c>
      <c r="D795" s="12" t="s">
        <v>79</v>
      </c>
      <c r="E795" s="21">
        <v>5.1578497117333297</v>
      </c>
      <c r="F795" s="23">
        <v>1132226.9514907501</v>
      </c>
      <c r="G795" s="23" t="s">
        <v>117</v>
      </c>
      <c r="H795" s="16" t="s">
        <v>117</v>
      </c>
      <c r="I795" s="16" t="s">
        <v>117</v>
      </c>
      <c r="J795" s="16" t="s">
        <v>117</v>
      </c>
      <c r="K795" s="17" t="s">
        <v>117</v>
      </c>
      <c r="L795" s="18" t="s">
        <v>117</v>
      </c>
      <c r="N795" s="20" t="s">
        <v>117</v>
      </c>
      <c r="P795" s="19"/>
    </row>
    <row r="796" spans="1:16" x14ac:dyDescent="0.3">
      <c r="A796" s="12" t="s">
        <v>167</v>
      </c>
      <c r="B796" s="12" t="s">
        <v>147</v>
      </c>
      <c r="C796" s="12" t="s">
        <v>168</v>
      </c>
      <c r="D796" s="12" t="s">
        <v>79</v>
      </c>
      <c r="E796" s="21">
        <v>5.1679227885333301</v>
      </c>
      <c r="F796" s="23">
        <v>1220574.30999935</v>
      </c>
      <c r="G796" s="23" t="s">
        <v>117</v>
      </c>
      <c r="H796" s="16" t="s">
        <v>117</v>
      </c>
      <c r="I796" s="16" t="s">
        <v>117</v>
      </c>
      <c r="J796" s="16" t="s">
        <v>117</v>
      </c>
      <c r="K796" s="17" t="s">
        <v>117</v>
      </c>
      <c r="L796" s="18" t="s">
        <v>117</v>
      </c>
      <c r="N796" s="20" t="s">
        <v>117</v>
      </c>
      <c r="P796" s="19"/>
    </row>
    <row r="797" spans="1:16" x14ac:dyDescent="0.3">
      <c r="A797" s="12" t="s">
        <v>169</v>
      </c>
      <c r="B797" s="12" t="s">
        <v>147</v>
      </c>
      <c r="C797" s="12" t="s">
        <v>170</v>
      </c>
      <c r="D797" s="12" t="s">
        <v>79</v>
      </c>
      <c r="E797" s="21">
        <v>5.1679249432000001</v>
      </c>
      <c r="F797" s="23">
        <v>1415964.8540204801</v>
      </c>
      <c r="G797" s="23" t="s">
        <v>117</v>
      </c>
      <c r="H797" s="16" t="s">
        <v>117</v>
      </c>
      <c r="I797" s="16" t="s">
        <v>117</v>
      </c>
      <c r="J797" s="16" t="s">
        <v>117</v>
      </c>
      <c r="K797" s="17" t="s">
        <v>117</v>
      </c>
      <c r="L797" s="18" t="s">
        <v>117</v>
      </c>
      <c r="N797" s="20" t="s">
        <v>117</v>
      </c>
      <c r="P797" s="19"/>
    </row>
    <row r="798" spans="1:16" x14ac:dyDescent="0.3">
      <c r="A798" s="12" t="s">
        <v>171</v>
      </c>
      <c r="B798" s="12" t="s">
        <v>147</v>
      </c>
      <c r="C798" s="12" t="s">
        <v>150</v>
      </c>
      <c r="D798" s="12" t="s">
        <v>79</v>
      </c>
      <c r="E798" s="21">
        <v>5.1679096522666601</v>
      </c>
      <c r="F798" s="23">
        <v>1503390.1354837599</v>
      </c>
      <c r="G798" s="23" t="s">
        <v>117</v>
      </c>
      <c r="H798" s="16" t="s">
        <v>117</v>
      </c>
      <c r="I798" s="16" t="s">
        <v>117</v>
      </c>
      <c r="J798" s="16" t="s">
        <v>117</v>
      </c>
      <c r="K798" s="17" t="s">
        <v>117</v>
      </c>
      <c r="L798" s="18" t="s">
        <v>117</v>
      </c>
      <c r="N798" s="20" t="s">
        <v>117</v>
      </c>
      <c r="P798" s="19"/>
    </row>
    <row r="799" spans="1:16" x14ac:dyDescent="0.3">
      <c r="A799" s="12" t="s">
        <v>172</v>
      </c>
      <c r="B799" s="12" t="s">
        <v>147</v>
      </c>
      <c r="C799" s="12" t="s">
        <v>152</v>
      </c>
      <c r="D799" s="12" t="s">
        <v>79</v>
      </c>
      <c r="E799" s="21">
        <v>5.1679855530666599</v>
      </c>
      <c r="F799" s="23">
        <v>1352494.19116978</v>
      </c>
      <c r="G799" s="23" t="s">
        <v>117</v>
      </c>
      <c r="H799" s="16" t="s">
        <v>117</v>
      </c>
      <c r="I799" s="16" t="s">
        <v>117</v>
      </c>
      <c r="J799" s="16" t="s">
        <v>117</v>
      </c>
      <c r="K799" s="17" t="s">
        <v>117</v>
      </c>
      <c r="L799" s="18" t="s">
        <v>117</v>
      </c>
      <c r="N799" s="20" t="s">
        <v>117</v>
      </c>
      <c r="P799" s="19"/>
    </row>
    <row r="800" spans="1:16" x14ac:dyDescent="0.3">
      <c r="A800" s="12" t="s">
        <v>173</v>
      </c>
      <c r="B800" s="12" t="s">
        <v>147</v>
      </c>
      <c r="C800" s="12" t="s">
        <v>174</v>
      </c>
      <c r="D800" s="12" t="s">
        <v>79</v>
      </c>
      <c r="E800" s="21">
        <v>5.16793693493333</v>
      </c>
      <c r="F800" s="23">
        <v>1495464.07442953</v>
      </c>
      <c r="G800" s="23" t="s">
        <v>117</v>
      </c>
      <c r="H800" s="16" t="s">
        <v>117</v>
      </c>
      <c r="I800" s="16" t="s">
        <v>117</v>
      </c>
      <c r="J800" s="16" t="s">
        <v>117</v>
      </c>
      <c r="K800" s="17" t="s">
        <v>117</v>
      </c>
      <c r="L800" s="18" t="s">
        <v>117</v>
      </c>
      <c r="N800" s="20" t="s">
        <v>117</v>
      </c>
      <c r="P800" s="19"/>
    </row>
    <row r="801" spans="1:16" x14ac:dyDescent="0.3">
      <c r="A801" s="12" t="s">
        <v>175</v>
      </c>
      <c r="B801" s="12" t="s">
        <v>147</v>
      </c>
      <c r="C801" s="12" t="s">
        <v>176</v>
      </c>
      <c r="D801" s="12" t="s">
        <v>79</v>
      </c>
      <c r="E801" s="21">
        <v>5.1679769069333297</v>
      </c>
      <c r="F801" s="23">
        <v>1611311.63498347</v>
      </c>
      <c r="G801" s="23" t="s">
        <v>117</v>
      </c>
      <c r="H801" s="16" t="s">
        <v>117</v>
      </c>
      <c r="I801" s="16" t="s">
        <v>117</v>
      </c>
      <c r="J801" s="16" t="s">
        <v>117</v>
      </c>
      <c r="K801" s="17" t="s">
        <v>117</v>
      </c>
      <c r="L801" s="18" t="s">
        <v>117</v>
      </c>
      <c r="N801" s="20" t="s">
        <v>117</v>
      </c>
      <c r="P801" s="19"/>
    </row>
    <row r="802" spans="1:16" x14ac:dyDescent="0.3">
      <c r="A802" s="12" t="s">
        <v>177</v>
      </c>
      <c r="B802" s="12" t="s">
        <v>147</v>
      </c>
      <c r="C802" s="12" t="s">
        <v>78</v>
      </c>
      <c r="D802" s="12" t="s">
        <v>79</v>
      </c>
      <c r="E802" s="21">
        <v>5.1679727351999896</v>
      </c>
      <c r="F802" s="23">
        <v>1484188.6483003499</v>
      </c>
      <c r="G802" s="23" t="s">
        <v>117</v>
      </c>
      <c r="H802" s="16" t="s">
        <v>117</v>
      </c>
      <c r="I802" s="16" t="s">
        <v>117</v>
      </c>
      <c r="J802" s="16" t="s">
        <v>117</v>
      </c>
      <c r="K802" s="17" t="s">
        <v>117</v>
      </c>
      <c r="L802" s="18" t="s">
        <v>117</v>
      </c>
      <c r="N802" s="20" t="s">
        <v>117</v>
      </c>
      <c r="P802" s="19"/>
    </row>
    <row r="803" spans="1:16" x14ac:dyDescent="0.3">
      <c r="A803" s="12" t="s">
        <v>178</v>
      </c>
      <c r="B803" s="12" t="s">
        <v>147</v>
      </c>
      <c r="C803" s="12" t="s">
        <v>179</v>
      </c>
      <c r="D803" s="12" t="s">
        <v>79</v>
      </c>
      <c r="E803" s="21">
        <v>5.1679948242666596</v>
      </c>
      <c r="F803" s="23">
        <v>1275190.98216409</v>
      </c>
      <c r="G803" s="23" t="s">
        <v>117</v>
      </c>
      <c r="H803" s="16" t="s">
        <v>117</v>
      </c>
      <c r="I803" s="16" t="s">
        <v>117</v>
      </c>
      <c r="J803" s="16" t="s">
        <v>117</v>
      </c>
      <c r="K803" s="17" t="s">
        <v>117</v>
      </c>
      <c r="L803" s="18" t="s">
        <v>117</v>
      </c>
      <c r="N803" s="20" t="s">
        <v>117</v>
      </c>
      <c r="P803" s="19"/>
    </row>
    <row r="804" spans="1:16" x14ac:dyDescent="0.3">
      <c r="A804" s="12" t="s">
        <v>180</v>
      </c>
      <c r="B804" s="12" t="s">
        <v>147</v>
      </c>
      <c r="C804" s="12" t="s">
        <v>181</v>
      </c>
      <c r="D804" s="12" t="s">
        <v>79</v>
      </c>
      <c r="E804" s="21">
        <v>5.16787670666666</v>
      </c>
      <c r="F804" s="23">
        <v>1461734.77500067</v>
      </c>
      <c r="G804" s="23" t="s">
        <v>117</v>
      </c>
      <c r="H804" s="16" t="s">
        <v>117</v>
      </c>
      <c r="I804" s="16" t="s">
        <v>117</v>
      </c>
      <c r="J804" s="16" t="s">
        <v>117</v>
      </c>
      <c r="K804" s="17" t="s">
        <v>117</v>
      </c>
      <c r="L804" s="18" t="s">
        <v>117</v>
      </c>
      <c r="N804" s="20" t="s">
        <v>117</v>
      </c>
      <c r="P804" s="19"/>
    </row>
    <row r="805" spans="1:16" x14ac:dyDescent="0.3">
      <c r="A805" s="12" t="s">
        <v>182</v>
      </c>
      <c r="B805" s="12" t="s">
        <v>147</v>
      </c>
      <c r="C805" s="12" t="s">
        <v>183</v>
      </c>
      <c r="D805" s="12" t="s">
        <v>79</v>
      </c>
      <c r="E805" s="21">
        <v>5.1679754031999998</v>
      </c>
      <c r="F805" s="23">
        <v>1534658.98955667</v>
      </c>
      <c r="G805" s="23" t="s">
        <v>117</v>
      </c>
      <c r="H805" s="16" t="s">
        <v>117</v>
      </c>
      <c r="I805" s="16" t="s">
        <v>117</v>
      </c>
      <c r="J805" s="16" t="s">
        <v>117</v>
      </c>
      <c r="K805" s="17" t="s">
        <v>117</v>
      </c>
      <c r="L805" s="18" t="s">
        <v>117</v>
      </c>
      <c r="N805" s="20" t="s">
        <v>117</v>
      </c>
      <c r="P805" s="19"/>
    </row>
    <row r="806" spans="1:16" x14ac:dyDescent="0.3">
      <c r="A806" s="12" t="s">
        <v>184</v>
      </c>
      <c r="B806" s="12" t="s">
        <v>147</v>
      </c>
      <c r="C806" s="12" t="s">
        <v>185</v>
      </c>
      <c r="D806" s="12" t="s">
        <v>79</v>
      </c>
      <c r="E806" s="21">
        <v>5.1678937749333302</v>
      </c>
      <c r="F806" s="23">
        <v>1686742.3382389101</v>
      </c>
      <c r="G806" s="23" t="s">
        <v>117</v>
      </c>
      <c r="H806" s="16" t="s">
        <v>117</v>
      </c>
      <c r="I806" s="16" t="s">
        <v>117</v>
      </c>
      <c r="J806" s="16" t="s">
        <v>117</v>
      </c>
      <c r="K806" s="17" t="s">
        <v>117</v>
      </c>
      <c r="L806" s="18" t="s">
        <v>117</v>
      </c>
      <c r="N806" s="20" t="s">
        <v>117</v>
      </c>
      <c r="P806" s="19"/>
    </row>
    <row r="807" spans="1:16" x14ac:dyDescent="0.3">
      <c r="A807" s="12" t="s">
        <v>186</v>
      </c>
      <c r="B807" s="12" t="s">
        <v>147</v>
      </c>
      <c r="C807" s="12" t="s">
        <v>187</v>
      </c>
      <c r="D807" s="12" t="s">
        <v>79</v>
      </c>
      <c r="E807" s="21">
        <v>5.1679130250666603</v>
      </c>
      <c r="F807" s="23">
        <v>1649779.5975655401</v>
      </c>
      <c r="G807" s="23" t="s">
        <v>117</v>
      </c>
      <c r="H807" s="16" t="s">
        <v>117</v>
      </c>
      <c r="I807" s="16" t="s">
        <v>117</v>
      </c>
      <c r="J807" s="16" t="s">
        <v>117</v>
      </c>
      <c r="K807" s="17" t="s">
        <v>117</v>
      </c>
      <c r="L807" s="18" t="s">
        <v>117</v>
      </c>
      <c r="N807" s="20" t="s">
        <v>117</v>
      </c>
      <c r="P807" s="19"/>
    </row>
    <row r="808" spans="1:16" x14ac:dyDescent="0.3">
      <c r="A808" s="12" t="s">
        <v>188</v>
      </c>
      <c r="B808" s="12" t="s">
        <v>147</v>
      </c>
      <c r="C808" s="12" t="s">
        <v>189</v>
      </c>
      <c r="D808" s="12" t="s">
        <v>79</v>
      </c>
      <c r="E808" s="21">
        <v>5.1679113711999998</v>
      </c>
      <c r="F808" s="23">
        <v>1359371.5298333899</v>
      </c>
      <c r="G808" s="23" t="s">
        <v>117</v>
      </c>
      <c r="H808" s="16" t="s">
        <v>117</v>
      </c>
      <c r="I808" s="16" t="s">
        <v>117</v>
      </c>
      <c r="J808" s="16" t="s">
        <v>117</v>
      </c>
      <c r="K808" s="17" t="s">
        <v>117</v>
      </c>
      <c r="L808" s="18" t="s">
        <v>117</v>
      </c>
      <c r="N808" s="20" t="s">
        <v>117</v>
      </c>
      <c r="P808" s="19"/>
    </row>
    <row r="809" spans="1:16" x14ac:dyDescent="0.3">
      <c r="A809" s="12" t="s">
        <v>190</v>
      </c>
      <c r="B809" s="12" t="s">
        <v>147</v>
      </c>
      <c r="C809" s="12" t="s">
        <v>150</v>
      </c>
      <c r="D809" s="12" t="s">
        <v>79</v>
      </c>
      <c r="E809" s="21">
        <v>5.1579822882666599</v>
      </c>
      <c r="F809" s="23">
        <v>1532962.4914103399</v>
      </c>
      <c r="G809" s="23" t="s">
        <v>117</v>
      </c>
      <c r="H809" s="16" t="s">
        <v>117</v>
      </c>
      <c r="I809" s="16" t="s">
        <v>117</v>
      </c>
      <c r="J809" s="16" t="s">
        <v>117</v>
      </c>
      <c r="K809" s="17" t="s">
        <v>117</v>
      </c>
      <c r="L809" s="18" t="s">
        <v>117</v>
      </c>
      <c r="N809" s="20" t="s">
        <v>117</v>
      </c>
      <c r="P809" s="19"/>
    </row>
    <row r="810" spans="1:16" x14ac:dyDescent="0.3">
      <c r="A810" s="12" t="s">
        <v>191</v>
      </c>
      <c r="B810" s="12" t="s">
        <v>147</v>
      </c>
      <c r="C810" s="12" t="s">
        <v>192</v>
      </c>
      <c r="D810" s="12" t="s">
        <v>79</v>
      </c>
      <c r="E810" s="21">
        <v>5.1679946933333296</v>
      </c>
      <c r="F810" s="23">
        <v>1502552.56191327</v>
      </c>
      <c r="G810" s="23" t="s">
        <v>117</v>
      </c>
      <c r="H810" s="16" t="s">
        <v>117</v>
      </c>
      <c r="I810" s="16" t="s">
        <v>117</v>
      </c>
      <c r="J810" s="16" t="s">
        <v>117</v>
      </c>
      <c r="K810" s="17" t="s">
        <v>117</v>
      </c>
      <c r="L810" s="18" t="s">
        <v>117</v>
      </c>
      <c r="N810" s="20" t="s">
        <v>117</v>
      </c>
      <c r="P810" s="19"/>
    </row>
    <row r="811" spans="1:16" x14ac:dyDescent="0.3">
      <c r="A811" s="12" t="s">
        <v>193</v>
      </c>
      <c r="B811" s="12" t="s">
        <v>147</v>
      </c>
      <c r="C811" s="12" t="s">
        <v>194</v>
      </c>
      <c r="D811" s="12" t="s">
        <v>79</v>
      </c>
      <c r="E811" s="21">
        <v>5.1679388602666601</v>
      </c>
      <c r="F811" s="23">
        <v>1333888.81677818</v>
      </c>
      <c r="G811" s="23" t="s">
        <v>117</v>
      </c>
      <c r="H811" s="16" t="s">
        <v>117</v>
      </c>
      <c r="I811" s="16" t="s">
        <v>117</v>
      </c>
      <c r="J811" s="16" t="s">
        <v>117</v>
      </c>
      <c r="K811" s="17" t="s">
        <v>117</v>
      </c>
      <c r="L811" s="18" t="s">
        <v>117</v>
      </c>
      <c r="N811" s="20" t="s">
        <v>117</v>
      </c>
      <c r="P811" s="19"/>
    </row>
    <row r="812" spans="1:16" x14ac:dyDescent="0.3">
      <c r="A812" s="12" t="s">
        <v>195</v>
      </c>
      <c r="B812" s="12" t="s">
        <v>147</v>
      </c>
      <c r="C812" s="12" t="s">
        <v>154</v>
      </c>
      <c r="D812" s="12" t="s">
        <v>79</v>
      </c>
      <c r="E812" s="21">
        <v>5.1679354722666604</v>
      </c>
      <c r="F812" s="23">
        <v>1472346.9882407701</v>
      </c>
      <c r="G812" s="23" t="s">
        <v>117</v>
      </c>
      <c r="H812" s="16" t="s">
        <v>117</v>
      </c>
      <c r="I812" s="16" t="s">
        <v>117</v>
      </c>
      <c r="J812" s="16" t="s">
        <v>117</v>
      </c>
      <c r="K812" s="17" t="s">
        <v>117</v>
      </c>
      <c r="L812" s="18" t="s">
        <v>117</v>
      </c>
      <c r="N812" s="20" t="s">
        <v>117</v>
      </c>
      <c r="P812" s="19"/>
    </row>
    <row r="813" spans="1:16" x14ac:dyDescent="0.3">
      <c r="A813" s="12" t="s">
        <v>196</v>
      </c>
      <c r="B813" s="12" t="s">
        <v>147</v>
      </c>
      <c r="C813" s="12" t="s">
        <v>197</v>
      </c>
      <c r="D813" s="12" t="s">
        <v>79</v>
      </c>
      <c r="E813" s="21">
        <v>5.1678469928000004</v>
      </c>
      <c r="F813" s="23">
        <v>1678336.0060102299</v>
      </c>
      <c r="G813" s="23" t="s">
        <v>117</v>
      </c>
      <c r="H813" s="16" t="s">
        <v>117</v>
      </c>
      <c r="I813" s="16" t="s">
        <v>117</v>
      </c>
      <c r="J813" s="16" t="s">
        <v>117</v>
      </c>
      <c r="K813" s="17" t="s">
        <v>117</v>
      </c>
      <c r="L813" s="18" t="s">
        <v>117</v>
      </c>
      <c r="N813" s="20" t="s">
        <v>117</v>
      </c>
      <c r="P813" s="19"/>
    </row>
    <row r="814" spans="1:16" x14ac:dyDescent="0.3">
      <c r="A814" s="12" t="s">
        <v>198</v>
      </c>
      <c r="B814" s="12" t="s">
        <v>147</v>
      </c>
      <c r="C814" s="12" t="s">
        <v>199</v>
      </c>
      <c r="D814" s="12" t="s">
        <v>79</v>
      </c>
      <c r="E814" s="21">
        <v>5.1679300482666601</v>
      </c>
      <c r="F814" s="23">
        <v>1526344.50614463</v>
      </c>
      <c r="G814" s="23" t="s">
        <v>117</v>
      </c>
      <c r="H814" s="16" t="s">
        <v>117</v>
      </c>
      <c r="I814" s="16" t="s">
        <v>117</v>
      </c>
      <c r="J814" s="16" t="s">
        <v>117</v>
      </c>
      <c r="K814" s="17" t="s">
        <v>117</v>
      </c>
      <c r="L814" s="18" t="s">
        <v>117</v>
      </c>
      <c r="N814" s="20" t="s">
        <v>117</v>
      </c>
      <c r="P814" s="19"/>
    </row>
    <row r="815" spans="1:16" x14ac:dyDescent="0.3">
      <c r="A815" s="12" t="s">
        <v>200</v>
      </c>
      <c r="B815" s="12" t="s">
        <v>147</v>
      </c>
      <c r="C815" s="12" t="s">
        <v>156</v>
      </c>
      <c r="D815" s="12" t="s">
        <v>79</v>
      </c>
      <c r="E815" s="21">
        <v>5.1679374461333296</v>
      </c>
      <c r="F815" s="23">
        <v>1216160.45964098</v>
      </c>
      <c r="G815" s="23" t="s">
        <v>117</v>
      </c>
      <c r="H815" s="16" t="s">
        <v>117</v>
      </c>
      <c r="I815" s="16" t="s">
        <v>117</v>
      </c>
      <c r="J815" s="16" t="s">
        <v>117</v>
      </c>
      <c r="K815" s="17" t="s">
        <v>117</v>
      </c>
      <c r="L815" s="18" t="s">
        <v>117</v>
      </c>
      <c r="N815" s="20" t="s">
        <v>117</v>
      </c>
      <c r="P815" s="19"/>
    </row>
    <row r="816" spans="1:16" x14ac:dyDescent="0.3">
      <c r="A816" s="12" t="s">
        <v>201</v>
      </c>
      <c r="B816" s="12" t="s">
        <v>147</v>
      </c>
      <c r="C816" s="12" t="s">
        <v>78</v>
      </c>
      <c r="D816" s="12" t="s">
        <v>79</v>
      </c>
      <c r="E816" s="21">
        <v>5.1678939640000001</v>
      </c>
      <c r="F816" s="23">
        <v>1504578.59721756</v>
      </c>
      <c r="G816" s="23" t="s">
        <v>117</v>
      </c>
      <c r="H816" s="16" t="s">
        <v>117</v>
      </c>
      <c r="I816" s="16" t="s">
        <v>117</v>
      </c>
      <c r="J816" s="16" t="s">
        <v>117</v>
      </c>
      <c r="K816" s="17" t="s">
        <v>117</v>
      </c>
      <c r="L816" s="18" t="s">
        <v>117</v>
      </c>
      <c r="N816" s="20" t="s">
        <v>117</v>
      </c>
      <c r="P816" s="19"/>
    </row>
    <row r="817" spans="1:16" x14ac:dyDescent="0.3">
      <c r="A817" s="12" t="s">
        <v>202</v>
      </c>
      <c r="B817" s="12" t="s">
        <v>147</v>
      </c>
      <c r="C817" s="12" t="s">
        <v>203</v>
      </c>
      <c r="D817" s="12" t="s">
        <v>79</v>
      </c>
      <c r="E817" s="21">
        <v>5.1678752330666597</v>
      </c>
      <c r="F817" s="23">
        <v>1538955.7954702801</v>
      </c>
      <c r="G817" s="23" t="s">
        <v>117</v>
      </c>
      <c r="H817" s="16" t="s">
        <v>117</v>
      </c>
      <c r="I817" s="16" t="s">
        <v>117</v>
      </c>
      <c r="J817" s="16" t="s">
        <v>117</v>
      </c>
      <c r="K817" s="17" t="s">
        <v>117</v>
      </c>
      <c r="L817" s="18" t="s">
        <v>117</v>
      </c>
      <c r="N817" s="20" t="s">
        <v>117</v>
      </c>
      <c r="P817" s="19"/>
    </row>
    <row r="818" spans="1:16" x14ac:dyDescent="0.3">
      <c r="A818" s="12" t="s">
        <v>204</v>
      </c>
      <c r="B818" s="12" t="s">
        <v>147</v>
      </c>
      <c r="C818" s="12" t="s">
        <v>205</v>
      </c>
      <c r="D818" s="12" t="s">
        <v>79</v>
      </c>
      <c r="E818" s="21">
        <v>5.1679466749333303</v>
      </c>
      <c r="F818" s="23">
        <v>1579435.50723645</v>
      </c>
      <c r="G818" s="23" t="s">
        <v>117</v>
      </c>
      <c r="H818" s="16" t="s">
        <v>117</v>
      </c>
      <c r="I818" s="16" t="s">
        <v>117</v>
      </c>
      <c r="J818" s="16" t="s">
        <v>117</v>
      </c>
      <c r="K818" s="17" t="s">
        <v>117</v>
      </c>
      <c r="L818" s="18" t="s">
        <v>117</v>
      </c>
      <c r="N818" s="20" t="s">
        <v>117</v>
      </c>
      <c r="P818" s="19"/>
    </row>
    <row r="819" spans="1:16" x14ac:dyDescent="0.3">
      <c r="A819" s="12" t="s">
        <v>206</v>
      </c>
      <c r="B819" s="12" t="s">
        <v>147</v>
      </c>
      <c r="C819" s="12" t="s">
        <v>207</v>
      </c>
      <c r="D819" s="12" t="s">
        <v>79</v>
      </c>
      <c r="E819" s="21">
        <v>5.1679932095999996</v>
      </c>
      <c r="F819" s="23">
        <v>1213956.5528194399</v>
      </c>
      <c r="G819" s="23" t="s">
        <v>117</v>
      </c>
      <c r="H819" s="16" t="s">
        <v>117</v>
      </c>
      <c r="I819" s="16" t="s">
        <v>117</v>
      </c>
      <c r="J819" s="16" t="s">
        <v>117</v>
      </c>
      <c r="K819" s="17" t="s">
        <v>117</v>
      </c>
      <c r="L819" s="18" t="s">
        <v>117</v>
      </c>
      <c r="N819" s="20" t="s">
        <v>117</v>
      </c>
      <c r="P819" s="19"/>
    </row>
    <row r="820" spans="1:16" x14ac:dyDescent="0.3">
      <c r="A820" s="12" t="s">
        <v>208</v>
      </c>
      <c r="B820" s="12" t="s">
        <v>147</v>
      </c>
      <c r="C820" s="12" t="s">
        <v>209</v>
      </c>
      <c r="D820" s="12" t="s">
        <v>79</v>
      </c>
      <c r="E820" s="21">
        <v>5.1678744405333301</v>
      </c>
      <c r="F820" s="23">
        <v>1653391.51066461</v>
      </c>
      <c r="G820" s="23" t="s">
        <v>117</v>
      </c>
      <c r="H820" s="16" t="s">
        <v>117</v>
      </c>
      <c r="I820" s="16" t="s">
        <v>117</v>
      </c>
      <c r="J820" s="16" t="s">
        <v>117</v>
      </c>
      <c r="K820" s="17" t="s">
        <v>117</v>
      </c>
      <c r="L820" s="18" t="s">
        <v>117</v>
      </c>
      <c r="N820" s="20" t="s">
        <v>117</v>
      </c>
      <c r="P820" s="19"/>
    </row>
    <row r="821" spans="1:16" x14ac:dyDescent="0.3">
      <c r="A821" s="12" t="s">
        <v>210</v>
      </c>
      <c r="B821" s="12" t="s">
        <v>147</v>
      </c>
      <c r="C821" s="12" t="s">
        <v>211</v>
      </c>
      <c r="D821" s="12" t="s">
        <v>79</v>
      </c>
      <c r="E821" s="21">
        <v>5.1679718415999902</v>
      </c>
      <c r="F821" s="23">
        <v>1478226.83665995</v>
      </c>
      <c r="G821" s="23" t="s">
        <v>117</v>
      </c>
      <c r="H821" s="16" t="s">
        <v>117</v>
      </c>
      <c r="I821" s="16" t="s">
        <v>117</v>
      </c>
      <c r="J821" s="16" t="s">
        <v>117</v>
      </c>
      <c r="K821" s="17" t="s">
        <v>117</v>
      </c>
      <c r="L821" s="18" t="s">
        <v>117</v>
      </c>
      <c r="N821" s="20" t="s">
        <v>117</v>
      </c>
      <c r="P821" s="19"/>
    </row>
    <row r="822" spans="1:16" x14ac:dyDescent="0.3">
      <c r="A822" s="12" t="s">
        <v>212</v>
      </c>
      <c r="B822" s="12" t="s">
        <v>147</v>
      </c>
      <c r="C822" s="12" t="s">
        <v>213</v>
      </c>
      <c r="D822" s="12" t="s">
        <v>79</v>
      </c>
      <c r="E822" s="21">
        <v>5.1679111549333303</v>
      </c>
      <c r="F822" s="23">
        <v>1326603.9172897399</v>
      </c>
      <c r="G822" s="23" t="s">
        <v>117</v>
      </c>
      <c r="H822" s="16" t="s">
        <v>117</v>
      </c>
      <c r="I822" s="16" t="s">
        <v>117</v>
      </c>
      <c r="J822" s="16" t="s">
        <v>117</v>
      </c>
      <c r="K822" s="17" t="s">
        <v>117</v>
      </c>
      <c r="L822" s="18" t="s">
        <v>117</v>
      </c>
      <c r="N822" s="20" t="s">
        <v>117</v>
      </c>
      <c r="P822" s="19"/>
    </row>
    <row r="823" spans="1:16" x14ac:dyDescent="0.3">
      <c r="A823" s="12" t="s">
        <v>214</v>
      </c>
      <c r="B823" s="12" t="s">
        <v>147</v>
      </c>
      <c r="C823" s="12" t="s">
        <v>148</v>
      </c>
      <c r="D823" s="12" t="s">
        <v>79</v>
      </c>
      <c r="E823" s="21">
        <v>5.1679446397333297</v>
      </c>
      <c r="F823" s="23">
        <v>1740952.72037103</v>
      </c>
      <c r="G823" s="23" t="s">
        <v>117</v>
      </c>
      <c r="H823" s="16" t="s">
        <v>117</v>
      </c>
      <c r="I823" s="16" t="s">
        <v>117</v>
      </c>
      <c r="J823" s="16" t="s">
        <v>117</v>
      </c>
      <c r="K823" s="17" t="s">
        <v>117</v>
      </c>
      <c r="L823" s="18" t="s">
        <v>117</v>
      </c>
      <c r="N823" s="20" t="s">
        <v>117</v>
      </c>
      <c r="P823" s="19"/>
    </row>
    <row r="824" spans="1:16" x14ac:dyDescent="0.3">
      <c r="A824" s="12" t="s">
        <v>215</v>
      </c>
      <c r="B824" s="12" t="s">
        <v>147</v>
      </c>
      <c r="C824" s="12" t="s">
        <v>216</v>
      </c>
      <c r="D824" s="12" t="s">
        <v>79</v>
      </c>
      <c r="E824" s="21">
        <v>5.1679509565333301</v>
      </c>
      <c r="F824" s="23">
        <v>1371611.78660674</v>
      </c>
      <c r="G824" s="23" t="s">
        <v>117</v>
      </c>
      <c r="H824" s="16" t="s">
        <v>117</v>
      </c>
      <c r="I824" s="16" t="s">
        <v>117</v>
      </c>
      <c r="J824" s="16" t="s">
        <v>117</v>
      </c>
      <c r="K824" s="17" t="s">
        <v>117</v>
      </c>
      <c r="L824" s="18" t="s">
        <v>117</v>
      </c>
      <c r="N824" s="20" t="s">
        <v>117</v>
      </c>
      <c r="P824" s="19"/>
    </row>
    <row r="825" spans="1:16" x14ac:dyDescent="0.3">
      <c r="A825" s="12" t="s">
        <v>217</v>
      </c>
      <c r="B825" s="12" t="s">
        <v>147</v>
      </c>
      <c r="C825" s="12" t="s">
        <v>218</v>
      </c>
      <c r="D825" s="12" t="s">
        <v>79</v>
      </c>
      <c r="E825" s="21">
        <v>5.1679597197333296</v>
      </c>
      <c r="F825" s="23">
        <v>1515003.4372914799</v>
      </c>
      <c r="G825" s="23" t="s">
        <v>117</v>
      </c>
      <c r="H825" s="16" t="s">
        <v>117</v>
      </c>
      <c r="I825" s="16" t="s">
        <v>117</v>
      </c>
      <c r="J825" s="16" t="s">
        <v>117</v>
      </c>
      <c r="K825" s="17" t="s">
        <v>117</v>
      </c>
      <c r="L825" s="18" t="s">
        <v>117</v>
      </c>
      <c r="N825" s="20" t="s">
        <v>117</v>
      </c>
      <c r="P825" s="19"/>
    </row>
    <row r="826" spans="1:16" x14ac:dyDescent="0.3">
      <c r="A826" s="12" t="s">
        <v>219</v>
      </c>
      <c r="B826" s="12" t="s">
        <v>147</v>
      </c>
      <c r="C826" s="12" t="s">
        <v>220</v>
      </c>
      <c r="D826" s="12" t="s">
        <v>79</v>
      </c>
      <c r="E826" s="21">
        <v>5.1679327975999998</v>
      </c>
      <c r="F826" s="23">
        <v>1015706.78073937</v>
      </c>
      <c r="G826" s="23" t="s">
        <v>117</v>
      </c>
      <c r="H826" s="16" t="s">
        <v>117</v>
      </c>
      <c r="I826" s="16" t="s">
        <v>117</v>
      </c>
      <c r="J826" s="16" t="s">
        <v>117</v>
      </c>
      <c r="K826" s="17" t="s">
        <v>117</v>
      </c>
      <c r="L826" s="18" t="s">
        <v>117</v>
      </c>
      <c r="N826" s="20" t="s">
        <v>117</v>
      </c>
      <c r="P826" s="19"/>
    </row>
    <row r="827" spans="1:16" x14ac:dyDescent="0.3">
      <c r="A827" s="12" t="s">
        <v>221</v>
      </c>
      <c r="B827" s="12" t="s">
        <v>147</v>
      </c>
      <c r="C827" s="12" t="s">
        <v>164</v>
      </c>
      <c r="D827" s="12" t="s">
        <v>79</v>
      </c>
      <c r="E827" s="21">
        <v>5.1678672248000002</v>
      </c>
      <c r="F827" s="23">
        <v>1518514.53100817</v>
      </c>
      <c r="G827" s="23" t="s">
        <v>117</v>
      </c>
      <c r="H827" s="16" t="s">
        <v>117</v>
      </c>
      <c r="I827" s="16" t="s">
        <v>117</v>
      </c>
      <c r="J827" s="16" t="s">
        <v>117</v>
      </c>
      <c r="K827" s="17" t="s">
        <v>117</v>
      </c>
      <c r="L827" s="18" t="s">
        <v>117</v>
      </c>
      <c r="N827" s="20" t="s">
        <v>117</v>
      </c>
      <c r="P827" s="19"/>
    </row>
    <row r="828" spans="1:16" x14ac:dyDescent="0.3">
      <c r="A828" s="12" t="s">
        <v>222</v>
      </c>
      <c r="B828" s="12" t="s">
        <v>147</v>
      </c>
      <c r="C828" s="12" t="s">
        <v>166</v>
      </c>
      <c r="D828" s="12" t="s">
        <v>79</v>
      </c>
      <c r="E828" s="21">
        <v>5.1679509866666598</v>
      </c>
      <c r="F828" s="23">
        <v>1178707.8274683701</v>
      </c>
      <c r="G828" s="23" t="s">
        <v>117</v>
      </c>
      <c r="H828" s="16" t="s">
        <v>117</v>
      </c>
      <c r="I828" s="16" t="s">
        <v>117</v>
      </c>
      <c r="J828" s="16" t="s">
        <v>117</v>
      </c>
      <c r="K828" s="17" t="s">
        <v>117</v>
      </c>
      <c r="L828" s="18" t="s">
        <v>117</v>
      </c>
      <c r="N828" s="20" t="s">
        <v>117</v>
      </c>
      <c r="P828" s="19"/>
    </row>
    <row r="829" spans="1:16" x14ac:dyDescent="0.3">
      <c r="A829" s="12" t="s">
        <v>223</v>
      </c>
      <c r="B829" s="12" t="s">
        <v>147</v>
      </c>
      <c r="C829" s="12" t="s">
        <v>174</v>
      </c>
      <c r="D829" s="12" t="s">
        <v>79</v>
      </c>
      <c r="E829" s="21">
        <v>5.1678638864000002</v>
      </c>
      <c r="F829" s="23">
        <v>1542634.18519929</v>
      </c>
      <c r="G829" s="23" t="s">
        <v>117</v>
      </c>
      <c r="H829" s="16" t="s">
        <v>117</v>
      </c>
      <c r="I829" s="16" t="s">
        <v>117</v>
      </c>
      <c r="J829" s="16" t="s">
        <v>117</v>
      </c>
      <c r="K829" s="17" t="s">
        <v>117</v>
      </c>
      <c r="L829" s="18" t="s">
        <v>117</v>
      </c>
      <c r="N829" s="20" t="s">
        <v>117</v>
      </c>
      <c r="P829" s="19"/>
    </row>
    <row r="830" spans="1:16" x14ac:dyDescent="0.3">
      <c r="A830" s="12" t="s">
        <v>224</v>
      </c>
      <c r="B830" s="12" t="s">
        <v>147</v>
      </c>
      <c r="C830" s="12" t="s">
        <v>78</v>
      </c>
      <c r="D830" s="12" t="s">
        <v>79</v>
      </c>
      <c r="E830" s="21">
        <v>5.1678604909333297</v>
      </c>
      <c r="F830" s="23">
        <v>1528311.6933578299</v>
      </c>
      <c r="G830" s="23" t="s">
        <v>117</v>
      </c>
      <c r="H830" s="16" t="s">
        <v>117</v>
      </c>
      <c r="I830" s="16" t="s">
        <v>117</v>
      </c>
      <c r="J830" s="16" t="s">
        <v>117</v>
      </c>
      <c r="K830" s="17" t="s">
        <v>117</v>
      </c>
      <c r="L830" s="18" t="s">
        <v>117</v>
      </c>
      <c r="N830" s="20" t="s">
        <v>117</v>
      </c>
      <c r="P830" s="19"/>
    </row>
    <row r="831" spans="1:16" x14ac:dyDescent="0.3">
      <c r="A831" s="12" t="s">
        <v>225</v>
      </c>
      <c r="B831" s="12" t="s">
        <v>147</v>
      </c>
      <c r="C831" s="12" t="s">
        <v>181</v>
      </c>
      <c r="D831" s="12" t="s">
        <v>79</v>
      </c>
      <c r="E831" s="21">
        <v>5.1679085408000001</v>
      </c>
      <c r="F831" s="23">
        <v>1514406.78909272</v>
      </c>
      <c r="G831" s="23" t="s">
        <v>117</v>
      </c>
      <c r="H831" s="16" t="s">
        <v>117</v>
      </c>
      <c r="I831" s="16" t="s">
        <v>117</v>
      </c>
      <c r="J831" s="16" t="s">
        <v>117</v>
      </c>
      <c r="K831" s="17" t="s">
        <v>117</v>
      </c>
      <c r="L831" s="18" t="s">
        <v>117</v>
      </c>
      <c r="N831" s="20" t="s">
        <v>117</v>
      </c>
      <c r="P831" s="19"/>
    </row>
    <row r="832" spans="1:16" x14ac:dyDescent="0.3">
      <c r="A832" s="12" t="s">
        <v>226</v>
      </c>
      <c r="B832" s="12" t="s">
        <v>147</v>
      </c>
      <c r="C832" s="12" t="s">
        <v>187</v>
      </c>
      <c r="D832" s="12" t="s">
        <v>79</v>
      </c>
      <c r="E832" s="21">
        <v>5.1679305504000004</v>
      </c>
      <c r="F832" s="23">
        <v>1692358.88286142</v>
      </c>
      <c r="G832" s="23" t="s">
        <v>117</v>
      </c>
      <c r="H832" s="16" t="s">
        <v>117</v>
      </c>
      <c r="I832" s="16" t="s">
        <v>117</v>
      </c>
      <c r="J832" s="16" t="s">
        <v>117</v>
      </c>
      <c r="K832" s="17" t="s">
        <v>117</v>
      </c>
      <c r="L832" s="18" t="s">
        <v>117</v>
      </c>
      <c r="N832" s="20" t="s">
        <v>117</v>
      </c>
      <c r="P832" s="19"/>
    </row>
    <row r="833" spans="1:16" x14ac:dyDescent="0.3">
      <c r="A833" s="12" t="s">
        <v>227</v>
      </c>
      <c r="B833" s="12" t="s">
        <v>147</v>
      </c>
      <c r="C833" s="12" t="s">
        <v>192</v>
      </c>
      <c r="D833" s="12" t="s">
        <v>79</v>
      </c>
      <c r="E833" s="21">
        <v>5.1680117455999897</v>
      </c>
      <c r="F833" s="23">
        <v>1528472.16251326</v>
      </c>
      <c r="G833" s="23" t="s">
        <v>117</v>
      </c>
      <c r="H833" s="16" t="s">
        <v>117</v>
      </c>
      <c r="I833" s="16" t="s">
        <v>117</v>
      </c>
      <c r="J833" s="16" t="s">
        <v>117</v>
      </c>
      <c r="K833" s="17" t="s">
        <v>117</v>
      </c>
      <c r="L833" s="18" t="s">
        <v>117</v>
      </c>
      <c r="N833" s="20" t="s">
        <v>117</v>
      </c>
      <c r="P833" s="19"/>
    </row>
    <row r="834" spans="1:16" x14ac:dyDescent="0.3">
      <c r="A834" s="12" t="s">
        <v>228</v>
      </c>
      <c r="B834" s="12" t="s">
        <v>147</v>
      </c>
      <c r="C834" s="12" t="s">
        <v>183</v>
      </c>
      <c r="D834" s="12" t="s">
        <v>79</v>
      </c>
      <c r="E834" s="21">
        <v>5.1679833493333298</v>
      </c>
      <c r="F834" s="23">
        <v>1592611.9602625801</v>
      </c>
      <c r="G834" s="23" t="s">
        <v>117</v>
      </c>
      <c r="H834" s="16" t="s">
        <v>117</v>
      </c>
      <c r="I834" s="16" t="s">
        <v>117</v>
      </c>
      <c r="J834" s="16" t="s">
        <v>117</v>
      </c>
      <c r="K834" s="17" t="s">
        <v>117</v>
      </c>
      <c r="L834" s="18" t="s">
        <v>117</v>
      </c>
      <c r="N834" s="20" t="s">
        <v>117</v>
      </c>
      <c r="P834" s="19"/>
    </row>
    <row r="835" spans="1:16" x14ac:dyDescent="0.3">
      <c r="A835" s="12" t="s">
        <v>229</v>
      </c>
      <c r="B835" s="12" t="s">
        <v>147</v>
      </c>
      <c r="C835" s="12" t="s">
        <v>197</v>
      </c>
      <c r="D835" s="12" t="s">
        <v>79</v>
      </c>
      <c r="E835" s="21">
        <v>5.1679650898666596</v>
      </c>
      <c r="F835" s="23">
        <v>1700379.7534966299</v>
      </c>
      <c r="G835" s="23" t="s">
        <v>117</v>
      </c>
      <c r="H835" s="16" t="s">
        <v>117</v>
      </c>
      <c r="I835" s="16" t="s">
        <v>117</v>
      </c>
      <c r="J835" s="16" t="s">
        <v>117</v>
      </c>
      <c r="K835" s="17" t="s">
        <v>117</v>
      </c>
      <c r="L835" s="18" t="s">
        <v>117</v>
      </c>
      <c r="N835" s="20" t="s">
        <v>117</v>
      </c>
      <c r="P835" s="19"/>
    </row>
    <row r="836" spans="1:16" x14ac:dyDescent="0.3">
      <c r="A836" s="12" t="s">
        <v>230</v>
      </c>
      <c r="B836" s="12" t="s">
        <v>147</v>
      </c>
      <c r="C836" s="12" t="s">
        <v>156</v>
      </c>
      <c r="D836" s="12" t="s">
        <v>79</v>
      </c>
      <c r="E836" s="21">
        <v>5.1678491490666598</v>
      </c>
      <c r="F836" s="23">
        <v>1250759.8096691801</v>
      </c>
      <c r="G836" s="23" t="s">
        <v>117</v>
      </c>
      <c r="H836" s="16" t="s">
        <v>117</v>
      </c>
      <c r="I836" s="16" t="s">
        <v>117</v>
      </c>
      <c r="J836" s="16" t="s">
        <v>117</v>
      </c>
      <c r="K836" s="17" t="s">
        <v>117</v>
      </c>
      <c r="L836" s="18" t="s">
        <v>117</v>
      </c>
      <c r="N836" s="20" t="s">
        <v>117</v>
      </c>
      <c r="P836" s="19"/>
    </row>
    <row r="837" spans="1:16" x14ac:dyDescent="0.3">
      <c r="A837" s="12" t="s">
        <v>231</v>
      </c>
      <c r="B837" s="12" t="s">
        <v>147</v>
      </c>
      <c r="C837" s="12" t="s">
        <v>150</v>
      </c>
      <c r="D837" s="12" t="s">
        <v>79</v>
      </c>
      <c r="E837" s="21">
        <v>5.1679185890666597</v>
      </c>
      <c r="F837" s="23">
        <v>1530468.90856363</v>
      </c>
      <c r="G837" s="23" t="s">
        <v>117</v>
      </c>
      <c r="H837" s="16" t="s">
        <v>117</v>
      </c>
      <c r="I837" s="16" t="s">
        <v>117</v>
      </c>
      <c r="J837" s="16" t="s">
        <v>117</v>
      </c>
      <c r="K837" s="17" t="s">
        <v>117</v>
      </c>
      <c r="L837" s="18" t="s">
        <v>117</v>
      </c>
      <c r="N837" s="20" t="s">
        <v>117</v>
      </c>
      <c r="P837" s="19"/>
    </row>
    <row r="838" spans="1:16" x14ac:dyDescent="0.3">
      <c r="A838" s="12" t="s">
        <v>232</v>
      </c>
      <c r="B838" s="12" t="s">
        <v>147</v>
      </c>
      <c r="C838" s="12" t="s">
        <v>78</v>
      </c>
      <c r="D838" s="12" t="s">
        <v>79</v>
      </c>
      <c r="E838" s="21">
        <v>5.1679581272000004</v>
      </c>
      <c r="F838" s="23">
        <v>1481962.33088635</v>
      </c>
      <c r="G838" s="23" t="s">
        <v>117</v>
      </c>
      <c r="H838" s="16" t="s">
        <v>117</v>
      </c>
      <c r="I838" s="16" t="s">
        <v>117</v>
      </c>
      <c r="J838" s="16" t="s">
        <v>117</v>
      </c>
      <c r="K838" s="17" t="s">
        <v>117</v>
      </c>
      <c r="L838" s="18" t="s">
        <v>117</v>
      </c>
      <c r="N838" s="20" t="s">
        <v>117</v>
      </c>
      <c r="P838" s="19"/>
    </row>
    <row r="839" spans="1:16" x14ac:dyDescent="0.3">
      <c r="A839" s="12" t="s">
        <v>233</v>
      </c>
      <c r="B839" s="12" t="s">
        <v>147</v>
      </c>
      <c r="C839" s="12" t="s">
        <v>150</v>
      </c>
      <c r="D839" s="12" t="s">
        <v>79</v>
      </c>
      <c r="E839" s="21">
        <v>5.16792330586666</v>
      </c>
      <c r="F839" s="23">
        <v>1486932.3837641799</v>
      </c>
      <c r="G839" s="23" t="s">
        <v>117</v>
      </c>
      <c r="H839" s="16" t="s">
        <v>117</v>
      </c>
      <c r="I839" s="16" t="s">
        <v>117</v>
      </c>
      <c r="J839" s="16" t="s">
        <v>117</v>
      </c>
      <c r="K839" s="17" t="s">
        <v>117</v>
      </c>
      <c r="L839" s="18" t="s">
        <v>117</v>
      </c>
      <c r="N839" s="20" t="s">
        <v>117</v>
      </c>
      <c r="P839" s="19"/>
    </row>
    <row r="840" spans="1:16" x14ac:dyDescent="0.3">
      <c r="A840" s="12" t="s">
        <v>234</v>
      </c>
      <c r="B840" s="12" t="s">
        <v>147</v>
      </c>
      <c r="C840" s="12" t="s">
        <v>78</v>
      </c>
      <c r="D840" s="12" t="s">
        <v>79</v>
      </c>
      <c r="E840" s="21">
        <v>5.1679097413333297</v>
      </c>
      <c r="F840" s="23">
        <v>1492571.9942610399</v>
      </c>
      <c r="G840" s="23" t="s">
        <v>117</v>
      </c>
      <c r="H840" s="16" t="s">
        <v>117</v>
      </c>
      <c r="I840" s="16" t="s">
        <v>117</v>
      </c>
      <c r="J840" s="16" t="s">
        <v>117</v>
      </c>
      <c r="K840" s="17" t="s">
        <v>117</v>
      </c>
      <c r="L840" s="18" t="s">
        <v>117</v>
      </c>
      <c r="N840" s="20" t="s">
        <v>117</v>
      </c>
      <c r="P840" s="19"/>
    </row>
    <row r="842" spans="1:16" x14ac:dyDescent="0.3">
      <c r="A842" s="11" t="s">
        <v>50</v>
      </c>
      <c r="C842" s="11" t="s">
        <v>51</v>
      </c>
      <c r="D842" s="11" t="s">
        <v>52</v>
      </c>
      <c r="F842" s="13" t="s">
        <v>53</v>
      </c>
      <c r="G842" s="14" t="s">
        <v>54</v>
      </c>
      <c r="H842" s="15"/>
      <c r="P842" s="19"/>
    </row>
    <row r="843" spans="1:16" x14ac:dyDescent="0.3">
      <c r="A843" s="12" t="s">
        <v>251</v>
      </c>
      <c r="C843" s="12" t="s">
        <v>56</v>
      </c>
      <c r="D843" s="12" t="s">
        <v>57</v>
      </c>
      <c r="F843" s="22" t="s">
        <v>58</v>
      </c>
      <c r="G843" s="22" t="s">
        <v>252</v>
      </c>
      <c r="P843" s="19"/>
    </row>
    <row r="844" spans="1:16" x14ac:dyDescent="0.3">
      <c r="I844" s="24" t="s">
        <v>60</v>
      </c>
      <c r="J844" s="24" t="s">
        <v>61</v>
      </c>
      <c r="P844" s="19"/>
    </row>
    <row r="845" spans="1:16" s="1" customFormat="1" x14ac:dyDescent="0.3">
      <c r="A845" s="11" t="s">
        <v>62</v>
      </c>
      <c r="B845" s="11" t="s">
        <v>63</v>
      </c>
      <c r="C845" s="11" t="s">
        <v>64</v>
      </c>
      <c r="D845" s="25" t="s">
        <v>65</v>
      </c>
      <c r="E845" s="30" t="s">
        <v>75</v>
      </c>
      <c r="F845" s="26" t="s">
        <v>66</v>
      </c>
      <c r="G845" s="26" t="s">
        <v>67</v>
      </c>
      <c r="H845" s="24" t="s">
        <v>68</v>
      </c>
      <c r="I845" s="24" t="s">
        <v>69</v>
      </c>
      <c r="J845" s="24" t="s">
        <v>69</v>
      </c>
      <c r="K845" s="27" t="s">
        <v>70</v>
      </c>
      <c r="L845" s="28" t="s">
        <v>71</v>
      </c>
      <c r="M845" s="29" t="s">
        <v>72</v>
      </c>
      <c r="N845" s="29" t="s">
        <v>73</v>
      </c>
      <c r="O845" s="29" t="s">
        <v>74</v>
      </c>
      <c r="P845" s="29"/>
    </row>
    <row r="846" spans="1:16" x14ac:dyDescent="0.3">
      <c r="A846" s="12" t="s">
        <v>76</v>
      </c>
      <c r="B846" s="12" t="s">
        <v>77</v>
      </c>
      <c r="C846" s="12" t="s">
        <v>78</v>
      </c>
      <c r="D846" s="12" t="s">
        <v>79</v>
      </c>
      <c r="E846" s="21">
        <v>5.1665957202666597</v>
      </c>
      <c r="F846" s="23">
        <v>683084.82836198504</v>
      </c>
      <c r="G846" s="23">
        <v>1406610.9608273399</v>
      </c>
      <c r="H846" s="16">
        <v>0.48562455958697098</v>
      </c>
      <c r="I846" s="16">
        <v>1</v>
      </c>
      <c r="J846" s="16">
        <v>0.97118486970967199</v>
      </c>
      <c r="K846" s="17">
        <v>-2.8815130290327999E-2</v>
      </c>
      <c r="L846" s="18">
        <v>3.5810048885644E-2</v>
      </c>
      <c r="M846" s="19" t="s">
        <v>80</v>
      </c>
      <c r="N846" s="20" t="s">
        <v>81</v>
      </c>
      <c r="O846" s="20" t="s">
        <v>82</v>
      </c>
      <c r="P846" s="19"/>
    </row>
    <row r="847" spans="1:16" x14ac:dyDescent="0.3">
      <c r="A847" s="12" t="s">
        <v>83</v>
      </c>
      <c r="B847" s="12" t="s">
        <v>77</v>
      </c>
      <c r="C847" s="12" t="s">
        <v>84</v>
      </c>
      <c r="D847" s="12" t="s">
        <v>79</v>
      </c>
      <c r="E847" s="21">
        <v>5.1666700384000004</v>
      </c>
      <c r="F847" s="23">
        <v>1430662.1384091801</v>
      </c>
      <c r="G847" s="23">
        <v>1471311.7466440999</v>
      </c>
      <c r="H847" s="16">
        <v>0.97237185910625101</v>
      </c>
      <c r="I847" s="16">
        <v>2.5</v>
      </c>
      <c r="J847" s="16">
        <v>2.5477014048507098</v>
      </c>
      <c r="K847" s="17">
        <v>1.9080561940286001E-2</v>
      </c>
      <c r="L847" s="18">
        <v>7.1236636043502999E-2</v>
      </c>
      <c r="N847" s="20" t="s">
        <v>85</v>
      </c>
      <c r="O847" s="20" t="s">
        <v>82</v>
      </c>
      <c r="P847" s="19"/>
    </row>
    <row r="848" spans="1:16" x14ac:dyDescent="0.3">
      <c r="A848" s="12" t="s">
        <v>86</v>
      </c>
      <c r="B848" s="12" t="s">
        <v>77</v>
      </c>
      <c r="C848" s="12" t="s">
        <v>87</v>
      </c>
      <c r="D848" s="12" t="s">
        <v>79</v>
      </c>
      <c r="E848" s="21">
        <v>5.16667177573333</v>
      </c>
      <c r="F848" s="23">
        <v>2121823.1605270598</v>
      </c>
      <c r="G848" s="23">
        <v>1351526.6461501201</v>
      </c>
      <c r="H848" s="16">
        <v>1.5699454883639601</v>
      </c>
      <c r="I848" s="16">
        <v>5</v>
      </c>
      <c r="J848" s="16">
        <v>4.4470776587476903</v>
      </c>
      <c r="K848" s="17">
        <v>-0.110584468250461</v>
      </c>
      <c r="L848" s="18">
        <v>5.0541453293675001E-2</v>
      </c>
      <c r="N848" s="20" t="s">
        <v>88</v>
      </c>
      <c r="O848" s="20" t="s">
        <v>82</v>
      </c>
      <c r="P848" s="19"/>
    </row>
    <row r="849" spans="1:16" x14ac:dyDescent="0.3">
      <c r="A849" s="12" t="s">
        <v>89</v>
      </c>
      <c r="B849" s="12" t="s">
        <v>77</v>
      </c>
      <c r="C849" s="12" t="s">
        <v>90</v>
      </c>
      <c r="D849" s="12" t="s">
        <v>79</v>
      </c>
      <c r="E849" s="21">
        <v>5.1665226583999999</v>
      </c>
      <c r="F849" s="23">
        <v>3932480.0360044301</v>
      </c>
      <c r="G849" s="23">
        <v>1430312.9337389099</v>
      </c>
      <c r="H849" s="16">
        <v>2.7493843782316301</v>
      </c>
      <c r="I849" s="16">
        <v>10</v>
      </c>
      <c r="J849" s="16">
        <v>8.0876930366218502</v>
      </c>
      <c r="K849" s="17">
        <v>-0.191230696337815</v>
      </c>
      <c r="L849" s="18">
        <v>0.24845121792969199</v>
      </c>
      <c r="N849" s="20" t="s">
        <v>91</v>
      </c>
      <c r="O849" s="20" t="s">
        <v>82</v>
      </c>
      <c r="P849" s="19"/>
    </row>
    <row r="850" spans="1:16" x14ac:dyDescent="0.3">
      <c r="A850" s="12" t="s">
        <v>92</v>
      </c>
      <c r="B850" s="12" t="s">
        <v>77</v>
      </c>
      <c r="C850" s="12" t="s">
        <v>93</v>
      </c>
      <c r="D850" s="12" t="s">
        <v>79</v>
      </c>
      <c r="E850" s="21">
        <v>5.1666040282666597</v>
      </c>
      <c r="F850" s="23">
        <v>11732422.552140201</v>
      </c>
      <c r="G850" s="23">
        <v>1119210.7691607</v>
      </c>
      <c r="H850" s="16">
        <v>10.4827641722375</v>
      </c>
      <c r="I850" s="16">
        <v>25</v>
      </c>
      <c r="J850" s="16">
        <v>29.228865292723601</v>
      </c>
      <c r="K850" s="17">
        <v>0.169154611708945</v>
      </c>
      <c r="L850" s="18">
        <v>7.5617241448690002E-3</v>
      </c>
      <c r="N850" s="20" t="s">
        <v>94</v>
      </c>
      <c r="O850" s="20" t="s">
        <v>82</v>
      </c>
      <c r="P850" s="19"/>
    </row>
    <row r="851" spans="1:16" x14ac:dyDescent="0.3">
      <c r="A851" s="12" t="s">
        <v>95</v>
      </c>
      <c r="B851" s="12" t="s">
        <v>77</v>
      </c>
      <c r="C851" s="12" t="s">
        <v>96</v>
      </c>
      <c r="D851" s="12" t="s">
        <v>79</v>
      </c>
      <c r="E851" s="21">
        <v>5.1666390581333301</v>
      </c>
      <c r="F851" s="23">
        <v>21147296.203784101</v>
      </c>
      <c r="G851" s="23">
        <v>1218274.20147859</v>
      </c>
      <c r="H851" s="16">
        <v>17.358404354387499</v>
      </c>
      <c r="I851" s="16">
        <v>50</v>
      </c>
      <c r="J851" s="16">
        <v>45.272354307548397</v>
      </c>
      <c r="K851" s="17">
        <v>-9.4552913849031001E-2</v>
      </c>
      <c r="L851" s="18">
        <v>7.1273322129446995E-2</v>
      </c>
      <c r="N851" s="20" t="s">
        <v>97</v>
      </c>
      <c r="O851" s="20" t="s">
        <v>82</v>
      </c>
      <c r="P851" s="19"/>
    </row>
    <row r="852" spans="1:16" x14ac:dyDescent="0.3">
      <c r="A852" s="12" t="s">
        <v>98</v>
      </c>
      <c r="B852" s="12" t="s">
        <v>77</v>
      </c>
      <c r="C852" s="12" t="s">
        <v>99</v>
      </c>
      <c r="D852" s="12" t="s">
        <v>79</v>
      </c>
      <c r="E852" s="21">
        <v>5.1666891016000003</v>
      </c>
      <c r="F852" s="23">
        <v>41770705.644673601</v>
      </c>
      <c r="G852" s="23">
        <v>904011.91819475102</v>
      </c>
      <c r="H852" s="16">
        <v>46.205923621103103</v>
      </c>
      <c r="I852" s="16">
        <v>100</v>
      </c>
      <c r="J852" s="16">
        <v>98.204588151732494</v>
      </c>
      <c r="K852" s="17">
        <v>-1.7954118482674E-2</v>
      </c>
      <c r="L852" s="18">
        <v>7.2203434576859999E-3</v>
      </c>
      <c r="N852" s="20" t="s">
        <v>100</v>
      </c>
      <c r="O852" s="20" t="s">
        <v>82</v>
      </c>
      <c r="P852" s="19"/>
    </row>
    <row r="853" spans="1:16" x14ac:dyDescent="0.3">
      <c r="A853" s="12" t="s">
        <v>101</v>
      </c>
      <c r="B853" s="12" t="s">
        <v>77</v>
      </c>
      <c r="C853" s="12" t="s">
        <v>102</v>
      </c>
      <c r="D853" s="12" t="s">
        <v>79</v>
      </c>
      <c r="E853" s="21">
        <v>5.1666710501333304</v>
      </c>
      <c r="F853" s="23">
        <v>112578517.016892</v>
      </c>
      <c r="G853" s="23">
        <v>628346.457430157</v>
      </c>
      <c r="H853" s="16">
        <v>179.16631133295701</v>
      </c>
      <c r="I853" s="16">
        <v>250</v>
      </c>
      <c r="J853" s="16">
        <v>248.05664624187699</v>
      </c>
      <c r="K853" s="17">
        <v>-7.773415032491E-3</v>
      </c>
      <c r="L853" s="18">
        <v>1.2792969510946E-2</v>
      </c>
      <c r="N853" s="20" t="s">
        <v>104</v>
      </c>
      <c r="O853" s="20" t="s">
        <v>82</v>
      </c>
      <c r="P853" s="19"/>
    </row>
    <row r="854" spans="1:16" x14ac:dyDescent="0.3">
      <c r="A854" s="12" t="s">
        <v>105</v>
      </c>
      <c r="B854" s="12" t="s">
        <v>77</v>
      </c>
      <c r="C854" s="12" t="s">
        <v>78</v>
      </c>
      <c r="D854" s="12" t="s">
        <v>79</v>
      </c>
      <c r="E854" s="21">
        <v>5.1666512863999996</v>
      </c>
      <c r="F854" s="23">
        <v>751602.53062324901</v>
      </c>
      <c r="G854" s="23">
        <v>1499981.5862294601</v>
      </c>
      <c r="H854" s="16">
        <v>0.50107450486280103</v>
      </c>
      <c r="I854" s="16">
        <v>1</v>
      </c>
      <c r="J854" s="16">
        <v>1.02164640339121</v>
      </c>
      <c r="K854" s="17">
        <v>2.1646403391214E-2</v>
      </c>
      <c r="L854" s="18">
        <v>3.5810048885644E-2</v>
      </c>
      <c r="N854" s="20" t="s">
        <v>81</v>
      </c>
      <c r="O854" s="20" t="s">
        <v>82</v>
      </c>
      <c r="P854" s="19"/>
    </row>
    <row r="855" spans="1:16" x14ac:dyDescent="0.3">
      <c r="A855" s="12" t="s">
        <v>106</v>
      </c>
      <c r="B855" s="12" t="s">
        <v>77</v>
      </c>
      <c r="C855" s="12" t="s">
        <v>84</v>
      </c>
      <c r="D855" s="12" t="s">
        <v>79</v>
      </c>
      <c r="E855" s="21">
        <v>5.1666898864000004</v>
      </c>
      <c r="F855" s="23">
        <v>1411289.9600644901</v>
      </c>
      <c r="G855" s="23">
        <v>1574436.7532764201</v>
      </c>
      <c r="H855" s="16">
        <v>0.89637767736784502</v>
      </c>
      <c r="I855" s="16">
        <v>2.5</v>
      </c>
      <c r="J855" s="16">
        <v>2.3033449425225498</v>
      </c>
      <c r="K855" s="17">
        <v>-7.8662022990978006E-2</v>
      </c>
      <c r="L855" s="18">
        <v>7.1236636043502999E-2</v>
      </c>
      <c r="N855" s="20" t="s">
        <v>85</v>
      </c>
      <c r="O855" s="20" t="s">
        <v>82</v>
      </c>
      <c r="P855" s="19"/>
    </row>
    <row r="856" spans="1:16" x14ac:dyDescent="0.3">
      <c r="A856" s="12" t="s">
        <v>107</v>
      </c>
      <c r="B856" s="12" t="s">
        <v>77</v>
      </c>
      <c r="C856" s="12" t="s">
        <v>87</v>
      </c>
      <c r="D856" s="12" t="s">
        <v>79</v>
      </c>
      <c r="E856" s="21">
        <v>5.1666356616</v>
      </c>
      <c r="F856" s="23">
        <v>2388962.8580751698</v>
      </c>
      <c r="G856" s="23">
        <v>1426334.7952586301</v>
      </c>
      <c r="H856" s="16">
        <v>1.67489629084032</v>
      </c>
      <c r="I856" s="16">
        <v>5</v>
      </c>
      <c r="J856" s="16">
        <v>4.7767196104844301</v>
      </c>
      <c r="K856" s="17">
        <v>-4.4656077903113003E-2</v>
      </c>
      <c r="L856" s="18">
        <v>5.0541453293675001E-2</v>
      </c>
      <c r="N856" s="20" t="s">
        <v>88</v>
      </c>
      <c r="O856" s="20" t="s">
        <v>82</v>
      </c>
      <c r="P856" s="19"/>
    </row>
    <row r="857" spans="1:16" x14ac:dyDescent="0.3">
      <c r="A857" s="12" t="s">
        <v>108</v>
      </c>
      <c r="B857" s="12" t="s">
        <v>77</v>
      </c>
      <c r="C857" s="12" t="s">
        <v>90</v>
      </c>
      <c r="D857" s="12" t="s">
        <v>79</v>
      </c>
      <c r="E857" s="21">
        <v>5.1665683349333298</v>
      </c>
      <c r="F857" s="23">
        <v>5542002.1000983203</v>
      </c>
      <c r="G857" s="23">
        <v>1418314.26586545</v>
      </c>
      <c r="H857" s="16">
        <v>3.9074570660942798</v>
      </c>
      <c r="I857" s="16">
        <v>10</v>
      </c>
      <c r="J857" s="16">
        <v>11.535046083780999</v>
      </c>
      <c r="K857" s="17">
        <v>0.15350460837810301</v>
      </c>
      <c r="L857" s="18">
        <v>0.24845121792969199</v>
      </c>
      <c r="N857" s="20" t="s">
        <v>91</v>
      </c>
      <c r="O857" s="20" t="s">
        <v>82</v>
      </c>
      <c r="P857" s="19"/>
    </row>
    <row r="858" spans="1:16" x14ac:dyDescent="0.3">
      <c r="A858" s="12" t="s">
        <v>109</v>
      </c>
      <c r="B858" s="12" t="s">
        <v>77</v>
      </c>
      <c r="C858" s="12" t="s">
        <v>93</v>
      </c>
      <c r="D858" s="12" t="s">
        <v>79</v>
      </c>
      <c r="E858" s="21">
        <v>5.1665236578666596</v>
      </c>
      <c r="F858" s="23">
        <v>12218915.0342289</v>
      </c>
      <c r="G858" s="23">
        <v>1151739.41373938</v>
      </c>
      <c r="H858" s="16">
        <v>10.609096891594</v>
      </c>
      <c r="I858" s="16">
        <v>25</v>
      </c>
      <c r="J858" s="16">
        <v>29.543115927321601</v>
      </c>
      <c r="K858" s="17">
        <v>0.18172463709286399</v>
      </c>
      <c r="L858" s="18">
        <v>7.5617241448690002E-3</v>
      </c>
      <c r="N858" s="20" t="s">
        <v>94</v>
      </c>
      <c r="O858" s="20" t="s">
        <v>82</v>
      </c>
      <c r="P858" s="19"/>
    </row>
    <row r="859" spans="1:16" x14ac:dyDescent="0.3">
      <c r="A859" s="12" t="s">
        <v>110</v>
      </c>
      <c r="B859" s="12" t="s">
        <v>77</v>
      </c>
      <c r="C859" s="12" t="s">
        <v>96</v>
      </c>
      <c r="D859" s="12" t="s">
        <v>79</v>
      </c>
      <c r="E859" s="21">
        <v>5.1666912522666602</v>
      </c>
      <c r="F859" s="23">
        <v>23326402.148288399</v>
      </c>
      <c r="G859" s="23">
        <v>1190915.51208756</v>
      </c>
      <c r="H859" s="16">
        <v>19.5869496295327</v>
      </c>
      <c r="I859" s="16">
        <v>50</v>
      </c>
      <c r="J859" s="16">
        <v>50.0777968662359</v>
      </c>
      <c r="K859" s="17">
        <v>1.5559373247200001E-3</v>
      </c>
      <c r="L859" s="18">
        <v>7.1273322129446995E-2</v>
      </c>
      <c r="N859" s="20" t="s">
        <v>97</v>
      </c>
      <c r="O859" s="20" t="s">
        <v>82</v>
      </c>
      <c r="P859" s="19"/>
    </row>
    <row r="860" spans="1:16" x14ac:dyDescent="0.3">
      <c r="A860" s="12" t="s">
        <v>111</v>
      </c>
      <c r="B860" s="12" t="s">
        <v>77</v>
      </c>
      <c r="C860" s="12" t="s">
        <v>99</v>
      </c>
      <c r="D860" s="12" t="s">
        <v>79</v>
      </c>
      <c r="E860" s="21">
        <v>5.1666298034666598</v>
      </c>
      <c r="F860" s="23">
        <v>44235437.0998656</v>
      </c>
      <c r="G860" s="23">
        <v>944253.34214939503</v>
      </c>
      <c r="H860" s="16">
        <v>46.847000826253797</v>
      </c>
      <c r="I860" s="16">
        <v>100</v>
      </c>
      <c r="J860" s="16">
        <v>99.212511780706706</v>
      </c>
      <c r="K860" s="17">
        <v>-7.8748821929329992E-3</v>
      </c>
      <c r="L860" s="18">
        <v>7.2203434576859999E-3</v>
      </c>
      <c r="N860" s="20" t="s">
        <v>100</v>
      </c>
      <c r="O860" s="20" t="s">
        <v>82</v>
      </c>
      <c r="P860" s="19"/>
    </row>
    <row r="861" spans="1:16" x14ac:dyDescent="0.3">
      <c r="A861" s="12" t="s">
        <v>112</v>
      </c>
      <c r="B861" s="12" t="s">
        <v>77</v>
      </c>
      <c r="C861" s="12" t="s">
        <v>102</v>
      </c>
      <c r="D861" s="12" t="s">
        <v>79</v>
      </c>
      <c r="E861" s="21">
        <v>5.1566376018666604</v>
      </c>
      <c r="F861" s="23">
        <v>117076826.35765301</v>
      </c>
      <c r="G861" s="23">
        <v>635028.21512893005</v>
      </c>
      <c r="H861" s="16">
        <v>184.36476296393101</v>
      </c>
      <c r="I861" s="16">
        <v>250</v>
      </c>
      <c r="J861" s="16">
        <v>252.58545240973501</v>
      </c>
      <c r="K861" s="17">
        <v>1.0341809638940999E-2</v>
      </c>
      <c r="L861" s="18">
        <v>1.2792969510946E-2</v>
      </c>
      <c r="M861" s="19" t="s">
        <v>237</v>
      </c>
      <c r="N861" s="20" t="s">
        <v>104</v>
      </c>
      <c r="O861" s="20" t="s">
        <v>82</v>
      </c>
      <c r="P861" s="19"/>
    </row>
    <row r="862" spans="1:16" x14ac:dyDescent="0.3">
      <c r="A862" s="12" t="s">
        <v>113</v>
      </c>
      <c r="B862" s="12" t="s">
        <v>114</v>
      </c>
      <c r="C862" s="12" t="s">
        <v>115</v>
      </c>
      <c r="D862" s="12" t="s">
        <v>79</v>
      </c>
      <c r="E862" s="21">
        <v>5.0963825605333302</v>
      </c>
      <c r="F862" s="23">
        <v>11671.302659933801</v>
      </c>
      <c r="G862" s="23">
        <v>0</v>
      </c>
      <c r="H862" s="16">
        <v>0</v>
      </c>
      <c r="I862" s="16" t="s">
        <v>117</v>
      </c>
      <c r="J862" s="16">
        <v>0</v>
      </c>
      <c r="K862" s="17" t="s">
        <v>117</v>
      </c>
      <c r="L862" s="18" t="s">
        <v>117</v>
      </c>
      <c r="N862" s="20" t="s">
        <v>117</v>
      </c>
      <c r="O862" s="20" t="s">
        <v>82</v>
      </c>
      <c r="P862" s="19"/>
    </row>
    <row r="863" spans="1:16" x14ac:dyDescent="0.3">
      <c r="A863" s="12" t="s">
        <v>119</v>
      </c>
      <c r="B863" s="12" t="s">
        <v>114</v>
      </c>
      <c r="C863" s="12" t="s">
        <v>115</v>
      </c>
      <c r="D863" s="12" t="s">
        <v>79</v>
      </c>
      <c r="E863" s="21">
        <v>5.2468565218666603</v>
      </c>
      <c r="F863" s="23">
        <v>107216.83997112</v>
      </c>
      <c r="G863" s="23">
        <v>0</v>
      </c>
      <c r="H863" s="16">
        <v>0</v>
      </c>
      <c r="I863" s="16" t="s">
        <v>117</v>
      </c>
      <c r="J863" s="16">
        <v>0</v>
      </c>
      <c r="K863" s="17" t="s">
        <v>117</v>
      </c>
      <c r="L863" s="18" t="s">
        <v>117</v>
      </c>
      <c r="N863" s="20" t="s">
        <v>117</v>
      </c>
      <c r="O863" s="20" t="s">
        <v>82</v>
      </c>
      <c r="P863" s="19"/>
    </row>
    <row r="864" spans="1:16" x14ac:dyDescent="0.3">
      <c r="A864" s="12" t="s">
        <v>120</v>
      </c>
      <c r="B864" s="12" t="s">
        <v>114</v>
      </c>
      <c r="C864" s="12" t="s">
        <v>115</v>
      </c>
      <c r="D864" s="12" t="s">
        <v>79</v>
      </c>
      <c r="E864" s="21">
        <v>5.1766125181333296</v>
      </c>
      <c r="F864" s="23">
        <v>19017.196664705902</v>
      </c>
      <c r="G864" s="23">
        <v>0</v>
      </c>
      <c r="H864" s="16">
        <v>0</v>
      </c>
      <c r="I864" s="16" t="s">
        <v>117</v>
      </c>
      <c r="J864" s="16">
        <v>0</v>
      </c>
      <c r="K864" s="17" t="s">
        <v>117</v>
      </c>
      <c r="L864" s="18" t="s">
        <v>117</v>
      </c>
      <c r="N864" s="20" t="s">
        <v>117</v>
      </c>
      <c r="O864" s="20" t="s">
        <v>82</v>
      </c>
      <c r="P864" s="19"/>
    </row>
    <row r="865" spans="1:16" x14ac:dyDescent="0.3">
      <c r="A865" s="12" t="s">
        <v>121</v>
      </c>
      <c r="B865" s="12" t="s">
        <v>114</v>
      </c>
      <c r="C865" s="12" t="s">
        <v>115</v>
      </c>
      <c r="D865" s="12" t="s">
        <v>79</v>
      </c>
      <c r="E865" s="21">
        <v>5.3069178325333297</v>
      </c>
      <c r="F865" s="23">
        <v>23942.969142444301</v>
      </c>
      <c r="G865" s="23">
        <v>0</v>
      </c>
      <c r="H865" s="16">
        <v>0</v>
      </c>
      <c r="I865" s="16" t="s">
        <v>117</v>
      </c>
      <c r="J865" s="16">
        <v>0</v>
      </c>
      <c r="K865" s="17" t="s">
        <v>117</v>
      </c>
      <c r="L865" s="18" t="s">
        <v>117</v>
      </c>
      <c r="N865" s="20" t="s">
        <v>117</v>
      </c>
      <c r="O865" s="20" t="s">
        <v>82</v>
      </c>
      <c r="P865" s="19"/>
    </row>
    <row r="866" spans="1:16" x14ac:dyDescent="0.3">
      <c r="A866" s="12" t="s">
        <v>122</v>
      </c>
      <c r="B866" s="12" t="s">
        <v>114</v>
      </c>
      <c r="C866" s="12" t="s">
        <v>115</v>
      </c>
      <c r="D866" s="12" t="s">
        <v>79</v>
      </c>
      <c r="E866" s="21">
        <v>5.15655664746666</v>
      </c>
      <c r="F866" s="23">
        <v>47733.595280323301</v>
      </c>
      <c r="G866" s="23">
        <v>0</v>
      </c>
      <c r="H866" s="16">
        <v>0</v>
      </c>
      <c r="I866" s="16" t="s">
        <v>117</v>
      </c>
      <c r="J866" s="16">
        <v>0</v>
      </c>
      <c r="K866" s="17" t="s">
        <v>117</v>
      </c>
      <c r="L866" s="18" t="s">
        <v>117</v>
      </c>
      <c r="N866" s="20" t="s">
        <v>117</v>
      </c>
      <c r="O866" s="20" t="s">
        <v>82</v>
      </c>
      <c r="P866" s="19"/>
    </row>
    <row r="867" spans="1:16" x14ac:dyDescent="0.3">
      <c r="A867" s="12" t="s">
        <v>123</v>
      </c>
      <c r="B867" s="12" t="s">
        <v>114</v>
      </c>
      <c r="C867" s="12" t="s">
        <v>115</v>
      </c>
      <c r="D867" s="12" t="s">
        <v>79</v>
      </c>
      <c r="E867" s="21">
        <v>5.2668606855999904</v>
      </c>
      <c r="F867" s="23">
        <v>21567.709729563601</v>
      </c>
      <c r="G867" s="23">
        <v>0</v>
      </c>
      <c r="H867" s="16">
        <v>0</v>
      </c>
      <c r="I867" s="16" t="s">
        <v>117</v>
      </c>
      <c r="J867" s="16">
        <v>0</v>
      </c>
      <c r="K867" s="17" t="s">
        <v>117</v>
      </c>
      <c r="L867" s="18" t="s">
        <v>117</v>
      </c>
      <c r="N867" s="20" t="s">
        <v>117</v>
      </c>
      <c r="O867" s="20" t="s">
        <v>82</v>
      </c>
      <c r="P867" s="19"/>
    </row>
    <row r="868" spans="1:16" x14ac:dyDescent="0.3">
      <c r="A868" s="12" t="s">
        <v>124</v>
      </c>
      <c r="B868" s="12" t="s">
        <v>114</v>
      </c>
      <c r="C868" s="12" t="s">
        <v>115</v>
      </c>
      <c r="D868" s="12" t="s">
        <v>79</v>
      </c>
      <c r="E868" s="21">
        <v>5.25682499306666</v>
      </c>
      <c r="F868" s="23">
        <v>33165.338240288504</v>
      </c>
      <c r="G868" s="23">
        <v>0</v>
      </c>
      <c r="H868" s="16">
        <v>0</v>
      </c>
      <c r="I868" s="16" t="s">
        <v>117</v>
      </c>
      <c r="J868" s="16">
        <v>0</v>
      </c>
      <c r="K868" s="17" t="s">
        <v>117</v>
      </c>
      <c r="L868" s="18" t="s">
        <v>117</v>
      </c>
      <c r="N868" s="20" t="s">
        <v>117</v>
      </c>
      <c r="O868" s="20" t="s">
        <v>82</v>
      </c>
      <c r="P868" s="19"/>
    </row>
    <row r="869" spans="1:16" x14ac:dyDescent="0.3">
      <c r="A869" s="12" t="s">
        <v>125</v>
      </c>
      <c r="B869" s="12" t="s">
        <v>114</v>
      </c>
      <c r="C869" s="12" t="s">
        <v>115</v>
      </c>
      <c r="D869" s="12" t="s">
        <v>79</v>
      </c>
      <c r="E869" s="21">
        <v>5.1666386519999996</v>
      </c>
      <c r="F869" s="23">
        <v>32317.265474872602</v>
      </c>
      <c r="G869" s="23">
        <v>0</v>
      </c>
      <c r="H869" s="16">
        <v>0</v>
      </c>
      <c r="I869" s="16" t="s">
        <v>117</v>
      </c>
      <c r="J869" s="16">
        <v>0</v>
      </c>
      <c r="K869" s="17" t="s">
        <v>117</v>
      </c>
      <c r="L869" s="18" t="s">
        <v>117</v>
      </c>
      <c r="N869" s="20" t="s">
        <v>117</v>
      </c>
      <c r="O869" s="20" t="s">
        <v>82</v>
      </c>
      <c r="P869" s="19"/>
    </row>
    <row r="870" spans="1:16" x14ac:dyDescent="0.3">
      <c r="A870" s="12" t="s">
        <v>126</v>
      </c>
      <c r="B870" s="12" t="s">
        <v>114</v>
      </c>
      <c r="C870" s="12" t="s">
        <v>115</v>
      </c>
      <c r="D870" s="12" t="s">
        <v>79</v>
      </c>
      <c r="E870" s="21">
        <v>5.2468800706666601</v>
      </c>
      <c r="F870" s="23">
        <v>46683.454589029301</v>
      </c>
      <c r="G870" s="23">
        <v>0</v>
      </c>
      <c r="H870" s="16">
        <v>0</v>
      </c>
      <c r="I870" s="16" t="s">
        <v>117</v>
      </c>
      <c r="J870" s="16">
        <v>0</v>
      </c>
      <c r="K870" s="17" t="s">
        <v>117</v>
      </c>
      <c r="L870" s="18" t="s">
        <v>117</v>
      </c>
      <c r="N870" s="20" t="s">
        <v>117</v>
      </c>
      <c r="O870" s="20" t="s">
        <v>82</v>
      </c>
      <c r="P870" s="19"/>
    </row>
    <row r="871" spans="1:16" x14ac:dyDescent="0.3">
      <c r="A871" s="12" t="s">
        <v>127</v>
      </c>
      <c r="B871" s="12" t="s">
        <v>114</v>
      </c>
      <c r="C871" s="12" t="s">
        <v>115</v>
      </c>
      <c r="D871" s="12" t="s">
        <v>79</v>
      </c>
      <c r="E871" s="21">
        <v>5.2769385874666597</v>
      </c>
      <c r="F871" s="23">
        <v>44571.184331981502</v>
      </c>
      <c r="G871" s="23">
        <v>0</v>
      </c>
      <c r="H871" s="16">
        <v>0</v>
      </c>
      <c r="I871" s="16" t="s">
        <v>117</v>
      </c>
      <c r="J871" s="16">
        <v>0</v>
      </c>
      <c r="K871" s="17" t="s">
        <v>117</v>
      </c>
      <c r="L871" s="18" t="s">
        <v>117</v>
      </c>
      <c r="N871" s="20" t="s">
        <v>117</v>
      </c>
      <c r="O871" s="20" t="s">
        <v>82</v>
      </c>
      <c r="P871" s="19"/>
    </row>
    <row r="872" spans="1:16" x14ac:dyDescent="0.3">
      <c r="A872" s="12" t="s">
        <v>128</v>
      </c>
      <c r="B872" s="12" t="s">
        <v>114</v>
      </c>
      <c r="C872" s="12" t="s">
        <v>115</v>
      </c>
      <c r="D872" s="12" t="s">
        <v>79</v>
      </c>
      <c r="E872" s="21">
        <v>5.2368158226666601</v>
      </c>
      <c r="F872" s="23">
        <v>49807.209627507698</v>
      </c>
      <c r="G872" s="23">
        <v>0</v>
      </c>
      <c r="H872" s="16">
        <v>0</v>
      </c>
      <c r="I872" s="16" t="s">
        <v>117</v>
      </c>
      <c r="J872" s="16">
        <v>0</v>
      </c>
      <c r="K872" s="17" t="s">
        <v>117</v>
      </c>
      <c r="L872" s="18" t="s">
        <v>117</v>
      </c>
      <c r="N872" s="20" t="s">
        <v>117</v>
      </c>
      <c r="O872" s="20" t="s">
        <v>82</v>
      </c>
      <c r="P872" s="19"/>
    </row>
    <row r="873" spans="1:16" x14ac:dyDescent="0.3">
      <c r="A873" s="12" t="s">
        <v>129</v>
      </c>
      <c r="B873" s="12" t="s">
        <v>114</v>
      </c>
      <c r="C873" s="12" t="s">
        <v>115</v>
      </c>
      <c r="D873" s="12" t="s">
        <v>79</v>
      </c>
      <c r="E873" s="21">
        <v>5.2368076114666602</v>
      </c>
      <c r="F873" s="23">
        <v>21019.0027312444</v>
      </c>
      <c r="G873" s="23">
        <v>0</v>
      </c>
      <c r="H873" s="16">
        <v>0</v>
      </c>
      <c r="I873" s="16" t="s">
        <v>117</v>
      </c>
      <c r="J873" s="16">
        <v>0</v>
      </c>
      <c r="K873" s="17" t="s">
        <v>117</v>
      </c>
      <c r="L873" s="18" t="s">
        <v>117</v>
      </c>
      <c r="N873" s="20" t="s">
        <v>117</v>
      </c>
      <c r="O873" s="20" t="s">
        <v>82</v>
      </c>
      <c r="P873" s="19"/>
    </row>
    <row r="874" spans="1:16" x14ac:dyDescent="0.3">
      <c r="A874" s="12" t="s">
        <v>130</v>
      </c>
      <c r="B874" s="12" t="s">
        <v>114</v>
      </c>
      <c r="C874" s="12" t="s">
        <v>115</v>
      </c>
      <c r="D874" s="12" t="s">
        <v>79</v>
      </c>
      <c r="E874" s="21">
        <v>5.2568889669333299</v>
      </c>
      <c r="F874" s="23">
        <v>56989.349341926601</v>
      </c>
      <c r="G874" s="23">
        <v>0</v>
      </c>
      <c r="H874" s="16">
        <v>0</v>
      </c>
      <c r="I874" s="16" t="s">
        <v>117</v>
      </c>
      <c r="J874" s="16">
        <v>0</v>
      </c>
      <c r="K874" s="17" t="s">
        <v>117</v>
      </c>
      <c r="L874" s="18" t="s">
        <v>117</v>
      </c>
      <c r="N874" s="20" t="s">
        <v>117</v>
      </c>
      <c r="O874" s="20" t="s">
        <v>82</v>
      </c>
      <c r="P874" s="19"/>
    </row>
    <row r="875" spans="1:16" x14ac:dyDescent="0.3">
      <c r="A875" s="12" t="s">
        <v>131</v>
      </c>
      <c r="B875" s="12" t="s">
        <v>114</v>
      </c>
      <c r="C875" s="12" t="s">
        <v>115</v>
      </c>
      <c r="D875" s="12" t="s">
        <v>79</v>
      </c>
      <c r="E875" s="21">
        <v>5.2166692594666602</v>
      </c>
      <c r="F875" s="23">
        <v>21908.409084288</v>
      </c>
      <c r="G875" s="23">
        <v>0</v>
      </c>
      <c r="H875" s="16">
        <v>0</v>
      </c>
      <c r="I875" s="16" t="s">
        <v>117</v>
      </c>
      <c r="J875" s="16">
        <v>0</v>
      </c>
      <c r="K875" s="17" t="s">
        <v>117</v>
      </c>
      <c r="L875" s="18" t="s">
        <v>117</v>
      </c>
      <c r="N875" s="20" t="s">
        <v>117</v>
      </c>
      <c r="O875" s="20" t="s">
        <v>82</v>
      </c>
      <c r="P875" s="19"/>
    </row>
    <row r="876" spans="1:16" x14ac:dyDescent="0.3">
      <c r="A876" s="12" t="s">
        <v>132</v>
      </c>
      <c r="B876" s="12" t="s">
        <v>114</v>
      </c>
      <c r="C876" s="12" t="s">
        <v>115</v>
      </c>
      <c r="D876" s="12" t="s">
        <v>79</v>
      </c>
      <c r="E876" s="21">
        <v>5.0262298397333298</v>
      </c>
      <c r="F876" s="23">
        <v>14449.9202326659</v>
      </c>
      <c r="G876" s="23">
        <v>0</v>
      </c>
      <c r="H876" s="16">
        <v>0</v>
      </c>
      <c r="I876" s="16" t="s">
        <v>117</v>
      </c>
      <c r="J876" s="16">
        <v>0</v>
      </c>
      <c r="K876" s="17" t="s">
        <v>117</v>
      </c>
      <c r="L876" s="18" t="s">
        <v>117</v>
      </c>
      <c r="N876" s="20" t="s">
        <v>117</v>
      </c>
      <c r="O876" s="20" t="s">
        <v>82</v>
      </c>
      <c r="P876" s="19"/>
    </row>
    <row r="877" spans="1:16" x14ac:dyDescent="0.3">
      <c r="A877" s="12" t="s">
        <v>133</v>
      </c>
      <c r="B877" s="12" t="s">
        <v>114</v>
      </c>
      <c r="C877" s="12" t="s">
        <v>115</v>
      </c>
      <c r="D877" s="12" t="s">
        <v>79</v>
      </c>
      <c r="E877" s="21">
        <v>5.1866101960000002</v>
      </c>
      <c r="F877" s="23">
        <v>29797.086611443101</v>
      </c>
      <c r="G877" s="23">
        <v>0</v>
      </c>
      <c r="H877" s="16">
        <v>0</v>
      </c>
      <c r="I877" s="16" t="s">
        <v>117</v>
      </c>
      <c r="J877" s="16">
        <v>0</v>
      </c>
      <c r="K877" s="17" t="s">
        <v>117</v>
      </c>
      <c r="L877" s="18" t="s">
        <v>117</v>
      </c>
      <c r="N877" s="20" t="s">
        <v>117</v>
      </c>
      <c r="O877" s="20" t="s">
        <v>82</v>
      </c>
      <c r="P877" s="19"/>
    </row>
    <row r="878" spans="1:16" x14ac:dyDescent="0.3">
      <c r="A878" s="12" t="s">
        <v>134</v>
      </c>
      <c r="B878" s="12" t="s">
        <v>114</v>
      </c>
      <c r="C878" s="12" t="s">
        <v>115</v>
      </c>
      <c r="D878" s="12" t="s">
        <v>79</v>
      </c>
      <c r="E878" s="21">
        <v>5.2768059039999997</v>
      </c>
      <c r="F878" s="23">
        <v>16848.653898431599</v>
      </c>
      <c r="G878" s="23">
        <v>0</v>
      </c>
      <c r="H878" s="16">
        <v>0</v>
      </c>
      <c r="I878" s="16" t="s">
        <v>117</v>
      </c>
      <c r="J878" s="16">
        <v>0</v>
      </c>
      <c r="K878" s="17" t="s">
        <v>117</v>
      </c>
      <c r="L878" s="18" t="s">
        <v>117</v>
      </c>
      <c r="N878" s="20" t="s">
        <v>117</v>
      </c>
      <c r="O878" s="20" t="s">
        <v>82</v>
      </c>
      <c r="P878" s="19"/>
    </row>
    <row r="879" spans="1:16" x14ac:dyDescent="0.3">
      <c r="A879" s="12" t="s">
        <v>135</v>
      </c>
      <c r="B879" s="12" t="s">
        <v>114</v>
      </c>
      <c r="C879" s="12" t="s">
        <v>115</v>
      </c>
      <c r="D879" s="12" t="s">
        <v>79</v>
      </c>
      <c r="E879" s="21">
        <v>5.2968178573333304</v>
      </c>
      <c r="F879" s="23">
        <v>20718.405364113201</v>
      </c>
      <c r="G879" s="23">
        <v>0</v>
      </c>
      <c r="H879" s="16">
        <v>0</v>
      </c>
      <c r="I879" s="16" t="s">
        <v>117</v>
      </c>
      <c r="J879" s="16">
        <v>0</v>
      </c>
      <c r="K879" s="17" t="s">
        <v>117</v>
      </c>
      <c r="L879" s="18" t="s">
        <v>117</v>
      </c>
      <c r="N879" s="20" t="s">
        <v>117</v>
      </c>
      <c r="O879" s="20" t="s">
        <v>82</v>
      </c>
      <c r="P879" s="19"/>
    </row>
    <row r="880" spans="1:16" x14ac:dyDescent="0.3">
      <c r="A880" s="12" t="s">
        <v>136</v>
      </c>
      <c r="B880" s="12" t="s">
        <v>114</v>
      </c>
      <c r="C880" s="12" t="s">
        <v>115</v>
      </c>
      <c r="D880" s="12" t="s">
        <v>79</v>
      </c>
      <c r="E880" s="21">
        <v>5.27681059306666</v>
      </c>
      <c r="F880" s="23">
        <v>31954.919884670599</v>
      </c>
      <c r="G880" s="23">
        <v>0</v>
      </c>
      <c r="H880" s="16">
        <v>0</v>
      </c>
      <c r="I880" s="16" t="s">
        <v>117</v>
      </c>
      <c r="J880" s="16">
        <v>0</v>
      </c>
      <c r="K880" s="17" t="s">
        <v>117</v>
      </c>
      <c r="L880" s="18" t="s">
        <v>117</v>
      </c>
      <c r="N880" s="20" t="s">
        <v>117</v>
      </c>
      <c r="O880" s="20" t="s">
        <v>82</v>
      </c>
      <c r="P880" s="19"/>
    </row>
    <row r="881" spans="1:16" x14ac:dyDescent="0.3">
      <c r="A881" s="12" t="s">
        <v>137</v>
      </c>
      <c r="B881" s="12" t="s">
        <v>114</v>
      </c>
      <c r="C881" s="12" t="s">
        <v>115</v>
      </c>
      <c r="D881" s="12" t="s">
        <v>79</v>
      </c>
      <c r="E881" s="21">
        <v>5.1064500858666602</v>
      </c>
      <c r="F881" s="23">
        <v>13529.861970268401</v>
      </c>
      <c r="G881" s="23">
        <v>0</v>
      </c>
      <c r="H881" s="16">
        <v>0</v>
      </c>
      <c r="I881" s="16" t="s">
        <v>117</v>
      </c>
      <c r="J881" s="16">
        <v>0</v>
      </c>
      <c r="K881" s="17" t="s">
        <v>117</v>
      </c>
      <c r="L881" s="18" t="s">
        <v>117</v>
      </c>
      <c r="N881" s="20" t="s">
        <v>117</v>
      </c>
      <c r="O881" s="20" t="s">
        <v>82</v>
      </c>
      <c r="P881" s="19"/>
    </row>
    <row r="882" spans="1:16" x14ac:dyDescent="0.3">
      <c r="A882" s="12" t="s">
        <v>138</v>
      </c>
      <c r="B882" s="12" t="s">
        <v>114</v>
      </c>
      <c r="C882" s="12" t="s">
        <v>115</v>
      </c>
      <c r="D882" s="12" t="s">
        <v>79</v>
      </c>
      <c r="E882" s="21">
        <v>5.0663727170666597</v>
      </c>
      <c r="F882" s="23">
        <v>22801.8526725839</v>
      </c>
      <c r="G882" s="23">
        <v>0</v>
      </c>
      <c r="H882" s="16">
        <v>0</v>
      </c>
      <c r="I882" s="16" t="s">
        <v>117</v>
      </c>
      <c r="J882" s="16">
        <v>0</v>
      </c>
      <c r="K882" s="17" t="s">
        <v>117</v>
      </c>
      <c r="L882" s="18" t="s">
        <v>117</v>
      </c>
      <c r="N882" s="20" t="s">
        <v>117</v>
      </c>
      <c r="O882" s="20" t="s">
        <v>82</v>
      </c>
      <c r="P882" s="19"/>
    </row>
    <row r="883" spans="1:16" x14ac:dyDescent="0.3">
      <c r="A883" s="12" t="s">
        <v>139</v>
      </c>
      <c r="B883" s="12" t="s">
        <v>114</v>
      </c>
      <c r="C883" s="12" t="s">
        <v>115</v>
      </c>
      <c r="D883" s="12" t="s">
        <v>79</v>
      </c>
      <c r="E883" s="21">
        <v>5.2668189565333297</v>
      </c>
      <c r="F883" s="23">
        <v>44445.811082808599</v>
      </c>
      <c r="G883" s="23">
        <v>0</v>
      </c>
      <c r="H883" s="16">
        <v>0</v>
      </c>
      <c r="I883" s="16" t="s">
        <v>117</v>
      </c>
      <c r="J883" s="16">
        <v>0</v>
      </c>
      <c r="K883" s="17" t="s">
        <v>117</v>
      </c>
      <c r="L883" s="18" t="s">
        <v>117</v>
      </c>
      <c r="N883" s="20" t="s">
        <v>117</v>
      </c>
      <c r="O883" s="20" t="s">
        <v>82</v>
      </c>
      <c r="P883" s="19"/>
    </row>
    <row r="884" spans="1:16" x14ac:dyDescent="0.3">
      <c r="A884" s="12" t="s">
        <v>140</v>
      </c>
      <c r="B884" s="12" t="s">
        <v>114</v>
      </c>
      <c r="C884" s="12" t="s">
        <v>115</v>
      </c>
      <c r="D884" s="12" t="s">
        <v>79</v>
      </c>
      <c r="E884" s="21">
        <v>5.1766999965333298</v>
      </c>
      <c r="F884" s="23">
        <v>68533.801327575406</v>
      </c>
      <c r="G884" s="23">
        <v>0</v>
      </c>
      <c r="H884" s="16">
        <v>0</v>
      </c>
      <c r="I884" s="16" t="s">
        <v>117</v>
      </c>
      <c r="J884" s="16">
        <v>0</v>
      </c>
      <c r="K884" s="17" t="s">
        <v>117</v>
      </c>
      <c r="L884" s="18" t="s">
        <v>117</v>
      </c>
      <c r="N884" s="20" t="s">
        <v>117</v>
      </c>
      <c r="O884" s="20" t="s">
        <v>82</v>
      </c>
      <c r="P884" s="19"/>
    </row>
    <row r="885" spans="1:16" x14ac:dyDescent="0.3">
      <c r="A885" s="12" t="s">
        <v>141</v>
      </c>
      <c r="B885" s="12" t="s">
        <v>114</v>
      </c>
      <c r="C885" s="12" t="s">
        <v>115</v>
      </c>
      <c r="D885" s="12" t="s">
        <v>79</v>
      </c>
      <c r="E885" s="21">
        <v>5.0664032661333298</v>
      </c>
      <c r="F885" s="23">
        <v>15678.4198314185</v>
      </c>
      <c r="G885" s="23">
        <v>0</v>
      </c>
      <c r="H885" s="16">
        <v>0</v>
      </c>
      <c r="I885" s="16" t="s">
        <v>117</v>
      </c>
      <c r="J885" s="16">
        <v>0</v>
      </c>
      <c r="K885" s="17" t="s">
        <v>117</v>
      </c>
      <c r="L885" s="18" t="s">
        <v>117</v>
      </c>
      <c r="N885" s="20" t="s">
        <v>117</v>
      </c>
      <c r="O885" s="20" t="s">
        <v>82</v>
      </c>
      <c r="P885" s="19"/>
    </row>
    <row r="886" spans="1:16" x14ac:dyDescent="0.3">
      <c r="A886" s="12" t="s">
        <v>142</v>
      </c>
      <c r="B886" s="12" t="s">
        <v>114</v>
      </c>
      <c r="C886" s="12" t="s">
        <v>115</v>
      </c>
      <c r="D886" s="12" t="s">
        <v>79</v>
      </c>
      <c r="E886" s="21">
        <v>5.1465275314666599</v>
      </c>
      <c r="F886" s="23">
        <v>13091.575245367299</v>
      </c>
      <c r="G886" s="23">
        <v>0</v>
      </c>
      <c r="H886" s="16">
        <v>0</v>
      </c>
      <c r="I886" s="16" t="s">
        <v>117</v>
      </c>
      <c r="J886" s="16">
        <v>0</v>
      </c>
      <c r="K886" s="17" t="s">
        <v>117</v>
      </c>
      <c r="L886" s="18" t="s">
        <v>117</v>
      </c>
      <c r="N886" s="20" t="s">
        <v>117</v>
      </c>
      <c r="O886" s="20" t="s">
        <v>82</v>
      </c>
      <c r="P886" s="19"/>
    </row>
    <row r="887" spans="1:16" x14ac:dyDescent="0.3">
      <c r="A887" s="12" t="s">
        <v>143</v>
      </c>
      <c r="B887" s="12" t="s">
        <v>114</v>
      </c>
      <c r="C887" s="12" t="s">
        <v>115</v>
      </c>
      <c r="D887" s="12" t="s">
        <v>79</v>
      </c>
      <c r="E887" s="21">
        <v>5.24678088266666</v>
      </c>
      <c r="F887" s="23">
        <v>54350.903231057098</v>
      </c>
      <c r="G887" s="23">
        <v>0</v>
      </c>
      <c r="H887" s="16">
        <v>0</v>
      </c>
      <c r="I887" s="16" t="s">
        <v>117</v>
      </c>
      <c r="J887" s="16">
        <v>0</v>
      </c>
      <c r="K887" s="17" t="s">
        <v>117</v>
      </c>
      <c r="L887" s="18" t="s">
        <v>117</v>
      </c>
      <c r="N887" s="20" t="s">
        <v>117</v>
      </c>
      <c r="O887" s="20" t="s">
        <v>82</v>
      </c>
      <c r="P887" s="19"/>
    </row>
    <row r="888" spans="1:16" x14ac:dyDescent="0.3">
      <c r="A888" s="12" t="s">
        <v>144</v>
      </c>
      <c r="B888" s="12" t="s">
        <v>114</v>
      </c>
      <c r="C888" s="12" t="s">
        <v>115</v>
      </c>
      <c r="D888" s="12" t="s">
        <v>79</v>
      </c>
      <c r="E888" s="21">
        <v>5.1766983730666603</v>
      </c>
      <c r="F888" s="23">
        <v>71142.2853952312</v>
      </c>
      <c r="G888" s="23">
        <v>0</v>
      </c>
      <c r="H888" s="16">
        <v>0</v>
      </c>
      <c r="I888" s="16" t="s">
        <v>117</v>
      </c>
      <c r="J888" s="16">
        <v>0</v>
      </c>
      <c r="K888" s="17" t="s">
        <v>117</v>
      </c>
      <c r="L888" s="18" t="s">
        <v>117</v>
      </c>
      <c r="N888" s="20" t="s">
        <v>117</v>
      </c>
      <c r="O888" s="20" t="s">
        <v>82</v>
      </c>
      <c r="P888" s="19"/>
    </row>
    <row r="889" spans="1:16" x14ac:dyDescent="0.3">
      <c r="A889" s="12" t="s">
        <v>145</v>
      </c>
      <c r="B889" s="12" t="s">
        <v>114</v>
      </c>
      <c r="C889" s="12" t="s">
        <v>115</v>
      </c>
      <c r="D889" s="12" t="s">
        <v>79</v>
      </c>
      <c r="E889" s="21" t="s">
        <v>116</v>
      </c>
      <c r="F889" s="23" t="s">
        <v>116</v>
      </c>
      <c r="G889" s="23">
        <v>0</v>
      </c>
      <c r="H889" s="16" t="s">
        <v>116</v>
      </c>
      <c r="I889" s="16" t="s">
        <v>117</v>
      </c>
      <c r="J889" s="16" t="s">
        <v>116</v>
      </c>
      <c r="K889" s="17" t="s">
        <v>116</v>
      </c>
      <c r="L889" s="18" t="s">
        <v>116</v>
      </c>
      <c r="M889" s="19" t="s">
        <v>118</v>
      </c>
      <c r="N889" s="20" t="s">
        <v>117</v>
      </c>
      <c r="O889" s="20" t="s">
        <v>82</v>
      </c>
      <c r="P889" s="19"/>
    </row>
    <row r="890" spans="1:16" x14ac:dyDescent="0.3">
      <c r="A890" s="12" t="s">
        <v>146</v>
      </c>
      <c r="B890" s="12" t="s">
        <v>147</v>
      </c>
      <c r="C890" s="12" t="s">
        <v>148</v>
      </c>
      <c r="D890" s="12" t="s">
        <v>79</v>
      </c>
      <c r="E890" s="21">
        <v>5.1665577189333298</v>
      </c>
      <c r="F890" s="23">
        <v>3824139.5796458302</v>
      </c>
      <c r="G890" s="23">
        <v>1647074.1491831001</v>
      </c>
      <c r="H890" s="16">
        <v>2.3217774266826199</v>
      </c>
      <c r="I890" s="16" t="s">
        <v>117</v>
      </c>
      <c r="J890" s="16">
        <v>6.7836591352438598</v>
      </c>
      <c r="K890" s="17" t="s">
        <v>117</v>
      </c>
      <c r="L890" s="18" t="s">
        <v>117</v>
      </c>
      <c r="N890" s="20" t="s">
        <v>117</v>
      </c>
      <c r="O890" s="20" t="s">
        <v>82</v>
      </c>
      <c r="P890" s="19"/>
    </row>
    <row r="891" spans="1:16" x14ac:dyDescent="0.3">
      <c r="A891" s="12" t="s">
        <v>149</v>
      </c>
      <c r="B891" s="12" t="s">
        <v>147</v>
      </c>
      <c r="C891" s="12" t="s">
        <v>150</v>
      </c>
      <c r="D891" s="12" t="s">
        <v>79</v>
      </c>
      <c r="E891" s="21">
        <v>5.1666467949333299</v>
      </c>
      <c r="F891" s="23">
        <v>118827.49901754499</v>
      </c>
      <c r="G891" s="23">
        <v>1434300.19172235</v>
      </c>
      <c r="H891" s="16">
        <v>8.2847021636979004E-2</v>
      </c>
      <c r="I891" s="16" t="s">
        <v>117</v>
      </c>
      <c r="J891" s="16">
        <v>-0.35439510480477299</v>
      </c>
      <c r="K891" s="17" t="s">
        <v>117</v>
      </c>
      <c r="L891" s="18" t="s">
        <v>117</v>
      </c>
      <c r="M891" s="19" t="s">
        <v>80</v>
      </c>
      <c r="N891" s="20" t="s">
        <v>117</v>
      </c>
      <c r="O891" s="20" t="s">
        <v>82</v>
      </c>
      <c r="P891" s="19"/>
    </row>
    <row r="892" spans="1:16" x14ac:dyDescent="0.3">
      <c r="A892" s="12" t="s">
        <v>151</v>
      </c>
      <c r="B892" s="12" t="s">
        <v>147</v>
      </c>
      <c r="C892" s="12" t="s">
        <v>152</v>
      </c>
      <c r="D892" s="12" t="s">
        <v>79</v>
      </c>
      <c r="E892" s="21">
        <v>5.1666037493333299</v>
      </c>
      <c r="F892" s="23">
        <v>33639025.758258499</v>
      </c>
      <c r="G892" s="23">
        <v>1409658.8765378899</v>
      </c>
      <c r="H892" s="16">
        <v>23.863238346624399</v>
      </c>
      <c r="I892" s="16" t="s">
        <v>117</v>
      </c>
      <c r="J892" s="16">
        <v>58.8641512545612</v>
      </c>
      <c r="K892" s="17" t="s">
        <v>117</v>
      </c>
      <c r="L892" s="18" t="s">
        <v>117</v>
      </c>
      <c r="N892" s="20" t="s">
        <v>117</v>
      </c>
      <c r="O892" s="20" t="s">
        <v>82</v>
      </c>
      <c r="P892" s="19"/>
    </row>
    <row r="893" spans="1:16" x14ac:dyDescent="0.3">
      <c r="A893" s="12" t="s">
        <v>153</v>
      </c>
      <c r="B893" s="12" t="s">
        <v>147</v>
      </c>
      <c r="C893" s="12" t="s">
        <v>154</v>
      </c>
      <c r="D893" s="12" t="s">
        <v>79</v>
      </c>
      <c r="E893" s="21">
        <v>5.1665549210666599</v>
      </c>
      <c r="F893" s="23">
        <v>62933.3545288635</v>
      </c>
      <c r="G893" s="23">
        <v>1401689.8806523599</v>
      </c>
      <c r="H893" s="16">
        <v>4.4898201376451001E-2</v>
      </c>
      <c r="I893" s="16" t="s">
        <v>117</v>
      </c>
      <c r="J893" s="16">
        <v>-0.48030359120987698</v>
      </c>
      <c r="K893" s="17" t="s">
        <v>117</v>
      </c>
      <c r="L893" s="18" t="s">
        <v>117</v>
      </c>
      <c r="M893" s="19" t="s">
        <v>80</v>
      </c>
      <c r="N893" s="20" t="s">
        <v>117</v>
      </c>
      <c r="O893" s="20" t="s">
        <v>82</v>
      </c>
      <c r="P893" s="19"/>
    </row>
    <row r="894" spans="1:16" x14ac:dyDescent="0.3">
      <c r="A894" s="12" t="s">
        <v>155</v>
      </c>
      <c r="B894" s="12" t="s">
        <v>147</v>
      </c>
      <c r="C894" s="12" t="s">
        <v>156</v>
      </c>
      <c r="D894" s="12" t="s">
        <v>79</v>
      </c>
      <c r="E894" s="21">
        <v>5.1666314469333301</v>
      </c>
      <c r="F894" s="23">
        <v>14165105.5145103</v>
      </c>
      <c r="G894" s="23">
        <v>1183974.4369234501</v>
      </c>
      <c r="H894" s="16">
        <v>11.9640298580417</v>
      </c>
      <c r="I894" s="16" t="s">
        <v>117</v>
      </c>
      <c r="J894" s="16">
        <v>32.862837661443102</v>
      </c>
      <c r="K894" s="17" t="s">
        <v>117</v>
      </c>
      <c r="L894" s="18" t="s">
        <v>117</v>
      </c>
      <c r="N894" s="20" t="s">
        <v>117</v>
      </c>
      <c r="O894" s="20" t="s">
        <v>82</v>
      </c>
      <c r="P894" s="19"/>
    </row>
    <row r="895" spans="1:16" x14ac:dyDescent="0.3">
      <c r="A895" s="12" t="s">
        <v>157</v>
      </c>
      <c r="B895" s="12" t="s">
        <v>147</v>
      </c>
      <c r="C895" s="12" t="s">
        <v>150</v>
      </c>
      <c r="D895" s="12" t="s">
        <v>79</v>
      </c>
      <c r="E895" s="21">
        <v>5.2167535288</v>
      </c>
      <c r="F895" s="23">
        <v>21519.360042734799</v>
      </c>
      <c r="G895" s="23">
        <v>1470966.6729562799</v>
      </c>
      <c r="H895" s="16">
        <v>1.4629400134188999E-2</v>
      </c>
      <c r="I895" s="16" t="s">
        <v>117</v>
      </c>
      <c r="J895" s="16">
        <v>-0.58085845873814801</v>
      </c>
      <c r="K895" s="17" t="s">
        <v>117</v>
      </c>
      <c r="L895" s="18" t="s">
        <v>117</v>
      </c>
      <c r="M895" s="19" t="s">
        <v>80</v>
      </c>
      <c r="N895" s="20" t="s">
        <v>117</v>
      </c>
      <c r="O895" s="20" t="s">
        <v>82</v>
      </c>
      <c r="P895" s="19"/>
    </row>
    <row r="896" spans="1:16" x14ac:dyDescent="0.3">
      <c r="A896" s="12" t="s">
        <v>158</v>
      </c>
      <c r="B896" s="12" t="s">
        <v>147</v>
      </c>
      <c r="C896" s="12" t="s">
        <v>78</v>
      </c>
      <c r="D896" s="12" t="s">
        <v>79</v>
      </c>
      <c r="E896" s="21">
        <v>5.1666307069333302</v>
      </c>
      <c r="F896" s="23">
        <v>719401.35163775599</v>
      </c>
      <c r="G896" s="23">
        <v>1434128.6708627699</v>
      </c>
      <c r="H896" s="16">
        <v>0.501629572195193</v>
      </c>
      <c r="I896" s="16" t="s">
        <v>117</v>
      </c>
      <c r="J896" s="16">
        <v>1.02345880328616</v>
      </c>
      <c r="K896" s="17" t="s">
        <v>117</v>
      </c>
      <c r="L896" s="18" t="s">
        <v>117</v>
      </c>
      <c r="N896" s="20" t="s">
        <v>117</v>
      </c>
      <c r="O896" s="20" t="s">
        <v>82</v>
      </c>
      <c r="P896" s="19"/>
    </row>
    <row r="897" spans="1:16" x14ac:dyDescent="0.3">
      <c r="A897" s="12" t="s">
        <v>159</v>
      </c>
      <c r="B897" s="12" t="s">
        <v>147</v>
      </c>
      <c r="C897" s="12" t="s">
        <v>160</v>
      </c>
      <c r="D897" s="12" t="s">
        <v>79</v>
      </c>
      <c r="E897" s="21">
        <v>5.1665979426666597</v>
      </c>
      <c r="F897" s="23">
        <v>42548.820055181597</v>
      </c>
      <c r="G897" s="23">
        <v>1519937.6169769501</v>
      </c>
      <c r="H897" s="16">
        <v>2.799379367938E-2</v>
      </c>
      <c r="I897" s="16" t="s">
        <v>117</v>
      </c>
      <c r="J897" s="16">
        <v>-0.53644711849410498</v>
      </c>
      <c r="K897" s="17" t="s">
        <v>117</v>
      </c>
      <c r="L897" s="18" t="s">
        <v>117</v>
      </c>
      <c r="M897" s="19" t="s">
        <v>80</v>
      </c>
      <c r="N897" s="20" t="s">
        <v>117</v>
      </c>
      <c r="O897" s="20" t="s">
        <v>82</v>
      </c>
      <c r="P897" s="19"/>
    </row>
    <row r="898" spans="1:16" x14ac:dyDescent="0.3">
      <c r="A898" s="12" t="s">
        <v>161</v>
      </c>
      <c r="B898" s="12" t="s">
        <v>147</v>
      </c>
      <c r="C898" s="12" t="s">
        <v>162</v>
      </c>
      <c r="D898" s="12" t="s">
        <v>79</v>
      </c>
      <c r="E898" s="21">
        <v>5.1665273367999998</v>
      </c>
      <c r="F898" s="23">
        <v>56878.821959053297</v>
      </c>
      <c r="G898" s="23">
        <v>1475142.12524662</v>
      </c>
      <c r="H898" s="16">
        <v>3.8558197875031001E-2</v>
      </c>
      <c r="I898" s="16" t="s">
        <v>117</v>
      </c>
      <c r="J898" s="16">
        <v>-0.50135609754134303</v>
      </c>
      <c r="K898" s="17" t="s">
        <v>117</v>
      </c>
      <c r="L898" s="18" t="s">
        <v>117</v>
      </c>
      <c r="M898" s="19" t="s">
        <v>80</v>
      </c>
      <c r="N898" s="20" t="s">
        <v>117</v>
      </c>
      <c r="O898" s="20" t="s">
        <v>82</v>
      </c>
      <c r="P898" s="19"/>
    </row>
    <row r="899" spans="1:16" x14ac:dyDescent="0.3">
      <c r="A899" s="12" t="s">
        <v>163</v>
      </c>
      <c r="B899" s="12" t="s">
        <v>147</v>
      </c>
      <c r="C899" s="12" t="s">
        <v>164</v>
      </c>
      <c r="D899" s="12" t="s">
        <v>79</v>
      </c>
      <c r="E899" s="21">
        <v>5.1666057928000004</v>
      </c>
      <c r="F899" s="23">
        <v>47565.727505497598</v>
      </c>
      <c r="G899" s="23">
        <v>1447579.6017965199</v>
      </c>
      <c r="H899" s="16">
        <v>3.2858799230430003E-2</v>
      </c>
      <c r="I899" s="16" t="s">
        <v>117</v>
      </c>
      <c r="J899" s="16">
        <v>-0.52028566449755498</v>
      </c>
      <c r="K899" s="17" t="s">
        <v>117</v>
      </c>
      <c r="L899" s="18" t="s">
        <v>117</v>
      </c>
      <c r="M899" s="19" t="s">
        <v>80</v>
      </c>
      <c r="N899" s="20" t="s">
        <v>117</v>
      </c>
      <c r="O899" s="20" t="s">
        <v>82</v>
      </c>
      <c r="P899" s="19"/>
    </row>
    <row r="900" spans="1:16" x14ac:dyDescent="0.3">
      <c r="A900" s="12" t="s">
        <v>165</v>
      </c>
      <c r="B900" s="12" t="s">
        <v>147</v>
      </c>
      <c r="C900" s="12" t="s">
        <v>166</v>
      </c>
      <c r="D900" s="12" t="s">
        <v>79</v>
      </c>
      <c r="E900" s="21">
        <v>5.1565229802666597</v>
      </c>
      <c r="F900" s="23">
        <v>18080962.286194</v>
      </c>
      <c r="G900" s="23">
        <v>1132226.9514907501</v>
      </c>
      <c r="H900" s="16">
        <v>15.969379868927801</v>
      </c>
      <c r="I900" s="16" t="s">
        <v>117</v>
      </c>
      <c r="J900" s="16">
        <v>42.188634612011697</v>
      </c>
      <c r="K900" s="17" t="s">
        <v>117</v>
      </c>
      <c r="L900" s="18" t="s">
        <v>117</v>
      </c>
      <c r="N900" s="20" t="s">
        <v>117</v>
      </c>
      <c r="O900" s="20" t="s">
        <v>82</v>
      </c>
      <c r="P900" s="19"/>
    </row>
    <row r="901" spans="1:16" x14ac:dyDescent="0.3">
      <c r="A901" s="12" t="s">
        <v>167</v>
      </c>
      <c r="B901" s="12" t="s">
        <v>147</v>
      </c>
      <c r="C901" s="12" t="s">
        <v>168</v>
      </c>
      <c r="D901" s="12" t="s">
        <v>79</v>
      </c>
      <c r="E901" s="21">
        <v>5.16659646213333</v>
      </c>
      <c r="F901" s="23">
        <v>10331965.993362101</v>
      </c>
      <c r="G901" s="23">
        <v>1220574.30999935</v>
      </c>
      <c r="H901" s="16">
        <v>8.4648397960854602</v>
      </c>
      <c r="I901" s="16" t="s">
        <v>117</v>
      </c>
      <c r="J901" s="16">
        <v>24.0917269889366</v>
      </c>
      <c r="K901" s="17" t="s">
        <v>117</v>
      </c>
      <c r="L901" s="18" t="s">
        <v>117</v>
      </c>
      <c r="N901" s="20" t="s">
        <v>117</v>
      </c>
      <c r="O901" s="20" t="s">
        <v>82</v>
      </c>
      <c r="P901" s="19"/>
    </row>
    <row r="902" spans="1:16" x14ac:dyDescent="0.3">
      <c r="A902" s="12" t="s">
        <v>169</v>
      </c>
      <c r="B902" s="12" t="s">
        <v>147</v>
      </c>
      <c r="C902" s="12" t="s">
        <v>170</v>
      </c>
      <c r="D902" s="12" t="s">
        <v>79</v>
      </c>
      <c r="E902" s="21">
        <v>5.1665982626666596</v>
      </c>
      <c r="F902" s="23">
        <v>1793312.5450856001</v>
      </c>
      <c r="G902" s="23">
        <v>1415964.8540204801</v>
      </c>
      <c r="H902" s="16">
        <v>1.2664950969606801</v>
      </c>
      <c r="I902" s="16" t="s">
        <v>117</v>
      </c>
      <c r="J902" s="16">
        <v>3.4874047230835399</v>
      </c>
      <c r="K902" s="17" t="s">
        <v>117</v>
      </c>
      <c r="L902" s="18" t="s">
        <v>117</v>
      </c>
      <c r="N902" s="20" t="s">
        <v>117</v>
      </c>
      <c r="O902" s="20" t="s">
        <v>82</v>
      </c>
      <c r="P902" s="19"/>
    </row>
    <row r="903" spans="1:16" x14ac:dyDescent="0.3">
      <c r="A903" s="12" t="s">
        <v>171</v>
      </c>
      <c r="B903" s="12" t="s">
        <v>147</v>
      </c>
      <c r="C903" s="12" t="s">
        <v>150</v>
      </c>
      <c r="D903" s="12" t="s">
        <v>79</v>
      </c>
      <c r="E903" s="21">
        <v>5.2568053426666603</v>
      </c>
      <c r="F903" s="23">
        <v>13892.6398821435</v>
      </c>
      <c r="G903" s="23">
        <v>1503390.1354837599</v>
      </c>
      <c r="H903" s="16">
        <v>9.2408747099259995E-3</v>
      </c>
      <c r="I903" s="16" t="s">
        <v>117</v>
      </c>
      <c r="J903" s="16">
        <v>-0.59877137977480999</v>
      </c>
      <c r="K903" s="17" t="s">
        <v>117</v>
      </c>
      <c r="L903" s="18" t="s">
        <v>117</v>
      </c>
      <c r="M903" s="19" t="s">
        <v>80</v>
      </c>
      <c r="N903" s="20" t="s">
        <v>117</v>
      </c>
      <c r="O903" s="20" t="s">
        <v>82</v>
      </c>
      <c r="P903" s="19"/>
    </row>
    <row r="904" spans="1:16" x14ac:dyDescent="0.3">
      <c r="A904" s="12" t="s">
        <v>172</v>
      </c>
      <c r="B904" s="12" t="s">
        <v>147</v>
      </c>
      <c r="C904" s="12" t="s">
        <v>152</v>
      </c>
      <c r="D904" s="12" t="s">
        <v>79</v>
      </c>
      <c r="E904" s="21">
        <v>5.1666590255999996</v>
      </c>
      <c r="F904" s="23">
        <v>41059733.679815002</v>
      </c>
      <c r="G904" s="23">
        <v>1352494.19116978</v>
      </c>
      <c r="H904" s="16">
        <v>30.3585286708715</v>
      </c>
      <c r="I904" s="16" t="s">
        <v>117</v>
      </c>
      <c r="J904" s="16">
        <v>71.2950877158368</v>
      </c>
      <c r="K904" s="17" t="s">
        <v>117</v>
      </c>
      <c r="L904" s="18" t="s">
        <v>117</v>
      </c>
      <c r="N904" s="20" t="s">
        <v>117</v>
      </c>
      <c r="O904" s="20" t="s">
        <v>82</v>
      </c>
      <c r="P904" s="19"/>
    </row>
    <row r="905" spans="1:16" x14ac:dyDescent="0.3">
      <c r="A905" s="12" t="s">
        <v>173</v>
      </c>
      <c r="B905" s="12" t="s">
        <v>147</v>
      </c>
      <c r="C905" s="12" t="s">
        <v>174</v>
      </c>
      <c r="D905" s="12" t="s">
        <v>79</v>
      </c>
      <c r="E905" s="21">
        <v>5.1666105359999897</v>
      </c>
      <c r="F905" s="23">
        <v>75156.641177406302</v>
      </c>
      <c r="G905" s="23">
        <v>1495464.07442953</v>
      </c>
      <c r="H905" s="16">
        <v>5.0256400312442003E-2</v>
      </c>
      <c r="I905" s="16" t="s">
        <v>117</v>
      </c>
      <c r="J905" s="16">
        <v>-0.46251512077376</v>
      </c>
      <c r="K905" s="17" t="s">
        <v>117</v>
      </c>
      <c r="L905" s="18" t="s">
        <v>117</v>
      </c>
      <c r="M905" s="19" t="s">
        <v>80</v>
      </c>
      <c r="N905" s="20" t="s">
        <v>117</v>
      </c>
      <c r="O905" s="20" t="s">
        <v>82</v>
      </c>
      <c r="P905" s="19"/>
    </row>
    <row r="906" spans="1:16" x14ac:dyDescent="0.3">
      <c r="A906" s="12" t="s">
        <v>175</v>
      </c>
      <c r="B906" s="12" t="s">
        <v>147</v>
      </c>
      <c r="C906" s="12" t="s">
        <v>176</v>
      </c>
      <c r="D906" s="12" t="s">
        <v>79</v>
      </c>
      <c r="E906" s="21">
        <v>5.1666506253333297</v>
      </c>
      <c r="F906" s="23">
        <v>73730.643957561406</v>
      </c>
      <c r="G906" s="23">
        <v>1611311.63498347</v>
      </c>
      <c r="H906" s="16">
        <v>4.5758152772426001E-2</v>
      </c>
      <c r="I906" s="16" t="s">
        <v>117</v>
      </c>
      <c r="J906" s="16">
        <v>-0.47744843402375098</v>
      </c>
      <c r="K906" s="17" t="s">
        <v>117</v>
      </c>
      <c r="L906" s="18" t="s">
        <v>117</v>
      </c>
      <c r="M906" s="19" t="s">
        <v>80</v>
      </c>
      <c r="N906" s="20" t="s">
        <v>117</v>
      </c>
      <c r="O906" s="20" t="s">
        <v>82</v>
      </c>
      <c r="P906" s="19"/>
    </row>
    <row r="907" spans="1:16" x14ac:dyDescent="0.3">
      <c r="A907" s="12" t="s">
        <v>177</v>
      </c>
      <c r="B907" s="12" t="s">
        <v>147</v>
      </c>
      <c r="C907" s="12" t="s">
        <v>78</v>
      </c>
      <c r="D907" s="12" t="s">
        <v>79</v>
      </c>
      <c r="E907" s="21">
        <v>5.1666464749333301</v>
      </c>
      <c r="F907" s="23">
        <v>744192.09652854898</v>
      </c>
      <c r="G907" s="23">
        <v>1484188.6483003499</v>
      </c>
      <c r="H907" s="16">
        <v>0.50141341357163505</v>
      </c>
      <c r="I907" s="16" t="s">
        <v>117</v>
      </c>
      <c r="J907" s="16">
        <v>1.02275300877368</v>
      </c>
      <c r="K907" s="17" t="s">
        <v>117</v>
      </c>
      <c r="L907" s="18" t="s">
        <v>117</v>
      </c>
      <c r="N907" s="20" t="s">
        <v>117</v>
      </c>
      <c r="O907" s="20" t="s">
        <v>82</v>
      </c>
      <c r="P907" s="19"/>
    </row>
    <row r="908" spans="1:16" x14ac:dyDescent="0.3">
      <c r="A908" s="12" t="s">
        <v>178</v>
      </c>
      <c r="B908" s="12" t="s">
        <v>147</v>
      </c>
      <c r="C908" s="12" t="s">
        <v>179</v>
      </c>
      <c r="D908" s="12" t="s">
        <v>79</v>
      </c>
      <c r="E908" s="21">
        <v>5.1666682061333304</v>
      </c>
      <c r="F908" s="23">
        <v>88879.799037554098</v>
      </c>
      <c r="G908" s="23">
        <v>1275190.98216409</v>
      </c>
      <c r="H908" s="16">
        <v>6.9699206064583005E-2</v>
      </c>
      <c r="I908" s="16" t="s">
        <v>117</v>
      </c>
      <c r="J908" s="16">
        <v>-0.39799748414798602</v>
      </c>
      <c r="K908" s="17" t="s">
        <v>117</v>
      </c>
      <c r="L908" s="18" t="s">
        <v>117</v>
      </c>
      <c r="M908" s="19" t="s">
        <v>80</v>
      </c>
      <c r="N908" s="20" t="s">
        <v>117</v>
      </c>
      <c r="O908" s="20" t="s">
        <v>82</v>
      </c>
      <c r="P908" s="19"/>
    </row>
    <row r="909" spans="1:16" x14ac:dyDescent="0.3">
      <c r="A909" s="12" t="s">
        <v>180</v>
      </c>
      <c r="B909" s="12" t="s">
        <v>147</v>
      </c>
      <c r="C909" s="12" t="s">
        <v>181</v>
      </c>
      <c r="D909" s="12" t="s">
        <v>79</v>
      </c>
      <c r="E909" s="21">
        <v>5.1665503762666596</v>
      </c>
      <c r="F909" s="23">
        <v>3508299.5856931699</v>
      </c>
      <c r="G909" s="23">
        <v>1461734.77500067</v>
      </c>
      <c r="H909" s="16">
        <v>2.4000931261223899</v>
      </c>
      <c r="I909" s="16" t="s">
        <v>117</v>
      </c>
      <c r="J909" s="16">
        <v>7.0238065258605999</v>
      </c>
      <c r="K909" s="17" t="s">
        <v>117</v>
      </c>
      <c r="L909" s="18" t="s">
        <v>117</v>
      </c>
      <c r="N909" s="20" t="s">
        <v>117</v>
      </c>
      <c r="O909" s="20" t="s">
        <v>82</v>
      </c>
      <c r="P909" s="19"/>
    </row>
    <row r="910" spans="1:16" x14ac:dyDescent="0.3">
      <c r="A910" s="12" t="s">
        <v>182</v>
      </c>
      <c r="B910" s="12" t="s">
        <v>147</v>
      </c>
      <c r="C910" s="12" t="s">
        <v>183</v>
      </c>
      <c r="D910" s="12" t="s">
        <v>79</v>
      </c>
      <c r="E910" s="21">
        <v>5.1666473397333297</v>
      </c>
      <c r="F910" s="23">
        <v>2227457.37962852</v>
      </c>
      <c r="G910" s="23">
        <v>1534658.98955667</v>
      </c>
      <c r="H910" s="16">
        <v>1.4514347452993299</v>
      </c>
      <c r="I910" s="16" t="s">
        <v>117</v>
      </c>
      <c r="J910" s="16">
        <v>4.0734519689053403</v>
      </c>
      <c r="K910" s="17" t="s">
        <v>117</v>
      </c>
      <c r="L910" s="18" t="s">
        <v>117</v>
      </c>
      <c r="N910" s="20" t="s">
        <v>117</v>
      </c>
      <c r="O910" s="20" t="s">
        <v>82</v>
      </c>
      <c r="P910" s="19"/>
    </row>
    <row r="911" spans="1:16" x14ac:dyDescent="0.3">
      <c r="A911" s="12" t="s">
        <v>184</v>
      </c>
      <c r="B911" s="12" t="s">
        <v>147</v>
      </c>
      <c r="C911" s="12" t="s">
        <v>185</v>
      </c>
      <c r="D911" s="12" t="s">
        <v>79</v>
      </c>
      <c r="E911" s="21">
        <v>5.1665671234666597</v>
      </c>
      <c r="F911" s="23">
        <v>79500.419858658905</v>
      </c>
      <c r="G911" s="23">
        <v>1686742.3382389101</v>
      </c>
      <c r="H911" s="16">
        <v>4.7132521699588002E-2</v>
      </c>
      <c r="I911" s="16" t="s">
        <v>117</v>
      </c>
      <c r="J911" s="16">
        <v>-0.47288552940774498</v>
      </c>
      <c r="K911" s="17" t="s">
        <v>117</v>
      </c>
      <c r="L911" s="18" t="s">
        <v>117</v>
      </c>
      <c r="M911" s="19" t="s">
        <v>80</v>
      </c>
      <c r="N911" s="20" t="s">
        <v>117</v>
      </c>
      <c r="O911" s="20" t="s">
        <v>82</v>
      </c>
      <c r="P911" s="19"/>
    </row>
    <row r="912" spans="1:16" x14ac:dyDescent="0.3">
      <c r="A912" s="12" t="s">
        <v>186</v>
      </c>
      <c r="B912" s="12" t="s">
        <v>147</v>
      </c>
      <c r="C912" s="12" t="s">
        <v>187</v>
      </c>
      <c r="D912" s="12" t="s">
        <v>79</v>
      </c>
      <c r="E912" s="21">
        <v>5.16658678266666</v>
      </c>
      <c r="F912" s="23">
        <v>285642.70451308403</v>
      </c>
      <c r="G912" s="23">
        <v>1649779.5975655401</v>
      </c>
      <c r="H912" s="16">
        <v>0.17313991816518101</v>
      </c>
      <c r="I912" s="16" t="s">
        <v>117</v>
      </c>
      <c r="J912" s="16">
        <v>-5.5527806132958997E-2</v>
      </c>
      <c r="K912" s="17" t="s">
        <v>117</v>
      </c>
      <c r="L912" s="18" t="s">
        <v>117</v>
      </c>
      <c r="M912" s="19" t="s">
        <v>80</v>
      </c>
      <c r="N912" s="20" t="s">
        <v>117</v>
      </c>
      <c r="O912" s="20" t="s">
        <v>82</v>
      </c>
      <c r="P912" s="19"/>
    </row>
    <row r="913" spans="1:16" x14ac:dyDescent="0.3">
      <c r="A913" s="12" t="s">
        <v>188</v>
      </c>
      <c r="B913" s="12" t="s">
        <v>147</v>
      </c>
      <c r="C913" s="12" t="s">
        <v>189</v>
      </c>
      <c r="D913" s="12" t="s">
        <v>79</v>
      </c>
      <c r="E913" s="21">
        <v>5.1665849602666603</v>
      </c>
      <c r="F913" s="23">
        <v>7949379.1021347502</v>
      </c>
      <c r="G913" s="23">
        <v>1359371.5298333899</v>
      </c>
      <c r="H913" s="16">
        <v>5.8478340377696902</v>
      </c>
      <c r="I913" s="16" t="s">
        <v>117</v>
      </c>
      <c r="J913" s="16">
        <v>17.061941846410999</v>
      </c>
      <c r="K913" s="17" t="s">
        <v>117</v>
      </c>
      <c r="L913" s="18" t="s">
        <v>117</v>
      </c>
      <c r="N913" s="20" t="s">
        <v>117</v>
      </c>
      <c r="O913" s="20" t="s">
        <v>82</v>
      </c>
      <c r="P913" s="19"/>
    </row>
    <row r="914" spans="1:16" x14ac:dyDescent="0.3">
      <c r="A914" s="12" t="s">
        <v>190</v>
      </c>
      <c r="B914" s="12" t="s">
        <v>147</v>
      </c>
      <c r="C914" s="12" t="s">
        <v>150</v>
      </c>
      <c r="D914" s="12" t="s">
        <v>79</v>
      </c>
      <c r="E914" s="21">
        <v>5.15665590986666</v>
      </c>
      <c r="F914" s="23">
        <v>29198.056387229699</v>
      </c>
      <c r="G914" s="23">
        <v>1532962.4914103399</v>
      </c>
      <c r="H914" s="16">
        <v>1.9046817225363E-2</v>
      </c>
      <c r="I914" s="16" t="s">
        <v>117</v>
      </c>
      <c r="J914" s="16">
        <v>-0.56617645065288003</v>
      </c>
      <c r="K914" s="17" t="s">
        <v>117</v>
      </c>
      <c r="L914" s="18" t="s">
        <v>117</v>
      </c>
      <c r="M914" s="19" t="s">
        <v>80</v>
      </c>
      <c r="N914" s="20" t="s">
        <v>117</v>
      </c>
      <c r="O914" s="20" t="s">
        <v>82</v>
      </c>
      <c r="P914" s="19"/>
    </row>
    <row r="915" spans="1:16" x14ac:dyDescent="0.3">
      <c r="A915" s="12" t="s">
        <v>191</v>
      </c>
      <c r="B915" s="12" t="s">
        <v>147</v>
      </c>
      <c r="C915" s="12" t="s">
        <v>192</v>
      </c>
      <c r="D915" s="12" t="s">
        <v>79</v>
      </c>
      <c r="E915" s="21">
        <v>5.1666683765333303</v>
      </c>
      <c r="F915" s="23">
        <v>923900.456633633</v>
      </c>
      <c r="G915" s="23">
        <v>1502552.56191327</v>
      </c>
      <c r="H915" s="16">
        <v>0.61488727918921104</v>
      </c>
      <c r="I915" s="16" t="s">
        <v>117</v>
      </c>
      <c r="J915" s="16">
        <v>1.39251230384701</v>
      </c>
      <c r="K915" s="17" t="s">
        <v>117</v>
      </c>
      <c r="L915" s="18" t="s">
        <v>117</v>
      </c>
      <c r="N915" s="20" t="s">
        <v>117</v>
      </c>
      <c r="O915" s="20" t="s">
        <v>82</v>
      </c>
      <c r="P915" s="19"/>
    </row>
    <row r="916" spans="1:16" x14ac:dyDescent="0.3">
      <c r="A916" s="12" t="s">
        <v>193</v>
      </c>
      <c r="B916" s="12" t="s">
        <v>147</v>
      </c>
      <c r="C916" s="12" t="s">
        <v>194</v>
      </c>
      <c r="D916" s="12" t="s">
        <v>79</v>
      </c>
      <c r="E916" s="21">
        <v>5.16661218853333</v>
      </c>
      <c r="F916" s="23">
        <v>41172813.129586004</v>
      </c>
      <c r="G916" s="23">
        <v>1333888.81677818</v>
      </c>
      <c r="H916" s="16">
        <v>30.8667503705692</v>
      </c>
      <c r="I916" s="16" t="s">
        <v>117</v>
      </c>
      <c r="J916" s="16">
        <v>72.2274905275507</v>
      </c>
      <c r="K916" s="17" t="s">
        <v>117</v>
      </c>
      <c r="L916" s="18" t="s">
        <v>117</v>
      </c>
      <c r="N916" s="20" t="s">
        <v>117</v>
      </c>
      <c r="O916" s="20" t="s">
        <v>82</v>
      </c>
      <c r="P916" s="19"/>
    </row>
    <row r="917" spans="1:16" x14ac:dyDescent="0.3">
      <c r="A917" s="12" t="s">
        <v>195</v>
      </c>
      <c r="B917" s="12" t="s">
        <v>147</v>
      </c>
      <c r="C917" s="12" t="s">
        <v>154</v>
      </c>
      <c r="D917" s="12" t="s">
        <v>79</v>
      </c>
      <c r="E917" s="21">
        <v>5.16660897813333</v>
      </c>
      <c r="F917" s="23">
        <v>116333.76040541301</v>
      </c>
      <c r="G917" s="23">
        <v>1472346.9882407701</v>
      </c>
      <c r="H917" s="16">
        <v>7.9012461963475999E-2</v>
      </c>
      <c r="I917" s="16" t="s">
        <v>117</v>
      </c>
      <c r="J917" s="16">
        <v>-0.36710953792596901</v>
      </c>
      <c r="K917" s="17" t="s">
        <v>117</v>
      </c>
      <c r="L917" s="18" t="s">
        <v>117</v>
      </c>
      <c r="M917" s="19" t="s">
        <v>80</v>
      </c>
      <c r="N917" s="20" t="s">
        <v>117</v>
      </c>
      <c r="O917" s="20" t="s">
        <v>82</v>
      </c>
      <c r="P917" s="19"/>
    </row>
    <row r="918" spans="1:16" x14ac:dyDescent="0.3">
      <c r="A918" s="12" t="s">
        <v>196</v>
      </c>
      <c r="B918" s="12" t="s">
        <v>147</v>
      </c>
      <c r="C918" s="12" t="s">
        <v>197</v>
      </c>
      <c r="D918" s="12" t="s">
        <v>79</v>
      </c>
      <c r="E918" s="21">
        <v>5.1665206581333303</v>
      </c>
      <c r="F918" s="23">
        <v>295326.13123347203</v>
      </c>
      <c r="G918" s="23">
        <v>1678336.0060102299</v>
      </c>
      <c r="H918" s="16">
        <v>0.17596365100664599</v>
      </c>
      <c r="I918" s="16" t="s">
        <v>117</v>
      </c>
      <c r="J918" s="16">
        <v>-4.6197385069220998E-2</v>
      </c>
      <c r="K918" s="17" t="s">
        <v>117</v>
      </c>
      <c r="L918" s="18" t="s">
        <v>117</v>
      </c>
      <c r="M918" s="19" t="s">
        <v>80</v>
      </c>
      <c r="N918" s="20" t="s">
        <v>117</v>
      </c>
      <c r="O918" s="20" t="s">
        <v>82</v>
      </c>
      <c r="P918" s="19"/>
    </row>
    <row r="919" spans="1:16" x14ac:dyDescent="0.3">
      <c r="A919" s="12" t="s">
        <v>198</v>
      </c>
      <c r="B919" s="12" t="s">
        <v>147</v>
      </c>
      <c r="C919" s="12" t="s">
        <v>199</v>
      </c>
      <c r="D919" s="12" t="s">
        <v>79</v>
      </c>
      <c r="E919" s="21">
        <v>5.1666036741333299</v>
      </c>
      <c r="F919" s="23">
        <v>123493.291085972</v>
      </c>
      <c r="G919" s="23">
        <v>1526344.50614463</v>
      </c>
      <c r="H919" s="16">
        <v>8.0907875377297003E-2</v>
      </c>
      <c r="I919" s="16" t="s">
        <v>117</v>
      </c>
      <c r="J919" s="16">
        <v>-0.36082459875040002</v>
      </c>
      <c r="K919" s="17" t="s">
        <v>117</v>
      </c>
      <c r="L919" s="18" t="s">
        <v>117</v>
      </c>
      <c r="M919" s="19" t="s">
        <v>80</v>
      </c>
      <c r="N919" s="20" t="s">
        <v>117</v>
      </c>
      <c r="O919" s="20" t="s">
        <v>82</v>
      </c>
      <c r="P919" s="19"/>
    </row>
    <row r="920" spans="1:16" x14ac:dyDescent="0.3">
      <c r="A920" s="12" t="s">
        <v>200</v>
      </c>
      <c r="B920" s="12" t="s">
        <v>147</v>
      </c>
      <c r="C920" s="12" t="s">
        <v>156</v>
      </c>
      <c r="D920" s="12" t="s">
        <v>79</v>
      </c>
      <c r="E920" s="21">
        <v>5.1666108079999997</v>
      </c>
      <c r="F920" s="23">
        <v>14239157.5808037</v>
      </c>
      <c r="G920" s="23">
        <v>1216160.45964098</v>
      </c>
      <c r="H920" s="16">
        <v>11.708288546897201</v>
      </c>
      <c r="I920" s="16" t="s">
        <v>117</v>
      </c>
      <c r="J920" s="16">
        <v>32.243165292327397</v>
      </c>
      <c r="K920" s="17" t="s">
        <v>117</v>
      </c>
      <c r="L920" s="18" t="s">
        <v>117</v>
      </c>
      <c r="N920" s="20" t="s">
        <v>117</v>
      </c>
      <c r="O920" s="20" t="s">
        <v>82</v>
      </c>
      <c r="P920" s="19"/>
    </row>
    <row r="921" spans="1:16" x14ac:dyDescent="0.3">
      <c r="A921" s="12" t="s">
        <v>201</v>
      </c>
      <c r="B921" s="12" t="s">
        <v>147</v>
      </c>
      <c r="C921" s="12" t="s">
        <v>78</v>
      </c>
      <c r="D921" s="12" t="s">
        <v>79</v>
      </c>
      <c r="E921" s="21">
        <v>5.1665672247999996</v>
      </c>
      <c r="F921" s="23">
        <v>723919.85186977906</v>
      </c>
      <c r="G921" s="23">
        <v>1504578.59721756</v>
      </c>
      <c r="H921" s="16">
        <v>0.48114458972667201</v>
      </c>
      <c r="I921" s="16" t="s">
        <v>117</v>
      </c>
      <c r="J921" s="16">
        <v>0.95654745134768504</v>
      </c>
      <c r="K921" s="17" t="s">
        <v>117</v>
      </c>
      <c r="L921" s="18" t="s">
        <v>117</v>
      </c>
      <c r="M921" s="19" t="s">
        <v>80</v>
      </c>
      <c r="N921" s="20" t="s">
        <v>117</v>
      </c>
      <c r="O921" s="20" t="s">
        <v>82</v>
      </c>
      <c r="P921" s="19"/>
    </row>
    <row r="922" spans="1:16" x14ac:dyDescent="0.3">
      <c r="A922" s="12" t="s">
        <v>202</v>
      </c>
      <c r="B922" s="12" t="s">
        <v>147</v>
      </c>
      <c r="C922" s="12" t="s">
        <v>203</v>
      </c>
      <c r="D922" s="12" t="s">
        <v>79</v>
      </c>
      <c r="E922" s="21">
        <v>5.1665489770666602</v>
      </c>
      <c r="F922" s="23">
        <v>49957.791018639597</v>
      </c>
      <c r="G922" s="23">
        <v>1538955.7954702801</v>
      </c>
      <c r="H922" s="16">
        <v>3.2462135147536E-2</v>
      </c>
      <c r="I922" s="16" t="s">
        <v>117</v>
      </c>
      <c r="J922" s="16">
        <v>-0.52160326521123401</v>
      </c>
      <c r="K922" s="17" t="s">
        <v>117</v>
      </c>
      <c r="L922" s="18" t="s">
        <v>117</v>
      </c>
      <c r="M922" s="19" t="s">
        <v>80</v>
      </c>
      <c r="N922" s="20" t="s">
        <v>117</v>
      </c>
      <c r="O922" s="20" t="s">
        <v>82</v>
      </c>
      <c r="P922" s="19"/>
    </row>
    <row r="923" spans="1:16" x14ac:dyDescent="0.3">
      <c r="A923" s="12" t="s">
        <v>204</v>
      </c>
      <c r="B923" s="12" t="s">
        <v>147</v>
      </c>
      <c r="C923" s="12" t="s">
        <v>205</v>
      </c>
      <c r="D923" s="12" t="s">
        <v>79</v>
      </c>
      <c r="E923" s="21">
        <v>5.1666203544</v>
      </c>
      <c r="F923" s="23">
        <v>262122.357786023</v>
      </c>
      <c r="G923" s="23">
        <v>1579435.50723645</v>
      </c>
      <c r="H923" s="16">
        <v>0.16595951945176901</v>
      </c>
      <c r="I923" s="16" t="s">
        <v>117</v>
      </c>
      <c r="J923" s="16">
        <v>-7.9258273287058006E-2</v>
      </c>
      <c r="K923" s="17" t="s">
        <v>117</v>
      </c>
      <c r="L923" s="18" t="s">
        <v>117</v>
      </c>
      <c r="M923" s="19" t="s">
        <v>80</v>
      </c>
      <c r="N923" s="20" t="s">
        <v>117</v>
      </c>
      <c r="O923" s="20" t="s">
        <v>82</v>
      </c>
      <c r="P923" s="19"/>
    </row>
    <row r="924" spans="1:16" x14ac:dyDescent="0.3">
      <c r="A924" s="12" t="s">
        <v>206</v>
      </c>
      <c r="B924" s="12" t="s">
        <v>147</v>
      </c>
      <c r="C924" s="12" t="s">
        <v>207</v>
      </c>
      <c r="D924" s="12" t="s">
        <v>79</v>
      </c>
      <c r="E924" s="21">
        <v>5.1666670375999999</v>
      </c>
      <c r="F924" s="23">
        <v>16557966.844969099</v>
      </c>
      <c r="G924" s="23">
        <v>1213956.5528194399</v>
      </c>
      <c r="H924" s="16">
        <v>13.639670057806301</v>
      </c>
      <c r="I924" s="16" t="s">
        <v>117</v>
      </c>
      <c r="J924" s="16">
        <v>36.8479345231015</v>
      </c>
      <c r="K924" s="17" t="s">
        <v>117</v>
      </c>
      <c r="L924" s="18" t="s">
        <v>117</v>
      </c>
      <c r="N924" s="20" t="s">
        <v>117</v>
      </c>
      <c r="O924" s="20" t="s">
        <v>82</v>
      </c>
      <c r="P924" s="19"/>
    </row>
    <row r="925" spans="1:16" x14ac:dyDescent="0.3">
      <c r="A925" s="12" t="s">
        <v>208</v>
      </c>
      <c r="B925" s="12" t="s">
        <v>147</v>
      </c>
      <c r="C925" s="12" t="s">
        <v>209</v>
      </c>
      <c r="D925" s="12" t="s">
        <v>79</v>
      </c>
      <c r="E925" s="21">
        <v>5.1665480405333302</v>
      </c>
      <c r="F925" s="23">
        <v>311156.95936928998</v>
      </c>
      <c r="G925" s="23">
        <v>1653391.51066461</v>
      </c>
      <c r="H925" s="16">
        <v>0.18819315168989401</v>
      </c>
      <c r="I925" s="16" t="s">
        <v>117</v>
      </c>
      <c r="J925" s="16">
        <v>-5.7988214140069997E-3</v>
      </c>
      <c r="K925" s="17" t="s">
        <v>117</v>
      </c>
      <c r="L925" s="18" t="s">
        <v>117</v>
      </c>
      <c r="M925" s="19" t="s">
        <v>80</v>
      </c>
      <c r="N925" s="20" t="s">
        <v>117</v>
      </c>
      <c r="O925" s="20" t="s">
        <v>82</v>
      </c>
      <c r="P925" s="19"/>
    </row>
    <row r="926" spans="1:16" x14ac:dyDescent="0.3">
      <c r="A926" s="12" t="s">
        <v>210</v>
      </c>
      <c r="B926" s="12" t="s">
        <v>147</v>
      </c>
      <c r="C926" s="12" t="s">
        <v>211</v>
      </c>
      <c r="D926" s="12" t="s">
        <v>79</v>
      </c>
      <c r="E926" s="21">
        <v>5.1666450970666604</v>
      </c>
      <c r="F926" s="23">
        <v>57376.782946022198</v>
      </c>
      <c r="G926" s="23">
        <v>1478226.83665995</v>
      </c>
      <c r="H926" s="16">
        <v>3.8814599710329002E-2</v>
      </c>
      <c r="I926" s="16" t="s">
        <v>117</v>
      </c>
      <c r="J926" s="16">
        <v>-0.50050459761555499</v>
      </c>
      <c r="K926" s="17" t="s">
        <v>117</v>
      </c>
      <c r="L926" s="18" t="s">
        <v>117</v>
      </c>
      <c r="M926" s="19" t="s">
        <v>80</v>
      </c>
      <c r="N926" s="20" t="s">
        <v>117</v>
      </c>
      <c r="O926" s="20" t="s">
        <v>82</v>
      </c>
      <c r="P926" s="19"/>
    </row>
    <row r="927" spans="1:16" x14ac:dyDescent="0.3">
      <c r="A927" s="12" t="s">
        <v>212</v>
      </c>
      <c r="B927" s="12" t="s">
        <v>147</v>
      </c>
      <c r="C927" s="12" t="s">
        <v>213</v>
      </c>
      <c r="D927" s="12" t="s">
        <v>79</v>
      </c>
      <c r="E927" s="21">
        <v>5.1665848664</v>
      </c>
      <c r="F927" s="23">
        <v>60379.487400012003</v>
      </c>
      <c r="G927" s="23">
        <v>1326603.9172897399</v>
      </c>
      <c r="H927" s="16">
        <v>4.5514329192822001E-2</v>
      </c>
      <c r="I927" s="16" t="s">
        <v>117</v>
      </c>
      <c r="J927" s="16">
        <v>-0.47825795264069898</v>
      </c>
      <c r="K927" s="17" t="s">
        <v>117</v>
      </c>
      <c r="L927" s="18" t="s">
        <v>117</v>
      </c>
      <c r="M927" s="19" t="s">
        <v>80</v>
      </c>
      <c r="N927" s="20" t="s">
        <v>117</v>
      </c>
      <c r="O927" s="20" t="s">
        <v>82</v>
      </c>
      <c r="P927" s="19"/>
    </row>
    <row r="928" spans="1:16" x14ac:dyDescent="0.3">
      <c r="A928" s="12" t="s">
        <v>214</v>
      </c>
      <c r="B928" s="12" t="s">
        <v>147</v>
      </c>
      <c r="C928" s="12" t="s">
        <v>148</v>
      </c>
      <c r="D928" s="12" t="s">
        <v>79</v>
      </c>
      <c r="E928" s="21">
        <v>5.1666178666666598</v>
      </c>
      <c r="F928" s="23">
        <v>4225248.6126846001</v>
      </c>
      <c r="G928" s="23">
        <v>1740952.72037103</v>
      </c>
      <c r="H928" s="16">
        <v>2.4269749334629198</v>
      </c>
      <c r="I928" s="16" t="s">
        <v>117</v>
      </c>
      <c r="J928" s="16">
        <v>7.1060996037451396</v>
      </c>
      <c r="K928" s="17" t="s">
        <v>117</v>
      </c>
      <c r="L928" s="18" t="s">
        <v>117</v>
      </c>
      <c r="N928" s="20" t="s">
        <v>117</v>
      </c>
      <c r="O928" s="20" t="s">
        <v>82</v>
      </c>
      <c r="P928" s="19"/>
    </row>
    <row r="929" spans="1:16" x14ac:dyDescent="0.3">
      <c r="A929" s="12" t="s">
        <v>215</v>
      </c>
      <c r="B929" s="12" t="s">
        <v>147</v>
      </c>
      <c r="C929" s="12" t="s">
        <v>216</v>
      </c>
      <c r="D929" s="12" t="s">
        <v>79</v>
      </c>
      <c r="E929" s="21">
        <v>5.1666246645333302</v>
      </c>
      <c r="F929" s="23">
        <v>10920272.0485882</v>
      </c>
      <c r="G929" s="23">
        <v>1371611.78660674</v>
      </c>
      <c r="H929" s="16">
        <v>7.9616347389403002</v>
      </c>
      <c r="I929" s="16" t="s">
        <v>117</v>
      </c>
      <c r="J929" s="16">
        <v>22.774145840712599</v>
      </c>
      <c r="K929" s="17" t="s">
        <v>117</v>
      </c>
      <c r="L929" s="18" t="s">
        <v>117</v>
      </c>
      <c r="N929" s="20" t="s">
        <v>117</v>
      </c>
      <c r="O929" s="20" t="s">
        <v>82</v>
      </c>
      <c r="P929" s="19"/>
    </row>
    <row r="930" spans="1:16" x14ac:dyDescent="0.3">
      <c r="A930" s="12" t="s">
        <v>217</v>
      </c>
      <c r="B930" s="12" t="s">
        <v>147</v>
      </c>
      <c r="C930" s="12" t="s">
        <v>218</v>
      </c>
      <c r="D930" s="12" t="s">
        <v>79</v>
      </c>
      <c r="E930" s="21">
        <v>5.1666334128000004</v>
      </c>
      <c r="F930" s="23">
        <v>134929.019449288</v>
      </c>
      <c r="G930" s="23">
        <v>1515003.4372914799</v>
      </c>
      <c r="H930" s="16">
        <v>8.9061856975396994E-2</v>
      </c>
      <c r="I930" s="16" t="s">
        <v>117</v>
      </c>
      <c r="J930" s="16">
        <v>-0.33379211953585303</v>
      </c>
      <c r="K930" s="17" t="s">
        <v>117</v>
      </c>
      <c r="L930" s="18" t="s">
        <v>117</v>
      </c>
      <c r="M930" s="19" t="s">
        <v>80</v>
      </c>
      <c r="N930" s="20" t="s">
        <v>117</v>
      </c>
      <c r="O930" s="20" t="s">
        <v>82</v>
      </c>
      <c r="P930" s="19"/>
    </row>
    <row r="931" spans="1:16" x14ac:dyDescent="0.3">
      <c r="A931" s="12" t="s">
        <v>219</v>
      </c>
      <c r="B931" s="12" t="s">
        <v>147</v>
      </c>
      <c r="C931" s="12" t="s">
        <v>220</v>
      </c>
      <c r="D931" s="12" t="s">
        <v>79</v>
      </c>
      <c r="E931" s="21">
        <v>5.1666070872000001</v>
      </c>
      <c r="F931" s="23">
        <v>50576531.4023275</v>
      </c>
      <c r="G931" s="23">
        <v>1015706.78073937</v>
      </c>
      <c r="H931" s="16">
        <v>49.794421344229796</v>
      </c>
      <c r="I931" s="16" t="s">
        <v>117</v>
      </c>
      <c r="J931" s="16">
        <v>103.77899308544799</v>
      </c>
      <c r="K931" s="17" t="s">
        <v>117</v>
      </c>
      <c r="L931" s="18" t="s">
        <v>117</v>
      </c>
      <c r="N931" s="20" t="s">
        <v>117</v>
      </c>
      <c r="O931" s="20" t="s">
        <v>82</v>
      </c>
      <c r="P931" s="19"/>
    </row>
    <row r="932" spans="1:16" x14ac:dyDescent="0.3">
      <c r="A932" s="12" t="s">
        <v>221</v>
      </c>
      <c r="B932" s="12" t="s">
        <v>147</v>
      </c>
      <c r="C932" s="12" t="s">
        <v>164</v>
      </c>
      <c r="D932" s="12" t="s">
        <v>79</v>
      </c>
      <c r="E932" s="21">
        <v>5.1665405165333302</v>
      </c>
      <c r="F932" s="23">
        <v>90701.025833580905</v>
      </c>
      <c r="G932" s="23">
        <v>1518514.53100817</v>
      </c>
      <c r="H932" s="16">
        <v>5.9730100688179001E-2</v>
      </c>
      <c r="I932" s="16" t="s">
        <v>117</v>
      </c>
      <c r="J932" s="16">
        <v>-0.431072435986397</v>
      </c>
      <c r="K932" s="17" t="s">
        <v>117</v>
      </c>
      <c r="L932" s="18" t="s">
        <v>117</v>
      </c>
      <c r="M932" s="19" t="s">
        <v>80</v>
      </c>
      <c r="N932" s="20" t="s">
        <v>117</v>
      </c>
      <c r="O932" s="20" t="s">
        <v>82</v>
      </c>
      <c r="P932" s="19"/>
    </row>
    <row r="933" spans="1:16" x14ac:dyDescent="0.3">
      <c r="A933" s="12" t="s">
        <v>222</v>
      </c>
      <c r="B933" s="12" t="s">
        <v>147</v>
      </c>
      <c r="C933" s="12" t="s">
        <v>166</v>
      </c>
      <c r="D933" s="12" t="s">
        <v>79</v>
      </c>
      <c r="E933" s="21">
        <v>5.1666245197333298</v>
      </c>
      <c r="F933" s="23">
        <v>18659688.190692</v>
      </c>
      <c r="G933" s="23">
        <v>1178707.8274683701</v>
      </c>
      <c r="H933" s="16">
        <v>15.830630590423199</v>
      </c>
      <c r="I933" s="16" t="s">
        <v>117</v>
      </c>
      <c r="J933" s="16">
        <v>41.876632492311003</v>
      </c>
      <c r="K933" s="17" t="s">
        <v>117</v>
      </c>
      <c r="L933" s="18" t="s">
        <v>117</v>
      </c>
      <c r="N933" s="20" t="s">
        <v>117</v>
      </c>
      <c r="O933" s="20" t="s">
        <v>82</v>
      </c>
      <c r="P933" s="19"/>
    </row>
    <row r="934" spans="1:16" x14ac:dyDescent="0.3">
      <c r="A934" s="12" t="s">
        <v>223</v>
      </c>
      <c r="B934" s="12" t="s">
        <v>147</v>
      </c>
      <c r="C934" s="12" t="s">
        <v>174</v>
      </c>
      <c r="D934" s="12" t="s">
        <v>79</v>
      </c>
      <c r="E934" s="21">
        <v>5.1665375125333304</v>
      </c>
      <c r="F934" s="23">
        <v>57953.065118414903</v>
      </c>
      <c r="G934" s="23">
        <v>1542634.18519929</v>
      </c>
      <c r="H934" s="16">
        <v>3.7567600714700999E-2</v>
      </c>
      <c r="I934" s="16" t="s">
        <v>117</v>
      </c>
      <c r="J934" s="16">
        <v>-0.50464590624814898</v>
      </c>
      <c r="K934" s="17" t="s">
        <v>117</v>
      </c>
      <c r="L934" s="18" t="s">
        <v>117</v>
      </c>
      <c r="M934" s="19" t="s">
        <v>80</v>
      </c>
      <c r="N934" s="20" t="s">
        <v>117</v>
      </c>
      <c r="O934" s="20" t="s">
        <v>82</v>
      </c>
      <c r="P934" s="19"/>
    </row>
    <row r="935" spans="1:16" x14ac:dyDescent="0.3">
      <c r="A935" s="12" t="s">
        <v>224</v>
      </c>
      <c r="B935" s="12" t="s">
        <v>147</v>
      </c>
      <c r="C935" s="12" t="s">
        <v>78</v>
      </c>
      <c r="D935" s="12" t="s">
        <v>79</v>
      </c>
      <c r="E935" s="21">
        <v>5.1665334991999998</v>
      </c>
      <c r="F935" s="23">
        <v>765581.671895092</v>
      </c>
      <c r="G935" s="23">
        <v>1528311.6933578299</v>
      </c>
      <c r="H935" s="16">
        <v>0.50093294137731903</v>
      </c>
      <c r="I935" s="16" t="s">
        <v>117</v>
      </c>
      <c r="J935" s="16">
        <v>1.0211841660232699</v>
      </c>
      <c r="K935" s="17" t="s">
        <v>117</v>
      </c>
      <c r="L935" s="18" t="s">
        <v>117</v>
      </c>
      <c r="N935" s="20" t="s">
        <v>117</v>
      </c>
      <c r="O935" s="20" t="s">
        <v>82</v>
      </c>
      <c r="P935" s="19"/>
    </row>
    <row r="936" spans="1:16" x14ac:dyDescent="0.3">
      <c r="A936" s="12" t="s">
        <v>225</v>
      </c>
      <c r="B936" s="12" t="s">
        <v>147</v>
      </c>
      <c r="C936" s="12" t="s">
        <v>181</v>
      </c>
      <c r="D936" s="12" t="s">
        <v>79</v>
      </c>
      <c r="E936" s="21">
        <v>5.1665822248</v>
      </c>
      <c r="F936" s="23">
        <v>3668527.3907183898</v>
      </c>
      <c r="G936" s="23">
        <v>1514406.78909272</v>
      </c>
      <c r="H936" s="16">
        <v>2.4224187431939499</v>
      </c>
      <c r="I936" s="16" t="s">
        <v>117</v>
      </c>
      <c r="J936" s="16">
        <v>7.0921566966121103</v>
      </c>
      <c r="K936" s="17" t="s">
        <v>117</v>
      </c>
      <c r="L936" s="18" t="s">
        <v>117</v>
      </c>
      <c r="N936" s="20" t="s">
        <v>117</v>
      </c>
      <c r="O936" s="20" t="s">
        <v>82</v>
      </c>
      <c r="P936" s="19"/>
    </row>
    <row r="937" spans="1:16" x14ac:dyDescent="0.3">
      <c r="A937" s="12" t="s">
        <v>226</v>
      </c>
      <c r="B937" s="12" t="s">
        <v>147</v>
      </c>
      <c r="C937" s="12" t="s">
        <v>187</v>
      </c>
      <c r="D937" s="12" t="s">
        <v>79</v>
      </c>
      <c r="E937" s="21">
        <v>5.1666038959999998</v>
      </c>
      <c r="F937" s="23">
        <v>301776.09782848298</v>
      </c>
      <c r="G937" s="23">
        <v>1692358.88286142</v>
      </c>
      <c r="H937" s="16">
        <v>0.178316845726153</v>
      </c>
      <c r="I937" s="16" t="s">
        <v>117</v>
      </c>
      <c r="J937" s="16">
        <v>-3.8422498316536997E-2</v>
      </c>
      <c r="K937" s="17" t="s">
        <v>117</v>
      </c>
      <c r="L937" s="18" t="s">
        <v>117</v>
      </c>
      <c r="M937" s="19" t="s">
        <v>80</v>
      </c>
      <c r="N937" s="20" t="s">
        <v>117</v>
      </c>
      <c r="O937" s="20" t="s">
        <v>82</v>
      </c>
      <c r="P937" s="19"/>
    </row>
    <row r="938" spans="1:16" x14ac:dyDescent="0.3">
      <c r="A938" s="12" t="s">
        <v>227</v>
      </c>
      <c r="B938" s="12" t="s">
        <v>147</v>
      </c>
      <c r="C938" s="12" t="s">
        <v>192</v>
      </c>
      <c r="D938" s="12" t="s">
        <v>79</v>
      </c>
      <c r="E938" s="21">
        <v>5.1666855392000004</v>
      </c>
      <c r="F938" s="23">
        <v>926864.74805237702</v>
      </c>
      <c r="G938" s="23">
        <v>1528472.16251326</v>
      </c>
      <c r="H938" s="16">
        <v>0.60639949538128202</v>
      </c>
      <c r="I938" s="16" t="s">
        <v>117</v>
      </c>
      <c r="J938" s="16">
        <v>1.36490646049644</v>
      </c>
      <c r="K938" s="17" t="s">
        <v>117</v>
      </c>
      <c r="L938" s="18" t="s">
        <v>117</v>
      </c>
      <c r="N938" s="20" t="s">
        <v>117</v>
      </c>
      <c r="O938" s="20" t="s">
        <v>82</v>
      </c>
      <c r="P938" s="19"/>
    </row>
    <row r="939" spans="1:16" x14ac:dyDescent="0.3">
      <c r="A939" s="12" t="s">
        <v>228</v>
      </c>
      <c r="B939" s="12" t="s">
        <v>147</v>
      </c>
      <c r="C939" s="12" t="s">
        <v>183</v>
      </c>
      <c r="D939" s="12" t="s">
        <v>79</v>
      </c>
      <c r="E939" s="21">
        <v>5.1666570733333304</v>
      </c>
      <c r="F939" s="23">
        <v>2358383.08433318</v>
      </c>
      <c r="G939" s="23">
        <v>1592611.9602625801</v>
      </c>
      <c r="H939" s="16">
        <v>1.48082718400805</v>
      </c>
      <c r="I939" s="16" t="s">
        <v>117</v>
      </c>
      <c r="J939" s="16">
        <v>4.1662554199987403</v>
      </c>
      <c r="K939" s="17" t="s">
        <v>117</v>
      </c>
      <c r="L939" s="18" t="s">
        <v>117</v>
      </c>
      <c r="N939" s="20" t="s">
        <v>117</v>
      </c>
      <c r="O939" s="20" t="s">
        <v>82</v>
      </c>
      <c r="P939" s="19"/>
    </row>
    <row r="940" spans="1:16" x14ac:dyDescent="0.3">
      <c r="A940" s="12" t="s">
        <v>229</v>
      </c>
      <c r="B940" s="12" t="s">
        <v>147</v>
      </c>
      <c r="C940" s="12" t="s">
        <v>197</v>
      </c>
      <c r="D940" s="12" t="s">
        <v>79</v>
      </c>
      <c r="E940" s="21">
        <v>5.1666384413333297</v>
      </c>
      <c r="F940" s="23">
        <v>303245.74433787301</v>
      </c>
      <c r="G940" s="23">
        <v>1700379.7534966299</v>
      </c>
      <c r="H940" s="16">
        <v>0.17834001123236401</v>
      </c>
      <c r="I940" s="16" t="s">
        <v>117</v>
      </c>
      <c r="J940" s="16">
        <v>-3.8345963510537998E-2</v>
      </c>
      <c r="K940" s="17" t="s">
        <v>117</v>
      </c>
      <c r="L940" s="18" t="s">
        <v>117</v>
      </c>
      <c r="M940" s="19" t="s">
        <v>80</v>
      </c>
      <c r="N940" s="20" t="s">
        <v>117</v>
      </c>
      <c r="O940" s="20" t="s">
        <v>82</v>
      </c>
      <c r="P940" s="19"/>
    </row>
    <row r="941" spans="1:16" x14ac:dyDescent="0.3">
      <c r="A941" s="12" t="s">
        <v>230</v>
      </c>
      <c r="B941" s="12" t="s">
        <v>147</v>
      </c>
      <c r="C941" s="12" t="s">
        <v>156</v>
      </c>
      <c r="D941" s="12" t="s">
        <v>79</v>
      </c>
      <c r="E941" s="21">
        <v>5.1665223194666599</v>
      </c>
      <c r="F941" s="23">
        <v>14491818.776216101</v>
      </c>
      <c r="G941" s="23">
        <v>1250759.8096691801</v>
      </c>
      <c r="H941" s="16">
        <v>11.586412246528001</v>
      </c>
      <c r="I941" s="16" t="s">
        <v>117</v>
      </c>
      <c r="J941" s="16">
        <v>31.9467430613769</v>
      </c>
      <c r="K941" s="17" t="s">
        <v>117</v>
      </c>
      <c r="L941" s="18" t="s">
        <v>117</v>
      </c>
      <c r="N941" s="20" t="s">
        <v>117</v>
      </c>
      <c r="O941" s="20" t="s">
        <v>82</v>
      </c>
      <c r="P941" s="19"/>
    </row>
    <row r="942" spans="1:16" x14ac:dyDescent="0.3">
      <c r="A942" s="12" t="s">
        <v>231</v>
      </c>
      <c r="B942" s="12" t="s">
        <v>147</v>
      </c>
      <c r="C942" s="12" t="s">
        <v>150</v>
      </c>
      <c r="D942" s="12" t="s">
        <v>79</v>
      </c>
      <c r="E942" s="21">
        <v>5.1565675432000004</v>
      </c>
      <c r="F942" s="23">
        <v>43896.128208771501</v>
      </c>
      <c r="G942" s="23">
        <v>1530468.90856363</v>
      </c>
      <c r="H942" s="16">
        <v>2.8681489681465E-2</v>
      </c>
      <c r="I942" s="16" t="s">
        <v>117</v>
      </c>
      <c r="J942" s="16">
        <v>-0.53416242795060798</v>
      </c>
      <c r="K942" s="17" t="s">
        <v>117</v>
      </c>
      <c r="L942" s="18" t="s">
        <v>117</v>
      </c>
      <c r="M942" s="19" t="s">
        <v>80</v>
      </c>
      <c r="N942" s="20" t="s">
        <v>117</v>
      </c>
      <c r="O942" s="20" t="s">
        <v>82</v>
      </c>
      <c r="P942" s="19"/>
    </row>
    <row r="943" spans="1:16" x14ac:dyDescent="0.3">
      <c r="A943" s="12" t="s">
        <v>232</v>
      </c>
      <c r="B943" s="12" t="s">
        <v>147</v>
      </c>
      <c r="C943" s="12" t="s">
        <v>78</v>
      </c>
      <c r="D943" s="12" t="s">
        <v>79</v>
      </c>
      <c r="E943" s="21">
        <v>5.1666318698666602</v>
      </c>
      <c r="F943" s="23">
        <v>740809.588535349</v>
      </c>
      <c r="G943" s="23">
        <v>1481962.33088635</v>
      </c>
      <c r="H943" s="16">
        <v>0.49988422316529002</v>
      </c>
      <c r="I943" s="16" t="s">
        <v>117</v>
      </c>
      <c r="J943" s="16">
        <v>1.0177597862924399</v>
      </c>
      <c r="K943" s="17" t="s">
        <v>117</v>
      </c>
      <c r="L943" s="18" t="s">
        <v>117</v>
      </c>
      <c r="N943" s="20" t="s">
        <v>117</v>
      </c>
      <c r="O943" s="20" t="s">
        <v>82</v>
      </c>
      <c r="P943" s="19"/>
    </row>
    <row r="944" spans="1:16" x14ac:dyDescent="0.3">
      <c r="A944" s="12" t="s">
        <v>233</v>
      </c>
      <c r="B944" s="12" t="s">
        <v>147</v>
      </c>
      <c r="C944" s="12" t="s">
        <v>150</v>
      </c>
      <c r="D944" s="12" t="s">
        <v>79</v>
      </c>
      <c r="E944" s="21">
        <v>5.1565737008000001</v>
      </c>
      <c r="F944" s="23">
        <v>28582.5667002952</v>
      </c>
      <c r="G944" s="23">
        <v>1486932.3837641799</v>
      </c>
      <c r="H944" s="16">
        <v>1.9222506021382001E-2</v>
      </c>
      <c r="I944" s="16" t="s">
        <v>117</v>
      </c>
      <c r="J944" s="16">
        <v>-0.56559257021464004</v>
      </c>
      <c r="K944" s="17" t="s">
        <v>117</v>
      </c>
      <c r="L944" s="18" t="s">
        <v>117</v>
      </c>
      <c r="M944" s="19" t="s">
        <v>80</v>
      </c>
      <c r="N944" s="20" t="s">
        <v>117</v>
      </c>
      <c r="O944" s="20" t="s">
        <v>82</v>
      </c>
      <c r="P944" s="19"/>
    </row>
    <row r="945" spans="1:16" x14ac:dyDescent="0.3">
      <c r="A945" s="12" t="s">
        <v>234</v>
      </c>
      <c r="B945" s="12" t="s">
        <v>147</v>
      </c>
      <c r="C945" s="12" t="s">
        <v>78</v>
      </c>
      <c r="D945" s="12" t="s">
        <v>79</v>
      </c>
      <c r="E945" s="21">
        <v>5.1665829768</v>
      </c>
      <c r="F945" s="23">
        <v>725889.77577654505</v>
      </c>
      <c r="G945" s="23">
        <v>1492571.9942610399</v>
      </c>
      <c r="H945" s="16">
        <v>0.48633484921839698</v>
      </c>
      <c r="I945" s="16" t="s">
        <v>117</v>
      </c>
      <c r="J945" s="16">
        <v>0.97350538403568299</v>
      </c>
      <c r="K945" s="17" t="s">
        <v>117</v>
      </c>
      <c r="L945" s="18" t="s">
        <v>117</v>
      </c>
      <c r="M945" s="19" t="s">
        <v>80</v>
      </c>
      <c r="N945" s="20" t="s">
        <v>117</v>
      </c>
      <c r="O945" s="20" t="s">
        <v>82</v>
      </c>
      <c r="P945" s="19"/>
    </row>
    <row r="947" spans="1:16" x14ac:dyDescent="0.3">
      <c r="A947" s="11" t="s">
        <v>50</v>
      </c>
      <c r="C947" s="11" t="s">
        <v>51</v>
      </c>
      <c r="D947" s="11" t="s">
        <v>52</v>
      </c>
      <c r="F947" s="13" t="s">
        <v>53</v>
      </c>
      <c r="G947" s="14" t="s">
        <v>54</v>
      </c>
      <c r="H947" s="15"/>
      <c r="P947" s="19"/>
    </row>
    <row r="948" spans="1:16" x14ac:dyDescent="0.3">
      <c r="A948" s="12" t="s">
        <v>253</v>
      </c>
      <c r="C948" s="12" t="s">
        <v>239</v>
      </c>
      <c r="D948" s="12" t="s">
        <v>240</v>
      </c>
      <c r="F948" s="22" t="s">
        <v>58</v>
      </c>
      <c r="G948" s="22" t="s">
        <v>254</v>
      </c>
      <c r="P948" s="19"/>
    </row>
    <row r="949" spans="1:16" x14ac:dyDescent="0.3">
      <c r="I949" s="24" t="s">
        <v>60</v>
      </c>
      <c r="J949" s="24" t="s">
        <v>61</v>
      </c>
      <c r="P949" s="19"/>
    </row>
    <row r="950" spans="1:16" s="1" customFormat="1" x14ac:dyDescent="0.3">
      <c r="A950" s="11" t="s">
        <v>62</v>
      </c>
      <c r="B950" s="11" t="s">
        <v>63</v>
      </c>
      <c r="C950" s="11" t="s">
        <v>64</v>
      </c>
      <c r="D950" s="25" t="s">
        <v>65</v>
      </c>
      <c r="E950" s="30" t="s">
        <v>75</v>
      </c>
      <c r="F950" s="26" t="s">
        <v>66</v>
      </c>
      <c r="G950" s="26" t="s">
        <v>67</v>
      </c>
      <c r="H950" s="24" t="s">
        <v>68</v>
      </c>
      <c r="I950" s="24" t="s">
        <v>69</v>
      </c>
      <c r="J950" s="24" t="s">
        <v>69</v>
      </c>
      <c r="K950" s="27" t="s">
        <v>70</v>
      </c>
      <c r="L950" s="28" t="s">
        <v>71</v>
      </c>
      <c r="M950" s="29" t="s">
        <v>72</v>
      </c>
      <c r="N950" s="29" t="s">
        <v>73</v>
      </c>
      <c r="O950" s="29" t="s">
        <v>74</v>
      </c>
      <c r="P950" s="29"/>
    </row>
    <row r="951" spans="1:16" x14ac:dyDescent="0.3">
      <c r="A951" s="12" t="s">
        <v>76</v>
      </c>
      <c r="B951" s="12" t="s">
        <v>77</v>
      </c>
      <c r="C951" s="12" t="s">
        <v>78</v>
      </c>
      <c r="D951" s="12" t="s">
        <v>79</v>
      </c>
      <c r="E951" s="21">
        <v>5.2601447631999996</v>
      </c>
      <c r="F951" s="23">
        <v>199252.046105496</v>
      </c>
      <c r="G951" s="23" t="s">
        <v>117</v>
      </c>
      <c r="H951" s="16" t="s">
        <v>117</v>
      </c>
      <c r="I951" s="16">
        <v>5</v>
      </c>
      <c r="J951" s="16" t="s">
        <v>117</v>
      </c>
      <c r="K951" s="17" t="s">
        <v>117</v>
      </c>
      <c r="L951" s="18" t="s">
        <v>117</v>
      </c>
      <c r="N951" s="20" t="s">
        <v>81</v>
      </c>
      <c r="P951" s="19"/>
    </row>
    <row r="952" spans="1:16" x14ac:dyDescent="0.3">
      <c r="A952" s="12" t="s">
        <v>83</v>
      </c>
      <c r="B952" s="12" t="s">
        <v>77</v>
      </c>
      <c r="C952" s="12" t="s">
        <v>84</v>
      </c>
      <c r="D952" s="12" t="s">
        <v>79</v>
      </c>
      <c r="E952" s="21">
        <v>5.2602166543999997</v>
      </c>
      <c r="F952" s="23">
        <v>211733.37869811899</v>
      </c>
      <c r="G952" s="23" t="s">
        <v>117</v>
      </c>
      <c r="H952" s="16" t="s">
        <v>117</v>
      </c>
      <c r="I952" s="16">
        <v>5</v>
      </c>
      <c r="J952" s="16" t="s">
        <v>117</v>
      </c>
      <c r="K952" s="17" t="s">
        <v>117</v>
      </c>
      <c r="L952" s="18" t="s">
        <v>117</v>
      </c>
      <c r="N952" s="20" t="s">
        <v>85</v>
      </c>
      <c r="P952" s="19"/>
    </row>
    <row r="953" spans="1:16" x14ac:dyDescent="0.3">
      <c r="A953" s="12" t="s">
        <v>86</v>
      </c>
      <c r="B953" s="12" t="s">
        <v>77</v>
      </c>
      <c r="C953" s="12" t="s">
        <v>87</v>
      </c>
      <c r="D953" s="12" t="s">
        <v>79</v>
      </c>
      <c r="E953" s="21">
        <v>5.2602168239999996</v>
      </c>
      <c r="F953" s="23">
        <v>191335.07566778999</v>
      </c>
      <c r="G953" s="23" t="s">
        <v>117</v>
      </c>
      <c r="H953" s="16" t="s">
        <v>117</v>
      </c>
      <c r="I953" s="16">
        <v>5</v>
      </c>
      <c r="J953" s="16" t="s">
        <v>117</v>
      </c>
      <c r="K953" s="17" t="s">
        <v>117</v>
      </c>
      <c r="L953" s="18" t="s">
        <v>117</v>
      </c>
      <c r="N953" s="20" t="s">
        <v>88</v>
      </c>
      <c r="P953" s="19"/>
    </row>
    <row r="954" spans="1:16" x14ac:dyDescent="0.3">
      <c r="A954" s="12" t="s">
        <v>89</v>
      </c>
      <c r="B954" s="12" t="s">
        <v>77</v>
      </c>
      <c r="C954" s="12" t="s">
        <v>90</v>
      </c>
      <c r="D954" s="12" t="s">
        <v>79</v>
      </c>
      <c r="E954" s="21">
        <v>5.2600705125333302</v>
      </c>
      <c r="F954" s="23">
        <v>202404.88658022101</v>
      </c>
      <c r="G954" s="23" t="s">
        <v>117</v>
      </c>
      <c r="H954" s="16" t="s">
        <v>117</v>
      </c>
      <c r="I954" s="16">
        <v>5</v>
      </c>
      <c r="J954" s="16" t="s">
        <v>117</v>
      </c>
      <c r="K954" s="17" t="s">
        <v>117</v>
      </c>
      <c r="L954" s="18" t="s">
        <v>117</v>
      </c>
      <c r="N954" s="20" t="s">
        <v>91</v>
      </c>
      <c r="P954" s="19"/>
    </row>
    <row r="955" spans="1:16" x14ac:dyDescent="0.3">
      <c r="A955" s="12" t="s">
        <v>92</v>
      </c>
      <c r="B955" s="12" t="s">
        <v>77</v>
      </c>
      <c r="C955" s="12" t="s">
        <v>93</v>
      </c>
      <c r="D955" s="12" t="s">
        <v>79</v>
      </c>
      <c r="E955" s="21">
        <v>5.2601516760000004</v>
      </c>
      <c r="F955" s="23">
        <v>167975.45008440799</v>
      </c>
      <c r="G955" s="23" t="s">
        <v>117</v>
      </c>
      <c r="H955" s="16" t="s">
        <v>117</v>
      </c>
      <c r="I955" s="16">
        <v>5</v>
      </c>
      <c r="J955" s="16" t="s">
        <v>117</v>
      </c>
      <c r="K955" s="17" t="s">
        <v>117</v>
      </c>
      <c r="L955" s="18" t="s">
        <v>117</v>
      </c>
      <c r="N955" s="20" t="s">
        <v>94</v>
      </c>
      <c r="P955" s="19"/>
    </row>
    <row r="956" spans="1:16" x14ac:dyDescent="0.3">
      <c r="A956" s="12" t="s">
        <v>95</v>
      </c>
      <c r="B956" s="12" t="s">
        <v>77</v>
      </c>
      <c r="C956" s="12" t="s">
        <v>96</v>
      </c>
      <c r="D956" s="12" t="s">
        <v>79</v>
      </c>
      <c r="E956" s="21">
        <v>5.2501626986666601</v>
      </c>
      <c r="F956" s="23">
        <v>193826.387583289</v>
      </c>
      <c r="G956" s="23" t="s">
        <v>117</v>
      </c>
      <c r="H956" s="16" t="s">
        <v>117</v>
      </c>
      <c r="I956" s="16">
        <v>5</v>
      </c>
      <c r="J956" s="16" t="s">
        <v>117</v>
      </c>
      <c r="K956" s="17" t="s">
        <v>117</v>
      </c>
      <c r="L956" s="18" t="s">
        <v>117</v>
      </c>
      <c r="N956" s="20" t="s">
        <v>97</v>
      </c>
      <c r="P956" s="19"/>
    </row>
    <row r="957" spans="1:16" x14ac:dyDescent="0.3">
      <c r="A957" s="12" t="s">
        <v>98</v>
      </c>
      <c r="B957" s="12" t="s">
        <v>77</v>
      </c>
      <c r="C957" s="12" t="s">
        <v>99</v>
      </c>
      <c r="D957" s="12" t="s">
        <v>79</v>
      </c>
      <c r="E957" s="21">
        <v>5.2602395216</v>
      </c>
      <c r="F957" s="23">
        <v>147010.123586742</v>
      </c>
      <c r="G957" s="23" t="s">
        <v>117</v>
      </c>
      <c r="H957" s="16" t="s">
        <v>117</v>
      </c>
      <c r="I957" s="16">
        <v>5</v>
      </c>
      <c r="J957" s="16" t="s">
        <v>117</v>
      </c>
      <c r="K957" s="17" t="s">
        <v>117</v>
      </c>
      <c r="L957" s="18" t="s">
        <v>117</v>
      </c>
      <c r="N957" s="20" t="s">
        <v>100</v>
      </c>
      <c r="P957" s="19"/>
    </row>
    <row r="958" spans="1:16" x14ac:dyDescent="0.3">
      <c r="A958" s="12" t="s">
        <v>101</v>
      </c>
      <c r="B958" s="12" t="s">
        <v>77</v>
      </c>
      <c r="C958" s="12" t="s">
        <v>102</v>
      </c>
      <c r="D958" s="12" t="s">
        <v>79</v>
      </c>
      <c r="E958" s="21">
        <v>5.2501925426666602</v>
      </c>
      <c r="F958" s="23">
        <v>104705.777553857</v>
      </c>
      <c r="G958" s="23" t="s">
        <v>117</v>
      </c>
      <c r="H958" s="16" t="s">
        <v>117</v>
      </c>
      <c r="I958" s="16">
        <v>5</v>
      </c>
      <c r="J958" s="16" t="s">
        <v>117</v>
      </c>
      <c r="K958" s="17" t="s">
        <v>117</v>
      </c>
      <c r="L958" s="18" t="s">
        <v>117</v>
      </c>
      <c r="N958" s="20" t="s">
        <v>104</v>
      </c>
      <c r="P958" s="19"/>
    </row>
    <row r="959" spans="1:16" x14ac:dyDescent="0.3">
      <c r="A959" s="12" t="s">
        <v>105</v>
      </c>
      <c r="B959" s="12" t="s">
        <v>77</v>
      </c>
      <c r="C959" s="12" t="s">
        <v>78</v>
      </c>
      <c r="D959" s="12" t="s">
        <v>79</v>
      </c>
      <c r="E959" s="21">
        <v>5.2601988104000004</v>
      </c>
      <c r="F959" s="23">
        <v>208217.05371962101</v>
      </c>
      <c r="G959" s="23" t="s">
        <v>117</v>
      </c>
      <c r="H959" s="16" t="s">
        <v>117</v>
      </c>
      <c r="I959" s="16">
        <v>5</v>
      </c>
      <c r="J959" s="16" t="s">
        <v>117</v>
      </c>
      <c r="K959" s="17" t="s">
        <v>117</v>
      </c>
      <c r="L959" s="18" t="s">
        <v>117</v>
      </c>
      <c r="N959" s="20" t="s">
        <v>81</v>
      </c>
      <c r="P959" s="19"/>
    </row>
    <row r="960" spans="1:16" x14ac:dyDescent="0.3">
      <c r="A960" s="12" t="s">
        <v>106</v>
      </c>
      <c r="B960" s="12" t="s">
        <v>77</v>
      </c>
      <c r="C960" s="12" t="s">
        <v>84</v>
      </c>
      <c r="D960" s="12" t="s">
        <v>79</v>
      </c>
      <c r="E960" s="21">
        <v>5.2602365840000003</v>
      </c>
      <c r="F960" s="23">
        <v>222590.479331312</v>
      </c>
      <c r="G960" s="23" t="s">
        <v>117</v>
      </c>
      <c r="H960" s="16" t="s">
        <v>117</v>
      </c>
      <c r="I960" s="16">
        <v>5</v>
      </c>
      <c r="J960" s="16" t="s">
        <v>117</v>
      </c>
      <c r="K960" s="17" t="s">
        <v>117</v>
      </c>
      <c r="L960" s="18" t="s">
        <v>117</v>
      </c>
      <c r="N960" s="20" t="s">
        <v>85</v>
      </c>
      <c r="P960" s="19"/>
    </row>
    <row r="961" spans="1:16" x14ac:dyDescent="0.3">
      <c r="A961" s="12" t="s">
        <v>107</v>
      </c>
      <c r="B961" s="12" t="s">
        <v>77</v>
      </c>
      <c r="C961" s="12" t="s">
        <v>87</v>
      </c>
      <c r="D961" s="12" t="s">
        <v>79</v>
      </c>
      <c r="E961" s="21">
        <v>5.2601793933333303</v>
      </c>
      <c r="F961" s="23">
        <v>202320.43546975299</v>
      </c>
      <c r="G961" s="23" t="s">
        <v>117</v>
      </c>
      <c r="H961" s="16" t="s">
        <v>117</v>
      </c>
      <c r="I961" s="16">
        <v>5</v>
      </c>
      <c r="J961" s="16" t="s">
        <v>117</v>
      </c>
      <c r="K961" s="17" t="s">
        <v>117</v>
      </c>
      <c r="L961" s="18" t="s">
        <v>117</v>
      </c>
      <c r="N961" s="20" t="s">
        <v>88</v>
      </c>
      <c r="P961" s="19"/>
    </row>
    <row r="962" spans="1:16" x14ac:dyDescent="0.3">
      <c r="A962" s="12" t="s">
        <v>108</v>
      </c>
      <c r="B962" s="12" t="s">
        <v>77</v>
      </c>
      <c r="C962" s="12" t="s">
        <v>90</v>
      </c>
      <c r="D962" s="12" t="s">
        <v>79</v>
      </c>
      <c r="E962" s="21">
        <v>5.2601158687999998</v>
      </c>
      <c r="F962" s="23">
        <v>209984.139728807</v>
      </c>
      <c r="G962" s="23" t="s">
        <v>117</v>
      </c>
      <c r="H962" s="16" t="s">
        <v>117</v>
      </c>
      <c r="I962" s="16">
        <v>5</v>
      </c>
      <c r="J962" s="16" t="s">
        <v>117</v>
      </c>
      <c r="K962" s="17" t="s">
        <v>117</v>
      </c>
      <c r="L962" s="18" t="s">
        <v>117</v>
      </c>
      <c r="N962" s="20" t="s">
        <v>91</v>
      </c>
      <c r="P962" s="19"/>
    </row>
    <row r="963" spans="1:16" x14ac:dyDescent="0.3">
      <c r="A963" s="12" t="s">
        <v>109</v>
      </c>
      <c r="B963" s="12" t="s">
        <v>77</v>
      </c>
      <c r="C963" s="12" t="s">
        <v>93</v>
      </c>
      <c r="D963" s="12" t="s">
        <v>79</v>
      </c>
      <c r="E963" s="21">
        <v>5.2600695607999999</v>
      </c>
      <c r="F963" s="23">
        <v>174666.800106821</v>
      </c>
      <c r="G963" s="23" t="s">
        <v>117</v>
      </c>
      <c r="H963" s="16" t="s">
        <v>117</v>
      </c>
      <c r="I963" s="16">
        <v>5</v>
      </c>
      <c r="J963" s="16" t="s">
        <v>117</v>
      </c>
      <c r="K963" s="17" t="s">
        <v>117</v>
      </c>
      <c r="L963" s="18" t="s">
        <v>117</v>
      </c>
      <c r="N963" s="20" t="s">
        <v>94</v>
      </c>
      <c r="P963" s="19"/>
    </row>
    <row r="964" spans="1:16" x14ac:dyDescent="0.3">
      <c r="A964" s="12" t="s">
        <v>110</v>
      </c>
      <c r="B964" s="12" t="s">
        <v>77</v>
      </c>
      <c r="C964" s="12" t="s">
        <v>96</v>
      </c>
      <c r="D964" s="12" t="s">
        <v>79</v>
      </c>
      <c r="E964" s="21">
        <v>5.2602380053333304</v>
      </c>
      <c r="F964" s="23">
        <v>195176.169973193</v>
      </c>
      <c r="G964" s="23" t="s">
        <v>117</v>
      </c>
      <c r="H964" s="16" t="s">
        <v>117</v>
      </c>
      <c r="I964" s="16">
        <v>5</v>
      </c>
      <c r="J964" s="16" t="s">
        <v>117</v>
      </c>
      <c r="K964" s="17" t="s">
        <v>117</v>
      </c>
      <c r="L964" s="18" t="s">
        <v>117</v>
      </c>
      <c r="N964" s="20" t="s">
        <v>97</v>
      </c>
      <c r="P964" s="19"/>
    </row>
    <row r="965" spans="1:16" x14ac:dyDescent="0.3">
      <c r="A965" s="12" t="s">
        <v>111</v>
      </c>
      <c r="B965" s="12" t="s">
        <v>77</v>
      </c>
      <c r="C965" s="12" t="s">
        <v>99</v>
      </c>
      <c r="D965" s="12" t="s">
        <v>79</v>
      </c>
      <c r="E965" s="21">
        <v>5.2601786703999904</v>
      </c>
      <c r="F965" s="23">
        <v>162475.00000895601</v>
      </c>
      <c r="G965" s="23" t="s">
        <v>117</v>
      </c>
      <c r="H965" s="16" t="s">
        <v>117</v>
      </c>
      <c r="I965" s="16">
        <v>5</v>
      </c>
      <c r="J965" s="16" t="s">
        <v>117</v>
      </c>
      <c r="K965" s="17" t="s">
        <v>117</v>
      </c>
      <c r="L965" s="18" t="s">
        <v>117</v>
      </c>
      <c r="N965" s="20" t="s">
        <v>100</v>
      </c>
      <c r="P965" s="19"/>
    </row>
    <row r="966" spans="1:16" x14ac:dyDescent="0.3">
      <c r="A966" s="12" t="s">
        <v>112</v>
      </c>
      <c r="B966" s="12" t="s">
        <v>77</v>
      </c>
      <c r="C966" s="12" t="s">
        <v>102</v>
      </c>
      <c r="D966" s="12" t="s">
        <v>79</v>
      </c>
      <c r="E966" s="21">
        <v>5.2501877792</v>
      </c>
      <c r="F966" s="23">
        <v>119293.89869372601</v>
      </c>
      <c r="G966" s="23" t="s">
        <v>117</v>
      </c>
      <c r="H966" s="16" t="s">
        <v>117</v>
      </c>
      <c r="I966" s="16">
        <v>5</v>
      </c>
      <c r="J966" s="16" t="s">
        <v>117</v>
      </c>
      <c r="K966" s="17" t="s">
        <v>117</v>
      </c>
      <c r="L966" s="18" t="s">
        <v>117</v>
      </c>
      <c r="N966" s="20" t="s">
        <v>104</v>
      </c>
      <c r="P966" s="19"/>
    </row>
    <row r="967" spans="1:16" x14ac:dyDescent="0.3">
      <c r="A967" s="12" t="s">
        <v>113</v>
      </c>
      <c r="B967" s="12" t="s">
        <v>114</v>
      </c>
      <c r="C967" s="12" t="s">
        <v>115</v>
      </c>
      <c r="D967" s="12" t="s">
        <v>79</v>
      </c>
      <c r="E967" s="21" t="s">
        <v>116</v>
      </c>
      <c r="F967" s="23" t="s">
        <v>116</v>
      </c>
      <c r="G967" s="23" t="s">
        <v>117</v>
      </c>
      <c r="H967" s="16" t="s">
        <v>116</v>
      </c>
      <c r="I967" s="16" t="s">
        <v>117</v>
      </c>
      <c r="J967" s="16" t="s">
        <v>116</v>
      </c>
      <c r="K967" s="17" t="s">
        <v>116</v>
      </c>
      <c r="L967" s="18" t="s">
        <v>116</v>
      </c>
      <c r="M967" s="19" t="s">
        <v>118</v>
      </c>
      <c r="N967" s="20" t="s">
        <v>117</v>
      </c>
      <c r="P967" s="19"/>
    </row>
    <row r="968" spans="1:16" x14ac:dyDescent="0.3">
      <c r="A968" s="12" t="s">
        <v>119</v>
      </c>
      <c r="B968" s="12" t="s">
        <v>114</v>
      </c>
      <c r="C968" s="12" t="s">
        <v>115</v>
      </c>
      <c r="D968" s="12" t="s">
        <v>79</v>
      </c>
      <c r="E968" s="21" t="s">
        <v>116</v>
      </c>
      <c r="F968" s="23" t="s">
        <v>116</v>
      </c>
      <c r="G968" s="23" t="s">
        <v>117</v>
      </c>
      <c r="H968" s="16" t="s">
        <v>116</v>
      </c>
      <c r="I968" s="16" t="s">
        <v>117</v>
      </c>
      <c r="J968" s="16" t="s">
        <v>116</v>
      </c>
      <c r="K968" s="17" t="s">
        <v>116</v>
      </c>
      <c r="L968" s="18" t="s">
        <v>116</v>
      </c>
      <c r="M968" s="19" t="s">
        <v>118</v>
      </c>
      <c r="N968" s="20" t="s">
        <v>117</v>
      </c>
      <c r="P968" s="19"/>
    </row>
    <row r="969" spans="1:16" x14ac:dyDescent="0.3">
      <c r="A969" s="12" t="s">
        <v>120</v>
      </c>
      <c r="B969" s="12" t="s">
        <v>114</v>
      </c>
      <c r="C969" s="12" t="s">
        <v>115</v>
      </c>
      <c r="D969" s="12" t="s">
        <v>79</v>
      </c>
      <c r="E969" s="21" t="s">
        <v>116</v>
      </c>
      <c r="F969" s="23" t="s">
        <v>116</v>
      </c>
      <c r="G969" s="23" t="s">
        <v>117</v>
      </c>
      <c r="H969" s="16" t="s">
        <v>116</v>
      </c>
      <c r="I969" s="16" t="s">
        <v>117</v>
      </c>
      <c r="J969" s="16" t="s">
        <v>116</v>
      </c>
      <c r="K969" s="17" t="s">
        <v>116</v>
      </c>
      <c r="L969" s="18" t="s">
        <v>116</v>
      </c>
      <c r="M969" s="19" t="s">
        <v>118</v>
      </c>
      <c r="N969" s="20" t="s">
        <v>117</v>
      </c>
      <c r="P969" s="19"/>
    </row>
    <row r="970" spans="1:16" x14ac:dyDescent="0.3">
      <c r="A970" s="12" t="s">
        <v>121</v>
      </c>
      <c r="B970" s="12" t="s">
        <v>114</v>
      </c>
      <c r="C970" s="12" t="s">
        <v>115</v>
      </c>
      <c r="D970" s="12" t="s">
        <v>79</v>
      </c>
      <c r="E970" s="21" t="s">
        <v>116</v>
      </c>
      <c r="F970" s="23" t="s">
        <v>116</v>
      </c>
      <c r="G970" s="23" t="s">
        <v>117</v>
      </c>
      <c r="H970" s="16" t="s">
        <v>116</v>
      </c>
      <c r="I970" s="16" t="s">
        <v>117</v>
      </c>
      <c r="J970" s="16" t="s">
        <v>116</v>
      </c>
      <c r="K970" s="17" t="s">
        <v>116</v>
      </c>
      <c r="L970" s="18" t="s">
        <v>116</v>
      </c>
      <c r="M970" s="19" t="s">
        <v>118</v>
      </c>
      <c r="N970" s="20" t="s">
        <v>117</v>
      </c>
      <c r="P970" s="19"/>
    </row>
    <row r="971" spans="1:16" x14ac:dyDescent="0.3">
      <c r="A971" s="12" t="s">
        <v>122</v>
      </c>
      <c r="B971" s="12" t="s">
        <v>114</v>
      </c>
      <c r="C971" s="12" t="s">
        <v>115</v>
      </c>
      <c r="D971" s="12" t="s">
        <v>79</v>
      </c>
      <c r="E971" s="21" t="s">
        <v>116</v>
      </c>
      <c r="F971" s="23" t="s">
        <v>116</v>
      </c>
      <c r="G971" s="23" t="s">
        <v>117</v>
      </c>
      <c r="H971" s="16" t="s">
        <v>116</v>
      </c>
      <c r="I971" s="16" t="s">
        <v>117</v>
      </c>
      <c r="J971" s="16" t="s">
        <v>116</v>
      </c>
      <c r="K971" s="17" t="s">
        <v>116</v>
      </c>
      <c r="L971" s="18" t="s">
        <v>116</v>
      </c>
      <c r="M971" s="19" t="s">
        <v>118</v>
      </c>
      <c r="N971" s="20" t="s">
        <v>117</v>
      </c>
      <c r="P971" s="19"/>
    </row>
    <row r="972" spans="1:16" x14ac:dyDescent="0.3">
      <c r="A972" s="12" t="s">
        <v>123</v>
      </c>
      <c r="B972" s="12" t="s">
        <v>114</v>
      </c>
      <c r="C972" s="12" t="s">
        <v>115</v>
      </c>
      <c r="D972" s="12" t="s">
        <v>79</v>
      </c>
      <c r="E972" s="21" t="s">
        <v>116</v>
      </c>
      <c r="F972" s="23" t="s">
        <v>116</v>
      </c>
      <c r="G972" s="23" t="s">
        <v>117</v>
      </c>
      <c r="H972" s="16" t="s">
        <v>116</v>
      </c>
      <c r="I972" s="16" t="s">
        <v>117</v>
      </c>
      <c r="J972" s="16" t="s">
        <v>116</v>
      </c>
      <c r="K972" s="17" t="s">
        <v>116</v>
      </c>
      <c r="L972" s="18" t="s">
        <v>116</v>
      </c>
      <c r="M972" s="19" t="s">
        <v>118</v>
      </c>
      <c r="N972" s="20" t="s">
        <v>117</v>
      </c>
      <c r="P972" s="19"/>
    </row>
    <row r="973" spans="1:16" x14ac:dyDescent="0.3">
      <c r="A973" s="12" t="s">
        <v>124</v>
      </c>
      <c r="B973" s="12" t="s">
        <v>114</v>
      </c>
      <c r="C973" s="12" t="s">
        <v>115</v>
      </c>
      <c r="D973" s="12" t="s">
        <v>79</v>
      </c>
      <c r="E973" s="21" t="s">
        <v>116</v>
      </c>
      <c r="F973" s="23" t="s">
        <v>116</v>
      </c>
      <c r="G973" s="23" t="s">
        <v>117</v>
      </c>
      <c r="H973" s="16" t="s">
        <v>116</v>
      </c>
      <c r="I973" s="16" t="s">
        <v>117</v>
      </c>
      <c r="J973" s="16" t="s">
        <v>116</v>
      </c>
      <c r="K973" s="17" t="s">
        <v>116</v>
      </c>
      <c r="L973" s="18" t="s">
        <v>116</v>
      </c>
      <c r="M973" s="19" t="s">
        <v>118</v>
      </c>
      <c r="N973" s="20" t="s">
        <v>117</v>
      </c>
      <c r="P973" s="19"/>
    </row>
    <row r="974" spans="1:16" x14ac:dyDescent="0.3">
      <c r="A974" s="12" t="s">
        <v>125</v>
      </c>
      <c r="B974" s="12" t="s">
        <v>114</v>
      </c>
      <c r="C974" s="12" t="s">
        <v>115</v>
      </c>
      <c r="D974" s="12" t="s">
        <v>79</v>
      </c>
      <c r="E974" s="21" t="s">
        <v>116</v>
      </c>
      <c r="F974" s="23" t="s">
        <v>116</v>
      </c>
      <c r="G974" s="23" t="s">
        <v>117</v>
      </c>
      <c r="H974" s="16" t="s">
        <v>116</v>
      </c>
      <c r="I974" s="16" t="s">
        <v>117</v>
      </c>
      <c r="J974" s="16" t="s">
        <v>116</v>
      </c>
      <c r="K974" s="17" t="s">
        <v>116</v>
      </c>
      <c r="L974" s="18" t="s">
        <v>116</v>
      </c>
      <c r="M974" s="19" t="s">
        <v>118</v>
      </c>
      <c r="N974" s="20" t="s">
        <v>117</v>
      </c>
      <c r="P974" s="19"/>
    </row>
    <row r="975" spans="1:16" x14ac:dyDescent="0.3">
      <c r="A975" s="12" t="s">
        <v>126</v>
      </c>
      <c r="B975" s="12" t="s">
        <v>114</v>
      </c>
      <c r="C975" s="12" t="s">
        <v>115</v>
      </c>
      <c r="D975" s="12" t="s">
        <v>79</v>
      </c>
      <c r="E975" s="21" t="s">
        <v>116</v>
      </c>
      <c r="F975" s="23" t="s">
        <v>116</v>
      </c>
      <c r="G975" s="23" t="s">
        <v>117</v>
      </c>
      <c r="H975" s="16" t="s">
        <v>116</v>
      </c>
      <c r="I975" s="16" t="s">
        <v>117</v>
      </c>
      <c r="J975" s="16" t="s">
        <v>116</v>
      </c>
      <c r="K975" s="17" t="s">
        <v>116</v>
      </c>
      <c r="L975" s="18" t="s">
        <v>116</v>
      </c>
      <c r="M975" s="19" t="s">
        <v>118</v>
      </c>
      <c r="N975" s="20" t="s">
        <v>117</v>
      </c>
      <c r="P975" s="19"/>
    </row>
    <row r="976" spans="1:16" x14ac:dyDescent="0.3">
      <c r="A976" s="12" t="s">
        <v>127</v>
      </c>
      <c r="B976" s="12" t="s">
        <v>114</v>
      </c>
      <c r="C976" s="12" t="s">
        <v>115</v>
      </c>
      <c r="D976" s="12" t="s">
        <v>79</v>
      </c>
      <c r="E976" s="21" t="s">
        <v>116</v>
      </c>
      <c r="F976" s="23" t="s">
        <v>116</v>
      </c>
      <c r="G976" s="23" t="s">
        <v>117</v>
      </c>
      <c r="H976" s="16" t="s">
        <v>116</v>
      </c>
      <c r="I976" s="16" t="s">
        <v>117</v>
      </c>
      <c r="J976" s="16" t="s">
        <v>116</v>
      </c>
      <c r="K976" s="17" t="s">
        <v>116</v>
      </c>
      <c r="L976" s="18" t="s">
        <v>116</v>
      </c>
      <c r="M976" s="19" t="s">
        <v>118</v>
      </c>
      <c r="N976" s="20" t="s">
        <v>117</v>
      </c>
      <c r="P976" s="19"/>
    </row>
    <row r="977" spans="1:16" x14ac:dyDescent="0.3">
      <c r="A977" s="12" t="s">
        <v>128</v>
      </c>
      <c r="B977" s="12" t="s">
        <v>114</v>
      </c>
      <c r="C977" s="12" t="s">
        <v>115</v>
      </c>
      <c r="D977" s="12" t="s">
        <v>79</v>
      </c>
      <c r="E977" s="21" t="s">
        <v>116</v>
      </c>
      <c r="F977" s="23" t="s">
        <v>116</v>
      </c>
      <c r="G977" s="23" t="s">
        <v>117</v>
      </c>
      <c r="H977" s="16" t="s">
        <v>116</v>
      </c>
      <c r="I977" s="16" t="s">
        <v>117</v>
      </c>
      <c r="J977" s="16" t="s">
        <v>116</v>
      </c>
      <c r="K977" s="17" t="s">
        <v>116</v>
      </c>
      <c r="L977" s="18" t="s">
        <v>116</v>
      </c>
      <c r="M977" s="19" t="s">
        <v>118</v>
      </c>
      <c r="N977" s="20" t="s">
        <v>117</v>
      </c>
      <c r="P977" s="19"/>
    </row>
    <row r="978" spans="1:16" x14ac:dyDescent="0.3">
      <c r="A978" s="12" t="s">
        <v>129</v>
      </c>
      <c r="B978" s="12" t="s">
        <v>114</v>
      </c>
      <c r="C978" s="12" t="s">
        <v>115</v>
      </c>
      <c r="D978" s="12" t="s">
        <v>79</v>
      </c>
      <c r="E978" s="21" t="s">
        <v>116</v>
      </c>
      <c r="F978" s="23" t="s">
        <v>116</v>
      </c>
      <c r="G978" s="23" t="s">
        <v>117</v>
      </c>
      <c r="H978" s="16" t="s">
        <v>116</v>
      </c>
      <c r="I978" s="16" t="s">
        <v>117</v>
      </c>
      <c r="J978" s="16" t="s">
        <v>116</v>
      </c>
      <c r="K978" s="17" t="s">
        <v>116</v>
      </c>
      <c r="L978" s="18" t="s">
        <v>116</v>
      </c>
      <c r="M978" s="19" t="s">
        <v>118</v>
      </c>
      <c r="N978" s="20" t="s">
        <v>117</v>
      </c>
      <c r="P978" s="19"/>
    </row>
    <row r="979" spans="1:16" x14ac:dyDescent="0.3">
      <c r="A979" s="12" t="s">
        <v>130</v>
      </c>
      <c r="B979" s="12" t="s">
        <v>114</v>
      </c>
      <c r="C979" s="12" t="s">
        <v>115</v>
      </c>
      <c r="D979" s="12" t="s">
        <v>79</v>
      </c>
      <c r="E979" s="21" t="s">
        <v>116</v>
      </c>
      <c r="F979" s="23" t="s">
        <v>116</v>
      </c>
      <c r="G979" s="23" t="s">
        <v>117</v>
      </c>
      <c r="H979" s="16" t="s">
        <v>116</v>
      </c>
      <c r="I979" s="16" t="s">
        <v>117</v>
      </c>
      <c r="J979" s="16" t="s">
        <v>116</v>
      </c>
      <c r="K979" s="17" t="s">
        <v>116</v>
      </c>
      <c r="L979" s="18" t="s">
        <v>116</v>
      </c>
      <c r="M979" s="19" t="s">
        <v>118</v>
      </c>
      <c r="N979" s="20" t="s">
        <v>117</v>
      </c>
      <c r="P979" s="19"/>
    </row>
    <row r="980" spans="1:16" x14ac:dyDescent="0.3">
      <c r="A980" s="12" t="s">
        <v>131</v>
      </c>
      <c r="B980" s="12" t="s">
        <v>114</v>
      </c>
      <c r="C980" s="12" t="s">
        <v>115</v>
      </c>
      <c r="D980" s="12" t="s">
        <v>79</v>
      </c>
      <c r="E980" s="21" t="s">
        <v>116</v>
      </c>
      <c r="F980" s="23" t="s">
        <v>116</v>
      </c>
      <c r="G980" s="23" t="s">
        <v>117</v>
      </c>
      <c r="H980" s="16" t="s">
        <v>116</v>
      </c>
      <c r="I980" s="16" t="s">
        <v>117</v>
      </c>
      <c r="J980" s="16" t="s">
        <v>116</v>
      </c>
      <c r="K980" s="17" t="s">
        <v>116</v>
      </c>
      <c r="L980" s="18" t="s">
        <v>116</v>
      </c>
      <c r="M980" s="19" t="s">
        <v>118</v>
      </c>
      <c r="N980" s="20" t="s">
        <v>117</v>
      </c>
      <c r="P980" s="19"/>
    </row>
    <row r="981" spans="1:16" x14ac:dyDescent="0.3">
      <c r="A981" s="12" t="s">
        <v>132</v>
      </c>
      <c r="B981" s="12" t="s">
        <v>114</v>
      </c>
      <c r="C981" s="12" t="s">
        <v>115</v>
      </c>
      <c r="D981" s="12" t="s">
        <v>79</v>
      </c>
      <c r="E981" s="21" t="s">
        <v>116</v>
      </c>
      <c r="F981" s="23" t="s">
        <v>116</v>
      </c>
      <c r="G981" s="23" t="s">
        <v>117</v>
      </c>
      <c r="H981" s="16" t="s">
        <v>116</v>
      </c>
      <c r="I981" s="16" t="s">
        <v>117</v>
      </c>
      <c r="J981" s="16" t="s">
        <v>116</v>
      </c>
      <c r="K981" s="17" t="s">
        <v>116</v>
      </c>
      <c r="L981" s="18" t="s">
        <v>116</v>
      </c>
      <c r="M981" s="19" t="s">
        <v>118</v>
      </c>
      <c r="N981" s="20" t="s">
        <v>117</v>
      </c>
      <c r="P981" s="19"/>
    </row>
    <row r="982" spans="1:16" x14ac:dyDescent="0.3">
      <c r="A982" s="12" t="s">
        <v>133</v>
      </c>
      <c r="B982" s="12" t="s">
        <v>114</v>
      </c>
      <c r="C982" s="12" t="s">
        <v>115</v>
      </c>
      <c r="D982" s="12" t="s">
        <v>79</v>
      </c>
      <c r="E982" s="21" t="s">
        <v>116</v>
      </c>
      <c r="F982" s="23" t="s">
        <v>116</v>
      </c>
      <c r="G982" s="23" t="s">
        <v>117</v>
      </c>
      <c r="H982" s="16" t="s">
        <v>116</v>
      </c>
      <c r="I982" s="16" t="s">
        <v>117</v>
      </c>
      <c r="J982" s="16" t="s">
        <v>116</v>
      </c>
      <c r="K982" s="17" t="s">
        <v>116</v>
      </c>
      <c r="L982" s="18" t="s">
        <v>116</v>
      </c>
      <c r="M982" s="19" t="s">
        <v>118</v>
      </c>
      <c r="N982" s="20" t="s">
        <v>117</v>
      </c>
      <c r="P982" s="19"/>
    </row>
    <row r="983" spans="1:16" x14ac:dyDescent="0.3">
      <c r="A983" s="12" t="s">
        <v>134</v>
      </c>
      <c r="B983" s="12" t="s">
        <v>114</v>
      </c>
      <c r="C983" s="12" t="s">
        <v>115</v>
      </c>
      <c r="D983" s="12" t="s">
        <v>79</v>
      </c>
      <c r="E983" s="21" t="s">
        <v>116</v>
      </c>
      <c r="F983" s="23" t="s">
        <v>116</v>
      </c>
      <c r="G983" s="23" t="s">
        <v>117</v>
      </c>
      <c r="H983" s="16" t="s">
        <v>116</v>
      </c>
      <c r="I983" s="16" t="s">
        <v>117</v>
      </c>
      <c r="J983" s="16" t="s">
        <v>116</v>
      </c>
      <c r="K983" s="17" t="s">
        <v>116</v>
      </c>
      <c r="L983" s="18" t="s">
        <v>116</v>
      </c>
      <c r="M983" s="19" t="s">
        <v>118</v>
      </c>
      <c r="N983" s="20" t="s">
        <v>117</v>
      </c>
      <c r="P983" s="19"/>
    </row>
    <row r="984" spans="1:16" x14ac:dyDescent="0.3">
      <c r="A984" s="12" t="s">
        <v>135</v>
      </c>
      <c r="B984" s="12" t="s">
        <v>114</v>
      </c>
      <c r="C984" s="12" t="s">
        <v>115</v>
      </c>
      <c r="D984" s="12" t="s">
        <v>103</v>
      </c>
      <c r="E984" s="21">
        <v>5.2700762589333303</v>
      </c>
      <c r="F984" s="23">
        <v>0</v>
      </c>
      <c r="G984" s="23" t="s">
        <v>117</v>
      </c>
      <c r="H984" s="16" t="s">
        <v>117</v>
      </c>
      <c r="I984" s="16" t="s">
        <v>117</v>
      </c>
      <c r="J984" s="16" t="s">
        <v>117</v>
      </c>
      <c r="K984" s="17" t="s">
        <v>117</v>
      </c>
      <c r="L984" s="18" t="s">
        <v>117</v>
      </c>
      <c r="N984" s="20" t="s">
        <v>117</v>
      </c>
      <c r="P984" s="19"/>
    </row>
    <row r="985" spans="1:16" x14ac:dyDescent="0.3">
      <c r="A985" s="12" t="s">
        <v>136</v>
      </c>
      <c r="B985" s="12" t="s">
        <v>114</v>
      </c>
      <c r="C985" s="12" t="s">
        <v>115</v>
      </c>
      <c r="D985" s="12" t="s">
        <v>79</v>
      </c>
      <c r="E985" s="21" t="s">
        <v>116</v>
      </c>
      <c r="F985" s="23" t="s">
        <v>116</v>
      </c>
      <c r="G985" s="23" t="s">
        <v>117</v>
      </c>
      <c r="H985" s="16" t="s">
        <v>116</v>
      </c>
      <c r="I985" s="16" t="s">
        <v>117</v>
      </c>
      <c r="J985" s="16" t="s">
        <v>116</v>
      </c>
      <c r="K985" s="17" t="s">
        <v>116</v>
      </c>
      <c r="L985" s="18" t="s">
        <v>116</v>
      </c>
      <c r="M985" s="19" t="s">
        <v>118</v>
      </c>
      <c r="N985" s="20" t="s">
        <v>117</v>
      </c>
      <c r="P985" s="19"/>
    </row>
    <row r="986" spans="1:16" x14ac:dyDescent="0.3">
      <c r="A986" s="12" t="s">
        <v>137</v>
      </c>
      <c r="B986" s="12" t="s">
        <v>114</v>
      </c>
      <c r="C986" s="12" t="s">
        <v>115</v>
      </c>
      <c r="D986" s="12" t="s">
        <v>79</v>
      </c>
      <c r="E986" s="21" t="s">
        <v>116</v>
      </c>
      <c r="F986" s="23" t="s">
        <v>116</v>
      </c>
      <c r="G986" s="23" t="s">
        <v>117</v>
      </c>
      <c r="H986" s="16" t="s">
        <v>116</v>
      </c>
      <c r="I986" s="16" t="s">
        <v>117</v>
      </c>
      <c r="J986" s="16" t="s">
        <v>116</v>
      </c>
      <c r="K986" s="17" t="s">
        <v>116</v>
      </c>
      <c r="L986" s="18" t="s">
        <v>116</v>
      </c>
      <c r="M986" s="19" t="s">
        <v>118</v>
      </c>
      <c r="N986" s="20" t="s">
        <v>117</v>
      </c>
      <c r="P986" s="19"/>
    </row>
    <row r="987" spans="1:16" x14ac:dyDescent="0.3">
      <c r="A987" s="12" t="s">
        <v>138</v>
      </c>
      <c r="B987" s="12" t="s">
        <v>114</v>
      </c>
      <c r="C987" s="12" t="s">
        <v>115</v>
      </c>
      <c r="D987" s="12" t="s">
        <v>79</v>
      </c>
      <c r="E987" s="21" t="s">
        <v>116</v>
      </c>
      <c r="F987" s="23" t="s">
        <v>116</v>
      </c>
      <c r="G987" s="23" t="s">
        <v>117</v>
      </c>
      <c r="H987" s="16" t="s">
        <v>116</v>
      </c>
      <c r="I987" s="16" t="s">
        <v>117</v>
      </c>
      <c r="J987" s="16" t="s">
        <v>116</v>
      </c>
      <c r="K987" s="17" t="s">
        <v>116</v>
      </c>
      <c r="L987" s="18" t="s">
        <v>116</v>
      </c>
      <c r="M987" s="19" t="s">
        <v>118</v>
      </c>
      <c r="N987" s="20" t="s">
        <v>117</v>
      </c>
      <c r="P987" s="19"/>
    </row>
    <row r="988" spans="1:16" x14ac:dyDescent="0.3">
      <c r="A988" s="12" t="s">
        <v>139</v>
      </c>
      <c r="B988" s="12" t="s">
        <v>114</v>
      </c>
      <c r="C988" s="12" t="s">
        <v>115</v>
      </c>
      <c r="D988" s="12" t="s">
        <v>79</v>
      </c>
      <c r="E988" s="21" t="s">
        <v>116</v>
      </c>
      <c r="F988" s="23" t="s">
        <v>116</v>
      </c>
      <c r="G988" s="23" t="s">
        <v>117</v>
      </c>
      <c r="H988" s="16" t="s">
        <v>116</v>
      </c>
      <c r="I988" s="16" t="s">
        <v>117</v>
      </c>
      <c r="J988" s="16" t="s">
        <v>116</v>
      </c>
      <c r="K988" s="17" t="s">
        <v>116</v>
      </c>
      <c r="L988" s="18" t="s">
        <v>116</v>
      </c>
      <c r="M988" s="19" t="s">
        <v>118</v>
      </c>
      <c r="N988" s="20" t="s">
        <v>117</v>
      </c>
      <c r="P988" s="19"/>
    </row>
    <row r="989" spans="1:16" x14ac:dyDescent="0.3">
      <c r="A989" s="12" t="s">
        <v>140</v>
      </c>
      <c r="B989" s="12" t="s">
        <v>114</v>
      </c>
      <c r="C989" s="12" t="s">
        <v>115</v>
      </c>
      <c r="D989" s="12" t="s">
        <v>79</v>
      </c>
      <c r="E989" s="21" t="s">
        <v>116</v>
      </c>
      <c r="F989" s="23" t="s">
        <v>116</v>
      </c>
      <c r="G989" s="23" t="s">
        <v>117</v>
      </c>
      <c r="H989" s="16" t="s">
        <v>116</v>
      </c>
      <c r="I989" s="16" t="s">
        <v>117</v>
      </c>
      <c r="J989" s="16" t="s">
        <v>116</v>
      </c>
      <c r="K989" s="17" t="s">
        <v>116</v>
      </c>
      <c r="L989" s="18" t="s">
        <v>116</v>
      </c>
      <c r="M989" s="19" t="s">
        <v>118</v>
      </c>
      <c r="N989" s="20" t="s">
        <v>117</v>
      </c>
      <c r="P989" s="19"/>
    </row>
    <row r="990" spans="1:16" x14ac:dyDescent="0.3">
      <c r="A990" s="12" t="s">
        <v>141</v>
      </c>
      <c r="B990" s="12" t="s">
        <v>114</v>
      </c>
      <c r="C990" s="12" t="s">
        <v>115</v>
      </c>
      <c r="D990" s="12" t="s">
        <v>79</v>
      </c>
      <c r="E990" s="21" t="s">
        <v>116</v>
      </c>
      <c r="F990" s="23" t="s">
        <v>116</v>
      </c>
      <c r="G990" s="23" t="s">
        <v>117</v>
      </c>
      <c r="H990" s="16" t="s">
        <v>116</v>
      </c>
      <c r="I990" s="16" t="s">
        <v>117</v>
      </c>
      <c r="J990" s="16" t="s">
        <v>116</v>
      </c>
      <c r="K990" s="17" t="s">
        <v>116</v>
      </c>
      <c r="L990" s="18" t="s">
        <v>116</v>
      </c>
      <c r="M990" s="19" t="s">
        <v>118</v>
      </c>
      <c r="N990" s="20" t="s">
        <v>117</v>
      </c>
      <c r="P990" s="19"/>
    </row>
    <row r="991" spans="1:16" x14ac:dyDescent="0.3">
      <c r="A991" s="12" t="s">
        <v>142</v>
      </c>
      <c r="B991" s="12" t="s">
        <v>114</v>
      </c>
      <c r="C991" s="12" t="s">
        <v>115</v>
      </c>
      <c r="D991" s="12" t="s">
        <v>79</v>
      </c>
      <c r="E991" s="21" t="s">
        <v>116</v>
      </c>
      <c r="F991" s="23" t="s">
        <v>116</v>
      </c>
      <c r="G991" s="23" t="s">
        <v>117</v>
      </c>
      <c r="H991" s="16" t="s">
        <v>116</v>
      </c>
      <c r="I991" s="16" t="s">
        <v>117</v>
      </c>
      <c r="J991" s="16" t="s">
        <v>116</v>
      </c>
      <c r="K991" s="17" t="s">
        <v>116</v>
      </c>
      <c r="L991" s="18" t="s">
        <v>116</v>
      </c>
      <c r="M991" s="19" t="s">
        <v>118</v>
      </c>
      <c r="N991" s="20" t="s">
        <v>117</v>
      </c>
      <c r="P991" s="19"/>
    </row>
    <row r="992" spans="1:16" x14ac:dyDescent="0.3">
      <c r="A992" s="12" t="s">
        <v>143</v>
      </c>
      <c r="B992" s="12" t="s">
        <v>114</v>
      </c>
      <c r="C992" s="12" t="s">
        <v>115</v>
      </c>
      <c r="D992" s="12" t="s">
        <v>79</v>
      </c>
      <c r="E992" s="21" t="s">
        <v>116</v>
      </c>
      <c r="F992" s="23" t="s">
        <v>116</v>
      </c>
      <c r="G992" s="23" t="s">
        <v>117</v>
      </c>
      <c r="H992" s="16" t="s">
        <v>116</v>
      </c>
      <c r="I992" s="16" t="s">
        <v>117</v>
      </c>
      <c r="J992" s="16" t="s">
        <v>116</v>
      </c>
      <c r="K992" s="17" t="s">
        <v>116</v>
      </c>
      <c r="L992" s="18" t="s">
        <v>116</v>
      </c>
      <c r="M992" s="19" t="s">
        <v>118</v>
      </c>
      <c r="N992" s="20" t="s">
        <v>117</v>
      </c>
      <c r="P992" s="19"/>
    </row>
    <row r="993" spans="1:16" x14ac:dyDescent="0.3">
      <c r="A993" s="12" t="s">
        <v>144</v>
      </c>
      <c r="B993" s="12" t="s">
        <v>114</v>
      </c>
      <c r="C993" s="12" t="s">
        <v>115</v>
      </c>
      <c r="D993" s="12" t="s">
        <v>79</v>
      </c>
      <c r="E993" s="21" t="s">
        <v>116</v>
      </c>
      <c r="F993" s="23" t="s">
        <v>116</v>
      </c>
      <c r="G993" s="23" t="s">
        <v>117</v>
      </c>
      <c r="H993" s="16" t="s">
        <v>116</v>
      </c>
      <c r="I993" s="16" t="s">
        <v>117</v>
      </c>
      <c r="J993" s="16" t="s">
        <v>116</v>
      </c>
      <c r="K993" s="17" t="s">
        <v>116</v>
      </c>
      <c r="L993" s="18" t="s">
        <v>116</v>
      </c>
      <c r="M993" s="19" t="s">
        <v>118</v>
      </c>
      <c r="N993" s="20" t="s">
        <v>117</v>
      </c>
      <c r="P993" s="19"/>
    </row>
    <row r="994" spans="1:16" x14ac:dyDescent="0.3">
      <c r="A994" s="12" t="s">
        <v>145</v>
      </c>
      <c r="B994" s="12" t="s">
        <v>114</v>
      </c>
      <c r="C994" s="12" t="s">
        <v>115</v>
      </c>
      <c r="D994" s="12" t="s">
        <v>79</v>
      </c>
      <c r="E994" s="21" t="s">
        <v>116</v>
      </c>
      <c r="F994" s="23" t="s">
        <v>116</v>
      </c>
      <c r="G994" s="23" t="s">
        <v>117</v>
      </c>
      <c r="H994" s="16" t="s">
        <v>116</v>
      </c>
      <c r="I994" s="16" t="s">
        <v>117</v>
      </c>
      <c r="J994" s="16" t="s">
        <v>116</v>
      </c>
      <c r="K994" s="17" t="s">
        <v>116</v>
      </c>
      <c r="L994" s="18" t="s">
        <v>116</v>
      </c>
      <c r="M994" s="19" t="s">
        <v>118</v>
      </c>
      <c r="N994" s="20" t="s">
        <v>117</v>
      </c>
      <c r="P994" s="19"/>
    </row>
    <row r="995" spans="1:16" x14ac:dyDescent="0.3">
      <c r="A995" s="12" t="s">
        <v>146</v>
      </c>
      <c r="B995" s="12" t="s">
        <v>147</v>
      </c>
      <c r="C995" s="12" t="s">
        <v>148</v>
      </c>
      <c r="D995" s="12" t="s">
        <v>79</v>
      </c>
      <c r="E995" s="21">
        <v>5.26010599733333</v>
      </c>
      <c r="F995" s="23">
        <v>245060.272403726</v>
      </c>
      <c r="G995" s="23" t="s">
        <v>117</v>
      </c>
      <c r="H995" s="16" t="s">
        <v>117</v>
      </c>
      <c r="I995" s="16" t="s">
        <v>117</v>
      </c>
      <c r="J995" s="16" t="s">
        <v>117</v>
      </c>
      <c r="K995" s="17" t="s">
        <v>117</v>
      </c>
      <c r="L995" s="18" t="s">
        <v>117</v>
      </c>
      <c r="N995" s="20" t="s">
        <v>117</v>
      </c>
      <c r="P995" s="19"/>
    </row>
    <row r="996" spans="1:16" x14ac:dyDescent="0.3">
      <c r="A996" s="12" t="s">
        <v>149</v>
      </c>
      <c r="B996" s="12" t="s">
        <v>147</v>
      </c>
      <c r="C996" s="12" t="s">
        <v>150</v>
      </c>
      <c r="D996" s="12" t="s">
        <v>79</v>
      </c>
      <c r="E996" s="21">
        <v>5.2601923626666602</v>
      </c>
      <c r="F996" s="23">
        <v>205556.437303866</v>
      </c>
      <c r="G996" s="23" t="s">
        <v>117</v>
      </c>
      <c r="H996" s="16" t="s">
        <v>117</v>
      </c>
      <c r="I996" s="16" t="s">
        <v>117</v>
      </c>
      <c r="J996" s="16" t="s">
        <v>117</v>
      </c>
      <c r="K996" s="17" t="s">
        <v>117</v>
      </c>
      <c r="L996" s="18" t="s">
        <v>117</v>
      </c>
      <c r="N996" s="20" t="s">
        <v>117</v>
      </c>
      <c r="P996" s="19"/>
    </row>
    <row r="997" spans="1:16" x14ac:dyDescent="0.3">
      <c r="A997" s="12" t="s">
        <v>151</v>
      </c>
      <c r="B997" s="12" t="s">
        <v>147</v>
      </c>
      <c r="C997" s="12" t="s">
        <v>152</v>
      </c>
      <c r="D997" s="12" t="s">
        <v>79</v>
      </c>
      <c r="E997" s="21">
        <v>5.2601517058666598</v>
      </c>
      <c r="F997" s="23">
        <v>242862.69730930901</v>
      </c>
      <c r="G997" s="23" t="s">
        <v>117</v>
      </c>
      <c r="H997" s="16" t="s">
        <v>117</v>
      </c>
      <c r="I997" s="16" t="s">
        <v>117</v>
      </c>
      <c r="J997" s="16" t="s">
        <v>117</v>
      </c>
      <c r="K997" s="17" t="s">
        <v>117</v>
      </c>
      <c r="L997" s="18" t="s">
        <v>117</v>
      </c>
      <c r="N997" s="20" t="s">
        <v>117</v>
      </c>
      <c r="P997" s="19"/>
    </row>
    <row r="998" spans="1:16" x14ac:dyDescent="0.3">
      <c r="A998" s="12" t="s">
        <v>153</v>
      </c>
      <c r="B998" s="12" t="s">
        <v>147</v>
      </c>
      <c r="C998" s="12" t="s">
        <v>154</v>
      </c>
      <c r="D998" s="12" t="s">
        <v>79</v>
      </c>
      <c r="E998" s="21">
        <v>5.2601066058666603</v>
      </c>
      <c r="F998" s="23">
        <v>204371.14825324001</v>
      </c>
      <c r="G998" s="23" t="s">
        <v>117</v>
      </c>
      <c r="H998" s="16" t="s">
        <v>117</v>
      </c>
      <c r="I998" s="16" t="s">
        <v>117</v>
      </c>
      <c r="J998" s="16" t="s">
        <v>117</v>
      </c>
      <c r="K998" s="17" t="s">
        <v>117</v>
      </c>
      <c r="L998" s="18" t="s">
        <v>117</v>
      </c>
      <c r="N998" s="20" t="s">
        <v>117</v>
      </c>
      <c r="P998" s="19"/>
    </row>
    <row r="999" spans="1:16" x14ac:dyDescent="0.3">
      <c r="A999" s="12" t="s">
        <v>155</v>
      </c>
      <c r="B999" s="12" t="s">
        <v>147</v>
      </c>
      <c r="C999" s="12" t="s">
        <v>156</v>
      </c>
      <c r="D999" s="12" t="s">
        <v>79</v>
      </c>
      <c r="E999" s="21">
        <v>5.2601805064000002</v>
      </c>
      <c r="F999" s="23">
        <v>178153.59603540599</v>
      </c>
      <c r="G999" s="23" t="s">
        <v>117</v>
      </c>
      <c r="H999" s="16" t="s">
        <v>117</v>
      </c>
      <c r="I999" s="16" t="s">
        <v>117</v>
      </c>
      <c r="J999" s="16" t="s">
        <v>117</v>
      </c>
      <c r="K999" s="17" t="s">
        <v>117</v>
      </c>
      <c r="L999" s="18" t="s">
        <v>117</v>
      </c>
      <c r="N999" s="20" t="s">
        <v>117</v>
      </c>
      <c r="P999" s="19"/>
    </row>
    <row r="1000" spans="1:16" x14ac:dyDescent="0.3">
      <c r="A1000" s="12" t="s">
        <v>157</v>
      </c>
      <c r="B1000" s="12" t="s">
        <v>147</v>
      </c>
      <c r="C1000" s="12" t="s">
        <v>150</v>
      </c>
      <c r="D1000" s="12" t="s">
        <v>79</v>
      </c>
      <c r="E1000" s="21">
        <v>5.2601824141333298</v>
      </c>
      <c r="F1000" s="23">
        <v>201510.61933695499</v>
      </c>
      <c r="G1000" s="23" t="s">
        <v>117</v>
      </c>
      <c r="H1000" s="16" t="s">
        <v>117</v>
      </c>
      <c r="I1000" s="16" t="s">
        <v>117</v>
      </c>
      <c r="J1000" s="16" t="s">
        <v>117</v>
      </c>
      <c r="K1000" s="17" t="s">
        <v>117</v>
      </c>
      <c r="L1000" s="18" t="s">
        <v>117</v>
      </c>
      <c r="N1000" s="20" t="s">
        <v>117</v>
      </c>
      <c r="P1000" s="19"/>
    </row>
    <row r="1001" spans="1:16" x14ac:dyDescent="0.3">
      <c r="A1001" s="12" t="s">
        <v>158</v>
      </c>
      <c r="B1001" s="12" t="s">
        <v>147</v>
      </c>
      <c r="C1001" s="12" t="s">
        <v>78</v>
      </c>
      <c r="D1001" s="12" t="s">
        <v>79</v>
      </c>
      <c r="E1001" s="21">
        <v>5.2601804573333304</v>
      </c>
      <c r="F1001" s="23">
        <v>204423.27154334501</v>
      </c>
      <c r="G1001" s="23" t="s">
        <v>117</v>
      </c>
      <c r="H1001" s="16" t="s">
        <v>117</v>
      </c>
      <c r="I1001" s="16" t="s">
        <v>117</v>
      </c>
      <c r="J1001" s="16" t="s">
        <v>117</v>
      </c>
      <c r="K1001" s="17" t="s">
        <v>117</v>
      </c>
      <c r="L1001" s="18" t="s">
        <v>117</v>
      </c>
      <c r="N1001" s="20" t="s">
        <v>117</v>
      </c>
      <c r="P1001" s="19"/>
    </row>
    <row r="1002" spans="1:16" x14ac:dyDescent="0.3">
      <c r="A1002" s="12" t="s">
        <v>159</v>
      </c>
      <c r="B1002" s="12" t="s">
        <v>147</v>
      </c>
      <c r="C1002" s="12" t="s">
        <v>160</v>
      </c>
      <c r="D1002" s="12" t="s">
        <v>79</v>
      </c>
      <c r="E1002" s="21">
        <v>5.2601450866666601</v>
      </c>
      <c r="F1002" s="23">
        <v>212496.902780907</v>
      </c>
      <c r="G1002" s="23" t="s">
        <v>117</v>
      </c>
      <c r="H1002" s="16" t="s">
        <v>117</v>
      </c>
      <c r="I1002" s="16" t="s">
        <v>117</v>
      </c>
      <c r="J1002" s="16" t="s">
        <v>117</v>
      </c>
      <c r="K1002" s="17" t="s">
        <v>117</v>
      </c>
      <c r="L1002" s="18" t="s">
        <v>117</v>
      </c>
      <c r="N1002" s="20" t="s">
        <v>117</v>
      </c>
      <c r="P1002" s="19"/>
    </row>
    <row r="1003" spans="1:16" x14ac:dyDescent="0.3">
      <c r="A1003" s="12" t="s">
        <v>161</v>
      </c>
      <c r="B1003" s="12" t="s">
        <v>147</v>
      </c>
      <c r="C1003" s="12" t="s">
        <v>162</v>
      </c>
      <c r="D1003" s="12" t="s">
        <v>79</v>
      </c>
      <c r="E1003" s="21">
        <v>5.2600712026666603</v>
      </c>
      <c r="F1003" s="23">
        <v>206714.96422636299</v>
      </c>
      <c r="G1003" s="23" t="s">
        <v>117</v>
      </c>
      <c r="H1003" s="16" t="s">
        <v>117</v>
      </c>
      <c r="I1003" s="16" t="s">
        <v>117</v>
      </c>
      <c r="J1003" s="16" t="s">
        <v>117</v>
      </c>
      <c r="K1003" s="17" t="s">
        <v>117</v>
      </c>
      <c r="L1003" s="18" t="s">
        <v>117</v>
      </c>
      <c r="N1003" s="20" t="s">
        <v>117</v>
      </c>
      <c r="P1003" s="19"/>
    </row>
    <row r="1004" spans="1:16" x14ac:dyDescent="0.3">
      <c r="A1004" s="12" t="s">
        <v>163</v>
      </c>
      <c r="B1004" s="12" t="s">
        <v>147</v>
      </c>
      <c r="C1004" s="12" t="s">
        <v>164</v>
      </c>
      <c r="D1004" s="12" t="s">
        <v>79</v>
      </c>
      <c r="E1004" s="21">
        <v>5.2601515335999904</v>
      </c>
      <c r="F1004" s="23">
        <v>201305.29557408299</v>
      </c>
      <c r="G1004" s="23" t="s">
        <v>117</v>
      </c>
      <c r="H1004" s="16" t="s">
        <v>117</v>
      </c>
      <c r="I1004" s="16" t="s">
        <v>117</v>
      </c>
      <c r="J1004" s="16" t="s">
        <v>117</v>
      </c>
      <c r="K1004" s="17" t="s">
        <v>117</v>
      </c>
      <c r="L1004" s="18" t="s">
        <v>117</v>
      </c>
      <c r="N1004" s="20" t="s">
        <v>117</v>
      </c>
      <c r="P1004" s="19"/>
    </row>
    <row r="1005" spans="1:16" x14ac:dyDescent="0.3">
      <c r="A1005" s="12" t="s">
        <v>165</v>
      </c>
      <c r="B1005" s="12" t="s">
        <v>147</v>
      </c>
      <c r="C1005" s="12" t="s">
        <v>166</v>
      </c>
      <c r="D1005" s="12" t="s">
        <v>79</v>
      </c>
      <c r="E1005" s="21">
        <v>5.2500702685333298</v>
      </c>
      <c r="F1005" s="23">
        <v>179113.90285863899</v>
      </c>
      <c r="G1005" s="23" t="s">
        <v>117</v>
      </c>
      <c r="H1005" s="16" t="s">
        <v>117</v>
      </c>
      <c r="I1005" s="16" t="s">
        <v>117</v>
      </c>
      <c r="J1005" s="16" t="s">
        <v>117</v>
      </c>
      <c r="K1005" s="17" t="s">
        <v>117</v>
      </c>
      <c r="L1005" s="18" t="s">
        <v>117</v>
      </c>
      <c r="N1005" s="20" t="s">
        <v>117</v>
      </c>
      <c r="P1005" s="19"/>
    </row>
    <row r="1006" spans="1:16" x14ac:dyDescent="0.3">
      <c r="A1006" s="12" t="s">
        <v>167</v>
      </c>
      <c r="B1006" s="12" t="s">
        <v>147</v>
      </c>
      <c r="C1006" s="12" t="s">
        <v>168</v>
      </c>
      <c r="D1006" s="12" t="s">
        <v>79</v>
      </c>
      <c r="E1006" s="21">
        <v>5.2601461863999903</v>
      </c>
      <c r="F1006" s="23">
        <v>184500.57023734</v>
      </c>
      <c r="G1006" s="23" t="s">
        <v>117</v>
      </c>
      <c r="H1006" s="16" t="s">
        <v>117</v>
      </c>
      <c r="I1006" s="16" t="s">
        <v>117</v>
      </c>
      <c r="J1006" s="16" t="s">
        <v>117</v>
      </c>
      <c r="K1006" s="17" t="s">
        <v>117</v>
      </c>
      <c r="L1006" s="18" t="s">
        <v>117</v>
      </c>
      <c r="N1006" s="20" t="s">
        <v>117</v>
      </c>
      <c r="P1006" s="19"/>
    </row>
    <row r="1007" spans="1:16" x14ac:dyDescent="0.3">
      <c r="A1007" s="12" t="s">
        <v>169</v>
      </c>
      <c r="B1007" s="12" t="s">
        <v>147</v>
      </c>
      <c r="C1007" s="12" t="s">
        <v>170</v>
      </c>
      <c r="D1007" s="12" t="s">
        <v>79</v>
      </c>
      <c r="E1007" s="21">
        <v>5.2601477605333304</v>
      </c>
      <c r="F1007" s="23">
        <v>202606.16502968001</v>
      </c>
      <c r="G1007" s="23" t="s">
        <v>117</v>
      </c>
      <c r="H1007" s="16" t="s">
        <v>117</v>
      </c>
      <c r="I1007" s="16" t="s">
        <v>117</v>
      </c>
      <c r="J1007" s="16" t="s">
        <v>117</v>
      </c>
      <c r="K1007" s="17" t="s">
        <v>117</v>
      </c>
      <c r="L1007" s="18" t="s">
        <v>117</v>
      </c>
      <c r="N1007" s="20" t="s">
        <v>117</v>
      </c>
      <c r="P1007" s="19"/>
    </row>
    <row r="1008" spans="1:16" x14ac:dyDescent="0.3">
      <c r="A1008" s="12" t="s">
        <v>171</v>
      </c>
      <c r="B1008" s="12" t="s">
        <v>147</v>
      </c>
      <c r="C1008" s="12" t="s">
        <v>150</v>
      </c>
      <c r="D1008" s="12" t="s">
        <v>79</v>
      </c>
      <c r="E1008" s="21">
        <v>5.2601389671999996</v>
      </c>
      <c r="F1008" s="23">
        <v>209707.897212732</v>
      </c>
      <c r="G1008" s="23" t="s">
        <v>117</v>
      </c>
      <c r="H1008" s="16" t="s">
        <v>117</v>
      </c>
      <c r="I1008" s="16" t="s">
        <v>117</v>
      </c>
      <c r="J1008" s="16" t="s">
        <v>117</v>
      </c>
      <c r="K1008" s="17" t="s">
        <v>117</v>
      </c>
      <c r="L1008" s="18" t="s">
        <v>117</v>
      </c>
      <c r="N1008" s="20" t="s">
        <v>117</v>
      </c>
      <c r="P1008" s="19"/>
    </row>
    <row r="1009" spans="1:16" x14ac:dyDescent="0.3">
      <c r="A1009" s="12" t="s">
        <v>172</v>
      </c>
      <c r="B1009" s="12" t="s">
        <v>147</v>
      </c>
      <c r="C1009" s="12" t="s">
        <v>152</v>
      </c>
      <c r="D1009" s="12" t="s">
        <v>79</v>
      </c>
      <c r="E1009" s="21">
        <v>5.2602079234666599</v>
      </c>
      <c r="F1009" s="23">
        <v>240631.74502557699</v>
      </c>
      <c r="G1009" s="23" t="s">
        <v>117</v>
      </c>
      <c r="H1009" s="16" t="s">
        <v>117</v>
      </c>
      <c r="I1009" s="16" t="s">
        <v>117</v>
      </c>
      <c r="J1009" s="16" t="s">
        <v>117</v>
      </c>
      <c r="K1009" s="17" t="s">
        <v>117</v>
      </c>
      <c r="L1009" s="18" t="s">
        <v>117</v>
      </c>
      <c r="N1009" s="20" t="s">
        <v>117</v>
      </c>
      <c r="P1009" s="19"/>
    </row>
    <row r="1010" spans="1:16" x14ac:dyDescent="0.3">
      <c r="A1010" s="12" t="s">
        <v>173</v>
      </c>
      <c r="B1010" s="12" t="s">
        <v>147</v>
      </c>
      <c r="C1010" s="12" t="s">
        <v>174</v>
      </c>
      <c r="D1010" s="12" t="s">
        <v>79</v>
      </c>
      <c r="E1010" s="21">
        <v>5.26015846026666</v>
      </c>
      <c r="F1010" s="23">
        <v>206405.60292254601</v>
      </c>
      <c r="G1010" s="23" t="s">
        <v>117</v>
      </c>
      <c r="H1010" s="16" t="s">
        <v>117</v>
      </c>
      <c r="I1010" s="16" t="s">
        <v>117</v>
      </c>
      <c r="J1010" s="16" t="s">
        <v>117</v>
      </c>
      <c r="K1010" s="17" t="s">
        <v>117</v>
      </c>
      <c r="L1010" s="18" t="s">
        <v>117</v>
      </c>
      <c r="N1010" s="20" t="s">
        <v>117</v>
      </c>
      <c r="P1010" s="19"/>
    </row>
    <row r="1011" spans="1:16" x14ac:dyDescent="0.3">
      <c r="A1011" s="12" t="s">
        <v>175</v>
      </c>
      <c r="B1011" s="12" t="s">
        <v>147</v>
      </c>
      <c r="C1011" s="12" t="s">
        <v>176</v>
      </c>
      <c r="D1011" s="12" t="s">
        <v>79</v>
      </c>
      <c r="E1011" s="21">
        <v>5.2602007226666601</v>
      </c>
      <c r="F1011" s="23">
        <v>229067.57879100801</v>
      </c>
      <c r="G1011" s="23" t="s">
        <v>117</v>
      </c>
      <c r="H1011" s="16" t="s">
        <v>117</v>
      </c>
      <c r="I1011" s="16" t="s">
        <v>117</v>
      </c>
      <c r="J1011" s="16" t="s">
        <v>117</v>
      </c>
      <c r="K1011" s="17" t="s">
        <v>117</v>
      </c>
      <c r="L1011" s="18" t="s">
        <v>117</v>
      </c>
      <c r="N1011" s="20" t="s">
        <v>117</v>
      </c>
      <c r="P1011" s="19"/>
    </row>
    <row r="1012" spans="1:16" x14ac:dyDescent="0.3">
      <c r="A1012" s="12" t="s">
        <v>177</v>
      </c>
      <c r="B1012" s="12" t="s">
        <v>147</v>
      </c>
      <c r="C1012" s="12" t="s">
        <v>78</v>
      </c>
      <c r="D1012" s="12" t="s">
        <v>79</v>
      </c>
      <c r="E1012" s="21">
        <v>5.2601975594666603</v>
      </c>
      <c r="F1012" s="23">
        <v>205434.85623454899</v>
      </c>
      <c r="G1012" s="23" t="s">
        <v>117</v>
      </c>
      <c r="H1012" s="16" t="s">
        <v>117</v>
      </c>
      <c r="I1012" s="16" t="s">
        <v>117</v>
      </c>
      <c r="J1012" s="16" t="s">
        <v>117</v>
      </c>
      <c r="K1012" s="17" t="s">
        <v>117</v>
      </c>
      <c r="L1012" s="18" t="s">
        <v>117</v>
      </c>
      <c r="N1012" s="20" t="s">
        <v>117</v>
      </c>
      <c r="P1012" s="19"/>
    </row>
    <row r="1013" spans="1:16" x14ac:dyDescent="0.3">
      <c r="A1013" s="12" t="s">
        <v>178</v>
      </c>
      <c r="B1013" s="12" t="s">
        <v>147</v>
      </c>
      <c r="C1013" s="12" t="s">
        <v>179</v>
      </c>
      <c r="D1013" s="12" t="s">
        <v>79</v>
      </c>
      <c r="E1013" s="21">
        <v>5.2602175663999997</v>
      </c>
      <c r="F1013" s="23">
        <v>171222.11998303601</v>
      </c>
      <c r="G1013" s="23" t="s">
        <v>117</v>
      </c>
      <c r="H1013" s="16" t="s">
        <v>117</v>
      </c>
      <c r="I1013" s="16" t="s">
        <v>117</v>
      </c>
      <c r="J1013" s="16" t="s">
        <v>117</v>
      </c>
      <c r="K1013" s="17" t="s">
        <v>117</v>
      </c>
      <c r="L1013" s="18" t="s">
        <v>117</v>
      </c>
      <c r="N1013" s="20" t="s">
        <v>117</v>
      </c>
      <c r="P1013" s="19"/>
    </row>
    <row r="1014" spans="1:16" x14ac:dyDescent="0.3">
      <c r="A1014" s="12" t="s">
        <v>180</v>
      </c>
      <c r="B1014" s="12" t="s">
        <v>147</v>
      </c>
      <c r="C1014" s="12" t="s">
        <v>181</v>
      </c>
      <c r="D1014" s="12" t="s">
        <v>79</v>
      </c>
      <c r="E1014" s="21">
        <v>5.2600989066666601</v>
      </c>
      <c r="F1014" s="23">
        <v>214561.569715163</v>
      </c>
      <c r="G1014" s="23" t="s">
        <v>117</v>
      </c>
      <c r="H1014" s="16" t="s">
        <v>117</v>
      </c>
      <c r="I1014" s="16" t="s">
        <v>117</v>
      </c>
      <c r="J1014" s="16" t="s">
        <v>117</v>
      </c>
      <c r="K1014" s="17" t="s">
        <v>117</v>
      </c>
      <c r="L1014" s="18" t="s">
        <v>117</v>
      </c>
      <c r="N1014" s="20" t="s">
        <v>117</v>
      </c>
      <c r="P1014" s="19"/>
    </row>
    <row r="1015" spans="1:16" x14ac:dyDescent="0.3">
      <c r="A1015" s="12" t="s">
        <v>182</v>
      </c>
      <c r="B1015" s="12" t="s">
        <v>147</v>
      </c>
      <c r="C1015" s="12" t="s">
        <v>183</v>
      </c>
      <c r="D1015" s="12" t="s">
        <v>79</v>
      </c>
      <c r="E1015" s="21">
        <v>5.2601966815999903</v>
      </c>
      <c r="F1015" s="23">
        <v>221836.624228823</v>
      </c>
      <c r="G1015" s="23" t="s">
        <v>117</v>
      </c>
      <c r="H1015" s="16" t="s">
        <v>117</v>
      </c>
      <c r="I1015" s="16" t="s">
        <v>117</v>
      </c>
      <c r="J1015" s="16" t="s">
        <v>117</v>
      </c>
      <c r="K1015" s="17" t="s">
        <v>117</v>
      </c>
      <c r="L1015" s="18" t="s">
        <v>117</v>
      </c>
      <c r="N1015" s="20" t="s">
        <v>117</v>
      </c>
      <c r="P1015" s="19"/>
    </row>
    <row r="1016" spans="1:16" x14ac:dyDescent="0.3">
      <c r="A1016" s="12" t="s">
        <v>184</v>
      </c>
      <c r="B1016" s="12" t="s">
        <v>147</v>
      </c>
      <c r="C1016" s="12" t="s">
        <v>185</v>
      </c>
      <c r="D1016" s="12" t="s">
        <v>79</v>
      </c>
      <c r="E1016" s="21">
        <v>5.2601157290666603</v>
      </c>
      <c r="F1016" s="23">
        <v>232870.080055503</v>
      </c>
      <c r="G1016" s="23" t="s">
        <v>117</v>
      </c>
      <c r="H1016" s="16" t="s">
        <v>117</v>
      </c>
      <c r="I1016" s="16" t="s">
        <v>117</v>
      </c>
      <c r="J1016" s="16" t="s">
        <v>117</v>
      </c>
      <c r="K1016" s="17" t="s">
        <v>117</v>
      </c>
      <c r="L1016" s="18" t="s">
        <v>117</v>
      </c>
      <c r="N1016" s="20" t="s">
        <v>117</v>
      </c>
      <c r="P1016" s="19"/>
    </row>
    <row r="1017" spans="1:16" x14ac:dyDescent="0.3">
      <c r="A1017" s="12" t="s">
        <v>186</v>
      </c>
      <c r="B1017" s="12" t="s">
        <v>147</v>
      </c>
      <c r="C1017" s="12" t="s">
        <v>187</v>
      </c>
      <c r="D1017" s="12" t="s">
        <v>79</v>
      </c>
      <c r="E1017" s="21">
        <v>5.2601339114666601</v>
      </c>
      <c r="F1017" s="23">
        <v>228128.85967113599</v>
      </c>
      <c r="G1017" s="23" t="s">
        <v>117</v>
      </c>
      <c r="H1017" s="16" t="s">
        <v>117</v>
      </c>
      <c r="I1017" s="16" t="s">
        <v>117</v>
      </c>
      <c r="J1017" s="16" t="s">
        <v>117</v>
      </c>
      <c r="K1017" s="17" t="s">
        <v>117</v>
      </c>
      <c r="L1017" s="18" t="s">
        <v>117</v>
      </c>
      <c r="N1017" s="20" t="s">
        <v>117</v>
      </c>
      <c r="P1017" s="19"/>
    </row>
    <row r="1018" spans="1:16" x14ac:dyDescent="0.3">
      <c r="A1018" s="12" t="s">
        <v>188</v>
      </c>
      <c r="B1018" s="12" t="s">
        <v>147</v>
      </c>
      <c r="C1018" s="12" t="s">
        <v>189</v>
      </c>
      <c r="D1018" s="12" t="s">
        <v>79</v>
      </c>
      <c r="E1018" s="21">
        <v>5.2601345066666596</v>
      </c>
      <c r="F1018" s="23">
        <v>200346.74163988701</v>
      </c>
      <c r="G1018" s="23" t="s">
        <v>117</v>
      </c>
      <c r="H1018" s="16" t="s">
        <v>117</v>
      </c>
      <c r="I1018" s="16" t="s">
        <v>117</v>
      </c>
      <c r="J1018" s="16" t="s">
        <v>117</v>
      </c>
      <c r="K1018" s="17" t="s">
        <v>117</v>
      </c>
      <c r="L1018" s="18" t="s">
        <v>117</v>
      </c>
      <c r="N1018" s="20" t="s">
        <v>117</v>
      </c>
      <c r="P1018" s="19"/>
    </row>
    <row r="1019" spans="1:16" x14ac:dyDescent="0.3">
      <c r="A1019" s="12" t="s">
        <v>190</v>
      </c>
      <c r="B1019" s="12" t="s">
        <v>147</v>
      </c>
      <c r="C1019" s="12" t="s">
        <v>150</v>
      </c>
      <c r="D1019" s="12" t="s">
        <v>79</v>
      </c>
      <c r="E1019" s="21">
        <v>5.2502007015999999</v>
      </c>
      <c r="F1019" s="23">
        <v>208211.372064556</v>
      </c>
      <c r="G1019" s="23" t="s">
        <v>117</v>
      </c>
      <c r="H1019" s="16" t="s">
        <v>117</v>
      </c>
      <c r="I1019" s="16" t="s">
        <v>117</v>
      </c>
      <c r="J1019" s="16" t="s">
        <v>117</v>
      </c>
      <c r="K1019" s="17" t="s">
        <v>117</v>
      </c>
      <c r="L1019" s="18" t="s">
        <v>117</v>
      </c>
      <c r="N1019" s="20" t="s">
        <v>117</v>
      </c>
      <c r="P1019" s="19"/>
    </row>
    <row r="1020" spans="1:16" x14ac:dyDescent="0.3">
      <c r="A1020" s="12" t="s">
        <v>191</v>
      </c>
      <c r="B1020" s="12" t="s">
        <v>147</v>
      </c>
      <c r="C1020" s="12" t="s">
        <v>192</v>
      </c>
      <c r="D1020" s="12" t="s">
        <v>79</v>
      </c>
      <c r="E1020" s="21">
        <v>5.2602185879999999</v>
      </c>
      <c r="F1020" s="23">
        <v>210182.761718664</v>
      </c>
      <c r="G1020" s="23" t="s">
        <v>117</v>
      </c>
      <c r="H1020" s="16" t="s">
        <v>117</v>
      </c>
      <c r="I1020" s="16" t="s">
        <v>117</v>
      </c>
      <c r="J1020" s="16" t="s">
        <v>117</v>
      </c>
      <c r="K1020" s="17" t="s">
        <v>117</v>
      </c>
      <c r="L1020" s="18" t="s">
        <v>117</v>
      </c>
      <c r="N1020" s="20" t="s">
        <v>117</v>
      </c>
      <c r="P1020" s="19"/>
    </row>
    <row r="1021" spans="1:16" x14ac:dyDescent="0.3">
      <c r="A1021" s="12" t="s">
        <v>193</v>
      </c>
      <c r="B1021" s="12" t="s">
        <v>147</v>
      </c>
      <c r="C1021" s="12" t="s">
        <v>194</v>
      </c>
      <c r="D1021" s="12" t="s">
        <v>79</v>
      </c>
      <c r="E1021" s="21">
        <v>5.2601616191999998</v>
      </c>
      <c r="F1021" s="23">
        <v>243807.16997885201</v>
      </c>
      <c r="G1021" s="23" t="s">
        <v>117</v>
      </c>
      <c r="H1021" s="16" t="s">
        <v>117</v>
      </c>
      <c r="I1021" s="16" t="s">
        <v>117</v>
      </c>
      <c r="J1021" s="16" t="s">
        <v>117</v>
      </c>
      <c r="K1021" s="17" t="s">
        <v>117</v>
      </c>
      <c r="L1021" s="18" t="s">
        <v>117</v>
      </c>
      <c r="N1021" s="20" t="s">
        <v>117</v>
      </c>
      <c r="P1021" s="19"/>
    </row>
    <row r="1022" spans="1:16" x14ac:dyDescent="0.3">
      <c r="A1022" s="12" t="s">
        <v>195</v>
      </c>
      <c r="B1022" s="12" t="s">
        <v>147</v>
      </c>
      <c r="C1022" s="12" t="s">
        <v>154</v>
      </c>
      <c r="D1022" s="12" t="s">
        <v>79</v>
      </c>
      <c r="E1022" s="21">
        <v>5.2601565309333296</v>
      </c>
      <c r="F1022" s="23">
        <v>207162.45781860899</v>
      </c>
      <c r="G1022" s="23" t="s">
        <v>117</v>
      </c>
      <c r="H1022" s="16" t="s">
        <v>117</v>
      </c>
      <c r="I1022" s="16" t="s">
        <v>117</v>
      </c>
      <c r="J1022" s="16" t="s">
        <v>117</v>
      </c>
      <c r="K1022" s="17" t="s">
        <v>117</v>
      </c>
      <c r="L1022" s="18" t="s">
        <v>117</v>
      </c>
      <c r="N1022" s="20" t="s">
        <v>117</v>
      </c>
      <c r="P1022" s="19"/>
    </row>
    <row r="1023" spans="1:16" x14ac:dyDescent="0.3">
      <c r="A1023" s="12" t="s">
        <v>196</v>
      </c>
      <c r="B1023" s="12" t="s">
        <v>147</v>
      </c>
      <c r="C1023" s="12" t="s">
        <v>197</v>
      </c>
      <c r="D1023" s="12" t="s">
        <v>79</v>
      </c>
      <c r="E1023" s="21">
        <v>5.2600640709333302</v>
      </c>
      <c r="F1023" s="23">
        <v>237386.134011221</v>
      </c>
      <c r="G1023" s="23" t="s">
        <v>117</v>
      </c>
      <c r="H1023" s="16" t="s">
        <v>117</v>
      </c>
      <c r="I1023" s="16" t="s">
        <v>117</v>
      </c>
      <c r="J1023" s="16" t="s">
        <v>117</v>
      </c>
      <c r="K1023" s="17" t="s">
        <v>117</v>
      </c>
      <c r="L1023" s="18" t="s">
        <v>117</v>
      </c>
      <c r="N1023" s="20" t="s">
        <v>117</v>
      </c>
      <c r="P1023" s="19"/>
    </row>
    <row r="1024" spans="1:16" x14ac:dyDescent="0.3">
      <c r="A1024" s="12" t="s">
        <v>198</v>
      </c>
      <c r="B1024" s="12" t="s">
        <v>147</v>
      </c>
      <c r="C1024" s="12" t="s">
        <v>199</v>
      </c>
      <c r="D1024" s="12" t="s">
        <v>79</v>
      </c>
      <c r="E1024" s="21">
        <v>5.2601537701333303</v>
      </c>
      <c r="F1024" s="23">
        <v>209968.35108426001</v>
      </c>
      <c r="G1024" s="23" t="s">
        <v>117</v>
      </c>
      <c r="H1024" s="16" t="s">
        <v>117</v>
      </c>
      <c r="I1024" s="16" t="s">
        <v>117</v>
      </c>
      <c r="J1024" s="16" t="s">
        <v>117</v>
      </c>
      <c r="K1024" s="17" t="s">
        <v>117</v>
      </c>
      <c r="L1024" s="18" t="s">
        <v>117</v>
      </c>
      <c r="N1024" s="20" t="s">
        <v>117</v>
      </c>
      <c r="P1024" s="19"/>
    </row>
    <row r="1025" spans="1:16" x14ac:dyDescent="0.3">
      <c r="A1025" s="12" t="s">
        <v>200</v>
      </c>
      <c r="B1025" s="12" t="s">
        <v>147</v>
      </c>
      <c r="C1025" s="12" t="s">
        <v>156</v>
      </c>
      <c r="D1025" s="12" t="s">
        <v>79</v>
      </c>
      <c r="E1025" s="21">
        <v>5.2601572629333297</v>
      </c>
      <c r="F1025" s="23">
        <v>180788.61684140499</v>
      </c>
      <c r="G1025" s="23" t="s">
        <v>117</v>
      </c>
      <c r="H1025" s="16" t="s">
        <v>117</v>
      </c>
      <c r="I1025" s="16" t="s">
        <v>117</v>
      </c>
      <c r="J1025" s="16" t="s">
        <v>117</v>
      </c>
      <c r="K1025" s="17" t="s">
        <v>117</v>
      </c>
      <c r="L1025" s="18" t="s">
        <v>117</v>
      </c>
      <c r="N1025" s="20" t="s">
        <v>117</v>
      </c>
      <c r="P1025" s="19"/>
    </row>
    <row r="1026" spans="1:16" x14ac:dyDescent="0.3">
      <c r="A1026" s="12" t="s">
        <v>201</v>
      </c>
      <c r="B1026" s="12" t="s">
        <v>147</v>
      </c>
      <c r="C1026" s="12" t="s">
        <v>78</v>
      </c>
      <c r="D1026" s="12" t="s">
        <v>79</v>
      </c>
      <c r="E1026" s="21">
        <v>5.26012055706666</v>
      </c>
      <c r="F1026" s="23">
        <v>213026.54116201299</v>
      </c>
      <c r="G1026" s="23" t="s">
        <v>117</v>
      </c>
      <c r="H1026" s="16" t="s">
        <v>117</v>
      </c>
      <c r="I1026" s="16" t="s">
        <v>117</v>
      </c>
      <c r="J1026" s="16" t="s">
        <v>117</v>
      </c>
      <c r="K1026" s="17" t="s">
        <v>117</v>
      </c>
      <c r="L1026" s="18" t="s">
        <v>117</v>
      </c>
      <c r="N1026" s="20" t="s">
        <v>117</v>
      </c>
      <c r="P1026" s="19"/>
    </row>
    <row r="1027" spans="1:16" x14ac:dyDescent="0.3">
      <c r="A1027" s="12" t="s">
        <v>202</v>
      </c>
      <c r="B1027" s="12" t="s">
        <v>147</v>
      </c>
      <c r="C1027" s="12" t="s">
        <v>203</v>
      </c>
      <c r="D1027" s="12" t="s">
        <v>79</v>
      </c>
      <c r="E1027" s="21">
        <v>5.2600957309333296</v>
      </c>
      <c r="F1027" s="23">
        <v>208855.48751492199</v>
      </c>
      <c r="G1027" s="23" t="s">
        <v>117</v>
      </c>
      <c r="H1027" s="16" t="s">
        <v>117</v>
      </c>
      <c r="I1027" s="16" t="s">
        <v>117</v>
      </c>
      <c r="J1027" s="16" t="s">
        <v>117</v>
      </c>
      <c r="K1027" s="17" t="s">
        <v>117</v>
      </c>
      <c r="L1027" s="18" t="s">
        <v>117</v>
      </c>
      <c r="N1027" s="20" t="s">
        <v>117</v>
      </c>
      <c r="P1027" s="19"/>
    </row>
    <row r="1028" spans="1:16" x14ac:dyDescent="0.3">
      <c r="A1028" s="12" t="s">
        <v>204</v>
      </c>
      <c r="B1028" s="12" t="s">
        <v>147</v>
      </c>
      <c r="C1028" s="12" t="s">
        <v>205</v>
      </c>
      <c r="D1028" s="12" t="s">
        <v>79</v>
      </c>
      <c r="E1028" s="21">
        <v>5.2601681954666599</v>
      </c>
      <c r="F1028" s="23">
        <v>221853.65882612401</v>
      </c>
      <c r="G1028" s="23" t="s">
        <v>117</v>
      </c>
      <c r="H1028" s="16" t="s">
        <v>117</v>
      </c>
      <c r="I1028" s="16" t="s">
        <v>117</v>
      </c>
      <c r="J1028" s="16" t="s">
        <v>117</v>
      </c>
      <c r="K1028" s="17" t="s">
        <v>117</v>
      </c>
      <c r="L1028" s="18" t="s">
        <v>117</v>
      </c>
      <c r="N1028" s="20" t="s">
        <v>117</v>
      </c>
      <c r="P1028" s="19"/>
    </row>
    <row r="1029" spans="1:16" x14ac:dyDescent="0.3">
      <c r="A1029" s="12" t="s">
        <v>206</v>
      </c>
      <c r="B1029" s="12" t="s">
        <v>147</v>
      </c>
      <c r="C1029" s="12" t="s">
        <v>207</v>
      </c>
      <c r="D1029" s="12" t="s">
        <v>79</v>
      </c>
      <c r="E1029" s="21">
        <v>5.2602144319999997</v>
      </c>
      <c r="F1029" s="23">
        <v>180673.21680038999</v>
      </c>
      <c r="G1029" s="23" t="s">
        <v>117</v>
      </c>
      <c r="H1029" s="16" t="s">
        <v>117</v>
      </c>
      <c r="I1029" s="16" t="s">
        <v>117</v>
      </c>
      <c r="J1029" s="16" t="s">
        <v>117</v>
      </c>
      <c r="K1029" s="17" t="s">
        <v>117</v>
      </c>
      <c r="L1029" s="18" t="s">
        <v>117</v>
      </c>
      <c r="N1029" s="20" t="s">
        <v>117</v>
      </c>
      <c r="P1029" s="19"/>
    </row>
    <row r="1030" spans="1:16" x14ac:dyDescent="0.3">
      <c r="A1030" s="12" t="s">
        <v>208</v>
      </c>
      <c r="B1030" s="12" t="s">
        <v>147</v>
      </c>
      <c r="C1030" s="12" t="s">
        <v>209</v>
      </c>
      <c r="D1030" s="12" t="s">
        <v>79</v>
      </c>
      <c r="E1030" s="21">
        <v>5.2600956527999996</v>
      </c>
      <c r="F1030" s="23">
        <v>227439.64621410501</v>
      </c>
      <c r="G1030" s="23" t="s">
        <v>117</v>
      </c>
      <c r="H1030" s="16" t="s">
        <v>117</v>
      </c>
      <c r="I1030" s="16" t="s">
        <v>117</v>
      </c>
      <c r="J1030" s="16" t="s">
        <v>117</v>
      </c>
      <c r="K1030" s="17" t="s">
        <v>117</v>
      </c>
      <c r="L1030" s="18" t="s">
        <v>117</v>
      </c>
      <c r="N1030" s="20" t="s">
        <v>117</v>
      </c>
      <c r="P1030" s="19"/>
    </row>
    <row r="1031" spans="1:16" x14ac:dyDescent="0.3">
      <c r="A1031" s="12" t="s">
        <v>210</v>
      </c>
      <c r="B1031" s="12" t="s">
        <v>147</v>
      </c>
      <c r="C1031" s="12" t="s">
        <v>211</v>
      </c>
      <c r="D1031" s="12" t="s">
        <v>79</v>
      </c>
      <c r="E1031" s="21">
        <v>5.2601929218666603</v>
      </c>
      <c r="F1031" s="23">
        <v>203838.18710003101</v>
      </c>
      <c r="G1031" s="23" t="s">
        <v>117</v>
      </c>
      <c r="H1031" s="16" t="s">
        <v>117</v>
      </c>
      <c r="I1031" s="16" t="s">
        <v>117</v>
      </c>
      <c r="J1031" s="16" t="s">
        <v>117</v>
      </c>
      <c r="K1031" s="17" t="s">
        <v>117</v>
      </c>
      <c r="L1031" s="18" t="s">
        <v>117</v>
      </c>
      <c r="N1031" s="20" t="s">
        <v>117</v>
      </c>
      <c r="P1031" s="19"/>
    </row>
    <row r="1032" spans="1:16" x14ac:dyDescent="0.3">
      <c r="A1032" s="12" t="s">
        <v>212</v>
      </c>
      <c r="B1032" s="12" t="s">
        <v>147</v>
      </c>
      <c r="C1032" s="12" t="s">
        <v>213</v>
      </c>
      <c r="D1032" s="12" t="s">
        <v>79</v>
      </c>
      <c r="E1032" s="21">
        <v>5.2601337434666604</v>
      </c>
      <c r="F1032" s="23">
        <v>182828.67149783301</v>
      </c>
      <c r="G1032" s="23" t="s">
        <v>117</v>
      </c>
      <c r="H1032" s="16" t="s">
        <v>117</v>
      </c>
      <c r="I1032" s="16" t="s">
        <v>117</v>
      </c>
      <c r="J1032" s="16" t="s">
        <v>117</v>
      </c>
      <c r="K1032" s="17" t="s">
        <v>117</v>
      </c>
      <c r="L1032" s="18" t="s">
        <v>117</v>
      </c>
      <c r="N1032" s="20" t="s">
        <v>117</v>
      </c>
      <c r="P1032" s="19"/>
    </row>
    <row r="1033" spans="1:16" x14ac:dyDescent="0.3">
      <c r="A1033" s="12" t="s">
        <v>214</v>
      </c>
      <c r="B1033" s="12" t="s">
        <v>147</v>
      </c>
      <c r="C1033" s="12" t="s">
        <v>148</v>
      </c>
      <c r="D1033" s="12" t="s">
        <v>79</v>
      </c>
      <c r="E1033" s="21">
        <v>5.2601719834666598</v>
      </c>
      <c r="F1033" s="23">
        <v>247720.31194772999</v>
      </c>
      <c r="G1033" s="23" t="s">
        <v>117</v>
      </c>
      <c r="H1033" s="16" t="s">
        <v>117</v>
      </c>
      <c r="I1033" s="16" t="s">
        <v>117</v>
      </c>
      <c r="J1033" s="16" t="s">
        <v>117</v>
      </c>
      <c r="K1033" s="17" t="s">
        <v>117</v>
      </c>
      <c r="L1033" s="18" t="s">
        <v>117</v>
      </c>
      <c r="N1033" s="20" t="s">
        <v>117</v>
      </c>
      <c r="P1033" s="19"/>
    </row>
    <row r="1034" spans="1:16" x14ac:dyDescent="0.3">
      <c r="A1034" s="12" t="s">
        <v>215</v>
      </c>
      <c r="B1034" s="12" t="s">
        <v>147</v>
      </c>
      <c r="C1034" s="12" t="s">
        <v>216</v>
      </c>
      <c r="D1034" s="12" t="s">
        <v>79</v>
      </c>
      <c r="E1034" s="21">
        <v>5.2601708378666601</v>
      </c>
      <c r="F1034" s="23">
        <v>208980.850652703</v>
      </c>
      <c r="G1034" s="23" t="s">
        <v>117</v>
      </c>
      <c r="H1034" s="16" t="s">
        <v>117</v>
      </c>
      <c r="I1034" s="16" t="s">
        <v>117</v>
      </c>
      <c r="J1034" s="16" t="s">
        <v>117</v>
      </c>
      <c r="K1034" s="17" t="s">
        <v>117</v>
      </c>
      <c r="L1034" s="18" t="s">
        <v>117</v>
      </c>
      <c r="N1034" s="20" t="s">
        <v>117</v>
      </c>
      <c r="P1034" s="19"/>
    </row>
    <row r="1035" spans="1:16" x14ac:dyDescent="0.3">
      <c r="A1035" s="12" t="s">
        <v>217</v>
      </c>
      <c r="B1035" s="12" t="s">
        <v>147</v>
      </c>
      <c r="C1035" s="12" t="s">
        <v>218</v>
      </c>
      <c r="D1035" s="12" t="s">
        <v>79</v>
      </c>
      <c r="E1035" s="21">
        <v>5.2601810736000001</v>
      </c>
      <c r="F1035" s="23">
        <v>208368.541740257</v>
      </c>
      <c r="G1035" s="23" t="s">
        <v>117</v>
      </c>
      <c r="H1035" s="16" t="s">
        <v>117</v>
      </c>
      <c r="I1035" s="16" t="s">
        <v>117</v>
      </c>
      <c r="J1035" s="16" t="s">
        <v>117</v>
      </c>
      <c r="K1035" s="17" t="s">
        <v>117</v>
      </c>
      <c r="L1035" s="18" t="s">
        <v>117</v>
      </c>
      <c r="N1035" s="20" t="s">
        <v>117</v>
      </c>
      <c r="P1035" s="19"/>
    </row>
    <row r="1036" spans="1:16" x14ac:dyDescent="0.3">
      <c r="A1036" s="12" t="s">
        <v>219</v>
      </c>
      <c r="B1036" s="12" t="s">
        <v>147</v>
      </c>
      <c r="C1036" s="12" t="s">
        <v>220</v>
      </c>
      <c r="D1036" s="12" t="s">
        <v>79</v>
      </c>
      <c r="E1036" s="21">
        <v>5.260156372</v>
      </c>
      <c r="F1036" s="23">
        <v>201034.69226976301</v>
      </c>
      <c r="G1036" s="23" t="s">
        <v>117</v>
      </c>
      <c r="H1036" s="16" t="s">
        <v>117</v>
      </c>
      <c r="I1036" s="16" t="s">
        <v>117</v>
      </c>
      <c r="J1036" s="16" t="s">
        <v>117</v>
      </c>
      <c r="K1036" s="17" t="s">
        <v>117</v>
      </c>
      <c r="L1036" s="18" t="s">
        <v>117</v>
      </c>
      <c r="N1036" s="20" t="s">
        <v>117</v>
      </c>
      <c r="P1036" s="19"/>
    </row>
    <row r="1037" spans="1:16" x14ac:dyDescent="0.3">
      <c r="A1037" s="12" t="s">
        <v>221</v>
      </c>
      <c r="B1037" s="12" t="s">
        <v>147</v>
      </c>
      <c r="C1037" s="12" t="s">
        <v>164</v>
      </c>
      <c r="D1037" s="12" t="s">
        <v>79</v>
      </c>
      <c r="E1037" s="21">
        <v>5.26009135653333</v>
      </c>
      <c r="F1037" s="23">
        <v>208714.250261226</v>
      </c>
      <c r="G1037" s="23" t="s">
        <v>117</v>
      </c>
      <c r="H1037" s="16" t="s">
        <v>117</v>
      </c>
      <c r="I1037" s="16" t="s">
        <v>117</v>
      </c>
      <c r="J1037" s="16" t="s">
        <v>117</v>
      </c>
      <c r="K1037" s="17" t="s">
        <v>117</v>
      </c>
      <c r="L1037" s="18" t="s">
        <v>117</v>
      </c>
      <c r="N1037" s="20" t="s">
        <v>117</v>
      </c>
      <c r="P1037" s="19"/>
    </row>
    <row r="1038" spans="1:16" x14ac:dyDescent="0.3">
      <c r="A1038" s="12" t="s">
        <v>222</v>
      </c>
      <c r="B1038" s="12" t="s">
        <v>147</v>
      </c>
      <c r="C1038" s="12" t="s">
        <v>166</v>
      </c>
      <c r="D1038" s="12" t="s">
        <v>79</v>
      </c>
      <c r="E1038" s="21">
        <v>5.2601700053333298</v>
      </c>
      <c r="F1038" s="23">
        <v>184898.52896977001</v>
      </c>
      <c r="G1038" s="23" t="s">
        <v>117</v>
      </c>
      <c r="H1038" s="16" t="s">
        <v>117</v>
      </c>
      <c r="I1038" s="16" t="s">
        <v>117</v>
      </c>
      <c r="J1038" s="16" t="s">
        <v>117</v>
      </c>
      <c r="K1038" s="17" t="s">
        <v>117</v>
      </c>
      <c r="L1038" s="18" t="s">
        <v>117</v>
      </c>
      <c r="N1038" s="20" t="s">
        <v>117</v>
      </c>
      <c r="P1038" s="19"/>
    </row>
    <row r="1039" spans="1:16" x14ac:dyDescent="0.3">
      <c r="A1039" s="12" t="s">
        <v>223</v>
      </c>
      <c r="B1039" s="12" t="s">
        <v>147</v>
      </c>
      <c r="C1039" s="12" t="s">
        <v>174</v>
      </c>
      <c r="D1039" s="12" t="s">
        <v>79</v>
      </c>
      <c r="E1039" s="21">
        <v>5.2600819895999997</v>
      </c>
      <c r="F1039" s="23">
        <v>211688.133760289</v>
      </c>
      <c r="G1039" s="23" t="s">
        <v>117</v>
      </c>
      <c r="H1039" s="16" t="s">
        <v>117</v>
      </c>
      <c r="I1039" s="16" t="s">
        <v>117</v>
      </c>
      <c r="J1039" s="16" t="s">
        <v>117</v>
      </c>
      <c r="K1039" s="17" t="s">
        <v>117</v>
      </c>
      <c r="L1039" s="18" t="s">
        <v>117</v>
      </c>
      <c r="N1039" s="20" t="s">
        <v>117</v>
      </c>
      <c r="P1039" s="19"/>
    </row>
    <row r="1040" spans="1:16" x14ac:dyDescent="0.3">
      <c r="A1040" s="12" t="s">
        <v>224</v>
      </c>
      <c r="B1040" s="12" t="s">
        <v>147</v>
      </c>
      <c r="C1040" s="12" t="s">
        <v>78</v>
      </c>
      <c r="D1040" s="12" t="s">
        <v>79</v>
      </c>
      <c r="E1040" s="21">
        <v>5.26008210293333</v>
      </c>
      <c r="F1040" s="23">
        <v>212258.872832853</v>
      </c>
      <c r="G1040" s="23" t="s">
        <v>117</v>
      </c>
      <c r="H1040" s="16" t="s">
        <v>117</v>
      </c>
      <c r="I1040" s="16" t="s">
        <v>117</v>
      </c>
      <c r="J1040" s="16" t="s">
        <v>117</v>
      </c>
      <c r="K1040" s="17" t="s">
        <v>117</v>
      </c>
      <c r="L1040" s="18" t="s">
        <v>117</v>
      </c>
      <c r="N1040" s="20" t="s">
        <v>117</v>
      </c>
      <c r="P1040" s="19"/>
    </row>
    <row r="1041" spans="1:16" x14ac:dyDescent="0.3">
      <c r="A1041" s="12" t="s">
        <v>225</v>
      </c>
      <c r="B1041" s="12" t="s">
        <v>147</v>
      </c>
      <c r="C1041" s="12" t="s">
        <v>181</v>
      </c>
      <c r="D1041" s="12" t="s">
        <v>79</v>
      </c>
      <c r="E1041" s="21">
        <v>5.26013062586666</v>
      </c>
      <c r="F1041" s="23">
        <v>222103.96839258401</v>
      </c>
      <c r="G1041" s="23" t="s">
        <v>117</v>
      </c>
      <c r="H1041" s="16" t="s">
        <v>117</v>
      </c>
      <c r="I1041" s="16" t="s">
        <v>117</v>
      </c>
      <c r="J1041" s="16" t="s">
        <v>117</v>
      </c>
      <c r="K1041" s="17" t="s">
        <v>117</v>
      </c>
      <c r="L1041" s="18" t="s">
        <v>117</v>
      </c>
      <c r="N1041" s="20" t="s">
        <v>117</v>
      </c>
      <c r="P1041" s="19"/>
    </row>
    <row r="1042" spans="1:16" x14ac:dyDescent="0.3">
      <c r="A1042" s="12" t="s">
        <v>226</v>
      </c>
      <c r="B1042" s="12" t="s">
        <v>147</v>
      </c>
      <c r="C1042" s="12" t="s">
        <v>187</v>
      </c>
      <c r="D1042" s="12" t="s">
        <v>79</v>
      </c>
      <c r="E1042" s="21">
        <v>5.2601549434666603</v>
      </c>
      <c r="F1042" s="23">
        <v>241975.236925868</v>
      </c>
      <c r="G1042" s="23" t="s">
        <v>117</v>
      </c>
      <c r="H1042" s="16" t="s">
        <v>117</v>
      </c>
      <c r="I1042" s="16" t="s">
        <v>117</v>
      </c>
      <c r="J1042" s="16" t="s">
        <v>117</v>
      </c>
      <c r="K1042" s="17" t="s">
        <v>117</v>
      </c>
      <c r="L1042" s="18" t="s">
        <v>117</v>
      </c>
      <c r="N1042" s="20" t="s">
        <v>117</v>
      </c>
      <c r="P1042" s="19"/>
    </row>
    <row r="1043" spans="1:16" x14ac:dyDescent="0.3">
      <c r="A1043" s="12" t="s">
        <v>227</v>
      </c>
      <c r="B1043" s="12" t="s">
        <v>147</v>
      </c>
      <c r="C1043" s="12" t="s">
        <v>192</v>
      </c>
      <c r="D1043" s="12" t="s">
        <v>79</v>
      </c>
      <c r="E1043" s="21">
        <v>5.26023479386666</v>
      </c>
      <c r="F1043" s="23">
        <v>214275.35722599301</v>
      </c>
      <c r="G1043" s="23" t="s">
        <v>117</v>
      </c>
      <c r="H1043" s="16" t="s">
        <v>117</v>
      </c>
      <c r="I1043" s="16" t="s">
        <v>117</v>
      </c>
      <c r="J1043" s="16" t="s">
        <v>117</v>
      </c>
      <c r="K1043" s="17" t="s">
        <v>117</v>
      </c>
      <c r="L1043" s="18" t="s">
        <v>117</v>
      </c>
      <c r="N1043" s="20" t="s">
        <v>117</v>
      </c>
      <c r="P1043" s="19"/>
    </row>
    <row r="1044" spans="1:16" x14ac:dyDescent="0.3">
      <c r="A1044" s="12" t="s">
        <v>228</v>
      </c>
      <c r="B1044" s="12" t="s">
        <v>147</v>
      </c>
      <c r="C1044" s="12" t="s">
        <v>183</v>
      </c>
      <c r="D1044" s="12" t="s">
        <v>79</v>
      </c>
      <c r="E1044" s="21">
        <v>5.2602058709333299</v>
      </c>
      <c r="F1044" s="23">
        <v>228520.016260854</v>
      </c>
      <c r="G1044" s="23" t="s">
        <v>117</v>
      </c>
      <c r="H1044" s="16" t="s">
        <v>117</v>
      </c>
      <c r="I1044" s="16" t="s">
        <v>117</v>
      </c>
      <c r="J1044" s="16" t="s">
        <v>117</v>
      </c>
      <c r="K1044" s="17" t="s">
        <v>117</v>
      </c>
      <c r="L1044" s="18" t="s">
        <v>117</v>
      </c>
      <c r="N1044" s="20" t="s">
        <v>117</v>
      </c>
      <c r="P1044" s="19"/>
    </row>
    <row r="1045" spans="1:16" x14ac:dyDescent="0.3">
      <c r="A1045" s="12" t="s">
        <v>229</v>
      </c>
      <c r="B1045" s="12" t="s">
        <v>147</v>
      </c>
      <c r="C1045" s="12" t="s">
        <v>197</v>
      </c>
      <c r="D1045" s="12" t="s">
        <v>79</v>
      </c>
      <c r="E1045" s="21">
        <v>5.2601881847999996</v>
      </c>
      <c r="F1045" s="23">
        <v>240648.782926552</v>
      </c>
      <c r="G1045" s="23" t="s">
        <v>117</v>
      </c>
      <c r="H1045" s="16" t="s">
        <v>117</v>
      </c>
      <c r="I1045" s="16" t="s">
        <v>117</v>
      </c>
      <c r="J1045" s="16" t="s">
        <v>117</v>
      </c>
      <c r="K1045" s="17" t="s">
        <v>117</v>
      </c>
      <c r="L1045" s="18" t="s">
        <v>117</v>
      </c>
      <c r="N1045" s="20" t="s">
        <v>117</v>
      </c>
      <c r="P1045" s="19"/>
    </row>
    <row r="1046" spans="1:16" x14ac:dyDescent="0.3">
      <c r="A1046" s="12" t="s">
        <v>230</v>
      </c>
      <c r="B1046" s="12" t="s">
        <v>147</v>
      </c>
      <c r="C1046" s="12" t="s">
        <v>156</v>
      </c>
      <c r="D1046" s="12" t="s">
        <v>79</v>
      </c>
      <c r="E1046" s="21">
        <v>5.2600741458666596</v>
      </c>
      <c r="F1046" s="23">
        <v>187091.26553992101</v>
      </c>
      <c r="G1046" s="23" t="s">
        <v>117</v>
      </c>
      <c r="H1046" s="16" t="s">
        <v>117</v>
      </c>
      <c r="I1046" s="16" t="s">
        <v>117</v>
      </c>
      <c r="J1046" s="16" t="s">
        <v>117</v>
      </c>
      <c r="K1046" s="17" t="s">
        <v>117</v>
      </c>
      <c r="L1046" s="18" t="s">
        <v>117</v>
      </c>
      <c r="N1046" s="20" t="s">
        <v>117</v>
      </c>
      <c r="P1046" s="19"/>
    </row>
    <row r="1047" spans="1:16" x14ac:dyDescent="0.3">
      <c r="A1047" s="12" t="s">
        <v>231</v>
      </c>
      <c r="B1047" s="12" t="s">
        <v>147</v>
      </c>
      <c r="C1047" s="12" t="s">
        <v>150</v>
      </c>
      <c r="D1047" s="12" t="s">
        <v>79</v>
      </c>
      <c r="E1047" s="21">
        <v>5.2601386679999997</v>
      </c>
      <c r="F1047" s="23">
        <v>214163.725552833</v>
      </c>
      <c r="G1047" s="23" t="s">
        <v>117</v>
      </c>
      <c r="H1047" s="16" t="s">
        <v>117</v>
      </c>
      <c r="I1047" s="16" t="s">
        <v>117</v>
      </c>
      <c r="J1047" s="16" t="s">
        <v>117</v>
      </c>
      <c r="K1047" s="17" t="s">
        <v>117</v>
      </c>
      <c r="L1047" s="18" t="s">
        <v>117</v>
      </c>
      <c r="N1047" s="20" t="s">
        <v>117</v>
      </c>
      <c r="P1047" s="19"/>
    </row>
    <row r="1048" spans="1:16" x14ac:dyDescent="0.3">
      <c r="A1048" s="12" t="s">
        <v>232</v>
      </c>
      <c r="B1048" s="12" t="s">
        <v>147</v>
      </c>
      <c r="C1048" s="12" t="s">
        <v>78</v>
      </c>
      <c r="D1048" s="12" t="s">
        <v>79</v>
      </c>
      <c r="E1048" s="21">
        <v>5.2601785797333296</v>
      </c>
      <c r="F1048" s="23">
        <v>211473.26316571201</v>
      </c>
      <c r="G1048" s="23" t="s">
        <v>117</v>
      </c>
      <c r="H1048" s="16" t="s">
        <v>117</v>
      </c>
      <c r="I1048" s="16" t="s">
        <v>117</v>
      </c>
      <c r="J1048" s="16" t="s">
        <v>117</v>
      </c>
      <c r="K1048" s="17" t="s">
        <v>117</v>
      </c>
      <c r="L1048" s="18" t="s">
        <v>117</v>
      </c>
      <c r="N1048" s="20" t="s">
        <v>117</v>
      </c>
      <c r="P1048" s="19"/>
    </row>
    <row r="1049" spans="1:16" x14ac:dyDescent="0.3">
      <c r="A1049" s="12" t="s">
        <v>233</v>
      </c>
      <c r="B1049" s="12" t="s">
        <v>147</v>
      </c>
      <c r="C1049" s="12" t="s">
        <v>150</v>
      </c>
      <c r="D1049" s="12" t="s">
        <v>79</v>
      </c>
      <c r="E1049" s="21">
        <v>5.2601466717333301</v>
      </c>
      <c r="F1049" s="23">
        <v>214832.48323828401</v>
      </c>
      <c r="G1049" s="23" t="s">
        <v>117</v>
      </c>
      <c r="H1049" s="16" t="s">
        <v>117</v>
      </c>
      <c r="I1049" s="16" t="s">
        <v>117</v>
      </c>
      <c r="J1049" s="16" t="s">
        <v>117</v>
      </c>
      <c r="K1049" s="17" t="s">
        <v>117</v>
      </c>
      <c r="L1049" s="18" t="s">
        <v>117</v>
      </c>
      <c r="N1049" s="20" t="s">
        <v>117</v>
      </c>
      <c r="P1049" s="19"/>
    </row>
    <row r="1050" spans="1:16" x14ac:dyDescent="0.3">
      <c r="A1050" s="12" t="s">
        <v>234</v>
      </c>
      <c r="B1050" s="12" t="s">
        <v>147</v>
      </c>
      <c r="C1050" s="12" t="s">
        <v>78</v>
      </c>
      <c r="D1050" s="12" t="s">
        <v>79</v>
      </c>
      <c r="E1050" s="21">
        <v>5.2601354765333301</v>
      </c>
      <c r="F1050" s="23">
        <v>212127.98339881899</v>
      </c>
      <c r="G1050" s="23" t="s">
        <v>117</v>
      </c>
      <c r="H1050" s="16" t="s">
        <v>117</v>
      </c>
      <c r="I1050" s="16" t="s">
        <v>117</v>
      </c>
      <c r="J1050" s="16" t="s">
        <v>117</v>
      </c>
      <c r="K1050" s="17" t="s">
        <v>117</v>
      </c>
      <c r="L1050" s="18" t="s">
        <v>117</v>
      </c>
      <c r="N1050" s="20" t="s">
        <v>117</v>
      </c>
      <c r="P1050" s="19"/>
    </row>
    <row r="1052" spans="1:16" x14ac:dyDescent="0.3">
      <c r="A1052" s="11" t="s">
        <v>50</v>
      </c>
      <c r="C1052" s="11" t="s">
        <v>51</v>
      </c>
      <c r="D1052" s="11" t="s">
        <v>52</v>
      </c>
      <c r="F1052" s="13" t="s">
        <v>53</v>
      </c>
      <c r="G1052" s="14" t="s">
        <v>54</v>
      </c>
      <c r="H1052" s="15"/>
      <c r="P1052" s="19"/>
    </row>
    <row r="1053" spans="1:16" x14ac:dyDescent="0.3">
      <c r="A1053" s="12" t="s">
        <v>255</v>
      </c>
      <c r="C1053" s="12" t="s">
        <v>56</v>
      </c>
      <c r="D1053" s="12" t="s">
        <v>57</v>
      </c>
      <c r="F1053" s="22" t="s">
        <v>58</v>
      </c>
      <c r="G1053" s="22" t="s">
        <v>256</v>
      </c>
      <c r="P1053" s="19"/>
    </row>
    <row r="1054" spans="1:16" x14ac:dyDescent="0.3">
      <c r="I1054" s="24" t="s">
        <v>60</v>
      </c>
      <c r="J1054" s="24" t="s">
        <v>61</v>
      </c>
      <c r="P1054" s="19"/>
    </row>
    <row r="1055" spans="1:16" s="1" customFormat="1" x14ac:dyDescent="0.3">
      <c r="A1055" s="11" t="s">
        <v>62</v>
      </c>
      <c r="B1055" s="11" t="s">
        <v>63</v>
      </c>
      <c r="C1055" s="11" t="s">
        <v>64</v>
      </c>
      <c r="D1055" s="25" t="s">
        <v>65</v>
      </c>
      <c r="E1055" s="30" t="s">
        <v>75</v>
      </c>
      <c r="F1055" s="26" t="s">
        <v>66</v>
      </c>
      <c r="G1055" s="26" t="s">
        <v>67</v>
      </c>
      <c r="H1055" s="24" t="s">
        <v>68</v>
      </c>
      <c r="I1055" s="24" t="s">
        <v>69</v>
      </c>
      <c r="J1055" s="24" t="s">
        <v>69</v>
      </c>
      <c r="K1055" s="27" t="s">
        <v>70</v>
      </c>
      <c r="L1055" s="28" t="s">
        <v>71</v>
      </c>
      <c r="M1055" s="29" t="s">
        <v>72</v>
      </c>
      <c r="N1055" s="29" t="s">
        <v>73</v>
      </c>
      <c r="O1055" s="29" t="s">
        <v>74</v>
      </c>
      <c r="P1055" s="29"/>
    </row>
    <row r="1056" spans="1:16" x14ac:dyDescent="0.3">
      <c r="A1056" s="12" t="s">
        <v>76</v>
      </c>
      <c r="B1056" s="12" t="s">
        <v>77</v>
      </c>
      <c r="C1056" s="12" t="s">
        <v>78</v>
      </c>
      <c r="D1056" s="12" t="s">
        <v>79</v>
      </c>
      <c r="E1056" s="21">
        <v>5.2588117847999998</v>
      </c>
      <c r="F1056" s="23">
        <v>58997.989427452703</v>
      </c>
      <c r="G1056" s="23">
        <v>199252.046105496</v>
      </c>
      <c r="H1056" s="16">
        <v>0.29609728271606001</v>
      </c>
      <c r="I1056" s="16">
        <v>1</v>
      </c>
      <c r="J1056" s="16">
        <v>1.00002231303713</v>
      </c>
      <c r="K1056" s="17">
        <v>2.2313037134000002E-5</v>
      </c>
      <c r="L1056" s="18">
        <v>3.3468628152472001E-2</v>
      </c>
      <c r="N1056" s="20" t="s">
        <v>81</v>
      </c>
      <c r="O1056" s="20" t="s">
        <v>82</v>
      </c>
      <c r="P1056" s="19"/>
    </row>
    <row r="1057" spans="1:16" x14ac:dyDescent="0.3">
      <c r="A1057" s="12" t="s">
        <v>83</v>
      </c>
      <c r="B1057" s="12" t="s">
        <v>77</v>
      </c>
      <c r="C1057" s="12" t="s">
        <v>84</v>
      </c>
      <c r="D1057" s="12" t="s">
        <v>79</v>
      </c>
      <c r="E1057" s="21">
        <v>5.2588837261333303</v>
      </c>
      <c r="F1057" s="23">
        <v>121535.63318402501</v>
      </c>
      <c r="G1057" s="23">
        <v>211733.37869811899</v>
      </c>
      <c r="H1057" s="16">
        <v>0.57400318235749803</v>
      </c>
      <c r="I1057" s="16">
        <v>2.5</v>
      </c>
      <c r="J1057" s="16">
        <v>2.3784204638541802</v>
      </c>
      <c r="K1057" s="17">
        <v>-4.8631814458325998E-2</v>
      </c>
      <c r="L1057" s="18">
        <v>5.3764559124590003E-3</v>
      </c>
      <c r="N1057" s="20" t="s">
        <v>85</v>
      </c>
      <c r="O1057" s="20" t="s">
        <v>82</v>
      </c>
      <c r="P1057" s="19"/>
    </row>
    <row r="1058" spans="1:16" x14ac:dyDescent="0.3">
      <c r="A1058" s="12" t="s">
        <v>86</v>
      </c>
      <c r="B1058" s="12" t="s">
        <v>77</v>
      </c>
      <c r="C1058" s="12" t="s">
        <v>87</v>
      </c>
      <c r="D1058" s="12" t="s">
        <v>79</v>
      </c>
      <c r="E1058" s="21">
        <v>5.2588839168000003</v>
      </c>
      <c r="F1058" s="23">
        <v>184218.63583741899</v>
      </c>
      <c r="G1058" s="23">
        <v>191335.07566778999</v>
      </c>
      <c r="H1058" s="16">
        <v>0.96280640229956005</v>
      </c>
      <c r="I1058" s="16">
        <v>5</v>
      </c>
      <c r="J1058" s="16">
        <v>4.28763039130384</v>
      </c>
      <c r="K1058" s="17">
        <v>-0.14247392173923101</v>
      </c>
      <c r="L1058" s="18">
        <v>7.7575009695265998E-2</v>
      </c>
      <c r="N1058" s="20" t="s">
        <v>88</v>
      </c>
      <c r="O1058" s="20" t="s">
        <v>82</v>
      </c>
      <c r="P1058" s="19"/>
    </row>
    <row r="1059" spans="1:16" x14ac:dyDescent="0.3">
      <c r="A1059" s="12" t="s">
        <v>89</v>
      </c>
      <c r="B1059" s="12" t="s">
        <v>77</v>
      </c>
      <c r="C1059" s="12" t="s">
        <v>90</v>
      </c>
      <c r="D1059" s="12" t="s">
        <v>79</v>
      </c>
      <c r="E1059" s="21">
        <v>5.2587376106666603</v>
      </c>
      <c r="F1059" s="23">
        <v>369249.51765310601</v>
      </c>
      <c r="G1059" s="23">
        <v>202404.88658022101</v>
      </c>
      <c r="H1059" s="16">
        <v>1.8243112796921299</v>
      </c>
      <c r="I1059" s="16">
        <v>10</v>
      </c>
      <c r="J1059" s="16">
        <v>8.4416259369352797</v>
      </c>
      <c r="K1059" s="17">
        <v>-0.155837406306472</v>
      </c>
      <c r="L1059" s="18">
        <v>0.20285005282785301</v>
      </c>
      <c r="N1059" s="20" t="s">
        <v>91</v>
      </c>
      <c r="O1059" s="20" t="s">
        <v>82</v>
      </c>
      <c r="P1059" s="19"/>
    </row>
    <row r="1060" spans="1:16" x14ac:dyDescent="0.3">
      <c r="A1060" s="12" t="s">
        <v>92</v>
      </c>
      <c r="B1060" s="12" t="s">
        <v>77</v>
      </c>
      <c r="C1060" s="12" t="s">
        <v>93</v>
      </c>
      <c r="D1060" s="12" t="s">
        <v>79</v>
      </c>
      <c r="E1060" s="21">
        <v>5.2588187351999904</v>
      </c>
      <c r="F1060" s="23">
        <v>1114850.1283281599</v>
      </c>
      <c r="G1060" s="23">
        <v>167975.45008440799</v>
      </c>
      <c r="H1060" s="16">
        <v>6.6369825338639901</v>
      </c>
      <c r="I1060" s="16">
        <v>25</v>
      </c>
      <c r="J1060" s="16">
        <v>29.9965921825235</v>
      </c>
      <c r="K1060" s="17">
        <v>0.19986368730094001</v>
      </c>
      <c r="L1060" s="18">
        <v>2.0011812571580001E-3</v>
      </c>
      <c r="N1060" s="20" t="s">
        <v>94</v>
      </c>
      <c r="O1060" s="20" t="s">
        <v>82</v>
      </c>
      <c r="P1060" s="19"/>
    </row>
    <row r="1061" spans="1:16" x14ac:dyDescent="0.3">
      <c r="A1061" s="12" t="s">
        <v>95</v>
      </c>
      <c r="B1061" s="12" t="s">
        <v>77</v>
      </c>
      <c r="C1061" s="12" t="s">
        <v>96</v>
      </c>
      <c r="D1061" s="12" t="s">
        <v>79</v>
      </c>
      <c r="E1061" s="21">
        <v>5.2588530855999904</v>
      </c>
      <c r="F1061" s="23">
        <v>1990108.4966515701</v>
      </c>
      <c r="G1061" s="23">
        <v>193826.387583289</v>
      </c>
      <c r="H1061" s="16">
        <v>10.267479683571899</v>
      </c>
      <c r="I1061" s="16">
        <v>50</v>
      </c>
      <c r="J1061" s="16">
        <v>44.771628430701703</v>
      </c>
      <c r="K1061" s="17">
        <v>-0.104567431385965</v>
      </c>
      <c r="L1061" s="18">
        <v>6.8455606568273999E-2</v>
      </c>
      <c r="N1061" s="20" t="s">
        <v>97</v>
      </c>
      <c r="O1061" s="20" t="s">
        <v>82</v>
      </c>
      <c r="P1061" s="19"/>
    </row>
    <row r="1062" spans="1:16" x14ac:dyDescent="0.3">
      <c r="A1062" s="12" t="s">
        <v>98</v>
      </c>
      <c r="B1062" s="12" t="s">
        <v>77</v>
      </c>
      <c r="C1062" s="12" t="s">
        <v>99</v>
      </c>
      <c r="D1062" s="12" t="s">
        <v>79</v>
      </c>
      <c r="E1062" s="21">
        <v>5.2589066586666604</v>
      </c>
      <c r="F1062" s="23">
        <v>3809927.5627319301</v>
      </c>
      <c r="G1062" s="23">
        <v>147010.123586742</v>
      </c>
      <c r="H1062" s="16">
        <v>25.916089788768101</v>
      </c>
      <c r="I1062" s="16">
        <v>100</v>
      </c>
      <c r="J1062" s="16">
        <v>99.037302242108495</v>
      </c>
      <c r="K1062" s="17">
        <v>-9.6269775789149994E-3</v>
      </c>
      <c r="L1062" s="18">
        <v>8.9466133848600006E-3</v>
      </c>
      <c r="N1062" s="20" t="s">
        <v>100</v>
      </c>
      <c r="O1062" s="20" t="s">
        <v>82</v>
      </c>
      <c r="P1062" s="19"/>
    </row>
    <row r="1063" spans="1:16" x14ac:dyDescent="0.3">
      <c r="A1063" s="12" t="s">
        <v>101</v>
      </c>
      <c r="B1063" s="12" t="s">
        <v>77</v>
      </c>
      <c r="C1063" s="12" t="s">
        <v>102</v>
      </c>
      <c r="D1063" s="12" t="s">
        <v>79</v>
      </c>
      <c r="E1063" s="21">
        <v>5.2488596109333301</v>
      </c>
      <c r="F1063" s="23">
        <v>9410711.8696998395</v>
      </c>
      <c r="G1063" s="23">
        <v>104705.777553857</v>
      </c>
      <c r="H1063" s="16">
        <v>89.877675230091597</v>
      </c>
      <c r="I1063" s="16">
        <v>250</v>
      </c>
      <c r="J1063" s="16">
        <v>252.52648448375299</v>
      </c>
      <c r="K1063" s="17">
        <v>1.0105937935015E-2</v>
      </c>
      <c r="L1063" s="18">
        <v>1.160465134243E-2</v>
      </c>
      <c r="M1063" s="19" t="s">
        <v>237</v>
      </c>
      <c r="N1063" s="20" t="s">
        <v>104</v>
      </c>
      <c r="O1063" s="20" t="s">
        <v>82</v>
      </c>
      <c r="P1063" s="19"/>
    </row>
    <row r="1064" spans="1:16" x14ac:dyDescent="0.3">
      <c r="A1064" s="12" t="s">
        <v>105</v>
      </c>
      <c r="B1064" s="12" t="s">
        <v>77</v>
      </c>
      <c r="C1064" s="12" t="s">
        <v>78</v>
      </c>
      <c r="D1064" s="12" t="s">
        <v>79</v>
      </c>
      <c r="E1064" s="21">
        <v>5.2588657296000001</v>
      </c>
      <c r="F1064" s="23">
        <v>63679.393544164101</v>
      </c>
      <c r="G1064" s="23">
        <v>208217.05371962101</v>
      </c>
      <c r="H1064" s="16">
        <v>0.30583178662163202</v>
      </c>
      <c r="I1064" s="16">
        <v>1</v>
      </c>
      <c r="J1064" s="16">
        <v>1.0485024835736401</v>
      </c>
      <c r="K1064" s="17">
        <v>4.8502483573643999E-2</v>
      </c>
      <c r="L1064" s="18">
        <v>3.3468628152472001E-2</v>
      </c>
      <c r="N1064" s="20" t="s">
        <v>81</v>
      </c>
      <c r="O1064" s="20" t="s">
        <v>82</v>
      </c>
      <c r="P1064" s="19"/>
    </row>
    <row r="1065" spans="1:16" x14ac:dyDescent="0.3">
      <c r="A1065" s="12" t="s">
        <v>106</v>
      </c>
      <c r="B1065" s="12" t="s">
        <v>77</v>
      </c>
      <c r="C1065" s="12" t="s">
        <v>84</v>
      </c>
      <c r="D1065" s="12" t="s">
        <v>79</v>
      </c>
      <c r="E1065" s="21">
        <v>5.2589037034666601</v>
      </c>
      <c r="F1065" s="23">
        <v>126955.77066121101</v>
      </c>
      <c r="G1065" s="23">
        <v>222590.479331312</v>
      </c>
      <c r="H1065" s="16">
        <v>0.57035579887604004</v>
      </c>
      <c r="I1065" s="16">
        <v>2.5</v>
      </c>
      <c r="J1065" s="16">
        <v>2.3604047373407302</v>
      </c>
      <c r="K1065" s="17">
        <v>-5.5838105063706997E-2</v>
      </c>
      <c r="L1065" s="18">
        <v>5.3764559124590003E-3</v>
      </c>
      <c r="N1065" s="20" t="s">
        <v>85</v>
      </c>
      <c r="O1065" s="20" t="s">
        <v>82</v>
      </c>
      <c r="P1065" s="19"/>
    </row>
    <row r="1066" spans="1:16" x14ac:dyDescent="0.3">
      <c r="A1066" s="12" t="s">
        <v>107</v>
      </c>
      <c r="B1066" s="12" t="s">
        <v>77</v>
      </c>
      <c r="C1066" s="12" t="s">
        <v>87</v>
      </c>
      <c r="D1066" s="12" t="s">
        <v>79</v>
      </c>
      <c r="E1066" s="21">
        <v>5.2588461613333299</v>
      </c>
      <c r="F1066" s="23">
        <v>215450.66817386</v>
      </c>
      <c r="G1066" s="23">
        <v>202320.43546975299</v>
      </c>
      <c r="H1066" s="16">
        <v>1.0648982030590299</v>
      </c>
      <c r="I1066" s="16">
        <v>5</v>
      </c>
      <c r="J1066" s="16">
        <v>4.7853161246814304</v>
      </c>
      <c r="K1066" s="17">
        <v>-4.2936775063712997E-2</v>
      </c>
      <c r="L1066" s="18">
        <v>7.7575009695265998E-2</v>
      </c>
      <c r="N1066" s="20" t="s">
        <v>88</v>
      </c>
      <c r="O1066" s="20" t="s">
        <v>82</v>
      </c>
      <c r="P1066" s="19"/>
    </row>
    <row r="1067" spans="1:16" x14ac:dyDescent="0.3">
      <c r="A1067" s="12" t="s">
        <v>108</v>
      </c>
      <c r="B1067" s="12" t="s">
        <v>77</v>
      </c>
      <c r="C1067" s="12" t="s">
        <v>90</v>
      </c>
      <c r="D1067" s="12" t="s">
        <v>79</v>
      </c>
      <c r="E1067" s="21">
        <v>5.2587820674666599</v>
      </c>
      <c r="F1067" s="23">
        <v>508758.62844093202</v>
      </c>
      <c r="G1067" s="23">
        <v>209984.139728807</v>
      </c>
      <c r="H1067" s="16">
        <v>2.4228431209042198</v>
      </c>
      <c r="I1067" s="16">
        <v>10</v>
      </c>
      <c r="J1067" s="16">
        <v>11.268827274547199</v>
      </c>
      <c r="K1067" s="17">
        <v>0.12688272745472201</v>
      </c>
      <c r="L1067" s="18">
        <v>0.20285005282785301</v>
      </c>
      <c r="N1067" s="20" t="s">
        <v>91</v>
      </c>
      <c r="O1067" s="20" t="s">
        <v>82</v>
      </c>
      <c r="P1067" s="19"/>
    </row>
    <row r="1068" spans="1:16" x14ac:dyDescent="0.3">
      <c r="A1068" s="12" t="s">
        <v>109</v>
      </c>
      <c r="B1068" s="12" t="s">
        <v>77</v>
      </c>
      <c r="C1068" s="12" t="s">
        <v>93</v>
      </c>
      <c r="D1068" s="12" t="s">
        <v>79</v>
      </c>
      <c r="E1068" s="21">
        <v>5.2587360221333297</v>
      </c>
      <c r="F1068" s="23">
        <v>1162774.4271728101</v>
      </c>
      <c r="G1068" s="23">
        <v>174666.800106821</v>
      </c>
      <c r="H1068" s="16">
        <v>6.6571004132536498</v>
      </c>
      <c r="I1068" s="16">
        <v>25</v>
      </c>
      <c r="J1068" s="16">
        <v>30.081605766679498</v>
      </c>
      <c r="K1068" s="17">
        <v>0.203264230667181</v>
      </c>
      <c r="L1068" s="18">
        <v>2.0011812571580001E-3</v>
      </c>
      <c r="N1068" s="20" t="s">
        <v>94</v>
      </c>
      <c r="O1068" s="20" t="s">
        <v>82</v>
      </c>
      <c r="P1068" s="19"/>
    </row>
    <row r="1069" spans="1:16" x14ac:dyDescent="0.3">
      <c r="A1069" s="12" t="s">
        <v>110</v>
      </c>
      <c r="B1069" s="12" t="s">
        <v>77</v>
      </c>
      <c r="C1069" s="12" t="s">
        <v>96</v>
      </c>
      <c r="D1069" s="12" t="s">
        <v>79</v>
      </c>
      <c r="E1069" s="21">
        <v>5.2589038034666604</v>
      </c>
      <c r="F1069" s="23">
        <v>2233027.0526565001</v>
      </c>
      <c r="G1069" s="23">
        <v>195176.169973193</v>
      </c>
      <c r="H1069" s="16">
        <v>11.4410844979855</v>
      </c>
      <c r="I1069" s="16">
        <v>50</v>
      </c>
      <c r="J1069" s="16">
        <v>49.326487598434099</v>
      </c>
      <c r="K1069" s="17">
        <v>-1.3470248031316001E-2</v>
      </c>
      <c r="L1069" s="18">
        <v>6.8455606568273999E-2</v>
      </c>
      <c r="N1069" s="20" t="s">
        <v>97</v>
      </c>
      <c r="O1069" s="20" t="s">
        <v>82</v>
      </c>
      <c r="P1069" s="19"/>
    </row>
    <row r="1070" spans="1:16" x14ac:dyDescent="0.3">
      <c r="A1070" s="12" t="s">
        <v>111</v>
      </c>
      <c r="B1070" s="12" t="s">
        <v>77</v>
      </c>
      <c r="C1070" s="12" t="s">
        <v>99</v>
      </c>
      <c r="D1070" s="12" t="s">
        <v>79</v>
      </c>
      <c r="E1070" s="21">
        <v>5.2588457533333299</v>
      </c>
      <c r="F1070" s="23">
        <v>4145749.3881050101</v>
      </c>
      <c r="G1070" s="23">
        <v>162475.00000895601</v>
      </c>
      <c r="H1070" s="16">
        <v>25.516229499162801</v>
      </c>
      <c r="I1070" s="16">
        <v>100</v>
      </c>
      <c r="J1070" s="16">
        <v>97.7921178012691</v>
      </c>
      <c r="K1070" s="17">
        <v>-2.2078821987308001E-2</v>
      </c>
      <c r="L1070" s="18">
        <v>8.9466133848600006E-3</v>
      </c>
      <c r="N1070" s="20" t="s">
        <v>100</v>
      </c>
      <c r="O1070" s="20" t="s">
        <v>82</v>
      </c>
      <c r="P1070" s="19"/>
    </row>
    <row r="1071" spans="1:16" x14ac:dyDescent="0.3">
      <c r="A1071" s="12" t="s">
        <v>112</v>
      </c>
      <c r="B1071" s="12" t="s">
        <v>77</v>
      </c>
      <c r="C1071" s="12" t="s">
        <v>102</v>
      </c>
      <c r="D1071" s="12" t="s">
        <v>79</v>
      </c>
      <c r="E1071" s="21">
        <v>5.2488549047999999</v>
      </c>
      <c r="F1071" s="23">
        <v>10472260.216513</v>
      </c>
      <c r="G1071" s="23">
        <v>119293.89869372601</v>
      </c>
      <c r="H1071" s="16">
        <v>87.785379899431504</v>
      </c>
      <c r="I1071" s="16">
        <v>250</v>
      </c>
      <c r="J1071" s="16">
        <v>248.41588780463499</v>
      </c>
      <c r="K1071" s="17">
        <v>-6.3364487814570004E-3</v>
      </c>
      <c r="L1071" s="18">
        <v>1.160465134243E-2</v>
      </c>
      <c r="N1071" s="20" t="s">
        <v>104</v>
      </c>
      <c r="O1071" s="20" t="s">
        <v>82</v>
      </c>
      <c r="P1071" s="19"/>
    </row>
    <row r="1072" spans="1:16" x14ac:dyDescent="0.3">
      <c r="A1072" s="12" t="s">
        <v>113</v>
      </c>
      <c r="B1072" s="12" t="s">
        <v>114</v>
      </c>
      <c r="C1072" s="12" t="s">
        <v>115</v>
      </c>
      <c r="D1072" s="12" t="s">
        <v>79</v>
      </c>
      <c r="E1072" s="21" t="s">
        <v>116</v>
      </c>
      <c r="F1072" s="23" t="s">
        <v>116</v>
      </c>
      <c r="G1072" s="23">
        <v>0</v>
      </c>
      <c r="H1072" s="16" t="s">
        <v>116</v>
      </c>
      <c r="I1072" s="16" t="s">
        <v>117</v>
      </c>
      <c r="J1072" s="16" t="s">
        <v>116</v>
      </c>
      <c r="K1072" s="17" t="s">
        <v>116</v>
      </c>
      <c r="L1072" s="18" t="s">
        <v>116</v>
      </c>
      <c r="M1072" s="19" t="s">
        <v>118</v>
      </c>
      <c r="N1072" s="20" t="s">
        <v>117</v>
      </c>
      <c r="O1072" s="20" t="s">
        <v>82</v>
      </c>
      <c r="P1072" s="19"/>
    </row>
    <row r="1073" spans="1:16" x14ac:dyDescent="0.3">
      <c r="A1073" s="12" t="s">
        <v>119</v>
      </c>
      <c r="B1073" s="12" t="s">
        <v>114</v>
      </c>
      <c r="C1073" s="12" t="s">
        <v>115</v>
      </c>
      <c r="D1073" s="12" t="s">
        <v>79</v>
      </c>
      <c r="E1073" s="21" t="s">
        <v>116</v>
      </c>
      <c r="F1073" s="23" t="s">
        <v>116</v>
      </c>
      <c r="G1073" s="23">
        <v>0</v>
      </c>
      <c r="H1073" s="16" t="s">
        <v>116</v>
      </c>
      <c r="I1073" s="16" t="s">
        <v>117</v>
      </c>
      <c r="J1073" s="16" t="s">
        <v>116</v>
      </c>
      <c r="K1073" s="17" t="s">
        <v>116</v>
      </c>
      <c r="L1073" s="18" t="s">
        <v>116</v>
      </c>
      <c r="M1073" s="19" t="s">
        <v>118</v>
      </c>
      <c r="N1073" s="20" t="s">
        <v>117</v>
      </c>
      <c r="O1073" s="20" t="s">
        <v>82</v>
      </c>
      <c r="P1073" s="19"/>
    </row>
    <row r="1074" spans="1:16" x14ac:dyDescent="0.3">
      <c r="A1074" s="12" t="s">
        <v>120</v>
      </c>
      <c r="B1074" s="12" t="s">
        <v>114</v>
      </c>
      <c r="C1074" s="12" t="s">
        <v>115</v>
      </c>
      <c r="D1074" s="12" t="s">
        <v>79</v>
      </c>
      <c r="E1074" s="21" t="s">
        <v>116</v>
      </c>
      <c r="F1074" s="23" t="s">
        <v>116</v>
      </c>
      <c r="G1074" s="23">
        <v>0</v>
      </c>
      <c r="H1074" s="16" t="s">
        <v>116</v>
      </c>
      <c r="I1074" s="16" t="s">
        <v>117</v>
      </c>
      <c r="J1074" s="16" t="s">
        <v>116</v>
      </c>
      <c r="K1074" s="17" t="s">
        <v>116</v>
      </c>
      <c r="L1074" s="18" t="s">
        <v>116</v>
      </c>
      <c r="M1074" s="19" t="s">
        <v>118</v>
      </c>
      <c r="N1074" s="20" t="s">
        <v>117</v>
      </c>
      <c r="O1074" s="20" t="s">
        <v>82</v>
      </c>
      <c r="P1074" s="19"/>
    </row>
    <row r="1075" spans="1:16" x14ac:dyDescent="0.3">
      <c r="A1075" s="12" t="s">
        <v>121</v>
      </c>
      <c r="B1075" s="12" t="s">
        <v>114</v>
      </c>
      <c r="C1075" s="12" t="s">
        <v>115</v>
      </c>
      <c r="D1075" s="12" t="s">
        <v>79</v>
      </c>
      <c r="E1075" s="21" t="s">
        <v>116</v>
      </c>
      <c r="F1075" s="23" t="s">
        <v>116</v>
      </c>
      <c r="G1075" s="23">
        <v>0</v>
      </c>
      <c r="H1075" s="16" t="s">
        <v>116</v>
      </c>
      <c r="I1075" s="16" t="s">
        <v>117</v>
      </c>
      <c r="J1075" s="16" t="s">
        <v>116</v>
      </c>
      <c r="K1075" s="17" t="s">
        <v>116</v>
      </c>
      <c r="L1075" s="18" t="s">
        <v>116</v>
      </c>
      <c r="M1075" s="19" t="s">
        <v>118</v>
      </c>
      <c r="N1075" s="20" t="s">
        <v>117</v>
      </c>
      <c r="O1075" s="20" t="s">
        <v>82</v>
      </c>
      <c r="P1075" s="19"/>
    </row>
    <row r="1076" spans="1:16" x14ac:dyDescent="0.3">
      <c r="A1076" s="12" t="s">
        <v>122</v>
      </c>
      <c r="B1076" s="12" t="s">
        <v>114</v>
      </c>
      <c r="C1076" s="12" t="s">
        <v>115</v>
      </c>
      <c r="D1076" s="12" t="s">
        <v>79</v>
      </c>
      <c r="E1076" s="21" t="s">
        <v>116</v>
      </c>
      <c r="F1076" s="23" t="s">
        <v>116</v>
      </c>
      <c r="G1076" s="23">
        <v>0</v>
      </c>
      <c r="H1076" s="16" t="s">
        <v>116</v>
      </c>
      <c r="I1076" s="16" t="s">
        <v>117</v>
      </c>
      <c r="J1076" s="16" t="s">
        <v>116</v>
      </c>
      <c r="K1076" s="17" t="s">
        <v>116</v>
      </c>
      <c r="L1076" s="18" t="s">
        <v>116</v>
      </c>
      <c r="M1076" s="19" t="s">
        <v>118</v>
      </c>
      <c r="N1076" s="20" t="s">
        <v>117</v>
      </c>
      <c r="O1076" s="20" t="s">
        <v>82</v>
      </c>
      <c r="P1076" s="19"/>
    </row>
    <row r="1077" spans="1:16" x14ac:dyDescent="0.3">
      <c r="A1077" s="12" t="s">
        <v>123</v>
      </c>
      <c r="B1077" s="12" t="s">
        <v>114</v>
      </c>
      <c r="C1077" s="12" t="s">
        <v>115</v>
      </c>
      <c r="D1077" s="12" t="s">
        <v>79</v>
      </c>
      <c r="E1077" s="21" t="s">
        <v>116</v>
      </c>
      <c r="F1077" s="23" t="s">
        <v>116</v>
      </c>
      <c r="G1077" s="23">
        <v>0</v>
      </c>
      <c r="H1077" s="16" t="s">
        <v>116</v>
      </c>
      <c r="I1077" s="16" t="s">
        <v>117</v>
      </c>
      <c r="J1077" s="16" t="s">
        <v>116</v>
      </c>
      <c r="K1077" s="17" t="s">
        <v>116</v>
      </c>
      <c r="L1077" s="18" t="s">
        <v>116</v>
      </c>
      <c r="M1077" s="19" t="s">
        <v>118</v>
      </c>
      <c r="N1077" s="20" t="s">
        <v>117</v>
      </c>
      <c r="O1077" s="20" t="s">
        <v>82</v>
      </c>
      <c r="P1077" s="19"/>
    </row>
    <row r="1078" spans="1:16" x14ac:dyDescent="0.3">
      <c r="A1078" s="12" t="s">
        <v>124</v>
      </c>
      <c r="B1078" s="12" t="s">
        <v>114</v>
      </c>
      <c r="C1078" s="12" t="s">
        <v>115</v>
      </c>
      <c r="D1078" s="12" t="s">
        <v>79</v>
      </c>
      <c r="E1078" s="21" t="s">
        <v>116</v>
      </c>
      <c r="F1078" s="23" t="s">
        <v>116</v>
      </c>
      <c r="G1078" s="23">
        <v>0</v>
      </c>
      <c r="H1078" s="16" t="s">
        <v>116</v>
      </c>
      <c r="I1078" s="16" t="s">
        <v>117</v>
      </c>
      <c r="J1078" s="16" t="s">
        <v>116</v>
      </c>
      <c r="K1078" s="17" t="s">
        <v>116</v>
      </c>
      <c r="L1078" s="18" t="s">
        <v>116</v>
      </c>
      <c r="M1078" s="19" t="s">
        <v>118</v>
      </c>
      <c r="N1078" s="20" t="s">
        <v>117</v>
      </c>
      <c r="O1078" s="20" t="s">
        <v>82</v>
      </c>
      <c r="P1078" s="19"/>
    </row>
    <row r="1079" spans="1:16" x14ac:dyDescent="0.3">
      <c r="A1079" s="12" t="s">
        <v>125</v>
      </c>
      <c r="B1079" s="12" t="s">
        <v>114</v>
      </c>
      <c r="C1079" s="12" t="s">
        <v>115</v>
      </c>
      <c r="D1079" s="12" t="s">
        <v>79</v>
      </c>
      <c r="E1079" s="21" t="s">
        <v>116</v>
      </c>
      <c r="F1079" s="23" t="s">
        <v>116</v>
      </c>
      <c r="G1079" s="23">
        <v>0</v>
      </c>
      <c r="H1079" s="16" t="s">
        <v>116</v>
      </c>
      <c r="I1079" s="16" t="s">
        <v>117</v>
      </c>
      <c r="J1079" s="16" t="s">
        <v>116</v>
      </c>
      <c r="K1079" s="17" t="s">
        <v>116</v>
      </c>
      <c r="L1079" s="18" t="s">
        <v>116</v>
      </c>
      <c r="M1079" s="19" t="s">
        <v>118</v>
      </c>
      <c r="N1079" s="20" t="s">
        <v>117</v>
      </c>
      <c r="O1079" s="20" t="s">
        <v>82</v>
      </c>
      <c r="P1079" s="19"/>
    </row>
    <row r="1080" spans="1:16" x14ac:dyDescent="0.3">
      <c r="A1080" s="12" t="s">
        <v>126</v>
      </c>
      <c r="B1080" s="12" t="s">
        <v>114</v>
      </c>
      <c r="C1080" s="12" t="s">
        <v>115</v>
      </c>
      <c r="D1080" s="12" t="s">
        <v>79</v>
      </c>
      <c r="E1080" s="21" t="s">
        <v>116</v>
      </c>
      <c r="F1080" s="23" t="s">
        <v>116</v>
      </c>
      <c r="G1080" s="23">
        <v>0</v>
      </c>
      <c r="H1080" s="16" t="s">
        <v>116</v>
      </c>
      <c r="I1080" s="16" t="s">
        <v>117</v>
      </c>
      <c r="J1080" s="16" t="s">
        <v>116</v>
      </c>
      <c r="K1080" s="17" t="s">
        <v>116</v>
      </c>
      <c r="L1080" s="18" t="s">
        <v>116</v>
      </c>
      <c r="M1080" s="19" t="s">
        <v>118</v>
      </c>
      <c r="N1080" s="20" t="s">
        <v>117</v>
      </c>
      <c r="O1080" s="20" t="s">
        <v>82</v>
      </c>
      <c r="P1080" s="19"/>
    </row>
    <row r="1081" spans="1:16" x14ac:dyDescent="0.3">
      <c r="A1081" s="12" t="s">
        <v>127</v>
      </c>
      <c r="B1081" s="12" t="s">
        <v>114</v>
      </c>
      <c r="C1081" s="12" t="s">
        <v>115</v>
      </c>
      <c r="D1081" s="12" t="s">
        <v>79</v>
      </c>
      <c r="E1081" s="21" t="s">
        <v>116</v>
      </c>
      <c r="F1081" s="23" t="s">
        <v>116</v>
      </c>
      <c r="G1081" s="23">
        <v>0</v>
      </c>
      <c r="H1081" s="16" t="s">
        <v>116</v>
      </c>
      <c r="I1081" s="16" t="s">
        <v>117</v>
      </c>
      <c r="J1081" s="16" t="s">
        <v>116</v>
      </c>
      <c r="K1081" s="17" t="s">
        <v>116</v>
      </c>
      <c r="L1081" s="18" t="s">
        <v>116</v>
      </c>
      <c r="M1081" s="19" t="s">
        <v>118</v>
      </c>
      <c r="N1081" s="20" t="s">
        <v>117</v>
      </c>
      <c r="O1081" s="20" t="s">
        <v>82</v>
      </c>
      <c r="P1081" s="19"/>
    </row>
    <row r="1082" spans="1:16" x14ac:dyDescent="0.3">
      <c r="A1082" s="12" t="s">
        <v>128</v>
      </c>
      <c r="B1082" s="12" t="s">
        <v>114</v>
      </c>
      <c r="C1082" s="12" t="s">
        <v>115</v>
      </c>
      <c r="D1082" s="12" t="s">
        <v>79</v>
      </c>
      <c r="E1082" s="21" t="s">
        <v>116</v>
      </c>
      <c r="F1082" s="23" t="s">
        <v>116</v>
      </c>
      <c r="G1082" s="23">
        <v>0</v>
      </c>
      <c r="H1082" s="16" t="s">
        <v>116</v>
      </c>
      <c r="I1082" s="16" t="s">
        <v>117</v>
      </c>
      <c r="J1082" s="16" t="s">
        <v>116</v>
      </c>
      <c r="K1082" s="17" t="s">
        <v>116</v>
      </c>
      <c r="L1082" s="18" t="s">
        <v>116</v>
      </c>
      <c r="M1082" s="19" t="s">
        <v>118</v>
      </c>
      <c r="N1082" s="20" t="s">
        <v>117</v>
      </c>
      <c r="O1082" s="20" t="s">
        <v>82</v>
      </c>
      <c r="P1082" s="19"/>
    </row>
    <row r="1083" spans="1:16" x14ac:dyDescent="0.3">
      <c r="A1083" s="12" t="s">
        <v>129</v>
      </c>
      <c r="B1083" s="12" t="s">
        <v>114</v>
      </c>
      <c r="C1083" s="12" t="s">
        <v>115</v>
      </c>
      <c r="D1083" s="12" t="s">
        <v>79</v>
      </c>
      <c r="E1083" s="21" t="s">
        <v>116</v>
      </c>
      <c r="F1083" s="23" t="s">
        <v>116</v>
      </c>
      <c r="G1083" s="23">
        <v>0</v>
      </c>
      <c r="H1083" s="16" t="s">
        <v>116</v>
      </c>
      <c r="I1083" s="16" t="s">
        <v>117</v>
      </c>
      <c r="J1083" s="16" t="s">
        <v>116</v>
      </c>
      <c r="K1083" s="17" t="s">
        <v>116</v>
      </c>
      <c r="L1083" s="18" t="s">
        <v>116</v>
      </c>
      <c r="M1083" s="19" t="s">
        <v>118</v>
      </c>
      <c r="N1083" s="20" t="s">
        <v>117</v>
      </c>
      <c r="O1083" s="20" t="s">
        <v>82</v>
      </c>
      <c r="P1083" s="19"/>
    </row>
    <row r="1084" spans="1:16" x14ac:dyDescent="0.3">
      <c r="A1084" s="12" t="s">
        <v>130</v>
      </c>
      <c r="B1084" s="12" t="s">
        <v>114</v>
      </c>
      <c r="C1084" s="12" t="s">
        <v>115</v>
      </c>
      <c r="D1084" s="12" t="s">
        <v>79</v>
      </c>
      <c r="E1084" s="21" t="s">
        <v>116</v>
      </c>
      <c r="F1084" s="23" t="s">
        <v>116</v>
      </c>
      <c r="G1084" s="23">
        <v>0</v>
      </c>
      <c r="H1084" s="16" t="s">
        <v>116</v>
      </c>
      <c r="I1084" s="16" t="s">
        <v>117</v>
      </c>
      <c r="J1084" s="16" t="s">
        <v>116</v>
      </c>
      <c r="K1084" s="17" t="s">
        <v>116</v>
      </c>
      <c r="L1084" s="18" t="s">
        <v>116</v>
      </c>
      <c r="M1084" s="19" t="s">
        <v>118</v>
      </c>
      <c r="N1084" s="20" t="s">
        <v>117</v>
      </c>
      <c r="O1084" s="20" t="s">
        <v>82</v>
      </c>
      <c r="P1084" s="19"/>
    </row>
    <row r="1085" spans="1:16" x14ac:dyDescent="0.3">
      <c r="A1085" s="12" t="s">
        <v>131</v>
      </c>
      <c r="B1085" s="12" t="s">
        <v>114</v>
      </c>
      <c r="C1085" s="12" t="s">
        <v>115</v>
      </c>
      <c r="D1085" s="12" t="s">
        <v>79</v>
      </c>
      <c r="E1085" s="21" t="s">
        <v>116</v>
      </c>
      <c r="F1085" s="23" t="s">
        <v>116</v>
      </c>
      <c r="G1085" s="23">
        <v>0</v>
      </c>
      <c r="H1085" s="16" t="s">
        <v>116</v>
      </c>
      <c r="I1085" s="16" t="s">
        <v>117</v>
      </c>
      <c r="J1085" s="16" t="s">
        <v>116</v>
      </c>
      <c r="K1085" s="17" t="s">
        <v>116</v>
      </c>
      <c r="L1085" s="18" t="s">
        <v>116</v>
      </c>
      <c r="M1085" s="19" t="s">
        <v>118</v>
      </c>
      <c r="N1085" s="20" t="s">
        <v>117</v>
      </c>
      <c r="O1085" s="20" t="s">
        <v>82</v>
      </c>
      <c r="P1085" s="19"/>
    </row>
    <row r="1086" spans="1:16" x14ac:dyDescent="0.3">
      <c r="A1086" s="12" t="s">
        <v>132</v>
      </c>
      <c r="B1086" s="12" t="s">
        <v>114</v>
      </c>
      <c r="C1086" s="12" t="s">
        <v>115</v>
      </c>
      <c r="D1086" s="12" t="s">
        <v>79</v>
      </c>
      <c r="E1086" s="21" t="s">
        <v>116</v>
      </c>
      <c r="F1086" s="23" t="s">
        <v>116</v>
      </c>
      <c r="G1086" s="23">
        <v>0</v>
      </c>
      <c r="H1086" s="16" t="s">
        <v>116</v>
      </c>
      <c r="I1086" s="16" t="s">
        <v>117</v>
      </c>
      <c r="J1086" s="16" t="s">
        <v>116</v>
      </c>
      <c r="K1086" s="17" t="s">
        <v>116</v>
      </c>
      <c r="L1086" s="18" t="s">
        <v>116</v>
      </c>
      <c r="M1086" s="19" t="s">
        <v>118</v>
      </c>
      <c r="N1086" s="20" t="s">
        <v>117</v>
      </c>
      <c r="O1086" s="20" t="s">
        <v>82</v>
      </c>
      <c r="P1086" s="19"/>
    </row>
    <row r="1087" spans="1:16" x14ac:dyDescent="0.3">
      <c r="A1087" s="12" t="s">
        <v>133</v>
      </c>
      <c r="B1087" s="12" t="s">
        <v>114</v>
      </c>
      <c r="C1087" s="12" t="s">
        <v>115</v>
      </c>
      <c r="D1087" s="12" t="s">
        <v>79</v>
      </c>
      <c r="E1087" s="21" t="s">
        <v>116</v>
      </c>
      <c r="F1087" s="23" t="s">
        <v>116</v>
      </c>
      <c r="G1087" s="23">
        <v>0</v>
      </c>
      <c r="H1087" s="16" t="s">
        <v>116</v>
      </c>
      <c r="I1087" s="16" t="s">
        <v>117</v>
      </c>
      <c r="J1087" s="16" t="s">
        <v>116</v>
      </c>
      <c r="K1087" s="17" t="s">
        <v>116</v>
      </c>
      <c r="L1087" s="18" t="s">
        <v>116</v>
      </c>
      <c r="M1087" s="19" t="s">
        <v>118</v>
      </c>
      <c r="N1087" s="20" t="s">
        <v>117</v>
      </c>
      <c r="O1087" s="20" t="s">
        <v>82</v>
      </c>
      <c r="P1087" s="19"/>
    </row>
    <row r="1088" spans="1:16" x14ac:dyDescent="0.3">
      <c r="A1088" s="12" t="s">
        <v>134</v>
      </c>
      <c r="B1088" s="12" t="s">
        <v>114</v>
      </c>
      <c r="C1088" s="12" t="s">
        <v>115</v>
      </c>
      <c r="D1088" s="12" t="s">
        <v>79</v>
      </c>
      <c r="E1088" s="21" t="s">
        <v>116</v>
      </c>
      <c r="F1088" s="23" t="s">
        <v>116</v>
      </c>
      <c r="G1088" s="23">
        <v>0</v>
      </c>
      <c r="H1088" s="16" t="s">
        <v>116</v>
      </c>
      <c r="I1088" s="16" t="s">
        <v>117</v>
      </c>
      <c r="J1088" s="16" t="s">
        <v>116</v>
      </c>
      <c r="K1088" s="17" t="s">
        <v>116</v>
      </c>
      <c r="L1088" s="18" t="s">
        <v>116</v>
      </c>
      <c r="M1088" s="19" t="s">
        <v>118</v>
      </c>
      <c r="N1088" s="20" t="s">
        <v>117</v>
      </c>
      <c r="O1088" s="20" t="s">
        <v>82</v>
      </c>
      <c r="P1088" s="19"/>
    </row>
    <row r="1089" spans="1:16" x14ac:dyDescent="0.3">
      <c r="A1089" s="12" t="s">
        <v>135</v>
      </c>
      <c r="B1089" s="12" t="s">
        <v>114</v>
      </c>
      <c r="C1089" s="12" t="s">
        <v>115</v>
      </c>
      <c r="D1089" s="12" t="s">
        <v>79</v>
      </c>
      <c r="E1089" s="21" t="s">
        <v>116</v>
      </c>
      <c r="F1089" s="23" t="s">
        <v>116</v>
      </c>
      <c r="G1089" s="23">
        <v>0</v>
      </c>
      <c r="H1089" s="16" t="s">
        <v>116</v>
      </c>
      <c r="I1089" s="16" t="s">
        <v>117</v>
      </c>
      <c r="J1089" s="16" t="s">
        <v>116</v>
      </c>
      <c r="K1089" s="17" t="s">
        <v>116</v>
      </c>
      <c r="L1089" s="18" t="s">
        <v>116</v>
      </c>
      <c r="M1089" s="19" t="s">
        <v>118</v>
      </c>
      <c r="N1089" s="20" t="s">
        <v>117</v>
      </c>
      <c r="O1089" s="20" t="s">
        <v>82</v>
      </c>
      <c r="P1089" s="19"/>
    </row>
    <row r="1090" spans="1:16" x14ac:dyDescent="0.3">
      <c r="A1090" s="12" t="s">
        <v>136</v>
      </c>
      <c r="B1090" s="12" t="s">
        <v>114</v>
      </c>
      <c r="C1090" s="12" t="s">
        <v>115</v>
      </c>
      <c r="D1090" s="12" t="s">
        <v>79</v>
      </c>
      <c r="E1090" s="21" t="s">
        <v>116</v>
      </c>
      <c r="F1090" s="23" t="s">
        <v>116</v>
      </c>
      <c r="G1090" s="23">
        <v>0</v>
      </c>
      <c r="H1090" s="16" t="s">
        <v>116</v>
      </c>
      <c r="I1090" s="16" t="s">
        <v>117</v>
      </c>
      <c r="J1090" s="16" t="s">
        <v>116</v>
      </c>
      <c r="K1090" s="17" t="s">
        <v>116</v>
      </c>
      <c r="L1090" s="18" t="s">
        <v>116</v>
      </c>
      <c r="M1090" s="19" t="s">
        <v>118</v>
      </c>
      <c r="N1090" s="20" t="s">
        <v>117</v>
      </c>
      <c r="O1090" s="20" t="s">
        <v>82</v>
      </c>
      <c r="P1090" s="19"/>
    </row>
    <row r="1091" spans="1:16" x14ac:dyDescent="0.3">
      <c r="A1091" s="12" t="s">
        <v>137</v>
      </c>
      <c r="B1091" s="12" t="s">
        <v>114</v>
      </c>
      <c r="C1091" s="12" t="s">
        <v>115</v>
      </c>
      <c r="D1091" s="12" t="s">
        <v>79</v>
      </c>
      <c r="E1091" s="21" t="s">
        <v>116</v>
      </c>
      <c r="F1091" s="23" t="s">
        <v>116</v>
      </c>
      <c r="G1091" s="23">
        <v>0</v>
      </c>
      <c r="H1091" s="16" t="s">
        <v>116</v>
      </c>
      <c r="I1091" s="16" t="s">
        <v>117</v>
      </c>
      <c r="J1091" s="16" t="s">
        <v>116</v>
      </c>
      <c r="K1091" s="17" t="s">
        <v>116</v>
      </c>
      <c r="L1091" s="18" t="s">
        <v>116</v>
      </c>
      <c r="M1091" s="19" t="s">
        <v>118</v>
      </c>
      <c r="N1091" s="20" t="s">
        <v>117</v>
      </c>
      <c r="O1091" s="20" t="s">
        <v>82</v>
      </c>
      <c r="P1091" s="19"/>
    </row>
    <row r="1092" spans="1:16" x14ac:dyDescent="0.3">
      <c r="A1092" s="12" t="s">
        <v>138</v>
      </c>
      <c r="B1092" s="12" t="s">
        <v>114</v>
      </c>
      <c r="C1092" s="12" t="s">
        <v>115</v>
      </c>
      <c r="D1092" s="12" t="s">
        <v>79</v>
      </c>
      <c r="E1092" s="21" t="s">
        <v>116</v>
      </c>
      <c r="F1092" s="23" t="s">
        <v>116</v>
      </c>
      <c r="G1092" s="23">
        <v>0</v>
      </c>
      <c r="H1092" s="16" t="s">
        <v>116</v>
      </c>
      <c r="I1092" s="16" t="s">
        <v>117</v>
      </c>
      <c r="J1092" s="16" t="s">
        <v>116</v>
      </c>
      <c r="K1092" s="17" t="s">
        <v>116</v>
      </c>
      <c r="L1092" s="18" t="s">
        <v>116</v>
      </c>
      <c r="M1092" s="19" t="s">
        <v>118</v>
      </c>
      <c r="N1092" s="20" t="s">
        <v>117</v>
      </c>
      <c r="O1092" s="20" t="s">
        <v>82</v>
      </c>
      <c r="P1092" s="19"/>
    </row>
    <row r="1093" spans="1:16" x14ac:dyDescent="0.3">
      <c r="A1093" s="12" t="s">
        <v>139</v>
      </c>
      <c r="B1093" s="12" t="s">
        <v>114</v>
      </c>
      <c r="C1093" s="12" t="s">
        <v>115</v>
      </c>
      <c r="D1093" s="12" t="s">
        <v>79</v>
      </c>
      <c r="E1093" s="21" t="s">
        <v>116</v>
      </c>
      <c r="F1093" s="23" t="s">
        <v>116</v>
      </c>
      <c r="G1093" s="23">
        <v>0</v>
      </c>
      <c r="H1093" s="16" t="s">
        <v>116</v>
      </c>
      <c r="I1093" s="16" t="s">
        <v>117</v>
      </c>
      <c r="J1093" s="16" t="s">
        <v>116</v>
      </c>
      <c r="K1093" s="17" t="s">
        <v>116</v>
      </c>
      <c r="L1093" s="18" t="s">
        <v>116</v>
      </c>
      <c r="M1093" s="19" t="s">
        <v>118</v>
      </c>
      <c r="N1093" s="20" t="s">
        <v>117</v>
      </c>
      <c r="O1093" s="20" t="s">
        <v>82</v>
      </c>
      <c r="P1093" s="19"/>
    </row>
    <row r="1094" spans="1:16" x14ac:dyDescent="0.3">
      <c r="A1094" s="12" t="s">
        <v>140</v>
      </c>
      <c r="B1094" s="12" t="s">
        <v>114</v>
      </c>
      <c r="C1094" s="12" t="s">
        <v>115</v>
      </c>
      <c r="D1094" s="12" t="s">
        <v>79</v>
      </c>
      <c r="E1094" s="21" t="s">
        <v>116</v>
      </c>
      <c r="F1094" s="23" t="s">
        <v>116</v>
      </c>
      <c r="G1094" s="23">
        <v>0</v>
      </c>
      <c r="H1094" s="16" t="s">
        <v>116</v>
      </c>
      <c r="I1094" s="16" t="s">
        <v>117</v>
      </c>
      <c r="J1094" s="16" t="s">
        <v>116</v>
      </c>
      <c r="K1094" s="17" t="s">
        <v>116</v>
      </c>
      <c r="L1094" s="18" t="s">
        <v>116</v>
      </c>
      <c r="M1094" s="19" t="s">
        <v>118</v>
      </c>
      <c r="N1094" s="20" t="s">
        <v>117</v>
      </c>
      <c r="O1094" s="20" t="s">
        <v>82</v>
      </c>
      <c r="P1094" s="19"/>
    </row>
    <row r="1095" spans="1:16" x14ac:dyDescent="0.3">
      <c r="A1095" s="12" t="s">
        <v>141</v>
      </c>
      <c r="B1095" s="12" t="s">
        <v>114</v>
      </c>
      <c r="C1095" s="12" t="s">
        <v>115</v>
      </c>
      <c r="D1095" s="12" t="s">
        <v>79</v>
      </c>
      <c r="E1095" s="21" t="s">
        <v>116</v>
      </c>
      <c r="F1095" s="23" t="s">
        <v>116</v>
      </c>
      <c r="G1095" s="23">
        <v>0</v>
      </c>
      <c r="H1095" s="16" t="s">
        <v>116</v>
      </c>
      <c r="I1095" s="16" t="s">
        <v>117</v>
      </c>
      <c r="J1095" s="16" t="s">
        <v>116</v>
      </c>
      <c r="K1095" s="17" t="s">
        <v>116</v>
      </c>
      <c r="L1095" s="18" t="s">
        <v>116</v>
      </c>
      <c r="M1095" s="19" t="s">
        <v>118</v>
      </c>
      <c r="N1095" s="20" t="s">
        <v>117</v>
      </c>
      <c r="O1095" s="20" t="s">
        <v>82</v>
      </c>
      <c r="P1095" s="19"/>
    </row>
    <row r="1096" spans="1:16" x14ac:dyDescent="0.3">
      <c r="A1096" s="12" t="s">
        <v>142</v>
      </c>
      <c r="B1096" s="12" t="s">
        <v>114</v>
      </c>
      <c r="C1096" s="12" t="s">
        <v>115</v>
      </c>
      <c r="D1096" s="12" t="s">
        <v>79</v>
      </c>
      <c r="E1096" s="21" t="s">
        <v>116</v>
      </c>
      <c r="F1096" s="23" t="s">
        <v>116</v>
      </c>
      <c r="G1096" s="23">
        <v>0</v>
      </c>
      <c r="H1096" s="16" t="s">
        <v>116</v>
      </c>
      <c r="I1096" s="16" t="s">
        <v>117</v>
      </c>
      <c r="J1096" s="16" t="s">
        <v>116</v>
      </c>
      <c r="K1096" s="17" t="s">
        <v>116</v>
      </c>
      <c r="L1096" s="18" t="s">
        <v>116</v>
      </c>
      <c r="M1096" s="19" t="s">
        <v>118</v>
      </c>
      <c r="N1096" s="20" t="s">
        <v>117</v>
      </c>
      <c r="O1096" s="20" t="s">
        <v>82</v>
      </c>
      <c r="P1096" s="19"/>
    </row>
    <row r="1097" spans="1:16" x14ac:dyDescent="0.3">
      <c r="A1097" s="12" t="s">
        <v>143</v>
      </c>
      <c r="B1097" s="12" t="s">
        <v>114</v>
      </c>
      <c r="C1097" s="12" t="s">
        <v>115</v>
      </c>
      <c r="D1097" s="12" t="s">
        <v>79</v>
      </c>
      <c r="E1097" s="21" t="s">
        <v>116</v>
      </c>
      <c r="F1097" s="23" t="s">
        <v>116</v>
      </c>
      <c r="G1097" s="23">
        <v>0</v>
      </c>
      <c r="H1097" s="16" t="s">
        <v>116</v>
      </c>
      <c r="I1097" s="16" t="s">
        <v>117</v>
      </c>
      <c r="J1097" s="16" t="s">
        <v>116</v>
      </c>
      <c r="K1097" s="17" t="s">
        <v>116</v>
      </c>
      <c r="L1097" s="18" t="s">
        <v>116</v>
      </c>
      <c r="M1097" s="19" t="s">
        <v>118</v>
      </c>
      <c r="N1097" s="20" t="s">
        <v>117</v>
      </c>
      <c r="O1097" s="20" t="s">
        <v>82</v>
      </c>
      <c r="P1097" s="19"/>
    </row>
    <row r="1098" spans="1:16" x14ac:dyDescent="0.3">
      <c r="A1098" s="12" t="s">
        <v>144</v>
      </c>
      <c r="B1098" s="12" t="s">
        <v>114</v>
      </c>
      <c r="C1098" s="12" t="s">
        <v>115</v>
      </c>
      <c r="D1098" s="12" t="s">
        <v>79</v>
      </c>
      <c r="E1098" s="21" t="s">
        <v>116</v>
      </c>
      <c r="F1098" s="23" t="s">
        <v>116</v>
      </c>
      <c r="G1098" s="23">
        <v>0</v>
      </c>
      <c r="H1098" s="16" t="s">
        <v>116</v>
      </c>
      <c r="I1098" s="16" t="s">
        <v>117</v>
      </c>
      <c r="J1098" s="16" t="s">
        <v>116</v>
      </c>
      <c r="K1098" s="17" t="s">
        <v>116</v>
      </c>
      <c r="L1098" s="18" t="s">
        <v>116</v>
      </c>
      <c r="M1098" s="19" t="s">
        <v>118</v>
      </c>
      <c r="N1098" s="20" t="s">
        <v>117</v>
      </c>
      <c r="O1098" s="20" t="s">
        <v>82</v>
      </c>
      <c r="P1098" s="19"/>
    </row>
    <row r="1099" spans="1:16" x14ac:dyDescent="0.3">
      <c r="A1099" s="12" t="s">
        <v>145</v>
      </c>
      <c r="B1099" s="12" t="s">
        <v>114</v>
      </c>
      <c r="C1099" s="12" t="s">
        <v>115</v>
      </c>
      <c r="D1099" s="12" t="s">
        <v>79</v>
      </c>
      <c r="E1099" s="21" t="s">
        <v>116</v>
      </c>
      <c r="F1099" s="23" t="s">
        <v>116</v>
      </c>
      <c r="G1099" s="23">
        <v>0</v>
      </c>
      <c r="H1099" s="16" t="s">
        <v>116</v>
      </c>
      <c r="I1099" s="16" t="s">
        <v>117</v>
      </c>
      <c r="J1099" s="16" t="s">
        <v>116</v>
      </c>
      <c r="K1099" s="17" t="s">
        <v>116</v>
      </c>
      <c r="L1099" s="18" t="s">
        <v>116</v>
      </c>
      <c r="M1099" s="19" t="s">
        <v>118</v>
      </c>
      <c r="N1099" s="20" t="s">
        <v>117</v>
      </c>
      <c r="O1099" s="20" t="s">
        <v>82</v>
      </c>
      <c r="P1099" s="19"/>
    </row>
    <row r="1100" spans="1:16" x14ac:dyDescent="0.3">
      <c r="A1100" s="12" t="s">
        <v>146</v>
      </c>
      <c r="B1100" s="12" t="s">
        <v>147</v>
      </c>
      <c r="C1100" s="12" t="s">
        <v>148</v>
      </c>
      <c r="D1100" s="12" t="s">
        <v>79</v>
      </c>
      <c r="E1100" s="21">
        <v>5.2587727266666597</v>
      </c>
      <c r="F1100" s="23">
        <v>342445.08380473999</v>
      </c>
      <c r="G1100" s="23">
        <v>245060.272403726</v>
      </c>
      <c r="H1100" s="16">
        <v>1.39739126397679</v>
      </c>
      <c r="I1100" s="16" t="s">
        <v>117</v>
      </c>
      <c r="J1100" s="16">
        <v>6.3959547166719997</v>
      </c>
      <c r="K1100" s="17" t="s">
        <v>117</v>
      </c>
      <c r="L1100" s="18" t="s">
        <v>117</v>
      </c>
      <c r="N1100" s="20" t="s">
        <v>117</v>
      </c>
      <c r="O1100" s="20" t="s">
        <v>82</v>
      </c>
      <c r="P1100" s="19"/>
    </row>
    <row r="1101" spans="1:16" x14ac:dyDescent="0.3">
      <c r="A1101" s="12" t="s">
        <v>149</v>
      </c>
      <c r="B1101" s="12" t="s">
        <v>147</v>
      </c>
      <c r="C1101" s="12" t="s">
        <v>150</v>
      </c>
      <c r="D1101" s="12" t="s">
        <v>79</v>
      </c>
      <c r="E1101" s="21" t="s">
        <v>116</v>
      </c>
      <c r="F1101" s="23" t="s">
        <v>116</v>
      </c>
      <c r="G1101" s="23">
        <v>205556.437303866</v>
      </c>
      <c r="H1101" s="16" t="s">
        <v>116</v>
      </c>
      <c r="I1101" s="16" t="s">
        <v>117</v>
      </c>
      <c r="J1101" s="16" t="s">
        <v>116</v>
      </c>
      <c r="K1101" s="17" t="s">
        <v>116</v>
      </c>
      <c r="L1101" s="18" t="s">
        <v>116</v>
      </c>
      <c r="M1101" s="19" t="s">
        <v>118</v>
      </c>
      <c r="N1101" s="20" t="s">
        <v>117</v>
      </c>
      <c r="O1101" s="20" t="s">
        <v>82</v>
      </c>
      <c r="P1101" s="19"/>
    </row>
    <row r="1102" spans="1:16" x14ac:dyDescent="0.3">
      <c r="A1102" s="12" t="s">
        <v>151</v>
      </c>
      <c r="B1102" s="12" t="s">
        <v>147</v>
      </c>
      <c r="C1102" s="12" t="s">
        <v>152</v>
      </c>
      <c r="D1102" s="12" t="s">
        <v>79</v>
      </c>
      <c r="E1102" s="21">
        <v>5.2588187685333301</v>
      </c>
      <c r="F1102" s="23">
        <v>2109993.5758637302</v>
      </c>
      <c r="G1102" s="23">
        <v>242862.69730930901</v>
      </c>
      <c r="H1102" s="16">
        <v>8.6880101359347393</v>
      </c>
      <c r="I1102" s="16" t="s">
        <v>117</v>
      </c>
      <c r="J1102" s="16">
        <v>38.477865152551999</v>
      </c>
      <c r="K1102" s="17" t="s">
        <v>117</v>
      </c>
      <c r="L1102" s="18" t="s">
        <v>117</v>
      </c>
      <c r="N1102" s="20" t="s">
        <v>117</v>
      </c>
      <c r="O1102" s="20" t="s">
        <v>82</v>
      </c>
      <c r="P1102" s="19"/>
    </row>
    <row r="1103" spans="1:16" x14ac:dyDescent="0.3">
      <c r="A1103" s="12" t="s">
        <v>153</v>
      </c>
      <c r="B1103" s="12" t="s">
        <v>147</v>
      </c>
      <c r="C1103" s="12" t="s">
        <v>154</v>
      </c>
      <c r="D1103" s="12" t="s">
        <v>79</v>
      </c>
      <c r="E1103" s="21">
        <v>5.2587737141333299</v>
      </c>
      <c r="F1103" s="23">
        <v>1102.55891037945</v>
      </c>
      <c r="G1103" s="23">
        <v>204371.14825324001</v>
      </c>
      <c r="H1103" s="16">
        <v>5.3948853338790003E-3</v>
      </c>
      <c r="I1103" s="16" t="s">
        <v>117</v>
      </c>
      <c r="J1103" s="16">
        <v>-0.45447139726445901</v>
      </c>
      <c r="K1103" s="17" t="s">
        <v>117</v>
      </c>
      <c r="L1103" s="18" t="s">
        <v>117</v>
      </c>
      <c r="M1103" s="19" t="s">
        <v>80</v>
      </c>
      <c r="N1103" s="20" t="s">
        <v>117</v>
      </c>
      <c r="O1103" s="20" t="s">
        <v>82</v>
      </c>
      <c r="P1103" s="19"/>
    </row>
    <row r="1104" spans="1:16" x14ac:dyDescent="0.3">
      <c r="A1104" s="12" t="s">
        <v>155</v>
      </c>
      <c r="B1104" s="12" t="s">
        <v>147</v>
      </c>
      <c r="C1104" s="12" t="s">
        <v>156</v>
      </c>
      <c r="D1104" s="12" t="s">
        <v>79</v>
      </c>
      <c r="E1104" s="21">
        <v>5.258847652</v>
      </c>
      <c r="F1104" s="23">
        <v>1472472.39644017</v>
      </c>
      <c r="G1104" s="23">
        <v>178153.59603540599</v>
      </c>
      <c r="H1104" s="16">
        <v>8.2651848136005892</v>
      </c>
      <c r="I1104" s="16" t="s">
        <v>117</v>
      </c>
      <c r="J1104" s="16">
        <v>36.759118343172197</v>
      </c>
      <c r="K1104" s="17" t="s">
        <v>117</v>
      </c>
      <c r="L1104" s="18" t="s">
        <v>117</v>
      </c>
      <c r="N1104" s="20" t="s">
        <v>117</v>
      </c>
      <c r="O1104" s="20" t="s">
        <v>82</v>
      </c>
      <c r="P1104" s="19"/>
    </row>
    <row r="1105" spans="1:16" x14ac:dyDescent="0.3">
      <c r="A1105" s="12" t="s">
        <v>157</v>
      </c>
      <c r="B1105" s="12" t="s">
        <v>147</v>
      </c>
      <c r="C1105" s="12" t="s">
        <v>150</v>
      </c>
      <c r="D1105" s="12" t="s">
        <v>79</v>
      </c>
      <c r="E1105" s="21" t="s">
        <v>116</v>
      </c>
      <c r="F1105" s="23" t="s">
        <v>116</v>
      </c>
      <c r="G1105" s="23">
        <v>201510.61933695499</v>
      </c>
      <c r="H1105" s="16" t="s">
        <v>116</v>
      </c>
      <c r="I1105" s="16" t="s">
        <v>117</v>
      </c>
      <c r="J1105" s="16" t="s">
        <v>116</v>
      </c>
      <c r="K1105" s="17" t="s">
        <v>116</v>
      </c>
      <c r="L1105" s="18" t="s">
        <v>116</v>
      </c>
      <c r="M1105" s="19" t="s">
        <v>118</v>
      </c>
      <c r="N1105" s="20" t="s">
        <v>117</v>
      </c>
      <c r="O1105" s="20" t="s">
        <v>82</v>
      </c>
      <c r="P1105" s="19"/>
    </row>
    <row r="1106" spans="1:16" x14ac:dyDescent="0.3">
      <c r="A1106" s="12" t="s">
        <v>158</v>
      </c>
      <c r="B1106" s="12" t="s">
        <v>147</v>
      </c>
      <c r="C1106" s="12" t="s">
        <v>78</v>
      </c>
      <c r="D1106" s="12" t="s">
        <v>79</v>
      </c>
      <c r="E1106" s="21">
        <v>5.2588474781333296</v>
      </c>
      <c r="F1106" s="23">
        <v>60965.183388735699</v>
      </c>
      <c r="G1106" s="23">
        <v>204423.27154334501</v>
      </c>
      <c r="H1106" s="16">
        <v>0.29823015221537003</v>
      </c>
      <c r="I1106" s="16" t="s">
        <v>117</v>
      </c>
      <c r="J1106" s="16">
        <v>1.0106457534359601</v>
      </c>
      <c r="K1106" s="17" t="s">
        <v>117</v>
      </c>
      <c r="L1106" s="18" t="s">
        <v>117</v>
      </c>
      <c r="N1106" s="20" t="s">
        <v>117</v>
      </c>
      <c r="O1106" s="20" t="s">
        <v>82</v>
      </c>
      <c r="P1106" s="19"/>
    </row>
    <row r="1107" spans="1:16" x14ac:dyDescent="0.3">
      <c r="A1107" s="12" t="s">
        <v>159</v>
      </c>
      <c r="B1107" s="12" t="s">
        <v>147</v>
      </c>
      <c r="C1107" s="12" t="s">
        <v>160</v>
      </c>
      <c r="D1107" s="12" t="s">
        <v>79</v>
      </c>
      <c r="E1107" s="21">
        <v>5.2588121050666601</v>
      </c>
      <c r="F1107" s="23">
        <v>397.96613071621198</v>
      </c>
      <c r="G1107" s="23">
        <v>212496.902780907</v>
      </c>
      <c r="H1107" s="16">
        <v>1.8728090880769999E-3</v>
      </c>
      <c r="I1107" s="16" t="s">
        <v>117</v>
      </c>
      <c r="J1107" s="16">
        <v>-0.47217423030411698</v>
      </c>
      <c r="K1107" s="17" t="s">
        <v>117</v>
      </c>
      <c r="L1107" s="18" t="s">
        <v>117</v>
      </c>
      <c r="M1107" s="19" t="s">
        <v>80</v>
      </c>
      <c r="N1107" s="20" t="s">
        <v>117</v>
      </c>
      <c r="O1107" s="20" t="s">
        <v>82</v>
      </c>
      <c r="P1107" s="19"/>
    </row>
    <row r="1108" spans="1:16" x14ac:dyDescent="0.3">
      <c r="A1108" s="12" t="s">
        <v>161</v>
      </c>
      <c r="B1108" s="12" t="s">
        <v>147</v>
      </c>
      <c r="C1108" s="12" t="s">
        <v>162</v>
      </c>
      <c r="D1108" s="12" t="s">
        <v>79</v>
      </c>
      <c r="E1108" s="21">
        <v>5.2587382893333299</v>
      </c>
      <c r="F1108" s="23">
        <v>1302.8770132759</v>
      </c>
      <c r="G1108" s="23">
        <v>206714.96422636299</v>
      </c>
      <c r="H1108" s="16">
        <v>6.302770668548E-3</v>
      </c>
      <c r="I1108" s="16" t="s">
        <v>117</v>
      </c>
      <c r="J1108" s="16">
        <v>-0.44990845476682301</v>
      </c>
      <c r="K1108" s="17" t="s">
        <v>117</v>
      </c>
      <c r="L1108" s="18" t="s">
        <v>117</v>
      </c>
      <c r="M1108" s="19" t="s">
        <v>80</v>
      </c>
      <c r="N1108" s="20" t="s">
        <v>117</v>
      </c>
      <c r="O1108" s="20" t="s">
        <v>82</v>
      </c>
      <c r="P1108" s="19"/>
    </row>
    <row r="1109" spans="1:16" x14ac:dyDescent="0.3">
      <c r="A1109" s="12" t="s">
        <v>163</v>
      </c>
      <c r="B1109" s="12" t="s">
        <v>147</v>
      </c>
      <c r="C1109" s="12" t="s">
        <v>164</v>
      </c>
      <c r="D1109" s="12" t="s">
        <v>79</v>
      </c>
      <c r="E1109" s="21">
        <v>5.2588183058666598</v>
      </c>
      <c r="F1109" s="23">
        <v>614.73438029431804</v>
      </c>
      <c r="G1109" s="23">
        <v>201305.29557408299</v>
      </c>
      <c r="H1109" s="16">
        <v>3.0537417236899999E-3</v>
      </c>
      <c r="I1109" s="16" t="s">
        <v>117</v>
      </c>
      <c r="J1109" s="16">
        <v>-0.46623835166271699</v>
      </c>
      <c r="K1109" s="17" t="s">
        <v>117</v>
      </c>
      <c r="L1109" s="18" t="s">
        <v>117</v>
      </c>
      <c r="M1109" s="19" t="s">
        <v>80</v>
      </c>
      <c r="N1109" s="20" t="s">
        <v>117</v>
      </c>
      <c r="O1109" s="20" t="s">
        <v>82</v>
      </c>
      <c r="P1109" s="19"/>
    </row>
    <row r="1110" spans="1:16" x14ac:dyDescent="0.3">
      <c r="A1110" s="12" t="s">
        <v>165</v>
      </c>
      <c r="B1110" s="12" t="s">
        <v>147</v>
      </c>
      <c r="C1110" s="12" t="s">
        <v>166</v>
      </c>
      <c r="D1110" s="12" t="s">
        <v>79</v>
      </c>
      <c r="E1110" s="21">
        <v>5.2587612277333298</v>
      </c>
      <c r="F1110" s="23">
        <v>1619564.4926179601</v>
      </c>
      <c r="G1110" s="23">
        <v>179113.90285863899</v>
      </c>
      <c r="H1110" s="16">
        <v>9.0420925833778405</v>
      </c>
      <c r="I1110" s="16" t="s">
        <v>117</v>
      </c>
      <c r="J1110" s="16">
        <v>39.905893733212402</v>
      </c>
      <c r="K1110" s="17" t="s">
        <v>117</v>
      </c>
      <c r="L1110" s="18" t="s">
        <v>117</v>
      </c>
      <c r="N1110" s="20" t="s">
        <v>117</v>
      </c>
      <c r="O1110" s="20" t="s">
        <v>82</v>
      </c>
      <c r="P1110" s="19"/>
    </row>
    <row r="1111" spans="1:16" x14ac:dyDescent="0.3">
      <c r="A1111" s="12" t="s">
        <v>167</v>
      </c>
      <c r="B1111" s="12" t="s">
        <v>147</v>
      </c>
      <c r="C1111" s="12" t="s">
        <v>168</v>
      </c>
      <c r="D1111" s="12" t="s">
        <v>79</v>
      </c>
      <c r="E1111" s="21">
        <v>5.2588128437333301</v>
      </c>
      <c r="F1111" s="23">
        <v>682356.99604785803</v>
      </c>
      <c r="G1111" s="23">
        <v>184500.57023734</v>
      </c>
      <c r="H1111" s="16">
        <v>3.6984004719881298</v>
      </c>
      <c r="I1111" s="16" t="s">
        <v>117</v>
      </c>
      <c r="J1111" s="16">
        <v>17.144769147943499</v>
      </c>
      <c r="K1111" s="17" t="s">
        <v>117</v>
      </c>
      <c r="L1111" s="18" t="s">
        <v>117</v>
      </c>
      <c r="N1111" s="20" t="s">
        <v>117</v>
      </c>
      <c r="O1111" s="20" t="s">
        <v>82</v>
      </c>
      <c r="P1111" s="19"/>
    </row>
    <row r="1112" spans="1:16" x14ac:dyDescent="0.3">
      <c r="A1112" s="12" t="s">
        <v>169</v>
      </c>
      <c r="B1112" s="12" t="s">
        <v>147</v>
      </c>
      <c r="C1112" s="12" t="s">
        <v>170</v>
      </c>
      <c r="D1112" s="12" t="s">
        <v>79</v>
      </c>
      <c r="E1112" s="21">
        <v>5.2588148384000002</v>
      </c>
      <c r="F1112" s="23">
        <v>133780.75247179699</v>
      </c>
      <c r="G1112" s="23">
        <v>202606.16502968001</v>
      </c>
      <c r="H1112" s="16">
        <v>0.66029951483559102</v>
      </c>
      <c r="I1112" s="16" t="s">
        <v>117</v>
      </c>
      <c r="J1112" s="16">
        <v>2.8040924846105502</v>
      </c>
      <c r="K1112" s="17" t="s">
        <v>117</v>
      </c>
      <c r="L1112" s="18" t="s">
        <v>117</v>
      </c>
      <c r="N1112" s="20" t="s">
        <v>117</v>
      </c>
      <c r="O1112" s="20" t="s">
        <v>82</v>
      </c>
      <c r="P1112" s="19"/>
    </row>
    <row r="1113" spans="1:16" x14ac:dyDescent="0.3">
      <c r="A1113" s="12" t="s">
        <v>171</v>
      </c>
      <c r="B1113" s="12" t="s">
        <v>147</v>
      </c>
      <c r="C1113" s="12" t="s">
        <v>150</v>
      </c>
      <c r="D1113" s="12" t="s">
        <v>79</v>
      </c>
      <c r="E1113" s="21" t="s">
        <v>116</v>
      </c>
      <c r="F1113" s="23" t="s">
        <v>116</v>
      </c>
      <c r="G1113" s="23">
        <v>209707.897212732</v>
      </c>
      <c r="H1113" s="16" t="s">
        <v>116</v>
      </c>
      <c r="I1113" s="16" t="s">
        <v>117</v>
      </c>
      <c r="J1113" s="16" t="s">
        <v>116</v>
      </c>
      <c r="K1113" s="17" t="s">
        <v>116</v>
      </c>
      <c r="L1113" s="18" t="s">
        <v>116</v>
      </c>
      <c r="M1113" s="19" t="s">
        <v>118</v>
      </c>
      <c r="N1113" s="20" t="s">
        <v>117</v>
      </c>
      <c r="O1113" s="20" t="s">
        <v>82</v>
      </c>
      <c r="P1113" s="19"/>
    </row>
    <row r="1114" spans="1:16" x14ac:dyDescent="0.3">
      <c r="A1114" s="12" t="s">
        <v>172</v>
      </c>
      <c r="B1114" s="12" t="s">
        <v>147</v>
      </c>
      <c r="C1114" s="12" t="s">
        <v>152</v>
      </c>
      <c r="D1114" s="12" t="s">
        <v>79</v>
      </c>
      <c r="E1114" s="21">
        <v>5.2588746749333302</v>
      </c>
      <c r="F1114" s="23">
        <v>2596205.3790960801</v>
      </c>
      <c r="G1114" s="23">
        <v>240631.74502557699</v>
      </c>
      <c r="H1114" s="16">
        <v>10.7891225192259</v>
      </c>
      <c r="I1114" s="16" t="s">
        <v>117</v>
      </c>
      <c r="J1114" s="16">
        <v>46.808465337654802</v>
      </c>
      <c r="K1114" s="17" t="s">
        <v>117</v>
      </c>
      <c r="L1114" s="18" t="s">
        <v>117</v>
      </c>
      <c r="N1114" s="20" t="s">
        <v>117</v>
      </c>
      <c r="O1114" s="20" t="s">
        <v>82</v>
      </c>
      <c r="P1114" s="19"/>
    </row>
    <row r="1115" spans="1:16" x14ac:dyDescent="0.3">
      <c r="A1115" s="12" t="s">
        <v>173</v>
      </c>
      <c r="B1115" s="12" t="s">
        <v>147</v>
      </c>
      <c r="C1115" s="12" t="s">
        <v>174</v>
      </c>
      <c r="D1115" s="12" t="s">
        <v>79</v>
      </c>
      <c r="E1115" s="21">
        <v>5.2588255775999997</v>
      </c>
      <c r="F1115" s="23">
        <v>2374.93839601231</v>
      </c>
      <c r="G1115" s="23">
        <v>206405.60292254601</v>
      </c>
      <c r="H1115" s="16">
        <v>1.1506172130916001E-2</v>
      </c>
      <c r="I1115" s="16" t="s">
        <v>117</v>
      </c>
      <c r="J1115" s="16">
        <v>-0.42375916377880901</v>
      </c>
      <c r="K1115" s="17" t="s">
        <v>117</v>
      </c>
      <c r="L1115" s="18" t="s">
        <v>117</v>
      </c>
      <c r="M1115" s="19" t="s">
        <v>80</v>
      </c>
      <c r="N1115" s="20" t="s">
        <v>117</v>
      </c>
      <c r="O1115" s="20" t="s">
        <v>82</v>
      </c>
      <c r="P1115" s="19"/>
    </row>
    <row r="1116" spans="1:16" x14ac:dyDescent="0.3">
      <c r="A1116" s="12" t="s">
        <v>175</v>
      </c>
      <c r="B1116" s="12" t="s">
        <v>147</v>
      </c>
      <c r="C1116" s="12" t="s">
        <v>176</v>
      </c>
      <c r="D1116" s="12" t="s">
        <v>79</v>
      </c>
      <c r="E1116" s="21" t="s">
        <v>116</v>
      </c>
      <c r="F1116" s="23" t="s">
        <v>116</v>
      </c>
      <c r="G1116" s="23">
        <v>229067.57879100801</v>
      </c>
      <c r="H1116" s="16" t="s">
        <v>116</v>
      </c>
      <c r="I1116" s="16" t="s">
        <v>117</v>
      </c>
      <c r="J1116" s="16" t="s">
        <v>116</v>
      </c>
      <c r="K1116" s="17" t="s">
        <v>116</v>
      </c>
      <c r="L1116" s="18" t="s">
        <v>116</v>
      </c>
      <c r="M1116" s="19" t="s">
        <v>118</v>
      </c>
      <c r="N1116" s="20" t="s">
        <v>117</v>
      </c>
      <c r="O1116" s="20" t="s">
        <v>82</v>
      </c>
      <c r="P1116" s="19"/>
    </row>
    <row r="1117" spans="1:16" x14ac:dyDescent="0.3">
      <c r="A1117" s="12" t="s">
        <v>177</v>
      </c>
      <c r="B1117" s="12" t="s">
        <v>147</v>
      </c>
      <c r="C1117" s="12" t="s">
        <v>78</v>
      </c>
      <c r="D1117" s="12" t="s">
        <v>79</v>
      </c>
      <c r="E1117" s="21">
        <v>5.2588643704000004</v>
      </c>
      <c r="F1117" s="23">
        <v>63660.523826333003</v>
      </c>
      <c r="G1117" s="23">
        <v>205434.85623454899</v>
      </c>
      <c r="H1117" s="16">
        <v>0.30988180386316899</v>
      </c>
      <c r="I1117" s="16" t="s">
        <v>117</v>
      </c>
      <c r="J1117" s="16">
        <v>1.0686682843677</v>
      </c>
      <c r="K1117" s="17" t="s">
        <v>117</v>
      </c>
      <c r="L1117" s="18" t="s">
        <v>117</v>
      </c>
      <c r="N1117" s="20" t="s">
        <v>117</v>
      </c>
      <c r="O1117" s="20" t="s">
        <v>82</v>
      </c>
      <c r="P1117" s="19"/>
    </row>
    <row r="1118" spans="1:16" x14ac:dyDescent="0.3">
      <c r="A1118" s="12" t="s">
        <v>178</v>
      </c>
      <c r="B1118" s="12" t="s">
        <v>147</v>
      </c>
      <c r="C1118" s="12" t="s">
        <v>179</v>
      </c>
      <c r="D1118" s="12" t="s">
        <v>79</v>
      </c>
      <c r="E1118" s="21">
        <v>5.2588846109333298</v>
      </c>
      <c r="F1118" s="23">
        <v>2754.3608864091698</v>
      </c>
      <c r="G1118" s="23">
        <v>171222.11998303601</v>
      </c>
      <c r="H1118" s="16">
        <v>1.6086478117909E-2</v>
      </c>
      <c r="I1118" s="16" t="s">
        <v>117</v>
      </c>
      <c r="J1118" s="16">
        <v>-0.40074470362969</v>
      </c>
      <c r="K1118" s="17" t="s">
        <v>117</v>
      </c>
      <c r="L1118" s="18" t="s">
        <v>117</v>
      </c>
      <c r="M1118" s="19" t="s">
        <v>80</v>
      </c>
      <c r="N1118" s="20" t="s">
        <v>117</v>
      </c>
      <c r="O1118" s="20" t="s">
        <v>82</v>
      </c>
      <c r="P1118" s="19"/>
    </row>
    <row r="1119" spans="1:16" x14ac:dyDescent="0.3">
      <c r="A1119" s="12" t="s">
        <v>180</v>
      </c>
      <c r="B1119" s="12" t="s">
        <v>147</v>
      </c>
      <c r="C1119" s="12" t="s">
        <v>181</v>
      </c>
      <c r="D1119" s="12" t="s">
        <v>79</v>
      </c>
      <c r="E1119" s="21">
        <v>5.2587656575999997</v>
      </c>
      <c r="F1119" s="23">
        <v>158591.43920128801</v>
      </c>
      <c r="G1119" s="23">
        <v>214561.569715163</v>
      </c>
      <c r="H1119" s="16">
        <v>0.73914186688615102</v>
      </c>
      <c r="I1119" s="16" t="s">
        <v>117</v>
      </c>
      <c r="J1119" s="16">
        <v>3.1920345812134601</v>
      </c>
      <c r="K1119" s="17" t="s">
        <v>117</v>
      </c>
      <c r="L1119" s="18" t="s">
        <v>117</v>
      </c>
      <c r="N1119" s="20" t="s">
        <v>117</v>
      </c>
      <c r="O1119" s="20" t="s">
        <v>82</v>
      </c>
      <c r="P1119" s="19"/>
    </row>
    <row r="1120" spans="1:16" x14ac:dyDescent="0.3">
      <c r="A1120" s="12" t="s">
        <v>182</v>
      </c>
      <c r="B1120" s="12" t="s">
        <v>147</v>
      </c>
      <c r="C1120" s="12" t="s">
        <v>183</v>
      </c>
      <c r="D1120" s="12" t="s">
        <v>79</v>
      </c>
      <c r="E1120" s="21">
        <v>5.25886379893333</v>
      </c>
      <c r="F1120" s="23">
        <v>70311.884483553295</v>
      </c>
      <c r="G1120" s="23">
        <v>221836.624228823</v>
      </c>
      <c r="H1120" s="16">
        <v>0.316953454949022</v>
      </c>
      <c r="I1120" s="16" t="s">
        <v>117</v>
      </c>
      <c r="J1120" s="16">
        <v>1.10387337453449</v>
      </c>
      <c r="K1120" s="17" t="s">
        <v>117</v>
      </c>
      <c r="L1120" s="18" t="s">
        <v>117</v>
      </c>
      <c r="N1120" s="20" t="s">
        <v>117</v>
      </c>
      <c r="O1120" s="20" t="s">
        <v>82</v>
      </c>
      <c r="P1120" s="19"/>
    </row>
    <row r="1121" spans="1:16" x14ac:dyDescent="0.3">
      <c r="A1121" s="12" t="s">
        <v>184</v>
      </c>
      <c r="B1121" s="12" t="s">
        <v>147</v>
      </c>
      <c r="C1121" s="12" t="s">
        <v>185</v>
      </c>
      <c r="D1121" s="12" t="s">
        <v>79</v>
      </c>
      <c r="E1121" s="21">
        <v>5.2487571354666596</v>
      </c>
      <c r="F1121" s="23">
        <v>261.470321786802</v>
      </c>
      <c r="G1121" s="23">
        <v>232870.080055503</v>
      </c>
      <c r="H1121" s="16">
        <v>1.1228163005069999E-3</v>
      </c>
      <c r="I1121" s="16" t="s">
        <v>117</v>
      </c>
      <c r="J1121" s="16">
        <v>-0.475944132339361</v>
      </c>
      <c r="K1121" s="17" t="s">
        <v>117</v>
      </c>
      <c r="L1121" s="18" t="s">
        <v>117</v>
      </c>
      <c r="M1121" s="19" t="s">
        <v>80</v>
      </c>
      <c r="N1121" s="20" t="s">
        <v>117</v>
      </c>
      <c r="O1121" s="20" t="s">
        <v>82</v>
      </c>
      <c r="P1121" s="19"/>
    </row>
    <row r="1122" spans="1:16" x14ac:dyDescent="0.3">
      <c r="A1122" s="12" t="s">
        <v>186</v>
      </c>
      <c r="B1122" s="12" t="s">
        <v>147</v>
      </c>
      <c r="C1122" s="12" t="s">
        <v>187</v>
      </c>
      <c r="D1122" s="12" t="s">
        <v>79</v>
      </c>
      <c r="E1122" s="21">
        <v>5.2588006303999997</v>
      </c>
      <c r="F1122" s="23">
        <v>7250.5170999221</v>
      </c>
      <c r="G1122" s="23">
        <v>228128.85967113599</v>
      </c>
      <c r="H1122" s="16">
        <v>3.1782550924834001E-2</v>
      </c>
      <c r="I1122" s="16" t="s">
        <v>117</v>
      </c>
      <c r="J1122" s="16">
        <v>-0.32190227162693003</v>
      </c>
      <c r="K1122" s="17" t="s">
        <v>117</v>
      </c>
      <c r="L1122" s="18" t="s">
        <v>117</v>
      </c>
      <c r="M1122" s="19" t="s">
        <v>80</v>
      </c>
      <c r="N1122" s="20" t="s">
        <v>117</v>
      </c>
      <c r="O1122" s="20" t="s">
        <v>82</v>
      </c>
      <c r="P1122" s="19"/>
    </row>
    <row r="1123" spans="1:16" x14ac:dyDescent="0.3">
      <c r="A1123" s="12" t="s">
        <v>188</v>
      </c>
      <c r="B1123" s="12" t="s">
        <v>147</v>
      </c>
      <c r="C1123" s="12" t="s">
        <v>189</v>
      </c>
      <c r="D1123" s="12" t="s">
        <v>79</v>
      </c>
      <c r="E1123" s="21">
        <v>5.25880164906666</v>
      </c>
      <c r="F1123" s="23">
        <v>633202.90895074501</v>
      </c>
      <c r="G1123" s="23">
        <v>200346.74163988701</v>
      </c>
      <c r="H1123" s="16">
        <v>3.1605350991377401</v>
      </c>
      <c r="I1123" s="16" t="s">
        <v>117</v>
      </c>
      <c r="J1123" s="16">
        <v>14.6909529950953</v>
      </c>
      <c r="K1123" s="17" t="s">
        <v>117</v>
      </c>
      <c r="L1123" s="18" t="s">
        <v>117</v>
      </c>
      <c r="N1123" s="20" t="s">
        <v>117</v>
      </c>
      <c r="O1123" s="20" t="s">
        <v>82</v>
      </c>
      <c r="P1123" s="19"/>
    </row>
    <row r="1124" spans="1:16" x14ac:dyDescent="0.3">
      <c r="A1124" s="12" t="s">
        <v>190</v>
      </c>
      <c r="B1124" s="12" t="s">
        <v>147</v>
      </c>
      <c r="C1124" s="12" t="s">
        <v>150</v>
      </c>
      <c r="D1124" s="12" t="s">
        <v>79</v>
      </c>
      <c r="E1124" s="21" t="s">
        <v>116</v>
      </c>
      <c r="F1124" s="23" t="s">
        <v>116</v>
      </c>
      <c r="G1124" s="23">
        <v>208211.372064556</v>
      </c>
      <c r="H1124" s="16" t="s">
        <v>116</v>
      </c>
      <c r="I1124" s="16" t="s">
        <v>117</v>
      </c>
      <c r="J1124" s="16" t="s">
        <v>116</v>
      </c>
      <c r="K1124" s="17" t="s">
        <v>116</v>
      </c>
      <c r="L1124" s="18" t="s">
        <v>116</v>
      </c>
      <c r="M1124" s="19" t="s">
        <v>118</v>
      </c>
      <c r="N1124" s="20" t="s">
        <v>117</v>
      </c>
      <c r="O1124" s="20" t="s">
        <v>82</v>
      </c>
      <c r="P1124" s="19"/>
    </row>
    <row r="1125" spans="1:16" x14ac:dyDescent="0.3">
      <c r="A1125" s="12" t="s">
        <v>191</v>
      </c>
      <c r="B1125" s="12" t="s">
        <v>147</v>
      </c>
      <c r="C1125" s="12" t="s">
        <v>192</v>
      </c>
      <c r="D1125" s="12" t="s">
        <v>79</v>
      </c>
      <c r="E1125" s="21">
        <v>5.2588857536000004</v>
      </c>
      <c r="F1125" s="23">
        <v>31810.133229277199</v>
      </c>
      <c r="G1125" s="23">
        <v>210182.761718664</v>
      </c>
      <c r="H1125" s="16">
        <v>0.15134511017538199</v>
      </c>
      <c r="I1125" s="16" t="s">
        <v>117</v>
      </c>
      <c r="J1125" s="16">
        <v>0.27740733205658702</v>
      </c>
      <c r="K1125" s="17" t="s">
        <v>117</v>
      </c>
      <c r="L1125" s="18" t="s">
        <v>117</v>
      </c>
      <c r="M1125" s="19" t="s">
        <v>80</v>
      </c>
      <c r="N1125" s="20" t="s">
        <v>117</v>
      </c>
      <c r="O1125" s="20" t="s">
        <v>82</v>
      </c>
      <c r="P1125" s="19"/>
    </row>
    <row r="1126" spans="1:16" x14ac:dyDescent="0.3">
      <c r="A1126" s="12" t="s">
        <v>193</v>
      </c>
      <c r="B1126" s="12" t="s">
        <v>147</v>
      </c>
      <c r="C1126" s="12" t="s">
        <v>194</v>
      </c>
      <c r="D1126" s="12" t="s">
        <v>79</v>
      </c>
      <c r="E1126" s="21">
        <v>5.25882881786666</v>
      </c>
      <c r="F1126" s="23">
        <v>2354857.4167352901</v>
      </c>
      <c r="G1126" s="23">
        <v>243807.16997885201</v>
      </c>
      <c r="H1126" s="16">
        <v>9.6586881220086696</v>
      </c>
      <c r="I1126" s="16" t="s">
        <v>117</v>
      </c>
      <c r="J1126" s="16">
        <v>42.368772101541801</v>
      </c>
      <c r="K1126" s="17" t="s">
        <v>117</v>
      </c>
      <c r="L1126" s="18" t="s">
        <v>117</v>
      </c>
      <c r="N1126" s="20" t="s">
        <v>117</v>
      </c>
      <c r="O1126" s="20" t="s">
        <v>82</v>
      </c>
      <c r="P1126" s="19"/>
    </row>
    <row r="1127" spans="1:16" x14ac:dyDescent="0.3">
      <c r="A1127" s="12" t="s">
        <v>195</v>
      </c>
      <c r="B1127" s="12" t="s">
        <v>147</v>
      </c>
      <c r="C1127" s="12" t="s">
        <v>154</v>
      </c>
      <c r="D1127" s="12" t="s">
        <v>79</v>
      </c>
      <c r="E1127" s="21">
        <v>5.2588232565333302</v>
      </c>
      <c r="F1127" s="23">
        <v>912.61342662126106</v>
      </c>
      <c r="G1127" s="23">
        <v>207162.45781860899</v>
      </c>
      <c r="H1127" s="16">
        <v>4.4053031433929999E-3</v>
      </c>
      <c r="I1127" s="16" t="s">
        <v>117</v>
      </c>
      <c r="J1127" s="16">
        <v>-0.459445087405774</v>
      </c>
      <c r="K1127" s="17" t="s">
        <v>117</v>
      </c>
      <c r="L1127" s="18" t="s">
        <v>117</v>
      </c>
      <c r="M1127" s="19" t="s">
        <v>80</v>
      </c>
      <c r="N1127" s="20" t="s">
        <v>117</v>
      </c>
      <c r="O1127" s="20" t="s">
        <v>82</v>
      </c>
      <c r="P1127" s="19"/>
    </row>
    <row r="1128" spans="1:16" x14ac:dyDescent="0.3">
      <c r="A1128" s="12" t="s">
        <v>196</v>
      </c>
      <c r="B1128" s="12" t="s">
        <v>147</v>
      </c>
      <c r="C1128" s="12" t="s">
        <v>197</v>
      </c>
      <c r="D1128" s="12" t="s">
        <v>79</v>
      </c>
      <c r="E1128" s="21">
        <v>5.2587311928</v>
      </c>
      <c r="F1128" s="23">
        <v>7676.0713746049096</v>
      </c>
      <c r="G1128" s="23">
        <v>237386.134011221</v>
      </c>
      <c r="H1128" s="16">
        <v>3.2335803464586997E-2</v>
      </c>
      <c r="I1128" s="16" t="s">
        <v>117</v>
      </c>
      <c r="J1128" s="16">
        <v>-0.319123950515044</v>
      </c>
      <c r="K1128" s="17" t="s">
        <v>117</v>
      </c>
      <c r="L1128" s="18" t="s">
        <v>117</v>
      </c>
      <c r="M1128" s="19" t="s">
        <v>80</v>
      </c>
      <c r="N1128" s="20" t="s">
        <v>117</v>
      </c>
      <c r="O1128" s="20" t="s">
        <v>82</v>
      </c>
      <c r="P1128" s="19"/>
    </row>
    <row r="1129" spans="1:16" x14ac:dyDescent="0.3">
      <c r="A1129" s="12" t="s">
        <v>198</v>
      </c>
      <c r="B1129" s="12" t="s">
        <v>147</v>
      </c>
      <c r="C1129" s="12" t="s">
        <v>199</v>
      </c>
      <c r="D1129" s="12" t="s">
        <v>79</v>
      </c>
      <c r="E1129" s="21">
        <v>5.2588209061333302</v>
      </c>
      <c r="F1129" s="23">
        <v>3624.80237914279</v>
      </c>
      <c r="G1129" s="23">
        <v>209968.35108426001</v>
      </c>
      <c r="H1129" s="16">
        <v>1.7263565487010999E-2</v>
      </c>
      <c r="I1129" s="16" t="s">
        <v>117</v>
      </c>
      <c r="J1129" s="16">
        <v>-0.39483077603970601</v>
      </c>
      <c r="K1129" s="17" t="s">
        <v>117</v>
      </c>
      <c r="L1129" s="18" t="s">
        <v>117</v>
      </c>
      <c r="M1129" s="19" t="s">
        <v>80</v>
      </c>
      <c r="N1129" s="20" t="s">
        <v>117</v>
      </c>
      <c r="O1129" s="20" t="s">
        <v>82</v>
      </c>
      <c r="P1129" s="19"/>
    </row>
    <row r="1130" spans="1:16" x14ac:dyDescent="0.3">
      <c r="A1130" s="12" t="s">
        <v>200</v>
      </c>
      <c r="B1130" s="12" t="s">
        <v>147</v>
      </c>
      <c r="C1130" s="12" t="s">
        <v>156</v>
      </c>
      <c r="D1130" s="12" t="s">
        <v>79</v>
      </c>
      <c r="E1130" s="21">
        <v>5.2588240288000003</v>
      </c>
      <c r="F1130" s="23">
        <v>1500269.1358924899</v>
      </c>
      <c r="G1130" s="23">
        <v>180788.61684140499</v>
      </c>
      <c r="H1130" s="16">
        <v>8.2984712317843705</v>
      </c>
      <c r="I1130" s="16" t="s">
        <v>117</v>
      </c>
      <c r="J1130" s="16">
        <v>36.894964622605798</v>
      </c>
      <c r="K1130" s="17" t="s">
        <v>117</v>
      </c>
      <c r="L1130" s="18" t="s">
        <v>117</v>
      </c>
      <c r="N1130" s="20" t="s">
        <v>117</v>
      </c>
      <c r="O1130" s="20" t="s">
        <v>82</v>
      </c>
      <c r="P1130" s="19"/>
    </row>
    <row r="1131" spans="1:16" x14ac:dyDescent="0.3">
      <c r="A1131" s="12" t="s">
        <v>201</v>
      </c>
      <c r="B1131" s="12" t="s">
        <v>147</v>
      </c>
      <c r="C1131" s="12" t="s">
        <v>78</v>
      </c>
      <c r="D1131" s="12" t="s">
        <v>79</v>
      </c>
      <c r="E1131" s="21">
        <v>5.2587872869333303</v>
      </c>
      <c r="F1131" s="23">
        <v>64239.435181553097</v>
      </c>
      <c r="G1131" s="23">
        <v>213026.54116201299</v>
      </c>
      <c r="H1131" s="16">
        <v>0.30155601659371201</v>
      </c>
      <c r="I1131" s="16" t="s">
        <v>117</v>
      </c>
      <c r="J1131" s="16">
        <v>1.02720990161922</v>
      </c>
      <c r="K1131" s="17" t="s">
        <v>117</v>
      </c>
      <c r="L1131" s="18" t="s">
        <v>117</v>
      </c>
      <c r="N1131" s="20" t="s">
        <v>117</v>
      </c>
      <c r="O1131" s="20" t="s">
        <v>82</v>
      </c>
      <c r="P1131" s="19"/>
    </row>
    <row r="1132" spans="1:16" x14ac:dyDescent="0.3">
      <c r="A1132" s="12" t="s">
        <v>202</v>
      </c>
      <c r="B1132" s="12" t="s">
        <v>147</v>
      </c>
      <c r="C1132" s="12" t="s">
        <v>203</v>
      </c>
      <c r="D1132" s="12" t="s">
        <v>79</v>
      </c>
      <c r="E1132" s="21" t="s">
        <v>116</v>
      </c>
      <c r="F1132" s="23" t="s">
        <v>116</v>
      </c>
      <c r="G1132" s="23">
        <v>208855.48751492199</v>
      </c>
      <c r="H1132" s="16" t="s">
        <v>116</v>
      </c>
      <c r="I1132" s="16" t="s">
        <v>117</v>
      </c>
      <c r="J1132" s="16" t="s">
        <v>116</v>
      </c>
      <c r="K1132" s="17" t="s">
        <v>116</v>
      </c>
      <c r="L1132" s="18" t="s">
        <v>116</v>
      </c>
      <c r="M1132" s="19" t="s">
        <v>118</v>
      </c>
      <c r="N1132" s="20" t="s">
        <v>117</v>
      </c>
      <c r="O1132" s="20" t="s">
        <v>82</v>
      </c>
      <c r="P1132" s="19"/>
    </row>
    <row r="1133" spans="1:16" x14ac:dyDescent="0.3">
      <c r="A1133" s="12" t="s">
        <v>204</v>
      </c>
      <c r="B1133" s="12" t="s">
        <v>147</v>
      </c>
      <c r="C1133" s="12" t="s">
        <v>205</v>
      </c>
      <c r="D1133" s="12" t="s">
        <v>79</v>
      </c>
      <c r="E1133" s="21">
        <v>5.2588348706666599</v>
      </c>
      <c r="F1133" s="23">
        <v>11243.5979634288</v>
      </c>
      <c r="G1133" s="23">
        <v>221853.65882612401</v>
      </c>
      <c r="H1133" s="16">
        <v>5.0680245811229999E-2</v>
      </c>
      <c r="I1133" s="16" t="s">
        <v>117</v>
      </c>
      <c r="J1133" s="16">
        <v>-0.227029019029969</v>
      </c>
      <c r="K1133" s="17" t="s">
        <v>117</v>
      </c>
      <c r="L1133" s="18" t="s">
        <v>117</v>
      </c>
      <c r="M1133" s="19" t="s">
        <v>80</v>
      </c>
      <c r="N1133" s="20" t="s">
        <v>117</v>
      </c>
      <c r="O1133" s="20" t="s">
        <v>82</v>
      </c>
      <c r="P1133" s="19"/>
    </row>
    <row r="1134" spans="1:16" x14ac:dyDescent="0.3">
      <c r="A1134" s="12" t="s">
        <v>206</v>
      </c>
      <c r="B1134" s="12" t="s">
        <v>147</v>
      </c>
      <c r="C1134" s="12" t="s">
        <v>207</v>
      </c>
      <c r="D1134" s="12" t="s">
        <v>79</v>
      </c>
      <c r="E1134" s="21">
        <v>5.2588810535999997</v>
      </c>
      <c r="F1134" s="23">
        <v>1859659.9374958801</v>
      </c>
      <c r="G1134" s="23">
        <v>180673.21680038999</v>
      </c>
      <c r="H1134" s="16">
        <v>10.292947512804</v>
      </c>
      <c r="I1134" s="16" t="s">
        <v>117</v>
      </c>
      <c r="J1134" s="16">
        <v>44.871538404646103</v>
      </c>
      <c r="K1134" s="17" t="s">
        <v>117</v>
      </c>
      <c r="L1134" s="18" t="s">
        <v>117</v>
      </c>
      <c r="N1134" s="20" t="s">
        <v>117</v>
      </c>
      <c r="O1134" s="20" t="s">
        <v>82</v>
      </c>
      <c r="P1134" s="19"/>
    </row>
    <row r="1135" spans="1:16" x14ac:dyDescent="0.3">
      <c r="A1135" s="12" t="s">
        <v>208</v>
      </c>
      <c r="B1135" s="12" t="s">
        <v>147</v>
      </c>
      <c r="C1135" s="12" t="s">
        <v>209</v>
      </c>
      <c r="D1135" s="12" t="s">
        <v>79</v>
      </c>
      <c r="E1135" s="21">
        <v>5.2587624528000001</v>
      </c>
      <c r="F1135" s="23">
        <v>5320.5110867780004</v>
      </c>
      <c r="G1135" s="23">
        <v>227439.64621410501</v>
      </c>
      <c r="H1135" s="16">
        <v>2.3393067898854002E-2</v>
      </c>
      <c r="I1135" s="16" t="s">
        <v>117</v>
      </c>
      <c r="J1135" s="16">
        <v>-0.36403841099262801</v>
      </c>
      <c r="K1135" s="17" t="s">
        <v>117</v>
      </c>
      <c r="L1135" s="18" t="s">
        <v>117</v>
      </c>
      <c r="M1135" s="19" t="s">
        <v>80</v>
      </c>
      <c r="N1135" s="20" t="s">
        <v>117</v>
      </c>
      <c r="O1135" s="20" t="s">
        <v>82</v>
      </c>
      <c r="P1135" s="19"/>
    </row>
    <row r="1136" spans="1:16" x14ac:dyDescent="0.3">
      <c r="A1136" s="12" t="s">
        <v>210</v>
      </c>
      <c r="B1136" s="12" t="s">
        <v>147</v>
      </c>
      <c r="C1136" s="12" t="s">
        <v>211</v>
      </c>
      <c r="D1136" s="12" t="s">
        <v>79</v>
      </c>
      <c r="E1136" s="21">
        <v>5.2588595877333297</v>
      </c>
      <c r="F1136" s="23">
        <v>1111.36293610645</v>
      </c>
      <c r="G1136" s="23">
        <v>203838.18710003101</v>
      </c>
      <c r="H1136" s="16">
        <v>5.4521822035289999E-3</v>
      </c>
      <c r="I1136" s="16" t="s">
        <v>117</v>
      </c>
      <c r="J1136" s="16">
        <v>-0.45418342500432002</v>
      </c>
      <c r="K1136" s="17" t="s">
        <v>117</v>
      </c>
      <c r="L1136" s="18" t="s">
        <v>117</v>
      </c>
      <c r="M1136" s="19" t="s">
        <v>80</v>
      </c>
      <c r="N1136" s="20" t="s">
        <v>117</v>
      </c>
      <c r="O1136" s="20" t="s">
        <v>82</v>
      </c>
      <c r="P1136" s="19"/>
    </row>
    <row r="1137" spans="1:16" x14ac:dyDescent="0.3">
      <c r="A1137" s="12" t="s">
        <v>212</v>
      </c>
      <c r="B1137" s="12" t="s">
        <v>147</v>
      </c>
      <c r="C1137" s="12" t="s">
        <v>213</v>
      </c>
      <c r="D1137" s="12" t="s">
        <v>79</v>
      </c>
      <c r="E1137" s="21" t="s">
        <v>116</v>
      </c>
      <c r="F1137" s="23" t="s">
        <v>116</v>
      </c>
      <c r="G1137" s="23">
        <v>182828.67149783301</v>
      </c>
      <c r="H1137" s="16" t="s">
        <v>116</v>
      </c>
      <c r="I1137" s="16" t="s">
        <v>117</v>
      </c>
      <c r="J1137" s="16" t="s">
        <v>116</v>
      </c>
      <c r="K1137" s="17" t="s">
        <v>116</v>
      </c>
      <c r="L1137" s="18" t="s">
        <v>116</v>
      </c>
      <c r="M1137" s="19" t="s">
        <v>118</v>
      </c>
      <c r="N1137" s="20" t="s">
        <v>117</v>
      </c>
      <c r="O1137" s="20" t="s">
        <v>82</v>
      </c>
      <c r="P1137" s="19"/>
    </row>
    <row r="1138" spans="1:16" x14ac:dyDescent="0.3">
      <c r="A1138" s="12" t="s">
        <v>214</v>
      </c>
      <c r="B1138" s="12" t="s">
        <v>147</v>
      </c>
      <c r="C1138" s="12" t="s">
        <v>148</v>
      </c>
      <c r="D1138" s="12" t="s">
        <v>79</v>
      </c>
      <c r="E1138" s="21">
        <v>5.2588387381333304</v>
      </c>
      <c r="F1138" s="23">
        <v>392211.011466811</v>
      </c>
      <c r="G1138" s="23">
        <v>247720.31194772999</v>
      </c>
      <c r="H1138" s="16">
        <v>1.5832815984406099</v>
      </c>
      <c r="I1138" s="16" t="s">
        <v>117</v>
      </c>
      <c r="J1138" s="16">
        <v>7.2897324662818699</v>
      </c>
      <c r="K1138" s="17" t="s">
        <v>117</v>
      </c>
      <c r="L1138" s="18" t="s">
        <v>117</v>
      </c>
      <c r="N1138" s="20" t="s">
        <v>117</v>
      </c>
      <c r="O1138" s="20" t="s">
        <v>82</v>
      </c>
      <c r="P1138" s="19"/>
    </row>
    <row r="1139" spans="1:16" x14ac:dyDescent="0.3">
      <c r="A1139" s="12" t="s">
        <v>215</v>
      </c>
      <c r="B1139" s="12" t="s">
        <v>147</v>
      </c>
      <c r="C1139" s="12" t="s">
        <v>216</v>
      </c>
      <c r="D1139" s="12" t="s">
        <v>79</v>
      </c>
      <c r="E1139" s="21">
        <v>5.2588379938666598</v>
      </c>
      <c r="F1139" s="23">
        <v>591397.34551679005</v>
      </c>
      <c r="G1139" s="23">
        <v>208980.850652703</v>
      </c>
      <c r="H1139" s="16">
        <v>2.8299116577892001</v>
      </c>
      <c r="I1139" s="16" t="s">
        <v>117</v>
      </c>
      <c r="J1139" s="16">
        <v>13.1654948734651</v>
      </c>
      <c r="K1139" s="17" t="s">
        <v>117</v>
      </c>
      <c r="L1139" s="18" t="s">
        <v>117</v>
      </c>
      <c r="N1139" s="20" t="s">
        <v>117</v>
      </c>
      <c r="O1139" s="20" t="s">
        <v>82</v>
      </c>
      <c r="P1139" s="19"/>
    </row>
    <row r="1140" spans="1:16" x14ac:dyDescent="0.3">
      <c r="A1140" s="12" t="s">
        <v>217</v>
      </c>
      <c r="B1140" s="12" t="s">
        <v>147</v>
      </c>
      <c r="C1140" s="12" t="s">
        <v>218</v>
      </c>
      <c r="D1140" s="12" t="s">
        <v>79</v>
      </c>
      <c r="E1140" s="21">
        <v>5.2588473597333296</v>
      </c>
      <c r="F1140" s="23">
        <v>3281.5798678815099</v>
      </c>
      <c r="G1140" s="23">
        <v>208368.541740257</v>
      </c>
      <c r="H1140" s="16">
        <v>1.5748921792485E-2</v>
      </c>
      <c r="I1140" s="16" t="s">
        <v>117</v>
      </c>
      <c r="J1140" s="16">
        <v>-0.40244069567922103</v>
      </c>
      <c r="K1140" s="17" t="s">
        <v>117</v>
      </c>
      <c r="L1140" s="18" t="s">
        <v>117</v>
      </c>
      <c r="M1140" s="19" t="s">
        <v>80</v>
      </c>
      <c r="N1140" s="20" t="s">
        <v>117</v>
      </c>
      <c r="O1140" s="20" t="s">
        <v>82</v>
      </c>
      <c r="P1140" s="19"/>
    </row>
    <row r="1141" spans="1:16" x14ac:dyDescent="0.3">
      <c r="A1141" s="12" t="s">
        <v>219</v>
      </c>
      <c r="B1141" s="12" t="s">
        <v>147</v>
      </c>
      <c r="C1141" s="12" t="s">
        <v>220</v>
      </c>
      <c r="D1141" s="12" t="s">
        <v>79</v>
      </c>
      <c r="E1141" s="21">
        <v>5.2588227122666602</v>
      </c>
      <c r="F1141" s="23">
        <v>2018339.54734293</v>
      </c>
      <c r="G1141" s="23">
        <v>201034.69226976301</v>
      </c>
      <c r="H1141" s="16">
        <v>10.039757439649099</v>
      </c>
      <c r="I1141" s="16" t="s">
        <v>117</v>
      </c>
      <c r="J1141" s="16">
        <v>43.876116552929702</v>
      </c>
      <c r="K1141" s="17" t="s">
        <v>117</v>
      </c>
      <c r="L1141" s="18" t="s">
        <v>117</v>
      </c>
      <c r="N1141" s="20" t="s">
        <v>117</v>
      </c>
      <c r="O1141" s="20" t="s">
        <v>82</v>
      </c>
      <c r="P1141" s="19"/>
    </row>
    <row r="1142" spans="1:16" x14ac:dyDescent="0.3">
      <c r="A1142" s="12" t="s">
        <v>221</v>
      </c>
      <c r="B1142" s="12" t="s">
        <v>147</v>
      </c>
      <c r="C1142" s="12" t="s">
        <v>164</v>
      </c>
      <c r="D1142" s="12" t="s">
        <v>79</v>
      </c>
      <c r="E1142" s="21">
        <v>5.2687805943999999</v>
      </c>
      <c r="F1142" s="23">
        <v>602.72203026526097</v>
      </c>
      <c r="G1142" s="23">
        <v>208714.250261226</v>
      </c>
      <c r="H1142" s="16">
        <v>2.8877857142519999E-3</v>
      </c>
      <c r="I1142" s="16" t="s">
        <v>117</v>
      </c>
      <c r="J1142" s="16">
        <v>-0.46707250519225901</v>
      </c>
      <c r="K1142" s="17" t="s">
        <v>117</v>
      </c>
      <c r="L1142" s="18" t="s">
        <v>117</v>
      </c>
      <c r="M1142" s="19" t="s">
        <v>80</v>
      </c>
      <c r="N1142" s="20" t="s">
        <v>117</v>
      </c>
      <c r="O1142" s="20" t="s">
        <v>82</v>
      </c>
      <c r="P1142" s="19"/>
    </row>
    <row r="1143" spans="1:16" x14ac:dyDescent="0.3">
      <c r="A1143" s="12" t="s">
        <v>222</v>
      </c>
      <c r="B1143" s="12" t="s">
        <v>147</v>
      </c>
      <c r="C1143" s="12" t="s">
        <v>166</v>
      </c>
      <c r="D1143" s="12" t="s">
        <v>79</v>
      </c>
      <c r="E1143" s="21">
        <v>5.2588370962666602</v>
      </c>
      <c r="F1143" s="23">
        <v>1665898.9258138901</v>
      </c>
      <c r="G1143" s="23">
        <v>184898.52896977001</v>
      </c>
      <c r="H1143" s="16">
        <v>9.0098008626464008</v>
      </c>
      <c r="I1143" s="16" t="s">
        <v>117</v>
      </c>
      <c r="J1143" s="16">
        <v>39.776079829241802</v>
      </c>
      <c r="K1143" s="17" t="s">
        <v>117</v>
      </c>
      <c r="L1143" s="18" t="s">
        <v>117</v>
      </c>
      <c r="N1143" s="20" t="s">
        <v>117</v>
      </c>
      <c r="O1143" s="20" t="s">
        <v>82</v>
      </c>
      <c r="P1143" s="19"/>
    </row>
    <row r="1144" spans="1:16" x14ac:dyDescent="0.3">
      <c r="A1144" s="12" t="s">
        <v>223</v>
      </c>
      <c r="B1144" s="12" t="s">
        <v>147</v>
      </c>
      <c r="C1144" s="12" t="s">
        <v>174</v>
      </c>
      <c r="D1144" s="12" t="s">
        <v>79</v>
      </c>
      <c r="E1144" s="21">
        <v>5.2587489973333303</v>
      </c>
      <c r="F1144" s="23">
        <v>2992.7567282811201</v>
      </c>
      <c r="G1144" s="23">
        <v>211688.133760289</v>
      </c>
      <c r="H1144" s="16">
        <v>1.4137574341649001E-2</v>
      </c>
      <c r="I1144" s="16" t="s">
        <v>117</v>
      </c>
      <c r="J1144" s="16">
        <v>-0.41053687200475902</v>
      </c>
      <c r="K1144" s="17" t="s">
        <v>117</v>
      </c>
      <c r="L1144" s="18" t="s">
        <v>117</v>
      </c>
      <c r="M1144" s="19" t="s">
        <v>80</v>
      </c>
      <c r="N1144" s="20" t="s">
        <v>117</v>
      </c>
      <c r="O1144" s="20" t="s">
        <v>82</v>
      </c>
      <c r="P1144" s="19"/>
    </row>
    <row r="1145" spans="1:16" x14ac:dyDescent="0.3">
      <c r="A1145" s="12" t="s">
        <v>224</v>
      </c>
      <c r="B1145" s="12" t="s">
        <v>147</v>
      </c>
      <c r="C1145" s="12" t="s">
        <v>78</v>
      </c>
      <c r="D1145" s="12" t="s">
        <v>79</v>
      </c>
      <c r="E1145" s="21">
        <v>5.2587492034666603</v>
      </c>
      <c r="F1145" s="23">
        <v>66320.561402231993</v>
      </c>
      <c r="G1145" s="23">
        <v>212258.872832853</v>
      </c>
      <c r="H1145" s="16">
        <v>0.31245130305792701</v>
      </c>
      <c r="I1145" s="16" t="s">
        <v>117</v>
      </c>
      <c r="J1145" s="16">
        <v>1.08146100922232</v>
      </c>
      <c r="K1145" s="17" t="s">
        <v>117</v>
      </c>
      <c r="L1145" s="18" t="s">
        <v>117</v>
      </c>
      <c r="N1145" s="20" t="s">
        <v>117</v>
      </c>
      <c r="O1145" s="20" t="s">
        <v>82</v>
      </c>
      <c r="P1145" s="19"/>
    </row>
    <row r="1146" spans="1:16" x14ac:dyDescent="0.3">
      <c r="A1146" s="12" t="s">
        <v>225</v>
      </c>
      <c r="B1146" s="12" t="s">
        <v>147</v>
      </c>
      <c r="C1146" s="12" t="s">
        <v>181</v>
      </c>
      <c r="D1146" s="12" t="s">
        <v>79</v>
      </c>
      <c r="E1146" s="21">
        <v>5.2587972559999896</v>
      </c>
      <c r="F1146" s="23">
        <v>164688.65970544799</v>
      </c>
      <c r="G1146" s="23">
        <v>222103.96839258401</v>
      </c>
      <c r="H1146" s="16">
        <v>0.74149354870755801</v>
      </c>
      <c r="I1146" s="16" t="s">
        <v>117</v>
      </c>
      <c r="J1146" s="16">
        <v>3.2035919458753299</v>
      </c>
      <c r="K1146" s="17" t="s">
        <v>117</v>
      </c>
      <c r="L1146" s="18" t="s">
        <v>117</v>
      </c>
      <c r="N1146" s="20" t="s">
        <v>117</v>
      </c>
      <c r="O1146" s="20" t="s">
        <v>82</v>
      </c>
      <c r="P1146" s="19"/>
    </row>
    <row r="1147" spans="1:16" x14ac:dyDescent="0.3">
      <c r="A1147" s="12" t="s">
        <v>226</v>
      </c>
      <c r="B1147" s="12" t="s">
        <v>147</v>
      </c>
      <c r="C1147" s="12" t="s">
        <v>187</v>
      </c>
      <c r="D1147" s="12" t="s">
        <v>79</v>
      </c>
      <c r="E1147" s="21">
        <v>5.2588220789333304</v>
      </c>
      <c r="F1147" s="23">
        <v>7582.4925363249104</v>
      </c>
      <c r="G1147" s="23">
        <v>241975.236925868</v>
      </c>
      <c r="H1147" s="16">
        <v>3.1335820279196E-2</v>
      </c>
      <c r="I1147" s="16" t="s">
        <v>117</v>
      </c>
      <c r="J1147" s="16">
        <v>-0.32414569652178998</v>
      </c>
      <c r="K1147" s="17" t="s">
        <v>117</v>
      </c>
      <c r="L1147" s="18" t="s">
        <v>117</v>
      </c>
      <c r="M1147" s="19" t="s">
        <v>80</v>
      </c>
      <c r="N1147" s="20" t="s">
        <v>117</v>
      </c>
      <c r="O1147" s="20" t="s">
        <v>82</v>
      </c>
      <c r="P1147" s="19"/>
    </row>
    <row r="1148" spans="1:16" x14ac:dyDescent="0.3">
      <c r="A1148" s="12" t="s">
        <v>227</v>
      </c>
      <c r="B1148" s="12" t="s">
        <v>147</v>
      </c>
      <c r="C1148" s="12" t="s">
        <v>192</v>
      </c>
      <c r="D1148" s="12" t="s">
        <v>79</v>
      </c>
      <c r="E1148" s="21">
        <v>5.2589015021333303</v>
      </c>
      <c r="F1148" s="23">
        <v>32408.330305926</v>
      </c>
      <c r="G1148" s="23">
        <v>214275.35722599301</v>
      </c>
      <c r="H1148" s="16">
        <v>0.151246184934582</v>
      </c>
      <c r="I1148" s="16" t="s">
        <v>117</v>
      </c>
      <c r="J1148" s="16">
        <v>0.276912385189932</v>
      </c>
      <c r="K1148" s="17" t="s">
        <v>117</v>
      </c>
      <c r="L1148" s="18" t="s">
        <v>117</v>
      </c>
      <c r="M1148" s="19" t="s">
        <v>80</v>
      </c>
      <c r="N1148" s="20" t="s">
        <v>117</v>
      </c>
      <c r="O1148" s="20" t="s">
        <v>82</v>
      </c>
      <c r="P1148" s="19"/>
    </row>
    <row r="1149" spans="1:16" x14ac:dyDescent="0.3">
      <c r="A1149" s="12" t="s">
        <v>228</v>
      </c>
      <c r="B1149" s="12" t="s">
        <v>147</v>
      </c>
      <c r="C1149" s="12" t="s">
        <v>183</v>
      </c>
      <c r="D1149" s="12" t="s">
        <v>79</v>
      </c>
      <c r="E1149" s="21">
        <v>5.2588724061333298</v>
      </c>
      <c r="F1149" s="23">
        <v>73570.054897060094</v>
      </c>
      <c r="G1149" s="23">
        <v>228520.016260854</v>
      </c>
      <c r="H1149" s="16">
        <v>0.32194140408724797</v>
      </c>
      <c r="I1149" s="16" t="s">
        <v>117</v>
      </c>
      <c r="J1149" s="16">
        <v>1.1287005021307099</v>
      </c>
      <c r="K1149" s="17" t="s">
        <v>117</v>
      </c>
      <c r="L1149" s="18" t="s">
        <v>117</v>
      </c>
      <c r="N1149" s="20" t="s">
        <v>117</v>
      </c>
      <c r="O1149" s="20" t="s">
        <v>82</v>
      </c>
      <c r="P1149" s="19"/>
    </row>
    <row r="1150" spans="1:16" x14ac:dyDescent="0.3">
      <c r="A1150" s="12" t="s">
        <v>229</v>
      </c>
      <c r="B1150" s="12" t="s">
        <v>147</v>
      </c>
      <c r="C1150" s="12" t="s">
        <v>197</v>
      </c>
      <c r="D1150" s="12" t="s">
        <v>79</v>
      </c>
      <c r="E1150" s="21">
        <v>5.2588552279999998</v>
      </c>
      <c r="F1150" s="23">
        <v>8137.1807102191797</v>
      </c>
      <c r="G1150" s="23">
        <v>240648.782926552</v>
      </c>
      <c r="H1150" s="16">
        <v>3.3813512835021001E-2</v>
      </c>
      <c r="I1150" s="16" t="s">
        <v>117</v>
      </c>
      <c r="J1150" s="16">
        <v>-0.31170343104456899</v>
      </c>
      <c r="K1150" s="17" t="s">
        <v>117</v>
      </c>
      <c r="L1150" s="18" t="s">
        <v>117</v>
      </c>
      <c r="M1150" s="19" t="s">
        <v>80</v>
      </c>
      <c r="N1150" s="20" t="s">
        <v>117</v>
      </c>
      <c r="O1150" s="20" t="s">
        <v>82</v>
      </c>
      <c r="P1150" s="19"/>
    </row>
    <row r="1151" spans="1:16" x14ac:dyDescent="0.3">
      <c r="A1151" s="12" t="s">
        <v>230</v>
      </c>
      <c r="B1151" s="12" t="s">
        <v>147</v>
      </c>
      <c r="C1151" s="12" t="s">
        <v>156</v>
      </c>
      <c r="D1151" s="12" t="s">
        <v>79</v>
      </c>
      <c r="E1151" s="21">
        <v>5.2587412159999998</v>
      </c>
      <c r="F1151" s="23">
        <v>1534332.9611580099</v>
      </c>
      <c r="G1151" s="23">
        <v>187091.26553992101</v>
      </c>
      <c r="H1151" s="16">
        <v>8.2009865972637499</v>
      </c>
      <c r="I1151" s="16" t="s">
        <v>117</v>
      </c>
      <c r="J1151" s="16">
        <v>36.496853678860802</v>
      </c>
      <c r="K1151" s="17" t="s">
        <v>117</v>
      </c>
      <c r="L1151" s="18" t="s">
        <v>117</v>
      </c>
      <c r="N1151" s="20" t="s">
        <v>117</v>
      </c>
      <c r="O1151" s="20" t="s">
        <v>82</v>
      </c>
      <c r="P1151" s="19"/>
    </row>
    <row r="1152" spans="1:16" x14ac:dyDescent="0.3">
      <c r="A1152" s="12" t="s">
        <v>231</v>
      </c>
      <c r="B1152" s="12" t="s">
        <v>147</v>
      </c>
      <c r="C1152" s="12" t="s">
        <v>150</v>
      </c>
      <c r="D1152" s="12" t="s">
        <v>79</v>
      </c>
      <c r="E1152" s="21" t="s">
        <v>116</v>
      </c>
      <c r="F1152" s="23" t="s">
        <v>116</v>
      </c>
      <c r="G1152" s="23">
        <v>214163.725552833</v>
      </c>
      <c r="H1152" s="16" t="s">
        <v>116</v>
      </c>
      <c r="I1152" s="16" t="s">
        <v>117</v>
      </c>
      <c r="J1152" s="16" t="s">
        <v>116</v>
      </c>
      <c r="K1152" s="17" t="s">
        <v>116</v>
      </c>
      <c r="L1152" s="18" t="s">
        <v>116</v>
      </c>
      <c r="M1152" s="19" t="s">
        <v>118</v>
      </c>
      <c r="N1152" s="20" t="s">
        <v>117</v>
      </c>
      <c r="O1152" s="20" t="s">
        <v>82</v>
      </c>
      <c r="P1152" s="19"/>
    </row>
    <row r="1153" spans="1:16" x14ac:dyDescent="0.3">
      <c r="A1153" s="12" t="s">
        <v>232</v>
      </c>
      <c r="B1153" s="12" t="s">
        <v>147</v>
      </c>
      <c r="C1153" s="12" t="s">
        <v>78</v>
      </c>
      <c r="D1153" s="12" t="s">
        <v>79</v>
      </c>
      <c r="E1153" s="21">
        <v>5.2588457997333302</v>
      </c>
      <c r="F1153" s="23">
        <v>64632.4913373741</v>
      </c>
      <c r="G1153" s="23">
        <v>211473.26316571201</v>
      </c>
      <c r="H1153" s="16">
        <v>0.30562961184708998</v>
      </c>
      <c r="I1153" s="16" t="s">
        <v>117</v>
      </c>
      <c r="J1153" s="16">
        <v>1.04749575161924</v>
      </c>
      <c r="K1153" s="17" t="s">
        <v>117</v>
      </c>
      <c r="L1153" s="18" t="s">
        <v>117</v>
      </c>
      <c r="N1153" s="20" t="s">
        <v>117</v>
      </c>
      <c r="O1153" s="20" t="s">
        <v>82</v>
      </c>
      <c r="P1153" s="19"/>
    </row>
    <row r="1154" spans="1:16" x14ac:dyDescent="0.3">
      <c r="A1154" s="12" t="s">
        <v>233</v>
      </c>
      <c r="B1154" s="12" t="s">
        <v>147</v>
      </c>
      <c r="C1154" s="12" t="s">
        <v>150</v>
      </c>
      <c r="D1154" s="12" t="s">
        <v>79</v>
      </c>
      <c r="E1154" s="21" t="s">
        <v>116</v>
      </c>
      <c r="F1154" s="23" t="s">
        <v>116</v>
      </c>
      <c r="G1154" s="23">
        <v>214832.48323828401</v>
      </c>
      <c r="H1154" s="16" t="s">
        <v>116</v>
      </c>
      <c r="I1154" s="16" t="s">
        <v>117</v>
      </c>
      <c r="J1154" s="16" t="s">
        <v>116</v>
      </c>
      <c r="K1154" s="17" t="s">
        <v>116</v>
      </c>
      <c r="L1154" s="18" t="s">
        <v>116</v>
      </c>
      <c r="M1154" s="19" t="s">
        <v>118</v>
      </c>
      <c r="N1154" s="20" t="s">
        <v>117</v>
      </c>
      <c r="O1154" s="20" t="s">
        <v>82</v>
      </c>
      <c r="P1154" s="19"/>
    </row>
    <row r="1155" spans="1:16" x14ac:dyDescent="0.3">
      <c r="A1155" s="12" t="s">
        <v>234</v>
      </c>
      <c r="B1155" s="12" t="s">
        <v>147</v>
      </c>
      <c r="C1155" s="12" t="s">
        <v>78</v>
      </c>
      <c r="D1155" s="12" t="s">
        <v>79</v>
      </c>
      <c r="E1155" s="21">
        <v>5.25880173466666</v>
      </c>
      <c r="F1155" s="23">
        <v>64632.477745530603</v>
      </c>
      <c r="G1155" s="23">
        <v>212127.98339881899</v>
      </c>
      <c r="H1155" s="16">
        <v>0.304686240400523</v>
      </c>
      <c r="I1155" s="16" t="s">
        <v>117</v>
      </c>
      <c r="J1155" s="16">
        <v>1.0427981386343499</v>
      </c>
      <c r="K1155" s="17" t="s">
        <v>117</v>
      </c>
      <c r="L1155" s="18" t="s">
        <v>117</v>
      </c>
      <c r="N1155" s="20" t="s">
        <v>117</v>
      </c>
      <c r="O1155" s="20" t="s">
        <v>82</v>
      </c>
      <c r="P1155" s="19"/>
    </row>
    <row r="1157" spans="1:16" x14ac:dyDescent="0.3">
      <c r="A1157" s="11" t="s">
        <v>50</v>
      </c>
      <c r="C1157" s="11" t="s">
        <v>51</v>
      </c>
      <c r="D1157" s="11" t="s">
        <v>52</v>
      </c>
      <c r="F1157" s="13" t="s">
        <v>53</v>
      </c>
      <c r="G1157" s="14" t="s">
        <v>54</v>
      </c>
      <c r="H1157" s="15"/>
      <c r="P1157" s="19"/>
    </row>
    <row r="1158" spans="1:16" x14ac:dyDescent="0.3">
      <c r="A1158" s="12" t="s">
        <v>257</v>
      </c>
      <c r="C1158" s="12" t="s">
        <v>239</v>
      </c>
      <c r="D1158" s="12" t="s">
        <v>240</v>
      </c>
      <c r="F1158" s="22" t="s">
        <v>58</v>
      </c>
      <c r="G1158" s="22" t="s">
        <v>258</v>
      </c>
      <c r="P1158" s="19"/>
    </row>
    <row r="1159" spans="1:16" x14ac:dyDescent="0.3">
      <c r="I1159" s="24" t="s">
        <v>60</v>
      </c>
      <c r="J1159" s="24" t="s">
        <v>61</v>
      </c>
      <c r="P1159" s="19"/>
    </row>
    <row r="1160" spans="1:16" s="1" customFormat="1" x14ac:dyDescent="0.3">
      <c r="A1160" s="11" t="s">
        <v>62</v>
      </c>
      <c r="B1160" s="11" t="s">
        <v>63</v>
      </c>
      <c r="C1160" s="11" t="s">
        <v>64</v>
      </c>
      <c r="D1160" s="25" t="s">
        <v>65</v>
      </c>
      <c r="E1160" s="30" t="s">
        <v>75</v>
      </c>
      <c r="F1160" s="26" t="s">
        <v>66</v>
      </c>
      <c r="G1160" s="26" t="s">
        <v>67</v>
      </c>
      <c r="H1160" s="24" t="s">
        <v>68</v>
      </c>
      <c r="I1160" s="24" t="s">
        <v>69</v>
      </c>
      <c r="J1160" s="24" t="s">
        <v>69</v>
      </c>
      <c r="K1160" s="27" t="s">
        <v>70</v>
      </c>
      <c r="L1160" s="28" t="s">
        <v>71</v>
      </c>
      <c r="M1160" s="29" t="s">
        <v>72</v>
      </c>
      <c r="N1160" s="29" t="s">
        <v>73</v>
      </c>
      <c r="O1160" s="29" t="s">
        <v>74</v>
      </c>
      <c r="P1160" s="29"/>
    </row>
    <row r="1161" spans="1:16" x14ac:dyDescent="0.3">
      <c r="A1161" s="12" t="s">
        <v>76</v>
      </c>
      <c r="B1161" s="12" t="s">
        <v>77</v>
      </c>
      <c r="C1161" s="12" t="s">
        <v>78</v>
      </c>
      <c r="D1161" s="12" t="s">
        <v>79</v>
      </c>
      <c r="E1161" s="21">
        <v>5.5829131821333302</v>
      </c>
      <c r="F1161" s="23">
        <v>140383.31443898601</v>
      </c>
      <c r="G1161" s="23" t="s">
        <v>117</v>
      </c>
      <c r="H1161" s="16" t="s">
        <v>117</v>
      </c>
      <c r="I1161" s="16">
        <v>5</v>
      </c>
      <c r="J1161" s="16" t="s">
        <v>117</v>
      </c>
      <c r="K1161" s="17" t="s">
        <v>117</v>
      </c>
      <c r="L1161" s="18" t="s">
        <v>117</v>
      </c>
      <c r="N1161" s="20" t="s">
        <v>81</v>
      </c>
      <c r="P1161" s="19"/>
    </row>
    <row r="1162" spans="1:16" x14ac:dyDescent="0.3">
      <c r="A1162" s="12" t="s">
        <v>83</v>
      </c>
      <c r="B1162" s="12" t="s">
        <v>77</v>
      </c>
      <c r="C1162" s="12" t="s">
        <v>84</v>
      </c>
      <c r="D1162" s="12" t="s">
        <v>79</v>
      </c>
      <c r="E1162" s="21">
        <v>5.5829774125333298</v>
      </c>
      <c r="F1162" s="23">
        <v>162301.85153858099</v>
      </c>
      <c r="G1162" s="23" t="s">
        <v>117</v>
      </c>
      <c r="H1162" s="16" t="s">
        <v>117</v>
      </c>
      <c r="I1162" s="16">
        <v>5</v>
      </c>
      <c r="J1162" s="16" t="s">
        <v>117</v>
      </c>
      <c r="K1162" s="17" t="s">
        <v>117</v>
      </c>
      <c r="L1162" s="18" t="s">
        <v>117</v>
      </c>
      <c r="N1162" s="20" t="s">
        <v>85</v>
      </c>
      <c r="P1162" s="19"/>
    </row>
    <row r="1163" spans="1:16" x14ac:dyDescent="0.3">
      <c r="A1163" s="12" t="s">
        <v>86</v>
      </c>
      <c r="B1163" s="12" t="s">
        <v>77</v>
      </c>
      <c r="C1163" s="12" t="s">
        <v>87</v>
      </c>
      <c r="D1163" s="12" t="s">
        <v>79</v>
      </c>
      <c r="E1163" s="21">
        <v>5.5829758397333302</v>
      </c>
      <c r="F1163" s="23">
        <v>134471.303166214</v>
      </c>
      <c r="G1163" s="23" t="s">
        <v>117</v>
      </c>
      <c r="H1163" s="16" t="s">
        <v>117</v>
      </c>
      <c r="I1163" s="16">
        <v>5</v>
      </c>
      <c r="J1163" s="16" t="s">
        <v>117</v>
      </c>
      <c r="K1163" s="17" t="s">
        <v>117</v>
      </c>
      <c r="L1163" s="18" t="s">
        <v>117</v>
      </c>
      <c r="N1163" s="20" t="s">
        <v>88</v>
      </c>
      <c r="P1163" s="19"/>
    </row>
    <row r="1164" spans="1:16" x14ac:dyDescent="0.3">
      <c r="A1164" s="12" t="s">
        <v>89</v>
      </c>
      <c r="B1164" s="12" t="s">
        <v>77</v>
      </c>
      <c r="C1164" s="12" t="s">
        <v>90</v>
      </c>
      <c r="D1164" s="12" t="s">
        <v>79</v>
      </c>
      <c r="E1164" s="21">
        <v>5.5828326213333304</v>
      </c>
      <c r="F1164" s="23">
        <v>137868.83340716199</v>
      </c>
      <c r="G1164" s="23" t="s">
        <v>117</v>
      </c>
      <c r="H1164" s="16" t="s">
        <v>117</v>
      </c>
      <c r="I1164" s="16">
        <v>5</v>
      </c>
      <c r="J1164" s="16" t="s">
        <v>117</v>
      </c>
      <c r="K1164" s="17" t="s">
        <v>117</v>
      </c>
      <c r="L1164" s="18" t="s">
        <v>117</v>
      </c>
      <c r="N1164" s="20" t="s">
        <v>91</v>
      </c>
      <c r="P1164" s="19"/>
    </row>
    <row r="1165" spans="1:16" x14ac:dyDescent="0.3">
      <c r="A1165" s="12" t="s">
        <v>92</v>
      </c>
      <c r="B1165" s="12" t="s">
        <v>77</v>
      </c>
      <c r="C1165" s="12" t="s">
        <v>93</v>
      </c>
      <c r="D1165" s="12" t="s">
        <v>79</v>
      </c>
      <c r="E1165" s="21">
        <v>5.5829230098666596</v>
      </c>
      <c r="F1165" s="23">
        <v>134257.63469881099</v>
      </c>
      <c r="G1165" s="23" t="s">
        <v>117</v>
      </c>
      <c r="H1165" s="16" t="s">
        <v>117</v>
      </c>
      <c r="I1165" s="16">
        <v>5</v>
      </c>
      <c r="J1165" s="16" t="s">
        <v>117</v>
      </c>
      <c r="K1165" s="17" t="s">
        <v>117</v>
      </c>
      <c r="L1165" s="18" t="s">
        <v>117</v>
      </c>
      <c r="N1165" s="20" t="s">
        <v>94</v>
      </c>
      <c r="P1165" s="19"/>
    </row>
    <row r="1166" spans="1:16" x14ac:dyDescent="0.3">
      <c r="A1166" s="12" t="s">
        <v>95</v>
      </c>
      <c r="B1166" s="12" t="s">
        <v>77</v>
      </c>
      <c r="C1166" s="12" t="s">
        <v>96</v>
      </c>
      <c r="D1166" s="12" t="s">
        <v>79</v>
      </c>
      <c r="E1166" s="21">
        <v>5.5829519359999997</v>
      </c>
      <c r="F1166" s="23">
        <v>152440.84807473799</v>
      </c>
      <c r="G1166" s="23" t="s">
        <v>117</v>
      </c>
      <c r="H1166" s="16" t="s">
        <v>117</v>
      </c>
      <c r="I1166" s="16">
        <v>5</v>
      </c>
      <c r="J1166" s="16" t="s">
        <v>117</v>
      </c>
      <c r="K1166" s="17" t="s">
        <v>117</v>
      </c>
      <c r="L1166" s="18" t="s">
        <v>117</v>
      </c>
      <c r="N1166" s="20" t="s">
        <v>97</v>
      </c>
      <c r="P1166" s="19"/>
    </row>
    <row r="1167" spans="1:16" x14ac:dyDescent="0.3">
      <c r="A1167" s="12" t="s">
        <v>98</v>
      </c>
      <c r="B1167" s="12" t="s">
        <v>77</v>
      </c>
      <c r="C1167" s="12" t="s">
        <v>99</v>
      </c>
      <c r="D1167" s="12" t="s">
        <v>79</v>
      </c>
      <c r="E1167" s="21">
        <v>5.5830029581333296</v>
      </c>
      <c r="F1167" s="23">
        <v>120741.568054257</v>
      </c>
      <c r="G1167" s="23" t="s">
        <v>117</v>
      </c>
      <c r="H1167" s="16" t="s">
        <v>117</v>
      </c>
      <c r="I1167" s="16">
        <v>5</v>
      </c>
      <c r="J1167" s="16" t="s">
        <v>117</v>
      </c>
      <c r="K1167" s="17" t="s">
        <v>117</v>
      </c>
      <c r="L1167" s="18" t="s">
        <v>117</v>
      </c>
      <c r="N1167" s="20" t="s">
        <v>100</v>
      </c>
      <c r="P1167" s="19"/>
    </row>
    <row r="1168" spans="1:16" x14ac:dyDescent="0.3">
      <c r="A1168" s="12" t="s">
        <v>101</v>
      </c>
      <c r="B1168" s="12" t="s">
        <v>77</v>
      </c>
      <c r="C1168" s="12" t="s">
        <v>102</v>
      </c>
      <c r="D1168" s="12" t="s">
        <v>103</v>
      </c>
      <c r="E1168" s="21">
        <v>5.3825051797333296</v>
      </c>
      <c r="F1168" s="23">
        <v>174217.96920281099</v>
      </c>
      <c r="G1168" s="23" t="s">
        <v>117</v>
      </c>
      <c r="H1168" s="16" t="s">
        <v>117</v>
      </c>
      <c r="I1168" s="16">
        <v>5</v>
      </c>
      <c r="J1168" s="16" t="s">
        <v>117</v>
      </c>
      <c r="K1168" s="17" t="s">
        <v>117</v>
      </c>
      <c r="L1168" s="18" t="s">
        <v>117</v>
      </c>
      <c r="N1168" s="20" t="s">
        <v>104</v>
      </c>
      <c r="P1168" s="19"/>
    </row>
    <row r="1169" spans="1:16" x14ac:dyDescent="0.3">
      <c r="A1169" s="12" t="s">
        <v>105</v>
      </c>
      <c r="B1169" s="12" t="s">
        <v>77</v>
      </c>
      <c r="C1169" s="12" t="s">
        <v>78</v>
      </c>
      <c r="D1169" s="12" t="s">
        <v>79</v>
      </c>
      <c r="E1169" s="21">
        <v>5.5829673197333296</v>
      </c>
      <c r="F1169" s="23">
        <v>150067.87105680499</v>
      </c>
      <c r="G1169" s="23" t="s">
        <v>117</v>
      </c>
      <c r="H1169" s="16" t="s">
        <v>117</v>
      </c>
      <c r="I1169" s="16">
        <v>5</v>
      </c>
      <c r="J1169" s="16" t="s">
        <v>117</v>
      </c>
      <c r="K1169" s="17" t="s">
        <v>117</v>
      </c>
      <c r="L1169" s="18" t="s">
        <v>117</v>
      </c>
      <c r="N1169" s="20" t="s">
        <v>81</v>
      </c>
      <c r="P1169" s="19"/>
    </row>
    <row r="1170" spans="1:16" x14ac:dyDescent="0.3">
      <c r="A1170" s="12" t="s">
        <v>106</v>
      </c>
      <c r="B1170" s="12" t="s">
        <v>77</v>
      </c>
      <c r="C1170" s="12" t="s">
        <v>84</v>
      </c>
      <c r="D1170" s="12" t="s">
        <v>79</v>
      </c>
      <c r="E1170" s="21">
        <v>5.5830080528000003</v>
      </c>
      <c r="F1170" s="23">
        <v>163802.690380399</v>
      </c>
      <c r="G1170" s="23" t="s">
        <v>117</v>
      </c>
      <c r="H1170" s="16" t="s">
        <v>117</v>
      </c>
      <c r="I1170" s="16">
        <v>5</v>
      </c>
      <c r="J1170" s="16" t="s">
        <v>117</v>
      </c>
      <c r="K1170" s="17" t="s">
        <v>117</v>
      </c>
      <c r="L1170" s="18" t="s">
        <v>117</v>
      </c>
      <c r="N1170" s="20" t="s">
        <v>85</v>
      </c>
      <c r="P1170" s="19"/>
    </row>
    <row r="1171" spans="1:16" x14ac:dyDescent="0.3">
      <c r="A1171" s="12" t="s">
        <v>107</v>
      </c>
      <c r="B1171" s="12" t="s">
        <v>77</v>
      </c>
      <c r="C1171" s="12" t="s">
        <v>87</v>
      </c>
      <c r="D1171" s="12" t="s">
        <v>79</v>
      </c>
      <c r="E1171" s="21">
        <v>5.5829376013333301</v>
      </c>
      <c r="F1171" s="23">
        <v>149877.90482424301</v>
      </c>
      <c r="G1171" s="23" t="s">
        <v>117</v>
      </c>
      <c r="H1171" s="16" t="s">
        <v>117</v>
      </c>
      <c r="I1171" s="16">
        <v>5</v>
      </c>
      <c r="J1171" s="16" t="s">
        <v>117</v>
      </c>
      <c r="K1171" s="17" t="s">
        <v>117</v>
      </c>
      <c r="L1171" s="18" t="s">
        <v>117</v>
      </c>
      <c r="N1171" s="20" t="s">
        <v>88</v>
      </c>
      <c r="P1171" s="19"/>
    </row>
    <row r="1172" spans="1:16" x14ac:dyDescent="0.3">
      <c r="A1172" s="12" t="s">
        <v>108</v>
      </c>
      <c r="B1172" s="12" t="s">
        <v>77</v>
      </c>
      <c r="C1172" s="12" t="s">
        <v>90</v>
      </c>
      <c r="D1172" s="12" t="s">
        <v>79</v>
      </c>
      <c r="E1172" s="21">
        <v>5.5828776965333304</v>
      </c>
      <c r="F1172" s="23">
        <v>164200.92428040999</v>
      </c>
      <c r="G1172" s="23" t="s">
        <v>117</v>
      </c>
      <c r="H1172" s="16" t="s">
        <v>117</v>
      </c>
      <c r="I1172" s="16">
        <v>5</v>
      </c>
      <c r="J1172" s="16" t="s">
        <v>117</v>
      </c>
      <c r="K1172" s="17" t="s">
        <v>117</v>
      </c>
      <c r="L1172" s="18" t="s">
        <v>117</v>
      </c>
      <c r="N1172" s="20" t="s">
        <v>91</v>
      </c>
      <c r="P1172" s="19"/>
    </row>
    <row r="1173" spans="1:16" x14ac:dyDescent="0.3">
      <c r="A1173" s="12" t="s">
        <v>109</v>
      </c>
      <c r="B1173" s="12" t="s">
        <v>77</v>
      </c>
      <c r="C1173" s="12" t="s">
        <v>93</v>
      </c>
      <c r="D1173" s="12" t="s">
        <v>79</v>
      </c>
      <c r="E1173" s="21">
        <v>5.5828278637333302</v>
      </c>
      <c r="F1173" s="23">
        <v>135745.97560563701</v>
      </c>
      <c r="G1173" s="23" t="s">
        <v>117</v>
      </c>
      <c r="H1173" s="16" t="s">
        <v>117</v>
      </c>
      <c r="I1173" s="16">
        <v>5</v>
      </c>
      <c r="J1173" s="16" t="s">
        <v>117</v>
      </c>
      <c r="K1173" s="17" t="s">
        <v>117</v>
      </c>
      <c r="L1173" s="18" t="s">
        <v>117</v>
      </c>
      <c r="N1173" s="20" t="s">
        <v>94</v>
      </c>
      <c r="P1173" s="19"/>
    </row>
    <row r="1174" spans="1:16" x14ac:dyDescent="0.3">
      <c r="A1174" s="12" t="s">
        <v>110</v>
      </c>
      <c r="B1174" s="12" t="s">
        <v>77</v>
      </c>
      <c r="C1174" s="12" t="s">
        <v>96</v>
      </c>
      <c r="D1174" s="12" t="s">
        <v>79</v>
      </c>
      <c r="E1174" s="21">
        <v>5.58300748213333</v>
      </c>
      <c r="F1174" s="23">
        <v>153035.434449219</v>
      </c>
      <c r="G1174" s="23" t="s">
        <v>117</v>
      </c>
      <c r="H1174" s="16" t="s">
        <v>117</v>
      </c>
      <c r="I1174" s="16">
        <v>5</v>
      </c>
      <c r="J1174" s="16" t="s">
        <v>117</v>
      </c>
      <c r="K1174" s="17" t="s">
        <v>117</v>
      </c>
      <c r="L1174" s="18" t="s">
        <v>117</v>
      </c>
      <c r="N1174" s="20" t="s">
        <v>97</v>
      </c>
      <c r="P1174" s="19"/>
    </row>
    <row r="1175" spans="1:16" x14ac:dyDescent="0.3">
      <c r="A1175" s="12" t="s">
        <v>111</v>
      </c>
      <c r="B1175" s="12" t="s">
        <v>77</v>
      </c>
      <c r="C1175" s="12" t="s">
        <v>99</v>
      </c>
      <c r="D1175" s="12" t="s">
        <v>79</v>
      </c>
      <c r="E1175" s="21">
        <v>5.5829381496000003</v>
      </c>
      <c r="F1175" s="23">
        <v>127987.93184516</v>
      </c>
      <c r="G1175" s="23" t="s">
        <v>117</v>
      </c>
      <c r="H1175" s="16" t="s">
        <v>117</v>
      </c>
      <c r="I1175" s="16">
        <v>5</v>
      </c>
      <c r="J1175" s="16" t="s">
        <v>117</v>
      </c>
      <c r="K1175" s="17" t="s">
        <v>117</v>
      </c>
      <c r="L1175" s="18" t="s">
        <v>117</v>
      </c>
      <c r="N1175" s="20" t="s">
        <v>100</v>
      </c>
      <c r="P1175" s="19"/>
    </row>
    <row r="1176" spans="1:16" x14ac:dyDescent="0.3">
      <c r="A1176" s="12" t="s">
        <v>112</v>
      </c>
      <c r="B1176" s="12" t="s">
        <v>77</v>
      </c>
      <c r="C1176" s="12" t="s">
        <v>102</v>
      </c>
      <c r="D1176" s="12" t="s">
        <v>103</v>
      </c>
      <c r="E1176" s="21">
        <v>5.3825006498666603</v>
      </c>
      <c r="F1176" s="23">
        <v>177943.43886891901</v>
      </c>
      <c r="G1176" s="23" t="s">
        <v>117</v>
      </c>
      <c r="H1176" s="16" t="s">
        <v>117</v>
      </c>
      <c r="I1176" s="16">
        <v>5</v>
      </c>
      <c r="J1176" s="16" t="s">
        <v>117</v>
      </c>
      <c r="K1176" s="17" t="s">
        <v>117</v>
      </c>
      <c r="L1176" s="18" t="s">
        <v>117</v>
      </c>
      <c r="N1176" s="20" t="s">
        <v>104</v>
      </c>
      <c r="P1176" s="19"/>
    </row>
    <row r="1177" spans="1:16" x14ac:dyDescent="0.3">
      <c r="A1177" s="12" t="s">
        <v>113</v>
      </c>
      <c r="B1177" s="12" t="s">
        <v>114</v>
      </c>
      <c r="C1177" s="12" t="s">
        <v>115</v>
      </c>
      <c r="D1177" s="12" t="s">
        <v>79</v>
      </c>
      <c r="E1177" s="21" t="s">
        <v>116</v>
      </c>
      <c r="F1177" s="23" t="s">
        <v>116</v>
      </c>
      <c r="G1177" s="23" t="s">
        <v>117</v>
      </c>
      <c r="H1177" s="16" t="s">
        <v>116</v>
      </c>
      <c r="I1177" s="16" t="s">
        <v>117</v>
      </c>
      <c r="J1177" s="16" t="s">
        <v>116</v>
      </c>
      <c r="K1177" s="17" t="s">
        <v>116</v>
      </c>
      <c r="L1177" s="18" t="s">
        <v>116</v>
      </c>
      <c r="M1177" s="19" t="s">
        <v>118</v>
      </c>
      <c r="N1177" s="20" t="s">
        <v>117</v>
      </c>
      <c r="P1177" s="19"/>
    </row>
    <row r="1178" spans="1:16" x14ac:dyDescent="0.3">
      <c r="A1178" s="12" t="s">
        <v>119</v>
      </c>
      <c r="B1178" s="12" t="s">
        <v>114</v>
      </c>
      <c r="C1178" s="12" t="s">
        <v>115</v>
      </c>
      <c r="D1178" s="12" t="s">
        <v>79</v>
      </c>
      <c r="E1178" s="21" t="s">
        <v>116</v>
      </c>
      <c r="F1178" s="23" t="s">
        <v>116</v>
      </c>
      <c r="G1178" s="23" t="s">
        <v>117</v>
      </c>
      <c r="H1178" s="16" t="s">
        <v>116</v>
      </c>
      <c r="I1178" s="16" t="s">
        <v>117</v>
      </c>
      <c r="J1178" s="16" t="s">
        <v>116</v>
      </c>
      <c r="K1178" s="17" t="s">
        <v>116</v>
      </c>
      <c r="L1178" s="18" t="s">
        <v>116</v>
      </c>
      <c r="M1178" s="19" t="s">
        <v>118</v>
      </c>
      <c r="N1178" s="20" t="s">
        <v>117</v>
      </c>
      <c r="P1178" s="19"/>
    </row>
    <row r="1179" spans="1:16" x14ac:dyDescent="0.3">
      <c r="A1179" s="12" t="s">
        <v>120</v>
      </c>
      <c r="B1179" s="12" t="s">
        <v>114</v>
      </c>
      <c r="C1179" s="12" t="s">
        <v>115</v>
      </c>
      <c r="D1179" s="12" t="s">
        <v>103</v>
      </c>
      <c r="E1179" s="21">
        <v>5.5628588874666596</v>
      </c>
      <c r="F1179" s="23">
        <v>0</v>
      </c>
      <c r="G1179" s="23" t="s">
        <v>117</v>
      </c>
      <c r="H1179" s="16" t="s">
        <v>117</v>
      </c>
      <c r="I1179" s="16" t="s">
        <v>117</v>
      </c>
      <c r="J1179" s="16" t="s">
        <v>117</v>
      </c>
      <c r="K1179" s="17" t="s">
        <v>117</v>
      </c>
      <c r="L1179" s="18" t="s">
        <v>117</v>
      </c>
      <c r="N1179" s="20" t="s">
        <v>117</v>
      </c>
      <c r="P1179" s="19"/>
    </row>
    <row r="1180" spans="1:16" x14ac:dyDescent="0.3">
      <c r="A1180" s="12" t="s">
        <v>121</v>
      </c>
      <c r="B1180" s="12" t="s">
        <v>114</v>
      </c>
      <c r="C1180" s="12" t="s">
        <v>115</v>
      </c>
      <c r="D1180" s="12" t="s">
        <v>79</v>
      </c>
      <c r="E1180" s="21" t="s">
        <v>116</v>
      </c>
      <c r="F1180" s="23" t="s">
        <v>116</v>
      </c>
      <c r="G1180" s="23" t="s">
        <v>117</v>
      </c>
      <c r="H1180" s="16" t="s">
        <v>116</v>
      </c>
      <c r="I1180" s="16" t="s">
        <v>117</v>
      </c>
      <c r="J1180" s="16" t="s">
        <v>116</v>
      </c>
      <c r="K1180" s="17" t="s">
        <v>116</v>
      </c>
      <c r="L1180" s="18" t="s">
        <v>116</v>
      </c>
      <c r="M1180" s="19" t="s">
        <v>118</v>
      </c>
      <c r="N1180" s="20" t="s">
        <v>117</v>
      </c>
      <c r="P1180" s="19"/>
    </row>
    <row r="1181" spans="1:16" x14ac:dyDescent="0.3">
      <c r="A1181" s="12" t="s">
        <v>122</v>
      </c>
      <c r="B1181" s="12" t="s">
        <v>114</v>
      </c>
      <c r="C1181" s="12" t="s">
        <v>115</v>
      </c>
      <c r="D1181" s="12" t="s">
        <v>79</v>
      </c>
      <c r="E1181" s="21" t="s">
        <v>116</v>
      </c>
      <c r="F1181" s="23" t="s">
        <v>116</v>
      </c>
      <c r="G1181" s="23" t="s">
        <v>117</v>
      </c>
      <c r="H1181" s="16" t="s">
        <v>116</v>
      </c>
      <c r="I1181" s="16" t="s">
        <v>117</v>
      </c>
      <c r="J1181" s="16" t="s">
        <v>116</v>
      </c>
      <c r="K1181" s="17" t="s">
        <v>116</v>
      </c>
      <c r="L1181" s="18" t="s">
        <v>116</v>
      </c>
      <c r="M1181" s="19" t="s">
        <v>118</v>
      </c>
      <c r="N1181" s="20" t="s">
        <v>117</v>
      </c>
      <c r="P1181" s="19"/>
    </row>
    <row r="1182" spans="1:16" x14ac:dyDescent="0.3">
      <c r="A1182" s="12" t="s">
        <v>123</v>
      </c>
      <c r="B1182" s="12" t="s">
        <v>114</v>
      </c>
      <c r="C1182" s="12" t="s">
        <v>115</v>
      </c>
      <c r="D1182" s="12" t="s">
        <v>79</v>
      </c>
      <c r="E1182" s="21" t="s">
        <v>116</v>
      </c>
      <c r="F1182" s="23" t="s">
        <v>116</v>
      </c>
      <c r="G1182" s="23" t="s">
        <v>117</v>
      </c>
      <c r="H1182" s="16" t="s">
        <v>116</v>
      </c>
      <c r="I1182" s="16" t="s">
        <v>117</v>
      </c>
      <c r="J1182" s="16" t="s">
        <v>116</v>
      </c>
      <c r="K1182" s="17" t="s">
        <v>116</v>
      </c>
      <c r="L1182" s="18" t="s">
        <v>116</v>
      </c>
      <c r="M1182" s="19" t="s">
        <v>118</v>
      </c>
      <c r="N1182" s="20" t="s">
        <v>117</v>
      </c>
      <c r="P1182" s="19"/>
    </row>
    <row r="1183" spans="1:16" x14ac:dyDescent="0.3">
      <c r="A1183" s="12" t="s">
        <v>124</v>
      </c>
      <c r="B1183" s="12" t="s">
        <v>114</v>
      </c>
      <c r="C1183" s="12" t="s">
        <v>115</v>
      </c>
      <c r="D1183" s="12" t="s">
        <v>79</v>
      </c>
      <c r="E1183" s="21" t="s">
        <v>116</v>
      </c>
      <c r="F1183" s="23" t="s">
        <v>116</v>
      </c>
      <c r="G1183" s="23" t="s">
        <v>117</v>
      </c>
      <c r="H1183" s="16" t="s">
        <v>116</v>
      </c>
      <c r="I1183" s="16" t="s">
        <v>117</v>
      </c>
      <c r="J1183" s="16" t="s">
        <v>116</v>
      </c>
      <c r="K1183" s="17" t="s">
        <v>116</v>
      </c>
      <c r="L1183" s="18" t="s">
        <v>116</v>
      </c>
      <c r="M1183" s="19" t="s">
        <v>118</v>
      </c>
      <c r="N1183" s="20" t="s">
        <v>117</v>
      </c>
      <c r="P1183" s="19"/>
    </row>
    <row r="1184" spans="1:16" x14ac:dyDescent="0.3">
      <c r="A1184" s="12" t="s">
        <v>125</v>
      </c>
      <c r="B1184" s="12" t="s">
        <v>114</v>
      </c>
      <c r="C1184" s="12" t="s">
        <v>115</v>
      </c>
      <c r="D1184" s="12" t="s">
        <v>79</v>
      </c>
      <c r="E1184" s="21" t="s">
        <v>116</v>
      </c>
      <c r="F1184" s="23" t="s">
        <v>116</v>
      </c>
      <c r="G1184" s="23" t="s">
        <v>117</v>
      </c>
      <c r="H1184" s="16" t="s">
        <v>116</v>
      </c>
      <c r="I1184" s="16" t="s">
        <v>117</v>
      </c>
      <c r="J1184" s="16" t="s">
        <v>116</v>
      </c>
      <c r="K1184" s="17" t="s">
        <v>116</v>
      </c>
      <c r="L1184" s="18" t="s">
        <v>116</v>
      </c>
      <c r="M1184" s="19" t="s">
        <v>118</v>
      </c>
      <c r="N1184" s="20" t="s">
        <v>117</v>
      </c>
      <c r="P1184" s="19"/>
    </row>
    <row r="1185" spans="1:16" x14ac:dyDescent="0.3">
      <c r="A1185" s="12" t="s">
        <v>126</v>
      </c>
      <c r="B1185" s="12" t="s">
        <v>114</v>
      </c>
      <c r="C1185" s="12" t="s">
        <v>115</v>
      </c>
      <c r="D1185" s="12" t="s">
        <v>79</v>
      </c>
      <c r="E1185" s="21" t="s">
        <v>116</v>
      </c>
      <c r="F1185" s="23" t="s">
        <v>116</v>
      </c>
      <c r="G1185" s="23" t="s">
        <v>117</v>
      </c>
      <c r="H1185" s="16" t="s">
        <v>116</v>
      </c>
      <c r="I1185" s="16" t="s">
        <v>117</v>
      </c>
      <c r="J1185" s="16" t="s">
        <v>116</v>
      </c>
      <c r="K1185" s="17" t="s">
        <v>116</v>
      </c>
      <c r="L1185" s="18" t="s">
        <v>116</v>
      </c>
      <c r="M1185" s="19" t="s">
        <v>118</v>
      </c>
      <c r="N1185" s="20" t="s">
        <v>117</v>
      </c>
      <c r="P1185" s="19"/>
    </row>
    <row r="1186" spans="1:16" x14ac:dyDescent="0.3">
      <c r="A1186" s="12" t="s">
        <v>127</v>
      </c>
      <c r="B1186" s="12" t="s">
        <v>114</v>
      </c>
      <c r="C1186" s="12" t="s">
        <v>115</v>
      </c>
      <c r="D1186" s="12" t="s">
        <v>103</v>
      </c>
      <c r="E1186" s="21">
        <v>5.5629440943999997</v>
      </c>
      <c r="F1186" s="23">
        <v>0</v>
      </c>
      <c r="G1186" s="23" t="s">
        <v>117</v>
      </c>
      <c r="H1186" s="16" t="s">
        <v>117</v>
      </c>
      <c r="I1186" s="16" t="s">
        <v>117</v>
      </c>
      <c r="J1186" s="16" t="s">
        <v>117</v>
      </c>
      <c r="K1186" s="17" t="s">
        <v>117</v>
      </c>
      <c r="L1186" s="18" t="s">
        <v>117</v>
      </c>
      <c r="N1186" s="20" t="s">
        <v>117</v>
      </c>
      <c r="P1186" s="19"/>
    </row>
    <row r="1187" spans="1:16" x14ac:dyDescent="0.3">
      <c r="A1187" s="12" t="s">
        <v>128</v>
      </c>
      <c r="B1187" s="12" t="s">
        <v>114</v>
      </c>
      <c r="C1187" s="12" t="s">
        <v>115</v>
      </c>
      <c r="D1187" s="12" t="s">
        <v>79</v>
      </c>
      <c r="E1187" s="21" t="s">
        <v>116</v>
      </c>
      <c r="F1187" s="23" t="s">
        <v>116</v>
      </c>
      <c r="G1187" s="23" t="s">
        <v>117</v>
      </c>
      <c r="H1187" s="16" t="s">
        <v>116</v>
      </c>
      <c r="I1187" s="16" t="s">
        <v>117</v>
      </c>
      <c r="J1187" s="16" t="s">
        <v>116</v>
      </c>
      <c r="K1187" s="17" t="s">
        <v>116</v>
      </c>
      <c r="L1187" s="18" t="s">
        <v>116</v>
      </c>
      <c r="M1187" s="19" t="s">
        <v>118</v>
      </c>
      <c r="N1187" s="20" t="s">
        <v>117</v>
      </c>
      <c r="P1187" s="19"/>
    </row>
    <row r="1188" spans="1:16" x14ac:dyDescent="0.3">
      <c r="A1188" s="12" t="s">
        <v>129</v>
      </c>
      <c r="B1188" s="12" t="s">
        <v>114</v>
      </c>
      <c r="C1188" s="12" t="s">
        <v>115</v>
      </c>
      <c r="D1188" s="12" t="s">
        <v>79</v>
      </c>
      <c r="E1188" s="21" t="s">
        <v>116</v>
      </c>
      <c r="F1188" s="23" t="s">
        <v>116</v>
      </c>
      <c r="G1188" s="23" t="s">
        <v>117</v>
      </c>
      <c r="H1188" s="16" t="s">
        <v>116</v>
      </c>
      <c r="I1188" s="16" t="s">
        <v>117</v>
      </c>
      <c r="J1188" s="16" t="s">
        <v>116</v>
      </c>
      <c r="K1188" s="17" t="s">
        <v>116</v>
      </c>
      <c r="L1188" s="18" t="s">
        <v>116</v>
      </c>
      <c r="M1188" s="19" t="s">
        <v>118</v>
      </c>
      <c r="N1188" s="20" t="s">
        <v>117</v>
      </c>
      <c r="P1188" s="19"/>
    </row>
    <row r="1189" spans="1:16" x14ac:dyDescent="0.3">
      <c r="A1189" s="12" t="s">
        <v>130</v>
      </c>
      <c r="B1189" s="12" t="s">
        <v>114</v>
      </c>
      <c r="C1189" s="12" t="s">
        <v>115</v>
      </c>
      <c r="D1189" s="12" t="s">
        <v>103</v>
      </c>
      <c r="E1189" s="21">
        <v>5.5428969997333297</v>
      </c>
      <c r="F1189" s="23">
        <v>5.4699999999999999E-13</v>
      </c>
      <c r="G1189" s="23" t="s">
        <v>117</v>
      </c>
      <c r="H1189" s="16" t="s">
        <v>117</v>
      </c>
      <c r="I1189" s="16" t="s">
        <v>117</v>
      </c>
      <c r="J1189" s="16" t="s">
        <v>117</v>
      </c>
      <c r="K1189" s="17" t="s">
        <v>117</v>
      </c>
      <c r="L1189" s="18" t="s">
        <v>117</v>
      </c>
      <c r="N1189" s="20" t="s">
        <v>117</v>
      </c>
      <c r="P1189" s="19"/>
    </row>
    <row r="1190" spans="1:16" x14ac:dyDescent="0.3">
      <c r="A1190" s="12" t="s">
        <v>131</v>
      </c>
      <c r="B1190" s="12" t="s">
        <v>114</v>
      </c>
      <c r="C1190" s="12" t="s">
        <v>115</v>
      </c>
      <c r="D1190" s="12" t="s">
        <v>103</v>
      </c>
      <c r="E1190" s="21">
        <v>5.5327469832</v>
      </c>
      <c r="F1190" s="23">
        <v>0</v>
      </c>
      <c r="G1190" s="23" t="s">
        <v>117</v>
      </c>
      <c r="H1190" s="16" t="s">
        <v>117</v>
      </c>
      <c r="I1190" s="16" t="s">
        <v>117</v>
      </c>
      <c r="J1190" s="16" t="s">
        <v>117</v>
      </c>
      <c r="K1190" s="17" t="s">
        <v>117</v>
      </c>
      <c r="L1190" s="18" t="s">
        <v>117</v>
      </c>
      <c r="N1190" s="20" t="s">
        <v>117</v>
      </c>
      <c r="P1190" s="19"/>
    </row>
    <row r="1191" spans="1:16" x14ac:dyDescent="0.3">
      <c r="A1191" s="12" t="s">
        <v>132</v>
      </c>
      <c r="B1191" s="12" t="s">
        <v>114</v>
      </c>
      <c r="C1191" s="12" t="s">
        <v>115</v>
      </c>
      <c r="D1191" s="12" t="s">
        <v>103</v>
      </c>
      <c r="E1191" s="21">
        <v>5.5227258071999996</v>
      </c>
      <c r="F1191" s="23">
        <v>0</v>
      </c>
      <c r="G1191" s="23" t="s">
        <v>117</v>
      </c>
      <c r="H1191" s="16" t="s">
        <v>117</v>
      </c>
      <c r="I1191" s="16" t="s">
        <v>117</v>
      </c>
      <c r="J1191" s="16" t="s">
        <v>117</v>
      </c>
      <c r="K1191" s="17" t="s">
        <v>117</v>
      </c>
      <c r="L1191" s="18" t="s">
        <v>117</v>
      </c>
      <c r="N1191" s="20" t="s">
        <v>117</v>
      </c>
      <c r="P1191" s="19"/>
    </row>
    <row r="1192" spans="1:16" x14ac:dyDescent="0.3">
      <c r="A1192" s="12" t="s">
        <v>133</v>
      </c>
      <c r="B1192" s="12" t="s">
        <v>114</v>
      </c>
      <c r="C1192" s="12" t="s">
        <v>115</v>
      </c>
      <c r="D1192" s="12" t="s">
        <v>79</v>
      </c>
      <c r="E1192" s="21" t="s">
        <v>116</v>
      </c>
      <c r="F1192" s="23" t="s">
        <v>116</v>
      </c>
      <c r="G1192" s="23" t="s">
        <v>117</v>
      </c>
      <c r="H1192" s="16" t="s">
        <v>116</v>
      </c>
      <c r="I1192" s="16" t="s">
        <v>117</v>
      </c>
      <c r="J1192" s="16" t="s">
        <v>116</v>
      </c>
      <c r="K1192" s="17" t="s">
        <v>116</v>
      </c>
      <c r="L1192" s="18" t="s">
        <v>116</v>
      </c>
      <c r="M1192" s="19" t="s">
        <v>118</v>
      </c>
      <c r="N1192" s="20" t="s">
        <v>117</v>
      </c>
      <c r="P1192" s="19"/>
    </row>
    <row r="1193" spans="1:16" x14ac:dyDescent="0.3">
      <c r="A1193" s="12" t="s">
        <v>134</v>
      </c>
      <c r="B1193" s="12" t="s">
        <v>114</v>
      </c>
      <c r="C1193" s="12" t="s">
        <v>115</v>
      </c>
      <c r="D1193" s="12" t="s">
        <v>79</v>
      </c>
      <c r="E1193" s="21" t="s">
        <v>116</v>
      </c>
      <c r="F1193" s="23" t="s">
        <v>116</v>
      </c>
      <c r="G1193" s="23" t="s">
        <v>117</v>
      </c>
      <c r="H1193" s="16" t="s">
        <v>116</v>
      </c>
      <c r="I1193" s="16" t="s">
        <v>117</v>
      </c>
      <c r="J1193" s="16" t="s">
        <v>116</v>
      </c>
      <c r="K1193" s="17" t="s">
        <v>116</v>
      </c>
      <c r="L1193" s="18" t="s">
        <v>116</v>
      </c>
      <c r="M1193" s="19" t="s">
        <v>118</v>
      </c>
      <c r="N1193" s="20" t="s">
        <v>117</v>
      </c>
      <c r="P1193" s="19"/>
    </row>
    <row r="1194" spans="1:16" x14ac:dyDescent="0.3">
      <c r="A1194" s="12" t="s">
        <v>135</v>
      </c>
      <c r="B1194" s="12" t="s">
        <v>114</v>
      </c>
      <c r="C1194" s="12" t="s">
        <v>115</v>
      </c>
      <c r="D1194" s="12" t="s">
        <v>103</v>
      </c>
      <c r="E1194" s="21">
        <v>5.5126423394666597</v>
      </c>
      <c r="F1194" s="23">
        <v>0</v>
      </c>
      <c r="G1194" s="23" t="s">
        <v>117</v>
      </c>
      <c r="H1194" s="16" t="s">
        <v>117</v>
      </c>
      <c r="I1194" s="16" t="s">
        <v>117</v>
      </c>
      <c r="J1194" s="16" t="s">
        <v>117</v>
      </c>
      <c r="K1194" s="17" t="s">
        <v>117</v>
      </c>
      <c r="L1194" s="18" t="s">
        <v>117</v>
      </c>
      <c r="N1194" s="20" t="s">
        <v>117</v>
      </c>
      <c r="P1194" s="19"/>
    </row>
    <row r="1195" spans="1:16" x14ac:dyDescent="0.3">
      <c r="A1195" s="12" t="s">
        <v>136</v>
      </c>
      <c r="B1195" s="12" t="s">
        <v>114</v>
      </c>
      <c r="C1195" s="12" t="s">
        <v>115</v>
      </c>
      <c r="D1195" s="12" t="s">
        <v>79</v>
      </c>
      <c r="E1195" s="21" t="s">
        <v>116</v>
      </c>
      <c r="F1195" s="23" t="s">
        <v>116</v>
      </c>
      <c r="G1195" s="23" t="s">
        <v>117</v>
      </c>
      <c r="H1195" s="16" t="s">
        <v>116</v>
      </c>
      <c r="I1195" s="16" t="s">
        <v>117</v>
      </c>
      <c r="J1195" s="16" t="s">
        <v>116</v>
      </c>
      <c r="K1195" s="17" t="s">
        <v>116</v>
      </c>
      <c r="L1195" s="18" t="s">
        <v>116</v>
      </c>
      <c r="M1195" s="19" t="s">
        <v>118</v>
      </c>
      <c r="N1195" s="20" t="s">
        <v>117</v>
      </c>
      <c r="P1195" s="19"/>
    </row>
    <row r="1196" spans="1:16" x14ac:dyDescent="0.3">
      <c r="A1196" s="12" t="s">
        <v>137</v>
      </c>
      <c r="B1196" s="12" t="s">
        <v>114</v>
      </c>
      <c r="C1196" s="12" t="s">
        <v>115</v>
      </c>
      <c r="D1196" s="12" t="s">
        <v>103</v>
      </c>
      <c r="E1196" s="21">
        <v>5.5127407736</v>
      </c>
      <c r="F1196" s="23">
        <v>0</v>
      </c>
      <c r="G1196" s="23" t="s">
        <v>117</v>
      </c>
      <c r="H1196" s="16" t="s">
        <v>117</v>
      </c>
      <c r="I1196" s="16" t="s">
        <v>117</v>
      </c>
      <c r="J1196" s="16" t="s">
        <v>117</v>
      </c>
      <c r="K1196" s="17" t="s">
        <v>117</v>
      </c>
      <c r="L1196" s="18" t="s">
        <v>117</v>
      </c>
      <c r="N1196" s="20" t="s">
        <v>117</v>
      </c>
      <c r="P1196" s="19"/>
    </row>
    <row r="1197" spans="1:16" x14ac:dyDescent="0.3">
      <c r="A1197" s="12" t="s">
        <v>138</v>
      </c>
      <c r="B1197" s="12" t="s">
        <v>114</v>
      </c>
      <c r="C1197" s="12" t="s">
        <v>115</v>
      </c>
      <c r="D1197" s="12" t="s">
        <v>103</v>
      </c>
      <c r="E1197" s="21">
        <v>5.5027412061333303</v>
      </c>
      <c r="F1197" s="23">
        <v>0</v>
      </c>
      <c r="G1197" s="23" t="s">
        <v>117</v>
      </c>
      <c r="H1197" s="16" t="s">
        <v>117</v>
      </c>
      <c r="I1197" s="16" t="s">
        <v>117</v>
      </c>
      <c r="J1197" s="16" t="s">
        <v>117</v>
      </c>
      <c r="K1197" s="17" t="s">
        <v>117</v>
      </c>
      <c r="L1197" s="18" t="s">
        <v>117</v>
      </c>
      <c r="N1197" s="20" t="s">
        <v>117</v>
      </c>
      <c r="P1197" s="19"/>
    </row>
    <row r="1198" spans="1:16" x14ac:dyDescent="0.3">
      <c r="A1198" s="12" t="s">
        <v>139</v>
      </c>
      <c r="B1198" s="12" t="s">
        <v>114</v>
      </c>
      <c r="C1198" s="12" t="s">
        <v>115</v>
      </c>
      <c r="D1198" s="12" t="s">
        <v>103</v>
      </c>
      <c r="E1198" s="21">
        <v>5.5427979677333301</v>
      </c>
      <c r="F1198" s="23">
        <v>8.9999999999999995E-15</v>
      </c>
      <c r="G1198" s="23" t="s">
        <v>117</v>
      </c>
      <c r="H1198" s="16" t="s">
        <v>117</v>
      </c>
      <c r="I1198" s="16" t="s">
        <v>117</v>
      </c>
      <c r="J1198" s="16" t="s">
        <v>117</v>
      </c>
      <c r="K1198" s="17" t="s">
        <v>117</v>
      </c>
      <c r="L1198" s="18" t="s">
        <v>117</v>
      </c>
      <c r="N1198" s="20" t="s">
        <v>117</v>
      </c>
      <c r="P1198" s="19"/>
    </row>
    <row r="1199" spans="1:16" x14ac:dyDescent="0.3">
      <c r="A1199" s="12" t="s">
        <v>140</v>
      </c>
      <c r="B1199" s="12" t="s">
        <v>114</v>
      </c>
      <c r="C1199" s="12" t="s">
        <v>115</v>
      </c>
      <c r="D1199" s="12" t="s">
        <v>79</v>
      </c>
      <c r="E1199" s="21" t="s">
        <v>116</v>
      </c>
      <c r="F1199" s="23" t="s">
        <v>116</v>
      </c>
      <c r="G1199" s="23" t="s">
        <v>117</v>
      </c>
      <c r="H1199" s="16" t="s">
        <v>116</v>
      </c>
      <c r="I1199" s="16" t="s">
        <v>117</v>
      </c>
      <c r="J1199" s="16" t="s">
        <v>116</v>
      </c>
      <c r="K1199" s="17" t="s">
        <v>116</v>
      </c>
      <c r="L1199" s="18" t="s">
        <v>116</v>
      </c>
      <c r="M1199" s="19" t="s">
        <v>118</v>
      </c>
      <c r="N1199" s="20" t="s">
        <v>117</v>
      </c>
      <c r="P1199" s="19"/>
    </row>
    <row r="1200" spans="1:16" x14ac:dyDescent="0.3">
      <c r="A1200" s="12" t="s">
        <v>141</v>
      </c>
      <c r="B1200" s="12" t="s">
        <v>114</v>
      </c>
      <c r="C1200" s="12" t="s">
        <v>115</v>
      </c>
      <c r="D1200" s="12" t="s">
        <v>103</v>
      </c>
      <c r="E1200" s="21">
        <v>5.4827135136000003</v>
      </c>
      <c r="F1200" s="23">
        <v>0</v>
      </c>
      <c r="G1200" s="23" t="s">
        <v>117</v>
      </c>
      <c r="H1200" s="16" t="s">
        <v>117</v>
      </c>
      <c r="I1200" s="16" t="s">
        <v>117</v>
      </c>
      <c r="J1200" s="16" t="s">
        <v>117</v>
      </c>
      <c r="K1200" s="17" t="s">
        <v>117</v>
      </c>
      <c r="L1200" s="18" t="s">
        <v>117</v>
      </c>
      <c r="N1200" s="20" t="s">
        <v>117</v>
      </c>
      <c r="P1200" s="19"/>
    </row>
    <row r="1201" spans="1:16" x14ac:dyDescent="0.3">
      <c r="A1201" s="12" t="s">
        <v>142</v>
      </c>
      <c r="B1201" s="12" t="s">
        <v>114</v>
      </c>
      <c r="C1201" s="12" t="s">
        <v>115</v>
      </c>
      <c r="D1201" s="12" t="s">
        <v>103</v>
      </c>
      <c r="E1201" s="21">
        <v>5.5027011765333302</v>
      </c>
      <c r="F1201" s="23">
        <v>0</v>
      </c>
      <c r="G1201" s="23" t="s">
        <v>117</v>
      </c>
      <c r="H1201" s="16" t="s">
        <v>117</v>
      </c>
      <c r="I1201" s="16" t="s">
        <v>117</v>
      </c>
      <c r="J1201" s="16" t="s">
        <v>117</v>
      </c>
      <c r="K1201" s="17" t="s">
        <v>117</v>
      </c>
      <c r="L1201" s="18" t="s">
        <v>117</v>
      </c>
      <c r="N1201" s="20" t="s">
        <v>117</v>
      </c>
      <c r="P1201" s="19"/>
    </row>
    <row r="1202" spans="1:16" x14ac:dyDescent="0.3">
      <c r="A1202" s="12" t="s">
        <v>143</v>
      </c>
      <c r="B1202" s="12" t="s">
        <v>114</v>
      </c>
      <c r="C1202" s="12" t="s">
        <v>115</v>
      </c>
      <c r="D1202" s="12" t="s">
        <v>103</v>
      </c>
      <c r="E1202" s="21">
        <v>5.5127359642666596</v>
      </c>
      <c r="F1202" s="23">
        <v>0</v>
      </c>
      <c r="G1202" s="23" t="s">
        <v>117</v>
      </c>
      <c r="H1202" s="16" t="s">
        <v>117</v>
      </c>
      <c r="I1202" s="16" t="s">
        <v>117</v>
      </c>
      <c r="J1202" s="16" t="s">
        <v>117</v>
      </c>
      <c r="K1202" s="17" t="s">
        <v>117</v>
      </c>
      <c r="L1202" s="18" t="s">
        <v>117</v>
      </c>
      <c r="N1202" s="20" t="s">
        <v>117</v>
      </c>
      <c r="P1202" s="19"/>
    </row>
    <row r="1203" spans="1:16" x14ac:dyDescent="0.3">
      <c r="A1203" s="12" t="s">
        <v>144</v>
      </c>
      <c r="B1203" s="12" t="s">
        <v>114</v>
      </c>
      <c r="C1203" s="12" t="s">
        <v>115</v>
      </c>
      <c r="D1203" s="12" t="s">
        <v>103</v>
      </c>
      <c r="E1203" s="21">
        <v>5.4827486472000002</v>
      </c>
      <c r="F1203" s="23">
        <v>0</v>
      </c>
      <c r="G1203" s="23" t="s">
        <v>117</v>
      </c>
      <c r="H1203" s="16" t="s">
        <v>117</v>
      </c>
      <c r="I1203" s="16" t="s">
        <v>117</v>
      </c>
      <c r="J1203" s="16" t="s">
        <v>117</v>
      </c>
      <c r="K1203" s="17" t="s">
        <v>117</v>
      </c>
      <c r="L1203" s="18" t="s">
        <v>117</v>
      </c>
      <c r="N1203" s="20" t="s">
        <v>117</v>
      </c>
      <c r="P1203" s="19"/>
    </row>
    <row r="1204" spans="1:16" x14ac:dyDescent="0.3">
      <c r="A1204" s="12" t="s">
        <v>145</v>
      </c>
      <c r="B1204" s="12" t="s">
        <v>114</v>
      </c>
      <c r="C1204" s="12" t="s">
        <v>115</v>
      </c>
      <c r="D1204" s="12" t="s">
        <v>79</v>
      </c>
      <c r="E1204" s="21" t="s">
        <v>116</v>
      </c>
      <c r="F1204" s="23" t="s">
        <v>116</v>
      </c>
      <c r="G1204" s="23" t="s">
        <v>117</v>
      </c>
      <c r="H1204" s="16" t="s">
        <v>116</v>
      </c>
      <c r="I1204" s="16" t="s">
        <v>117</v>
      </c>
      <c r="J1204" s="16" t="s">
        <v>116</v>
      </c>
      <c r="K1204" s="17" t="s">
        <v>116</v>
      </c>
      <c r="L1204" s="18" t="s">
        <v>116</v>
      </c>
      <c r="M1204" s="19" t="s">
        <v>118</v>
      </c>
      <c r="N1204" s="20" t="s">
        <v>117</v>
      </c>
      <c r="P1204" s="19"/>
    </row>
    <row r="1205" spans="1:16" x14ac:dyDescent="0.3">
      <c r="A1205" s="12" t="s">
        <v>146</v>
      </c>
      <c r="B1205" s="12" t="s">
        <v>147</v>
      </c>
      <c r="C1205" s="12" t="s">
        <v>148</v>
      </c>
      <c r="D1205" s="12" t="s">
        <v>79</v>
      </c>
      <c r="E1205" s="21">
        <v>5.5828729581333301</v>
      </c>
      <c r="F1205" s="23">
        <v>166662.27898620101</v>
      </c>
      <c r="G1205" s="23" t="s">
        <v>117</v>
      </c>
      <c r="H1205" s="16" t="s">
        <v>117</v>
      </c>
      <c r="I1205" s="16" t="s">
        <v>117</v>
      </c>
      <c r="J1205" s="16" t="s">
        <v>117</v>
      </c>
      <c r="K1205" s="17" t="s">
        <v>117</v>
      </c>
      <c r="L1205" s="18" t="s">
        <v>117</v>
      </c>
      <c r="N1205" s="20" t="s">
        <v>117</v>
      </c>
      <c r="P1205" s="19"/>
    </row>
    <row r="1206" spans="1:16" x14ac:dyDescent="0.3">
      <c r="A1206" s="12" t="s">
        <v>149</v>
      </c>
      <c r="B1206" s="12" t="s">
        <v>147</v>
      </c>
      <c r="C1206" s="12" t="s">
        <v>150</v>
      </c>
      <c r="D1206" s="12" t="s">
        <v>79</v>
      </c>
      <c r="E1206" s="21">
        <v>5.5929765381333301</v>
      </c>
      <c r="F1206" s="23">
        <v>142941.88631276699</v>
      </c>
      <c r="G1206" s="23" t="s">
        <v>117</v>
      </c>
      <c r="H1206" s="16" t="s">
        <v>117</v>
      </c>
      <c r="I1206" s="16" t="s">
        <v>117</v>
      </c>
      <c r="J1206" s="16" t="s">
        <v>117</v>
      </c>
      <c r="K1206" s="17" t="s">
        <v>117</v>
      </c>
      <c r="L1206" s="18" t="s">
        <v>117</v>
      </c>
      <c r="N1206" s="20" t="s">
        <v>117</v>
      </c>
      <c r="P1206" s="19"/>
    </row>
    <row r="1207" spans="1:16" x14ac:dyDescent="0.3">
      <c r="A1207" s="12" t="s">
        <v>151</v>
      </c>
      <c r="B1207" s="12" t="s">
        <v>147</v>
      </c>
      <c r="C1207" s="12" t="s">
        <v>152</v>
      </c>
      <c r="D1207" s="12" t="s">
        <v>79</v>
      </c>
      <c r="E1207" s="21">
        <v>5.5829157951999999</v>
      </c>
      <c r="F1207" s="23">
        <v>224749.099367997</v>
      </c>
      <c r="G1207" s="23" t="s">
        <v>117</v>
      </c>
      <c r="H1207" s="16" t="s">
        <v>117</v>
      </c>
      <c r="I1207" s="16" t="s">
        <v>117</v>
      </c>
      <c r="J1207" s="16" t="s">
        <v>117</v>
      </c>
      <c r="K1207" s="17" t="s">
        <v>117</v>
      </c>
      <c r="L1207" s="18" t="s">
        <v>117</v>
      </c>
      <c r="N1207" s="20" t="s">
        <v>117</v>
      </c>
      <c r="P1207" s="19"/>
    </row>
    <row r="1208" spans="1:16" x14ac:dyDescent="0.3">
      <c r="A1208" s="12" t="s">
        <v>153</v>
      </c>
      <c r="B1208" s="12" t="s">
        <v>147</v>
      </c>
      <c r="C1208" s="12" t="s">
        <v>154</v>
      </c>
      <c r="D1208" s="12" t="s">
        <v>79</v>
      </c>
      <c r="E1208" s="21">
        <v>5.5828720322666596</v>
      </c>
      <c r="F1208" s="23">
        <v>118118.501631233</v>
      </c>
      <c r="G1208" s="23" t="s">
        <v>117</v>
      </c>
      <c r="H1208" s="16" t="s">
        <v>117</v>
      </c>
      <c r="I1208" s="16" t="s">
        <v>117</v>
      </c>
      <c r="J1208" s="16" t="s">
        <v>117</v>
      </c>
      <c r="K1208" s="17" t="s">
        <v>117</v>
      </c>
      <c r="L1208" s="18" t="s">
        <v>117</v>
      </c>
      <c r="N1208" s="20" t="s">
        <v>117</v>
      </c>
      <c r="P1208" s="19"/>
    </row>
    <row r="1209" spans="1:16" x14ac:dyDescent="0.3">
      <c r="A1209" s="12" t="s">
        <v>155</v>
      </c>
      <c r="B1209" s="12" t="s">
        <v>147</v>
      </c>
      <c r="C1209" s="12" t="s">
        <v>156</v>
      </c>
      <c r="D1209" s="12" t="s">
        <v>79</v>
      </c>
      <c r="E1209" s="21">
        <v>5.5829478018666601</v>
      </c>
      <c r="F1209" s="23">
        <v>117425.902323495</v>
      </c>
      <c r="G1209" s="23" t="s">
        <v>117</v>
      </c>
      <c r="H1209" s="16" t="s">
        <v>117</v>
      </c>
      <c r="I1209" s="16" t="s">
        <v>117</v>
      </c>
      <c r="J1209" s="16" t="s">
        <v>117</v>
      </c>
      <c r="K1209" s="17" t="s">
        <v>117</v>
      </c>
      <c r="L1209" s="18" t="s">
        <v>117</v>
      </c>
      <c r="N1209" s="20" t="s">
        <v>117</v>
      </c>
      <c r="P1209" s="19"/>
    </row>
    <row r="1210" spans="1:16" x14ac:dyDescent="0.3">
      <c r="A1210" s="12" t="s">
        <v>157</v>
      </c>
      <c r="B1210" s="12" t="s">
        <v>147</v>
      </c>
      <c r="C1210" s="12" t="s">
        <v>150</v>
      </c>
      <c r="D1210" s="12" t="s">
        <v>79</v>
      </c>
      <c r="E1210" s="21">
        <v>5.5829429330666596</v>
      </c>
      <c r="F1210" s="23">
        <v>140629.20023848399</v>
      </c>
      <c r="G1210" s="23" t="s">
        <v>117</v>
      </c>
      <c r="H1210" s="16" t="s">
        <v>117</v>
      </c>
      <c r="I1210" s="16" t="s">
        <v>117</v>
      </c>
      <c r="J1210" s="16" t="s">
        <v>117</v>
      </c>
      <c r="K1210" s="17" t="s">
        <v>117</v>
      </c>
      <c r="L1210" s="18" t="s">
        <v>117</v>
      </c>
      <c r="N1210" s="20" t="s">
        <v>117</v>
      </c>
      <c r="P1210" s="19"/>
    </row>
    <row r="1211" spans="1:16" x14ac:dyDescent="0.3">
      <c r="A1211" s="12" t="s">
        <v>158</v>
      </c>
      <c r="B1211" s="12" t="s">
        <v>147</v>
      </c>
      <c r="C1211" s="12" t="s">
        <v>78</v>
      </c>
      <c r="D1211" s="12" t="s">
        <v>79</v>
      </c>
      <c r="E1211" s="21">
        <v>5.5829466981333304</v>
      </c>
      <c r="F1211" s="23">
        <v>147615.99642391701</v>
      </c>
      <c r="G1211" s="23" t="s">
        <v>117</v>
      </c>
      <c r="H1211" s="16" t="s">
        <v>117</v>
      </c>
      <c r="I1211" s="16" t="s">
        <v>117</v>
      </c>
      <c r="J1211" s="16" t="s">
        <v>117</v>
      </c>
      <c r="K1211" s="17" t="s">
        <v>117</v>
      </c>
      <c r="L1211" s="18" t="s">
        <v>117</v>
      </c>
      <c r="N1211" s="20" t="s">
        <v>117</v>
      </c>
      <c r="P1211" s="19"/>
    </row>
    <row r="1212" spans="1:16" x14ac:dyDescent="0.3">
      <c r="A1212" s="12" t="s">
        <v>159</v>
      </c>
      <c r="B1212" s="12" t="s">
        <v>147</v>
      </c>
      <c r="C1212" s="12" t="s">
        <v>160</v>
      </c>
      <c r="D1212" s="12" t="s">
        <v>79</v>
      </c>
      <c r="E1212" s="21">
        <v>5.58291106533333</v>
      </c>
      <c r="F1212" s="23">
        <v>150264.14291476301</v>
      </c>
      <c r="G1212" s="23" t="s">
        <v>117</v>
      </c>
      <c r="H1212" s="16" t="s">
        <v>117</v>
      </c>
      <c r="I1212" s="16" t="s">
        <v>117</v>
      </c>
      <c r="J1212" s="16" t="s">
        <v>117</v>
      </c>
      <c r="K1212" s="17" t="s">
        <v>117</v>
      </c>
      <c r="L1212" s="18" t="s">
        <v>117</v>
      </c>
      <c r="N1212" s="20" t="s">
        <v>117</v>
      </c>
      <c r="P1212" s="19"/>
    </row>
    <row r="1213" spans="1:16" x14ac:dyDescent="0.3">
      <c r="A1213" s="12" t="s">
        <v>161</v>
      </c>
      <c r="B1213" s="12" t="s">
        <v>147</v>
      </c>
      <c r="C1213" s="12" t="s">
        <v>162</v>
      </c>
      <c r="D1213" s="12" t="s">
        <v>79</v>
      </c>
      <c r="E1213" s="21">
        <v>5.5828341221333302</v>
      </c>
      <c r="F1213" s="23">
        <v>145659.21297022499</v>
      </c>
      <c r="G1213" s="23" t="s">
        <v>117</v>
      </c>
      <c r="H1213" s="16" t="s">
        <v>117</v>
      </c>
      <c r="I1213" s="16" t="s">
        <v>117</v>
      </c>
      <c r="J1213" s="16" t="s">
        <v>117</v>
      </c>
      <c r="K1213" s="17" t="s">
        <v>117</v>
      </c>
      <c r="L1213" s="18" t="s">
        <v>117</v>
      </c>
      <c r="N1213" s="20" t="s">
        <v>117</v>
      </c>
      <c r="P1213" s="19"/>
    </row>
    <row r="1214" spans="1:16" x14ac:dyDescent="0.3">
      <c r="A1214" s="12" t="s">
        <v>163</v>
      </c>
      <c r="B1214" s="12" t="s">
        <v>147</v>
      </c>
      <c r="C1214" s="12" t="s">
        <v>164</v>
      </c>
      <c r="D1214" s="12" t="s">
        <v>79</v>
      </c>
      <c r="E1214" s="21">
        <v>5.5829178170666598</v>
      </c>
      <c r="F1214" s="23">
        <v>139841.43874933801</v>
      </c>
      <c r="G1214" s="23" t="s">
        <v>117</v>
      </c>
      <c r="H1214" s="16" t="s">
        <v>117</v>
      </c>
      <c r="I1214" s="16" t="s">
        <v>117</v>
      </c>
      <c r="J1214" s="16" t="s">
        <v>117</v>
      </c>
      <c r="K1214" s="17" t="s">
        <v>117</v>
      </c>
      <c r="L1214" s="18" t="s">
        <v>117</v>
      </c>
      <c r="N1214" s="20" t="s">
        <v>117</v>
      </c>
      <c r="P1214" s="19"/>
    </row>
    <row r="1215" spans="1:16" x14ac:dyDescent="0.3">
      <c r="A1215" s="12" t="s">
        <v>165</v>
      </c>
      <c r="B1215" s="12" t="s">
        <v>147</v>
      </c>
      <c r="C1215" s="12" t="s">
        <v>166</v>
      </c>
      <c r="D1215" s="12" t="s">
        <v>79</v>
      </c>
      <c r="E1215" s="21">
        <v>5.5828635517333298</v>
      </c>
      <c r="F1215" s="23">
        <v>119940.095714298</v>
      </c>
      <c r="G1215" s="23" t="s">
        <v>117</v>
      </c>
      <c r="H1215" s="16" t="s">
        <v>117</v>
      </c>
      <c r="I1215" s="16" t="s">
        <v>117</v>
      </c>
      <c r="J1215" s="16" t="s">
        <v>117</v>
      </c>
      <c r="K1215" s="17" t="s">
        <v>117</v>
      </c>
      <c r="L1215" s="18" t="s">
        <v>117</v>
      </c>
      <c r="N1215" s="20" t="s">
        <v>117</v>
      </c>
      <c r="P1215" s="19"/>
    </row>
    <row r="1216" spans="1:16" x14ac:dyDescent="0.3">
      <c r="A1216" s="12" t="s">
        <v>167</v>
      </c>
      <c r="B1216" s="12" t="s">
        <v>147</v>
      </c>
      <c r="C1216" s="12" t="s">
        <v>168</v>
      </c>
      <c r="D1216" s="12" t="s">
        <v>79</v>
      </c>
      <c r="E1216" s="21">
        <v>5.5829160421333297</v>
      </c>
      <c r="F1216" s="23">
        <v>142723.792774867</v>
      </c>
      <c r="G1216" s="23" t="s">
        <v>117</v>
      </c>
      <c r="H1216" s="16" t="s">
        <v>117</v>
      </c>
      <c r="I1216" s="16" t="s">
        <v>117</v>
      </c>
      <c r="J1216" s="16" t="s">
        <v>117</v>
      </c>
      <c r="K1216" s="17" t="s">
        <v>117</v>
      </c>
      <c r="L1216" s="18" t="s">
        <v>117</v>
      </c>
      <c r="N1216" s="20" t="s">
        <v>117</v>
      </c>
      <c r="P1216" s="19"/>
    </row>
    <row r="1217" spans="1:16" x14ac:dyDescent="0.3">
      <c r="A1217" s="12" t="s">
        <v>169</v>
      </c>
      <c r="B1217" s="12" t="s">
        <v>147</v>
      </c>
      <c r="C1217" s="12" t="s">
        <v>170</v>
      </c>
      <c r="D1217" s="12" t="s">
        <v>79</v>
      </c>
      <c r="E1217" s="21">
        <v>5.5829139072</v>
      </c>
      <c r="F1217" s="23">
        <v>142679.60044469999</v>
      </c>
      <c r="G1217" s="23" t="s">
        <v>117</v>
      </c>
      <c r="H1217" s="16" t="s">
        <v>117</v>
      </c>
      <c r="I1217" s="16" t="s">
        <v>117</v>
      </c>
      <c r="J1217" s="16" t="s">
        <v>117</v>
      </c>
      <c r="K1217" s="17" t="s">
        <v>117</v>
      </c>
      <c r="L1217" s="18" t="s">
        <v>117</v>
      </c>
      <c r="N1217" s="20" t="s">
        <v>117</v>
      </c>
      <c r="P1217" s="19"/>
    </row>
    <row r="1218" spans="1:16" x14ac:dyDescent="0.3">
      <c r="A1218" s="12" t="s">
        <v>171</v>
      </c>
      <c r="B1218" s="12" t="s">
        <v>147</v>
      </c>
      <c r="C1218" s="12" t="s">
        <v>150</v>
      </c>
      <c r="D1218" s="12" t="s">
        <v>79</v>
      </c>
      <c r="E1218" s="21">
        <v>5.5829064144</v>
      </c>
      <c r="F1218" s="23">
        <v>145168.36021850101</v>
      </c>
      <c r="G1218" s="23" t="s">
        <v>117</v>
      </c>
      <c r="H1218" s="16" t="s">
        <v>117</v>
      </c>
      <c r="I1218" s="16" t="s">
        <v>117</v>
      </c>
      <c r="J1218" s="16" t="s">
        <v>117</v>
      </c>
      <c r="K1218" s="17" t="s">
        <v>117</v>
      </c>
      <c r="L1218" s="18" t="s">
        <v>117</v>
      </c>
      <c r="N1218" s="20" t="s">
        <v>117</v>
      </c>
      <c r="P1218" s="19"/>
    </row>
    <row r="1219" spans="1:16" x14ac:dyDescent="0.3">
      <c r="A1219" s="12" t="s">
        <v>172</v>
      </c>
      <c r="B1219" s="12" t="s">
        <v>147</v>
      </c>
      <c r="C1219" s="12" t="s">
        <v>152</v>
      </c>
      <c r="D1219" s="12" t="s">
        <v>79</v>
      </c>
      <c r="E1219" s="21">
        <v>5.5829740287999998</v>
      </c>
      <c r="F1219" s="23">
        <v>229640.91368372701</v>
      </c>
      <c r="G1219" s="23" t="s">
        <v>117</v>
      </c>
      <c r="H1219" s="16" t="s">
        <v>117</v>
      </c>
      <c r="I1219" s="16" t="s">
        <v>117</v>
      </c>
      <c r="J1219" s="16" t="s">
        <v>117</v>
      </c>
      <c r="K1219" s="17" t="s">
        <v>117</v>
      </c>
      <c r="L1219" s="18" t="s">
        <v>117</v>
      </c>
      <c r="N1219" s="20" t="s">
        <v>117</v>
      </c>
      <c r="P1219" s="19"/>
    </row>
    <row r="1220" spans="1:16" x14ac:dyDescent="0.3">
      <c r="A1220" s="12" t="s">
        <v>173</v>
      </c>
      <c r="B1220" s="12" t="s">
        <v>147</v>
      </c>
      <c r="C1220" s="12" t="s">
        <v>174</v>
      </c>
      <c r="D1220" s="12" t="s">
        <v>79</v>
      </c>
      <c r="E1220" s="21">
        <v>5.5829297351999996</v>
      </c>
      <c r="F1220" s="23">
        <v>143744.35261697299</v>
      </c>
      <c r="G1220" s="23" t="s">
        <v>117</v>
      </c>
      <c r="H1220" s="16" t="s">
        <v>117</v>
      </c>
      <c r="I1220" s="16" t="s">
        <v>117</v>
      </c>
      <c r="J1220" s="16" t="s">
        <v>117</v>
      </c>
      <c r="K1220" s="17" t="s">
        <v>117</v>
      </c>
      <c r="L1220" s="18" t="s">
        <v>117</v>
      </c>
      <c r="N1220" s="20" t="s">
        <v>117</v>
      </c>
      <c r="P1220" s="19"/>
    </row>
    <row r="1221" spans="1:16" x14ac:dyDescent="0.3">
      <c r="A1221" s="12" t="s">
        <v>175</v>
      </c>
      <c r="B1221" s="12" t="s">
        <v>147</v>
      </c>
      <c r="C1221" s="12" t="s">
        <v>176</v>
      </c>
      <c r="D1221" s="12" t="s">
        <v>79</v>
      </c>
      <c r="E1221" s="21">
        <v>5.5829642261333303</v>
      </c>
      <c r="F1221" s="23">
        <v>154928.89962446</v>
      </c>
      <c r="G1221" s="23" t="s">
        <v>117</v>
      </c>
      <c r="H1221" s="16" t="s">
        <v>117</v>
      </c>
      <c r="I1221" s="16" t="s">
        <v>117</v>
      </c>
      <c r="J1221" s="16" t="s">
        <v>117</v>
      </c>
      <c r="K1221" s="17" t="s">
        <v>117</v>
      </c>
      <c r="L1221" s="18" t="s">
        <v>117</v>
      </c>
      <c r="N1221" s="20" t="s">
        <v>117</v>
      </c>
      <c r="P1221" s="19"/>
    </row>
    <row r="1222" spans="1:16" x14ac:dyDescent="0.3">
      <c r="A1222" s="12" t="s">
        <v>177</v>
      </c>
      <c r="B1222" s="12" t="s">
        <v>147</v>
      </c>
      <c r="C1222" s="12" t="s">
        <v>78</v>
      </c>
      <c r="D1222" s="12" t="s">
        <v>79</v>
      </c>
      <c r="E1222" s="21">
        <v>5.5829681314666599</v>
      </c>
      <c r="F1222" s="23">
        <v>148324.57548464401</v>
      </c>
      <c r="G1222" s="23" t="s">
        <v>117</v>
      </c>
      <c r="H1222" s="16" t="s">
        <v>117</v>
      </c>
      <c r="I1222" s="16" t="s">
        <v>117</v>
      </c>
      <c r="J1222" s="16" t="s">
        <v>117</v>
      </c>
      <c r="K1222" s="17" t="s">
        <v>117</v>
      </c>
      <c r="L1222" s="18" t="s">
        <v>117</v>
      </c>
      <c r="N1222" s="20" t="s">
        <v>117</v>
      </c>
      <c r="P1222" s="19"/>
    </row>
    <row r="1223" spans="1:16" x14ac:dyDescent="0.3">
      <c r="A1223" s="12" t="s">
        <v>178</v>
      </c>
      <c r="B1223" s="12" t="s">
        <v>147</v>
      </c>
      <c r="C1223" s="12" t="s">
        <v>179</v>
      </c>
      <c r="D1223" s="12" t="s">
        <v>79</v>
      </c>
      <c r="E1223" s="21">
        <v>5.5829840074666599</v>
      </c>
      <c r="F1223" s="23">
        <v>147086.60358188499</v>
      </c>
      <c r="G1223" s="23" t="s">
        <v>117</v>
      </c>
      <c r="H1223" s="16" t="s">
        <v>117</v>
      </c>
      <c r="I1223" s="16" t="s">
        <v>117</v>
      </c>
      <c r="J1223" s="16" t="s">
        <v>117</v>
      </c>
      <c r="K1223" s="17" t="s">
        <v>117</v>
      </c>
      <c r="L1223" s="18" t="s">
        <v>117</v>
      </c>
      <c r="N1223" s="20" t="s">
        <v>117</v>
      </c>
      <c r="P1223" s="19"/>
    </row>
    <row r="1224" spans="1:16" x14ac:dyDescent="0.3">
      <c r="A1224" s="12" t="s">
        <v>180</v>
      </c>
      <c r="B1224" s="12" t="s">
        <v>147</v>
      </c>
      <c r="C1224" s="12" t="s">
        <v>181</v>
      </c>
      <c r="D1224" s="12" t="s">
        <v>79</v>
      </c>
      <c r="E1224" s="21">
        <v>5.58286247013333</v>
      </c>
      <c r="F1224" s="23">
        <v>159838.59144177701</v>
      </c>
      <c r="G1224" s="23" t="s">
        <v>117</v>
      </c>
      <c r="H1224" s="16" t="s">
        <v>117</v>
      </c>
      <c r="I1224" s="16" t="s">
        <v>117</v>
      </c>
      <c r="J1224" s="16" t="s">
        <v>117</v>
      </c>
      <c r="K1224" s="17" t="s">
        <v>117</v>
      </c>
      <c r="L1224" s="18" t="s">
        <v>117</v>
      </c>
      <c r="N1224" s="20" t="s">
        <v>117</v>
      </c>
      <c r="P1224" s="19"/>
    </row>
    <row r="1225" spans="1:16" x14ac:dyDescent="0.3">
      <c r="A1225" s="12" t="s">
        <v>182</v>
      </c>
      <c r="B1225" s="12" t="s">
        <v>147</v>
      </c>
      <c r="C1225" s="12" t="s">
        <v>183</v>
      </c>
      <c r="D1225" s="12" t="s">
        <v>79</v>
      </c>
      <c r="E1225" s="21">
        <v>5.5829623349333302</v>
      </c>
      <c r="F1225" s="23">
        <v>161064.08015838001</v>
      </c>
      <c r="G1225" s="23" t="s">
        <v>117</v>
      </c>
      <c r="H1225" s="16" t="s">
        <v>117</v>
      </c>
      <c r="I1225" s="16" t="s">
        <v>117</v>
      </c>
      <c r="J1225" s="16" t="s">
        <v>117</v>
      </c>
      <c r="K1225" s="17" t="s">
        <v>117</v>
      </c>
      <c r="L1225" s="18" t="s">
        <v>117</v>
      </c>
      <c r="N1225" s="20" t="s">
        <v>117</v>
      </c>
      <c r="P1225" s="19"/>
    </row>
    <row r="1226" spans="1:16" x14ac:dyDescent="0.3">
      <c r="A1226" s="12" t="s">
        <v>184</v>
      </c>
      <c r="B1226" s="12" t="s">
        <v>147</v>
      </c>
      <c r="C1226" s="12" t="s">
        <v>185</v>
      </c>
      <c r="D1226" s="12" t="s">
        <v>79</v>
      </c>
      <c r="E1226" s="21">
        <v>5.58288188026666</v>
      </c>
      <c r="F1226" s="23">
        <v>164059.91605757899</v>
      </c>
      <c r="G1226" s="23" t="s">
        <v>117</v>
      </c>
      <c r="H1226" s="16" t="s">
        <v>117</v>
      </c>
      <c r="I1226" s="16" t="s">
        <v>117</v>
      </c>
      <c r="J1226" s="16" t="s">
        <v>117</v>
      </c>
      <c r="K1226" s="17" t="s">
        <v>117</v>
      </c>
      <c r="L1226" s="18" t="s">
        <v>117</v>
      </c>
      <c r="N1226" s="20" t="s">
        <v>117</v>
      </c>
      <c r="P1226" s="19"/>
    </row>
    <row r="1227" spans="1:16" x14ac:dyDescent="0.3">
      <c r="A1227" s="12" t="s">
        <v>186</v>
      </c>
      <c r="B1227" s="12" t="s">
        <v>147</v>
      </c>
      <c r="C1227" s="12" t="s">
        <v>187</v>
      </c>
      <c r="D1227" s="12" t="s">
        <v>79</v>
      </c>
      <c r="E1227" s="21">
        <v>5.5828972922666598</v>
      </c>
      <c r="F1227" s="23">
        <v>137436.917618818</v>
      </c>
      <c r="G1227" s="23" t="s">
        <v>117</v>
      </c>
      <c r="H1227" s="16" t="s">
        <v>117</v>
      </c>
      <c r="I1227" s="16" t="s">
        <v>117</v>
      </c>
      <c r="J1227" s="16" t="s">
        <v>117</v>
      </c>
      <c r="K1227" s="17" t="s">
        <v>117</v>
      </c>
      <c r="L1227" s="18" t="s">
        <v>117</v>
      </c>
      <c r="N1227" s="20" t="s">
        <v>117</v>
      </c>
      <c r="P1227" s="19"/>
    </row>
    <row r="1228" spans="1:16" x14ac:dyDescent="0.3">
      <c r="A1228" s="12" t="s">
        <v>188</v>
      </c>
      <c r="B1228" s="12" t="s">
        <v>147</v>
      </c>
      <c r="C1228" s="12" t="s">
        <v>189</v>
      </c>
      <c r="D1228" s="12" t="s">
        <v>79</v>
      </c>
      <c r="E1228" s="21">
        <v>5.5828976325333297</v>
      </c>
      <c r="F1228" s="23">
        <v>159685.410482023</v>
      </c>
      <c r="G1228" s="23" t="s">
        <v>117</v>
      </c>
      <c r="H1228" s="16" t="s">
        <v>117</v>
      </c>
      <c r="I1228" s="16" t="s">
        <v>117</v>
      </c>
      <c r="J1228" s="16" t="s">
        <v>117</v>
      </c>
      <c r="K1228" s="17" t="s">
        <v>117</v>
      </c>
      <c r="L1228" s="18" t="s">
        <v>117</v>
      </c>
      <c r="N1228" s="20" t="s">
        <v>117</v>
      </c>
      <c r="P1228" s="19"/>
    </row>
    <row r="1229" spans="1:16" x14ac:dyDescent="0.3">
      <c r="A1229" s="12" t="s">
        <v>190</v>
      </c>
      <c r="B1229" s="12" t="s">
        <v>147</v>
      </c>
      <c r="C1229" s="12" t="s">
        <v>150</v>
      </c>
      <c r="D1229" s="12" t="s">
        <v>79</v>
      </c>
      <c r="E1229" s="21">
        <v>5.5829918328000003</v>
      </c>
      <c r="F1229" s="23">
        <v>143687.66774286499</v>
      </c>
      <c r="G1229" s="23" t="s">
        <v>117</v>
      </c>
      <c r="H1229" s="16" t="s">
        <v>117</v>
      </c>
      <c r="I1229" s="16" t="s">
        <v>117</v>
      </c>
      <c r="J1229" s="16" t="s">
        <v>117</v>
      </c>
      <c r="K1229" s="17" t="s">
        <v>117</v>
      </c>
      <c r="L1229" s="18" t="s">
        <v>117</v>
      </c>
      <c r="N1229" s="20" t="s">
        <v>117</v>
      </c>
      <c r="P1229" s="19"/>
    </row>
    <row r="1230" spans="1:16" x14ac:dyDescent="0.3">
      <c r="A1230" s="12" t="s">
        <v>191</v>
      </c>
      <c r="B1230" s="12" t="s">
        <v>147</v>
      </c>
      <c r="C1230" s="12" t="s">
        <v>192</v>
      </c>
      <c r="D1230" s="12" t="s">
        <v>79</v>
      </c>
      <c r="E1230" s="21">
        <v>5.5829907560000001</v>
      </c>
      <c r="F1230" s="23">
        <v>153856.650213352</v>
      </c>
      <c r="G1230" s="23" t="s">
        <v>117</v>
      </c>
      <c r="H1230" s="16" t="s">
        <v>117</v>
      </c>
      <c r="I1230" s="16" t="s">
        <v>117</v>
      </c>
      <c r="J1230" s="16" t="s">
        <v>117</v>
      </c>
      <c r="K1230" s="17" t="s">
        <v>117</v>
      </c>
      <c r="L1230" s="18" t="s">
        <v>117</v>
      </c>
      <c r="N1230" s="20" t="s">
        <v>117</v>
      </c>
      <c r="P1230" s="19"/>
    </row>
    <row r="1231" spans="1:16" x14ac:dyDescent="0.3">
      <c r="A1231" s="12" t="s">
        <v>193</v>
      </c>
      <c r="B1231" s="12" t="s">
        <v>147</v>
      </c>
      <c r="C1231" s="12" t="s">
        <v>194</v>
      </c>
      <c r="D1231" s="12" t="s">
        <v>79</v>
      </c>
      <c r="E1231" s="21">
        <v>5.5829233229333299</v>
      </c>
      <c r="F1231" s="23">
        <v>230555.845917717</v>
      </c>
      <c r="G1231" s="23" t="s">
        <v>117</v>
      </c>
      <c r="H1231" s="16" t="s">
        <v>117</v>
      </c>
      <c r="I1231" s="16" t="s">
        <v>117</v>
      </c>
      <c r="J1231" s="16" t="s">
        <v>117</v>
      </c>
      <c r="K1231" s="17" t="s">
        <v>117</v>
      </c>
      <c r="L1231" s="18" t="s">
        <v>117</v>
      </c>
      <c r="N1231" s="20" t="s">
        <v>117</v>
      </c>
      <c r="P1231" s="19"/>
    </row>
    <row r="1232" spans="1:16" x14ac:dyDescent="0.3">
      <c r="A1232" s="12" t="s">
        <v>195</v>
      </c>
      <c r="B1232" s="12" t="s">
        <v>147</v>
      </c>
      <c r="C1232" s="12" t="s">
        <v>154</v>
      </c>
      <c r="D1232" s="12" t="s">
        <v>79</v>
      </c>
      <c r="E1232" s="21">
        <v>5.5829188034666597</v>
      </c>
      <c r="F1232" s="23">
        <v>125167.019831884</v>
      </c>
      <c r="G1232" s="23" t="s">
        <v>117</v>
      </c>
      <c r="H1232" s="16" t="s">
        <v>117</v>
      </c>
      <c r="I1232" s="16" t="s">
        <v>117</v>
      </c>
      <c r="J1232" s="16" t="s">
        <v>117</v>
      </c>
      <c r="K1232" s="17" t="s">
        <v>117</v>
      </c>
      <c r="L1232" s="18" t="s">
        <v>117</v>
      </c>
      <c r="N1232" s="20" t="s">
        <v>117</v>
      </c>
      <c r="P1232" s="19"/>
    </row>
    <row r="1233" spans="1:16" x14ac:dyDescent="0.3">
      <c r="A1233" s="12" t="s">
        <v>196</v>
      </c>
      <c r="B1233" s="12" t="s">
        <v>147</v>
      </c>
      <c r="C1233" s="12" t="s">
        <v>197</v>
      </c>
      <c r="D1233" s="12" t="s">
        <v>79</v>
      </c>
      <c r="E1233" s="21">
        <v>5.5828294970666601</v>
      </c>
      <c r="F1233" s="23">
        <v>139656.03449363401</v>
      </c>
      <c r="G1233" s="23" t="s">
        <v>117</v>
      </c>
      <c r="H1233" s="16" t="s">
        <v>117</v>
      </c>
      <c r="I1233" s="16" t="s">
        <v>117</v>
      </c>
      <c r="J1233" s="16" t="s">
        <v>117</v>
      </c>
      <c r="K1233" s="17" t="s">
        <v>117</v>
      </c>
      <c r="L1233" s="18" t="s">
        <v>117</v>
      </c>
      <c r="N1233" s="20" t="s">
        <v>117</v>
      </c>
      <c r="P1233" s="19"/>
    </row>
    <row r="1234" spans="1:16" x14ac:dyDescent="0.3">
      <c r="A1234" s="12" t="s">
        <v>198</v>
      </c>
      <c r="B1234" s="12" t="s">
        <v>147</v>
      </c>
      <c r="C1234" s="12" t="s">
        <v>199</v>
      </c>
      <c r="D1234" s="12" t="s">
        <v>79</v>
      </c>
      <c r="E1234" s="21">
        <v>5.5829177928</v>
      </c>
      <c r="F1234" s="23">
        <v>140310.418192741</v>
      </c>
      <c r="G1234" s="23" t="s">
        <v>117</v>
      </c>
      <c r="H1234" s="16" t="s">
        <v>117</v>
      </c>
      <c r="I1234" s="16" t="s">
        <v>117</v>
      </c>
      <c r="J1234" s="16" t="s">
        <v>117</v>
      </c>
      <c r="K1234" s="17" t="s">
        <v>117</v>
      </c>
      <c r="L1234" s="18" t="s">
        <v>117</v>
      </c>
      <c r="N1234" s="20" t="s">
        <v>117</v>
      </c>
      <c r="P1234" s="19"/>
    </row>
    <row r="1235" spans="1:16" x14ac:dyDescent="0.3">
      <c r="A1235" s="12" t="s">
        <v>200</v>
      </c>
      <c r="B1235" s="12" t="s">
        <v>147</v>
      </c>
      <c r="C1235" s="12" t="s">
        <v>156</v>
      </c>
      <c r="D1235" s="12" t="s">
        <v>79</v>
      </c>
      <c r="E1235" s="21">
        <v>5.5829320461333296</v>
      </c>
      <c r="F1235" s="23">
        <v>119046.239624528</v>
      </c>
      <c r="G1235" s="23" t="s">
        <v>117</v>
      </c>
      <c r="H1235" s="16" t="s">
        <v>117</v>
      </c>
      <c r="I1235" s="16" t="s">
        <v>117</v>
      </c>
      <c r="J1235" s="16" t="s">
        <v>117</v>
      </c>
      <c r="K1235" s="17" t="s">
        <v>117</v>
      </c>
      <c r="L1235" s="18" t="s">
        <v>117</v>
      </c>
      <c r="N1235" s="20" t="s">
        <v>117</v>
      </c>
      <c r="P1235" s="19"/>
    </row>
    <row r="1236" spans="1:16" x14ac:dyDescent="0.3">
      <c r="A1236" s="12" t="s">
        <v>201</v>
      </c>
      <c r="B1236" s="12" t="s">
        <v>147</v>
      </c>
      <c r="C1236" s="12" t="s">
        <v>78</v>
      </c>
      <c r="D1236" s="12" t="s">
        <v>79</v>
      </c>
      <c r="E1236" s="21">
        <v>5.5828833229333297</v>
      </c>
      <c r="F1236" s="23">
        <v>152458.67656693701</v>
      </c>
      <c r="G1236" s="23" t="s">
        <v>117</v>
      </c>
      <c r="H1236" s="16" t="s">
        <v>117</v>
      </c>
      <c r="I1236" s="16" t="s">
        <v>117</v>
      </c>
      <c r="J1236" s="16" t="s">
        <v>117</v>
      </c>
      <c r="K1236" s="17" t="s">
        <v>117</v>
      </c>
      <c r="L1236" s="18" t="s">
        <v>117</v>
      </c>
      <c r="N1236" s="20" t="s">
        <v>117</v>
      </c>
      <c r="P1236" s="19"/>
    </row>
    <row r="1237" spans="1:16" x14ac:dyDescent="0.3">
      <c r="A1237" s="12" t="s">
        <v>202</v>
      </c>
      <c r="B1237" s="12" t="s">
        <v>147</v>
      </c>
      <c r="C1237" s="12" t="s">
        <v>203</v>
      </c>
      <c r="D1237" s="12" t="s">
        <v>79</v>
      </c>
      <c r="E1237" s="21">
        <v>5.5828663269333303</v>
      </c>
      <c r="F1237" s="23">
        <v>154217.42711299201</v>
      </c>
      <c r="G1237" s="23" t="s">
        <v>117</v>
      </c>
      <c r="H1237" s="16" t="s">
        <v>117</v>
      </c>
      <c r="I1237" s="16" t="s">
        <v>117</v>
      </c>
      <c r="J1237" s="16" t="s">
        <v>117</v>
      </c>
      <c r="K1237" s="17" t="s">
        <v>117</v>
      </c>
      <c r="L1237" s="18" t="s">
        <v>117</v>
      </c>
      <c r="N1237" s="20" t="s">
        <v>117</v>
      </c>
      <c r="P1237" s="19"/>
    </row>
    <row r="1238" spans="1:16" x14ac:dyDescent="0.3">
      <c r="A1238" s="12" t="s">
        <v>204</v>
      </c>
      <c r="B1238" s="12" t="s">
        <v>147</v>
      </c>
      <c r="C1238" s="12" t="s">
        <v>205</v>
      </c>
      <c r="D1238" s="12" t="s">
        <v>79</v>
      </c>
      <c r="E1238" s="21">
        <v>5.5829328685333302</v>
      </c>
      <c r="F1238" s="23">
        <v>162433.73771484001</v>
      </c>
      <c r="G1238" s="23" t="s">
        <v>117</v>
      </c>
      <c r="H1238" s="16" t="s">
        <v>117</v>
      </c>
      <c r="I1238" s="16" t="s">
        <v>117</v>
      </c>
      <c r="J1238" s="16" t="s">
        <v>117</v>
      </c>
      <c r="K1238" s="17" t="s">
        <v>117</v>
      </c>
      <c r="L1238" s="18" t="s">
        <v>117</v>
      </c>
      <c r="N1238" s="20" t="s">
        <v>117</v>
      </c>
      <c r="P1238" s="19"/>
    </row>
    <row r="1239" spans="1:16" x14ac:dyDescent="0.3">
      <c r="A1239" s="12" t="s">
        <v>206</v>
      </c>
      <c r="B1239" s="12" t="s">
        <v>147</v>
      </c>
      <c r="C1239" s="12" t="s">
        <v>207</v>
      </c>
      <c r="D1239" s="12" t="s">
        <v>79</v>
      </c>
      <c r="E1239" s="21">
        <v>5.5829789975999997</v>
      </c>
      <c r="F1239" s="23">
        <v>115802.26810999301</v>
      </c>
      <c r="G1239" s="23" t="s">
        <v>117</v>
      </c>
      <c r="H1239" s="16" t="s">
        <v>117</v>
      </c>
      <c r="I1239" s="16" t="s">
        <v>117</v>
      </c>
      <c r="J1239" s="16" t="s">
        <v>117</v>
      </c>
      <c r="K1239" s="17" t="s">
        <v>117</v>
      </c>
      <c r="L1239" s="18" t="s">
        <v>117</v>
      </c>
      <c r="N1239" s="20" t="s">
        <v>117</v>
      </c>
      <c r="P1239" s="19"/>
    </row>
    <row r="1240" spans="1:16" x14ac:dyDescent="0.3">
      <c r="A1240" s="12" t="s">
        <v>208</v>
      </c>
      <c r="B1240" s="12" t="s">
        <v>147</v>
      </c>
      <c r="C1240" s="12" t="s">
        <v>209</v>
      </c>
      <c r="D1240" s="12" t="s">
        <v>79</v>
      </c>
      <c r="E1240" s="21">
        <v>5.5828565962666596</v>
      </c>
      <c r="F1240" s="23">
        <v>144372.68368054199</v>
      </c>
      <c r="G1240" s="23" t="s">
        <v>117</v>
      </c>
      <c r="H1240" s="16" t="s">
        <v>117</v>
      </c>
      <c r="I1240" s="16" t="s">
        <v>117</v>
      </c>
      <c r="J1240" s="16" t="s">
        <v>117</v>
      </c>
      <c r="K1240" s="17" t="s">
        <v>117</v>
      </c>
      <c r="L1240" s="18" t="s">
        <v>117</v>
      </c>
      <c r="N1240" s="20" t="s">
        <v>117</v>
      </c>
      <c r="P1240" s="19"/>
    </row>
    <row r="1241" spans="1:16" x14ac:dyDescent="0.3">
      <c r="A1241" s="12" t="s">
        <v>210</v>
      </c>
      <c r="B1241" s="12" t="s">
        <v>147</v>
      </c>
      <c r="C1241" s="12" t="s">
        <v>211</v>
      </c>
      <c r="D1241" s="12" t="s">
        <v>79</v>
      </c>
      <c r="E1241" s="21">
        <v>5.58296279413333</v>
      </c>
      <c r="F1241" s="23">
        <v>134376.257187368</v>
      </c>
      <c r="G1241" s="23" t="s">
        <v>117</v>
      </c>
      <c r="H1241" s="16" t="s">
        <v>117</v>
      </c>
      <c r="I1241" s="16" t="s">
        <v>117</v>
      </c>
      <c r="J1241" s="16" t="s">
        <v>117</v>
      </c>
      <c r="K1241" s="17" t="s">
        <v>117</v>
      </c>
      <c r="L1241" s="18" t="s">
        <v>117</v>
      </c>
      <c r="N1241" s="20" t="s">
        <v>117</v>
      </c>
      <c r="P1241" s="19"/>
    </row>
    <row r="1242" spans="1:16" x14ac:dyDescent="0.3">
      <c r="A1242" s="12" t="s">
        <v>212</v>
      </c>
      <c r="B1242" s="12" t="s">
        <v>147</v>
      </c>
      <c r="C1242" s="12" t="s">
        <v>213</v>
      </c>
      <c r="D1242" s="12" t="s">
        <v>79</v>
      </c>
      <c r="E1242" s="21">
        <v>5.5828965952000003</v>
      </c>
      <c r="F1242" s="23">
        <v>131267.94219409901</v>
      </c>
      <c r="G1242" s="23" t="s">
        <v>117</v>
      </c>
      <c r="H1242" s="16" t="s">
        <v>117</v>
      </c>
      <c r="I1242" s="16" t="s">
        <v>117</v>
      </c>
      <c r="J1242" s="16" t="s">
        <v>117</v>
      </c>
      <c r="K1242" s="17" t="s">
        <v>117</v>
      </c>
      <c r="L1242" s="18" t="s">
        <v>117</v>
      </c>
      <c r="N1242" s="20" t="s">
        <v>117</v>
      </c>
      <c r="P1242" s="19"/>
    </row>
    <row r="1243" spans="1:16" x14ac:dyDescent="0.3">
      <c r="A1243" s="12" t="s">
        <v>214</v>
      </c>
      <c r="B1243" s="12" t="s">
        <v>147</v>
      </c>
      <c r="C1243" s="12" t="s">
        <v>148</v>
      </c>
      <c r="D1243" s="12" t="s">
        <v>79</v>
      </c>
      <c r="E1243" s="21">
        <v>5.5829428133333296</v>
      </c>
      <c r="F1243" s="23">
        <v>189009.467353121</v>
      </c>
      <c r="G1243" s="23" t="s">
        <v>117</v>
      </c>
      <c r="H1243" s="16" t="s">
        <v>117</v>
      </c>
      <c r="I1243" s="16" t="s">
        <v>117</v>
      </c>
      <c r="J1243" s="16" t="s">
        <v>117</v>
      </c>
      <c r="K1243" s="17" t="s">
        <v>117</v>
      </c>
      <c r="L1243" s="18" t="s">
        <v>117</v>
      </c>
      <c r="N1243" s="20" t="s">
        <v>117</v>
      </c>
      <c r="P1243" s="19"/>
    </row>
    <row r="1244" spans="1:16" x14ac:dyDescent="0.3">
      <c r="A1244" s="12" t="s">
        <v>215</v>
      </c>
      <c r="B1244" s="12" t="s">
        <v>147</v>
      </c>
      <c r="C1244" s="12" t="s">
        <v>216</v>
      </c>
      <c r="D1244" s="12" t="s">
        <v>79</v>
      </c>
      <c r="E1244" s="21">
        <v>5.5829357738666596</v>
      </c>
      <c r="F1244" s="23">
        <v>167302.26526765601</v>
      </c>
      <c r="G1244" s="23" t="s">
        <v>117</v>
      </c>
      <c r="H1244" s="16" t="s">
        <v>117</v>
      </c>
      <c r="I1244" s="16" t="s">
        <v>117</v>
      </c>
      <c r="J1244" s="16" t="s">
        <v>117</v>
      </c>
      <c r="K1244" s="17" t="s">
        <v>117</v>
      </c>
      <c r="L1244" s="18" t="s">
        <v>117</v>
      </c>
      <c r="N1244" s="20" t="s">
        <v>117</v>
      </c>
      <c r="P1244" s="19"/>
    </row>
    <row r="1245" spans="1:16" x14ac:dyDescent="0.3">
      <c r="A1245" s="12" t="s">
        <v>217</v>
      </c>
      <c r="B1245" s="12" t="s">
        <v>147</v>
      </c>
      <c r="C1245" s="12" t="s">
        <v>218</v>
      </c>
      <c r="D1245" s="12" t="s">
        <v>79</v>
      </c>
      <c r="E1245" s="21">
        <v>5.5829490375999997</v>
      </c>
      <c r="F1245" s="23">
        <v>139406.28072501501</v>
      </c>
      <c r="G1245" s="23" t="s">
        <v>117</v>
      </c>
      <c r="H1245" s="16" t="s">
        <v>117</v>
      </c>
      <c r="I1245" s="16" t="s">
        <v>117</v>
      </c>
      <c r="J1245" s="16" t="s">
        <v>117</v>
      </c>
      <c r="K1245" s="17" t="s">
        <v>117</v>
      </c>
      <c r="L1245" s="18" t="s">
        <v>117</v>
      </c>
      <c r="N1245" s="20" t="s">
        <v>117</v>
      </c>
      <c r="P1245" s="19"/>
    </row>
    <row r="1246" spans="1:16" x14ac:dyDescent="0.3">
      <c r="A1246" s="12" t="s">
        <v>219</v>
      </c>
      <c r="B1246" s="12" t="s">
        <v>147</v>
      </c>
      <c r="C1246" s="12" t="s">
        <v>220</v>
      </c>
      <c r="D1246" s="12" t="s">
        <v>79</v>
      </c>
      <c r="E1246" s="21">
        <v>5.5829255178666601</v>
      </c>
      <c r="F1246" s="23">
        <v>182866.854293774</v>
      </c>
      <c r="G1246" s="23" t="s">
        <v>117</v>
      </c>
      <c r="H1246" s="16" t="s">
        <v>117</v>
      </c>
      <c r="I1246" s="16" t="s">
        <v>117</v>
      </c>
      <c r="J1246" s="16" t="s">
        <v>117</v>
      </c>
      <c r="K1246" s="17" t="s">
        <v>117</v>
      </c>
      <c r="L1246" s="18" t="s">
        <v>117</v>
      </c>
      <c r="N1246" s="20" t="s">
        <v>117</v>
      </c>
      <c r="P1246" s="19"/>
    </row>
    <row r="1247" spans="1:16" x14ac:dyDescent="0.3">
      <c r="A1247" s="12" t="s">
        <v>221</v>
      </c>
      <c r="B1247" s="12" t="s">
        <v>147</v>
      </c>
      <c r="C1247" s="12" t="s">
        <v>164</v>
      </c>
      <c r="D1247" s="12" t="s">
        <v>79</v>
      </c>
      <c r="E1247" s="21">
        <v>5.5828584330666597</v>
      </c>
      <c r="F1247" s="23">
        <v>143822.35339594501</v>
      </c>
      <c r="G1247" s="23" t="s">
        <v>117</v>
      </c>
      <c r="H1247" s="16" t="s">
        <v>117</v>
      </c>
      <c r="I1247" s="16" t="s">
        <v>117</v>
      </c>
      <c r="J1247" s="16" t="s">
        <v>117</v>
      </c>
      <c r="K1247" s="17" t="s">
        <v>117</v>
      </c>
      <c r="L1247" s="18" t="s">
        <v>117</v>
      </c>
      <c r="N1247" s="20" t="s">
        <v>117</v>
      </c>
      <c r="P1247" s="19"/>
    </row>
    <row r="1248" spans="1:16" x14ac:dyDescent="0.3">
      <c r="A1248" s="12" t="s">
        <v>222</v>
      </c>
      <c r="B1248" s="12" t="s">
        <v>147</v>
      </c>
      <c r="C1248" s="12" t="s">
        <v>166</v>
      </c>
      <c r="D1248" s="12" t="s">
        <v>79</v>
      </c>
      <c r="E1248" s="21">
        <v>5.5829310120000004</v>
      </c>
      <c r="F1248" s="23">
        <v>121495.193627795</v>
      </c>
      <c r="G1248" s="23" t="s">
        <v>117</v>
      </c>
      <c r="H1248" s="16" t="s">
        <v>117</v>
      </c>
      <c r="I1248" s="16" t="s">
        <v>117</v>
      </c>
      <c r="J1248" s="16" t="s">
        <v>117</v>
      </c>
      <c r="K1248" s="17" t="s">
        <v>117</v>
      </c>
      <c r="L1248" s="18" t="s">
        <v>117</v>
      </c>
      <c r="N1248" s="20" t="s">
        <v>117</v>
      </c>
      <c r="P1248" s="19"/>
    </row>
    <row r="1249" spans="1:16" x14ac:dyDescent="0.3">
      <c r="A1249" s="12" t="s">
        <v>223</v>
      </c>
      <c r="B1249" s="12" t="s">
        <v>147</v>
      </c>
      <c r="C1249" s="12" t="s">
        <v>174</v>
      </c>
      <c r="D1249" s="12" t="s">
        <v>79</v>
      </c>
      <c r="E1249" s="21">
        <v>5.5828408882666603</v>
      </c>
      <c r="F1249" s="23">
        <v>150646.767823937</v>
      </c>
      <c r="G1249" s="23" t="s">
        <v>117</v>
      </c>
      <c r="H1249" s="16" t="s">
        <v>117</v>
      </c>
      <c r="I1249" s="16" t="s">
        <v>117</v>
      </c>
      <c r="J1249" s="16" t="s">
        <v>117</v>
      </c>
      <c r="K1249" s="17" t="s">
        <v>117</v>
      </c>
      <c r="L1249" s="18" t="s">
        <v>117</v>
      </c>
      <c r="N1249" s="20" t="s">
        <v>117</v>
      </c>
      <c r="P1249" s="19"/>
    </row>
    <row r="1250" spans="1:16" x14ac:dyDescent="0.3">
      <c r="A1250" s="12" t="s">
        <v>224</v>
      </c>
      <c r="B1250" s="12" t="s">
        <v>147</v>
      </c>
      <c r="C1250" s="12" t="s">
        <v>78</v>
      </c>
      <c r="D1250" s="12" t="s">
        <v>79</v>
      </c>
      <c r="E1250" s="21">
        <v>5.5828481242666603</v>
      </c>
      <c r="F1250" s="23">
        <v>153662.61600445001</v>
      </c>
      <c r="G1250" s="23" t="s">
        <v>117</v>
      </c>
      <c r="H1250" s="16" t="s">
        <v>117</v>
      </c>
      <c r="I1250" s="16" t="s">
        <v>117</v>
      </c>
      <c r="J1250" s="16" t="s">
        <v>117</v>
      </c>
      <c r="K1250" s="17" t="s">
        <v>117</v>
      </c>
      <c r="L1250" s="18" t="s">
        <v>117</v>
      </c>
      <c r="N1250" s="20" t="s">
        <v>117</v>
      </c>
      <c r="P1250" s="19"/>
    </row>
    <row r="1251" spans="1:16" x14ac:dyDescent="0.3">
      <c r="A1251" s="12" t="s">
        <v>225</v>
      </c>
      <c r="B1251" s="12" t="s">
        <v>147</v>
      </c>
      <c r="C1251" s="12" t="s">
        <v>181</v>
      </c>
      <c r="D1251" s="12" t="s">
        <v>79</v>
      </c>
      <c r="E1251" s="21">
        <v>5.5828929373333303</v>
      </c>
      <c r="F1251" s="23">
        <v>167116.18865164</v>
      </c>
      <c r="G1251" s="23" t="s">
        <v>117</v>
      </c>
      <c r="H1251" s="16" t="s">
        <v>117</v>
      </c>
      <c r="I1251" s="16" t="s">
        <v>117</v>
      </c>
      <c r="J1251" s="16" t="s">
        <v>117</v>
      </c>
      <c r="K1251" s="17" t="s">
        <v>117</v>
      </c>
      <c r="L1251" s="18" t="s">
        <v>117</v>
      </c>
      <c r="N1251" s="20" t="s">
        <v>117</v>
      </c>
      <c r="P1251" s="19"/>
    </row>
    <row r="1252" spans="1:16" x14ac:dyDescent="0.3">
      <c r="A1252" s="12" t="s">
        <v>226</v>
      </c>
      <c r="B1252" s="12" t="s">
        <v>147</v>
      </c>
      <c r="C1252" s="12" t="s">
        <v>187</v>
      </c>
      <c r="D1252" s="12" t="s">
        <v>79</v>
      </c>
      <c r="E1252" s="21">
        <v>5.5829231671999997</v>
      </c>
      <c r="F1252" s="23">
        <v>141806.95535574001</v>
      </c>
      <c r="G1252" s="23" t="s">
        <v>117</v>
      </c>
      <c r="H1252" s="16" t="s">
        <v>117</v>
      </c>
      <c r="I1252" s="16" t="s">
        <v>117</v>
      </c>
      <c r="J1252" s="16" t="s">
        <v>117</v>
      </c>
      <c r="K1252" s="17" t="s">
        <v>117</v>
      </c>
      <c r="L1252" s="18" t="s">
        <v>117</v>
      </c>
      <c r="N1252" s="20" t="s">
        <v>117</v>
      </c>
      <c r="P1252" s="19"/>
    </row>
    <row r="1253" spans="1:16" x14ac:dyDescent="0.3">
      <c r="A1253" s="12" t="s">
        <v>227</v>
      </c>
      <c r="B1253" s="12" t="s">
        <v>147</v>
      </c>
      <c r="C1253" s="12" t="s">
        <v>192</v>
      </c>
      <c r="D1253" s="12" t="s">
        <v>79</v>
      </c>
      <c r="E1253" s="21">
        <v>5.5830053466666598</v>
      </c>
      <c r="F1253" s="23">
        <v>157852.315998437</v>
      </c>
      <c r="G1253" s="23" t="s">
        <v>117</v>
      </c>
      <c r="H1253" s="16" t="s">
        <v>117</v>
      </c>
      <c r="I1253" s="16" t="s">
        <v>117</v>
      </c>
      <c r="J1253" s="16" t="s">
        <v>117</v>
      </c>
      <c r="K1253" s="17" t="s">
        <v>117</v>
      </c>
      <c r="L1253" s="18" t="s">
        <v>117</v>
      </c>
      <c r="N1253" s="20" t="s">
        <v>117</v>
      </c>
      <c r="P1253" s="19"/>
    </row>
    <row r="1254" spans="1:16" x14ac:dyDescent="0.3">
      <c r="A1254" s="12" t="s">
        <v>228</v>
      </c>
      <c r="B1254" s="12" t="s">
        <v>147</v>
      </c>
      <c r="C1254" s="12" t="s">
        <v>183</v>
      </c>
      <c r="D1254" s="12" t="s">
        <v>79</v>
      </c>
      <c r="E1254" s="21">
        <v>5.5829629448000002</v>
      </c>
      <c r="F1254" s="23">
        <v>161400.471736554</v>
      </c>
      <c r="G1254" s="23" t="s">
        <v>117</v>
      </c>
      <c r="H1254" s="16" t="s">
        <v>117</v>
      </c>
      <c r="I1254" s="16" t="s">
        <v>117</v>
      </c>
      <c r="J1254" s="16" t="s">
        <v>117</v>
      </c>
      <c r="K1254" s="17" t="s">
        <v>117</v>
      </c>
      <c r="L1254" s="18" t="s">
        <v>117</v>
      </c>
      <c r="N1254" s="20" t="s">
        <v>117</v>
      </c>
      <c r="P1254" s="19"/>
    </row>
    <row r="1255" spans="1:16" x14ac:dyDescent="0.3">
      <c r="A1255" s="12" t="s">
        <v>229</v>
      </c>
      <c r="B1255" s="12" t="s">
        <v>147</v>
      </c>
      <c r="C1255" s="12" t="s">
        <v>197</v>
      </c>
      <c r="D1255" s="12" t="s">
        <v>79</v>
      </c>
      <c r="E1255" s="21">
        <v>5.5829528762666598</v>
      </c>
      <c r="F1255" s="23">
        <v>139950.88637282801</v>
      </c>
      <c r="G1255" s="23" t="s">
        <v>117</v>
      </c>
      <c r="H1255" s="16" t="s">
        <v>117</v>
      </c>
      <c r="I1255" s="16" t="s">
        <v>117</v>
      </c>
      <c r="J1255" s="16" t="s">
        <v>117</v>
      </c>
      <c r="K1255" s="17" t="s">
        <v>117</v>
      </c>
      <c r="L1255" s="18" t="s">
        <v>117</v>
      </c>
      <c r="N1255" s="20" t="s">
        <v>117</v>
      </c>
      <c r="P1255" s="19"/>
    </row>
    <row r="1256" spans="1:16" x14ac:dyDescent="0.3">
      <c r="A1256" s="12" t="s">
        <v>230</v>
      </c>
      <c r="B1256" s="12" t="s">
        <v>147</v>
      </c>
      <c r="C1256" s="12" t="s">
        <v>156</v>
      </c>
      <c r="D1256" s="12" t="s">
        <v>79</v>
      </c>
      <c r="E1256" s="21">
        <v>5.5828358712000004</v>
      </c>
      <c r="F1256" s="23">
        <v>124437.81524605599</v>
      </c>
      <c r="G1256" s="23" t="s">
        <v>117</v>
      </c>
      <c r="H1256" s="16" t="s">
        <v>117</v>
      </c>
      <c r="I1256" s="16" t="s">
        <v>117</v>
      </c>
      <c r="J1256" s="16" t="s">
        <v>117</v>
      </c>
      <c r="K1256" s="17" t="s">
        <v>117</v>
      </c>
      <c r="L1256" s="18" t="s">
        <v>117</v>
      </c>
      <c r="N1256" s="20" t="s">
        <v>117</v>
      </c>
      <c r="P1256" s="19"/>
    </row>
    <row r="1257" spans="1:16" x14ac:dyDescent="0.3">
      <c r="A1257" s="12" t="s">
        <v>231</v>
      </c>
      <c r="B1257" s="12" t="s">
        <v>147</v>
      </c>
      <c r="C1257" s="12" t="s">
        <v>150</v>
      </c>
      <c r="D1257" s="12" t="s">
        <v>79</v>
      </c>
      <c r="E1257" s="21">
        <v>5.5829003023999997</v>
      </c>
      <c r="F1257" s="23">
        <v>143310.615128153</v>
      </c>
      <c r="G1257" s="23" t="s">
        <v>117</v>
      </c>
      <c r="H1257" s="16" t="s">
        <v>117</v>
      </c>
      <c r="I1257" s="16" t="s">
        <v>117</v>
      </c>
      <c r="J1257" s="16" t="s">
        <v>117</v>
      </c>
      <c r="K1257" s="17" t="s">
        <v>117</v>
      </c>
      <c r="L1257" s="18" t="s">
        <v>117</v>
      </c>
      <c r="N1257" s="20" t="s">
        <v>117</v>
      </c>
      <c r="P1257" s="19"/>
    </row>
    <row r="1258" spans="1:16" x14ac:dyDescent="0.3">
      <c r="A1258" s="12" t="s">
        <v>232</v>
      </c>
      <c r="B1258" s="12" t="s">
        <v>147</v>
      </c>
      <c r="C1258" s="12" t="s">
        <v>78</v>
      </c>
      <c r="D1258" s="12" t="s">
        <v>79</v>
      </c>
      <c r="E1258" s="21">
        <v>5.5829429874666596</v>
      </c>
      <c r="F1258" s="23">
        <v>151142.67439405899</v>
      </c>
      <c r="G1258" s="23" t="s">
        <v>117</v>
      </c>
      <c r="H1258" s="16" t="s">
        <v>117</v>
      </c>
      <c r="I1258" s="16" t="s">
        <v>117</v>
      </c>
      <c r="J1258" s="16" t="s">
        <v>117</v>
      </c>
      <c r="K1258" s="17" t="s">
        <v>117</v>
      </c>
      <c r="L1258" s="18" t="s">
        <v>117</v>
      </c>
      <c r="N1258" s="20" t="s">
        <v>117</v>
      </c>
      <c r="P1258" s="19"/>
    </row>
    <row r="1259" spans="1:16" x14ac:dyDescent="0.3">
      <c r="A1259" s="12" t="s">
        <v>233</v>
      </c>
      <c r="B1259" s="12" t="s">
        <v>147</v>
      </c>
      <c r="C1259" s="12" t="s">
        <v>150</v>
      </c>
      <c r="D1259" s="12" t="s">
        <v>79</v>
      </c>
      <c r="E1259" s="21">
        <v>5.5829103261333302</v>
      </c>
      <c r="F1259" s="23">
        <v>145184.096879191</v>
      </c>
      <c r="G1259" s="23" t="s">
        <v>117</v>
      </c>
      <c r="H1259" s="16" t="s">
        <v>117</v>
      </c>
      <c r="I1259" s="16" t="s">
        <v>117</v>
      </c>
      <c r="J1259" s="16" t="s">
        <v>117</v>
      </c>
      <c r="K1259" s="17" t="s">
        <v>117</v>
      </c>
      <c r="L1259" s="18" t="s">
        <v>117</v>
      </c>
      <c r="N1259" s="20" t="s">
        <v>117</v>
      </c>
      <c r="P1259" s="19"/>
    </row>
    <row r="1260" spans="1:16" x14ac:dyDescent="0.3">
      <c r="A1260" s="12" t="s">
        <v>234</v>
      </c>
      <c r="B1260" s="12" t="s">
        <v>147</v>
      </c>
      <c r="C1260" s="12" t="s">
        <v>78</v>
      </c>
      <c r="D1260" s="12" t="s">
        <v>79</v>
      </c>
      <c r="E1260" s="21">
        <v>5.5829002930666602</v>
      </c>
      <c r="F1260" s="23">
        <v>148880.27959847401</v>
      </c>
      <c r="G1260" s="23" t="s">
        <v>117</v>
      </c>
      <c r="H1260" s="16" t="s">
        <v>117</v>
      </c>
      <c r="I1260" s="16" t="s">
        <v>117</v>
      </c>
      <c r="J1260" s="16" t="s">
        <v>117</v>
      </c>
      <c r="K1260" s="17" t="s">
        <v>117</v>
      </c>
      <c r="L1260" s="18" t="s">
        <v>117</v>
      </c>
      <c r="N1260" s="20" t="s">
        <v>117</v>
      </c>
      <c r="P1260" s="19"/>
    </row>
    <row r="1262" spans="1:16" x14ac:dyDescent="0.3">
      <c r="A1262" s="11" t="s">
        <v>50</v>
      </c>
      <c r="C1262" s="11" t="s">
        <v>51</v>
      </c>
      <c r="D1262" s="11" t="s">
        <v>52</v>
      </c>
      <c r="F1262" s="13" t="s">
        <v>53</v>
      </c>
      <c r="G1262" s="14" t="s">
        <v>54</v>
      </c>
      <c r="H1262" s="15"/>
      <c r="P1262" s="19"/>
    </row>
    <row r="1263" spans="1:16" x14ac:dyDescent="0.3">
      <c r="A1263" s="12" t="s">
        <v>259</v>
      </c>
      <c r="C1263" s="12" t="s">
        <v>56</v>
      </c>
      <c r="D1263" s="12" t="s">
        <v>57</v>
      </c>
      <c r="F1263" s="22" t="s">
        <v>58</v>
      </c>
      <c r="G1263" s="22" t="s">
        <v>260</v>
      </c>
      <c r="P1263" s="19"/>
    </row>
    <row r="1264" spans="1:16" x14ac:dyDescent="0.3">
      <c r="I1264" s="24" t="s">
        <v>60</v>
      </c>
      <c r="J1264" s="24" t="s">
        <v>61</v>
      </c>
      <c r="P1264" s="19"/>
    </row>
    <row r="1265" spans="1:16" s="1" customFormat="1" x14ac:dyDescent="0.3">
      <c r="A1265" s="11" t="s">
        <v>62</v>
      </c>
      <c r="B1265" s="11" t="s">
        <v>63</v>
      </c>
      <c r="C1265" s="11" t="s">
        <v>64</v>
      </c>
      <c r="D1265" s="25" t="s">
        <v>65</v>
      </c>
      <c r="E1265" s="30" t="s">
        <v>75</v>
      </c>
      <c r="F1265" s="26" t="s">
        <v>66</v>
      </c>
      <c r="G1265" s="26" t="s">
        <v>67</v>
      </c>
      <c r="H1265" s="24" t="s">
        <v>68</v>
      </c>
      <c r="I1265" s="24" t="s">
        <v>69</v>
      </c>
      <c r="J1265" s="24" t="s">
        <v>69</v>
      </c>
      <c r="K1265" s="27" t="s">
        <v>70</v>
      </c>
      <c r="L1265" s="28" t="s">
        <v>71</v>
      </c>
      <c r="M1265" s="29" t="s">
        <v>72</v>
      </c>
      <c r="N1265" s="29" t="s">
        <v>73</v>
      </c>
      <c r="O1265" s="29" t="s">
        <v>74</v>
      </c>
      <c r="P1265" s="29"/>
    </row>
    <row r="1266" spans="1:16" x14ac:dyDescent="0.3">
      <c r="A1266" s="12" t="s">
        <v>76</v>
      </c>
      <c r="B1266" s="12" t="s">
        <v>77</v>
      </c>
      <c r="C1266" s="12" t="s">
        <v>78</v>
      </c>
      <c r="D1266" s="12" t="s">
        <v>79</v>
      </c>
      <c r="E1266" s="21">
        <v>5.5815879058666598</v>
      </c>
      <c r="F1266" s="23">
        <v>49795.122442763</v>
      </c>
      <c r="G1266" s="23">
        <v>140383.31443898601</v>
      </c>
      <c r="H1266" s="16">
        <v>0.35470826886912699</v>
      </c>
      <c r="I1266" s="16">
        <v>1</v>
      </c>
      <c r="J1266" s="16">
        <v>1.3776917813101099</v>
      </c>
      <c r="K1266" s="17">
        <v>0.377691781310112</v>
      </c>
      <c r="L1266" s="18">
        <v>8.3609346464230006E-3</v>
      </c>
      <c r="N1266" s="20" t="s">
        <v>81</v>
      </c>
      <c r="O1266" s="20" t="s">
        <v>82</v>
      </c>
      <c r="P1266" s="19"/>
    </row>
    <row r="1267" spans="1:16" x14ac:dyDescent="0.3">
      <c r="A1267" s="12" t="s">
        <v>83</v>
      </c>
      <c r="B1267" s="12" t="s">
        <v>77</v>
      </c>
      <c r="C1267" s="12" t="s">
        <v>84</v>
      </c>
      <c r="D1267" s="12" t="s">
        <v>79</v>
      </c>
      <c r="E1267" s="21">
        <v>5.581651388</v>
      </c>
      <c r="F1267" s="23">
        <v>103653.14067942101</v>
      </c>
      <c r="G1267" s="23">
        <v>162301.85153858099</v>
      </c>
      <c r="H1267" s="16">
        <v>0.63864422800366005</v>
      </c>
      <c r="I1267" s="16">
        <v>2.5</v>
      </c>
      <c r="J1267" s="16">
        <v>2.3064470192436199</v>
      </c>
      <c r="K1267" s="17">
        <v>-7.7421192302549999E-2</v>
      </c>
      <c r="L1267" s="18">
        <v>4.3866458318504997E-2</v>
      </c>
      <c r="N1267" s="20" t="s">
        <v>85</v>
      </c>
      <c r="O1267" s="20" t="s">
        <v>82</v>
      </c>
      <c r="P1267" s="19"/>
    </row>
    <row r="1268" spans="1:16" x14ac:dyDescent="0.3">
      <c r="A1268" s="12" t="s">
        <v>86</v>
      </c>
      <c r="B1268" s="12" t="s">
        <v>77</v>
      </c>
      <c r="C1268" s="12" t="s">
        <v>87</v>
      </c>
      <c r="D1268" s="12" t="s">
        <v>79</v>
      </c>
      <c r="E1268" s="21">
        <v>5.5816496546666601</v>
      </c>
      <c r="F1268" s="23">
        <v>158924.00340110599</v>
      </c>
      <c r="G1268" s="23">
        <v>134471.303166214</v>
      </c>
      <c r="H1268" s="16">
        <v>1.18184326067448</v>
      </c>
      <c r="I1268" s="16">
        <v>5</v>
      </c>
      <c r="J1268" s="16">
        <v>4.0884466250047602</v>
      </c>
      <c r="K1268" s="17">
        <v>-0.18231067499904699</v>
      </c>
      <c r="L1268" s="18">
        <v>1.4676113919872001E-2</v>
      </c>
      <c r="N1268" s="20" t="s">
        <v>88</v>
      </c>
      <c r="O1268" s="20" t="s">
        <v>82</v>
      </c>
      <c r="P1268" s="19"/>
    </row>
    <row r="1269" spans="1:16" x14ac:dyDescent="0.3">
      <c r="A1269" s="12" t="s">
        <v>89</v>
      </c>
      <c r="B1269" s="12" t="s">
        <v>77</v>
      </c>
      <c r="C1269" s="12" t="s">
        <v>90</v>
      </c>
      <c r="D1269" s="12" t="s">
        <v>79</v>
      </c>
      <c r="E1269" s="21">
        <v>5.5815066959999999</v>
      </c>
      <c r="F1269" s="23">
        <v>310803.96042615402</v>
      </c>
      <c r="G1269" s="23">
        <v>137868.83340716199</v>
      </c>
      <c r="H1269" s="16">
        <v>2.2543453276946801</v>
      </c>
      <c r="I1269" s="16">
        <v>10</v>
      </c>
      <c r="J1269" s="16">
        <v>7.6271641942420896</v>
      </c>
      <c r="K1269" s="17">
        <v>-0.23728358057578999</v>
      </c>
      <c r="L1269" s="18">
        <v>0.13859350976774601</v>
      </c>
      <c r="N1269" s="20" t="s">
        <v>91</v>
      </c>
      <c r="O1269" s="20" t="s">
        <v>82</v>
      </c>
      <c r="P1269" s="19"/>
    </row>
    <row r="1270" spans="1:16" x14ac:dyDescent="0.3">
      <c r="A1270" s="12" t="s">
        <v>92</v>
      </c>
      <c r="B1270" s="12" t="s">
        <v>77</v>
      </c>
      <c r="C1270" s="12" t="s">
        <v>93</v>
      </c>
      <c r="D1270" s="12" t="s">
        <v>79</v>
      </c>
      <c r="E1270" s="21">
        <v>5.5916206688000001</v>
      </c>
      <c r="F1270" s="23">
        <v>974596.79992499598</v>
      </c>
      <c r="G1270" s="23">
        <v>134257.63469881099</v>
      </c>
      <c r="H1270" s="16">
        <v>7.2591536571560402</v>
      </c>
      <c r="I1270" s="16">
        <v>25</v>
      </c>
      <c r="J1270" s="16">
        <v>24.514661140703101</v>
      </c>
      <c r="K1270" s="17">
        <v>-1.9413554371874E-2</v>
      </c>
      <c r="L1270" s="18">
        <v>2.4999988624335001E-2</v>
      </c>
      <c r="N1270" s="20" t="s">
        <v>94</v>
      </c>
      <c r="O1270" s="20" t="s">
        <v>82</v>
      </c>
      <c r="P1270" s="19"/>
    </row>
    <row r="1271" spans="1:16" x14ac:dyDescent="0.3">
      <c r="A1271" s="12" t="s">
        <v>95</v>
      </c>
      <c r="B1271" s="12" t="s">
        <v>77</v>
      </c>
      <c r="C1271" s="12" t="s">
        <v>96</v>
      </c>
      <c r="D1271" s="12" t="s">
        <v>79</v>
      </c>
      <c r="E1271" s="21">
        <v>5.5816262946666599</v>
      </c>
      <c r="F1271" s="23">
        <v>1870211.38223921</v>
      </c>
      <c r="G1271" s="23">
        <v>152440.84807473799</v>
      </c>
      <c r="H1271" s="16">
        <v>12.268439895599901</v>
      </c>
      <c r="I1271" s="16">
        <v>50</v>
      </c>
      <c r="J1271" s="16">
        <v>42.089064048207597</v>
      </c>
      <c r="K1271" s="17">
        <v>-0.158218719035846</v>
      </c>
      <c r="L1271" s="18">
        <v>6.9056927047076E-2</v>
      </c>
      <c r="N1271" s="20" t="s">
        <v>97</v>
      </c>
      <c r="O1271" s="20" t="s">
        <v>82</v>
      </c>
      <c r="P1271" s="19"/>
    </row>
    <row r="1272" spans="1:16" x14ac:dyDescent="0.3">
      <c r="A1272" s="12" t="s">
        <v>98</v>
      </c>
      <c r="B1272" s="12" t="s">
        <v>77</v>
      </c>
      <c r="C1272" s="12" t="s">
        <v>99</v>
      </c>
      <c r="D1272" s="12" t="s">
        <v>79</v>
      </c>
      <c r="E1272" s="21">
        <v>5.5816768239999996</v>
      </c>
      <c r="F1272" s="23">
        <v>3712144.03738034</v>
      </c>
      <c r="G1272" s="23">
        <v>120741.568054257</v>
      </c>
      <c r="H1272" s="16">
        <v>30.744540568764499</v>
      </c>
      <c r="I1272" s="16">
        <v>100</v>
      </c>
      <c r="J1272" s="16">
        <v>114.407505362915</v>
      </c>
      <c r="K1272" s="17">
        <v>0.14407505362915801</v>
      </c>
      <c r="L1272" s="18">
        <v>1.236554596431E-2</v>
      </c>
      <c r="N1272" s="20" t="s">
        <v>100</v>
      </c>
      <c r="O1272" s="20" t="s">
        <v>82</v>
      </c>
      <c r="P1272" s="19"/>
    </row>
    <row r="1273" spans="1:16" x14ac:dyDescent="0.3">
      <c r="A1273" s="12" t="s">
        <v>101</v>
      </c>
      <c r="B1273" s="12" t="s">
        <v>77</v>
      </c>
      <c r="C1273" s="12" t="s">
        <v>102</v>
      </c>
      <c r="D1273" s="12" t="s">
        <v>79</v>
      </c>
      <c r="E1273" s="21">
        <v>5.5816553512000002</v>
      </c>
      <c r="F1273" s="23">
        <v>9535176.3811727408</v>
      </c>
      <c r="G1273" s="23">
        <v>174217.96920281099</v>
      </c>
      <c r="H1273" s="16">
        <v>54.731302544759998</v>
      </c>
      <c r="I1273" s="16">
        <v>250</v>
      </c>
      <c r="J1273" s="16">
        <v>240.47682387626099</v>
      </c>
      <c r="K1273" s="17">
        <v>-3.8092704494953E-2</v>
      </c>
      <c r="L1273" s="18">
        <v>1.8183646362292E-2</v>
      </c>
      <c r="N1273" s="20" t="s">
        <v>104</v>
      </c>
      <c r="O1273" s="20" t="s">
        <v>82</v>
      </c>
      <c r="P1273" s="19"/>
    </row>
    <row r="1274" spans="1:16" x14ac:dyDescent="0.3">
      <c r="A1274" s="12" t="s">
        <v>105</v>
      </c>
      <c r="B1274" s="12" t="s">
        <v>77</v>
      </c>
      <c r="C1274" s="12" t="s">
        <v>78</v>
      </c>
      <c r="D1274" s="12" t="s">
        <v>79</v>
      </c>
      <c r="E1274" s="21">
        <v>5.5816413618666596</v>
      </c>
      <c r="F1274" s="23">
        <v>53982.855109575401</v>
      </c>
      <c r="G1274" s="23">
        <v>150067.87105680499</v>
      </c>
      <c r="H1274" s="16">
        <v>0.35972293555854701</v>
      </c>
      <c r="I1274" s="16">
        <v>1</v>
      </c>
      <c r="J1274" s="16">
        <v>1.3940786923124</v>
      </c>
      <c r="K1274" s="17">
        <v>0.394078692312405</v>
      </c>
      <c r="L1274" s="18">
        <v>8.3609346464230006E-3</v>
      </c>
      <c r="N1274" s="20" t="s">
        <v>81</v>
      </c>
      <c r="O1274" s="20" t="s">
        <v>82</v>
      </c>
      <c r="P1274" s="19"/>
    </row>
    <row r="1275" spans="1:16" x14ac:dyDescent="0.3">
      <c r="A1275" s="12" t="s">
        <v>106</v>
      </c>
      <c r="B1275" s="12" t="s">
        <v>77</v>
      </c>
      <c r="C1275" s="12" t="s">
        <v>84</v>
      </c>
      <c r="D1275" s="12" t="s">
        <v>79</v>
      </c>
      <c r="E1275" s="21">
        <v>5.58168235973333</v>
      </c>
      <c r="F1275" s="23">
        <v>111997.699667252</v>
      </c>
      <c r="G1275" s="23">
        <v>163802.690380399</v>
      </c>
      <c r="H1275" s="16">
        <v>0.68373541000553695</v>
      </c>
      <c r="I1275" s="16">
        <v>2.5</v>
      </c>
      <c r="J1275" s="16">
        <v>2.4541113033277502</v>
      </c>
      <c r="K1275" s="17">
        <v>-1.8355478668896998E-2</v>
      </c>
      <c r="L1275" s="18">
        <v>4.3866458318504997E-2</v>
      </c>
      <c r="N1275" s="20" t="s">
        <v>85</v>
      </c>
      <c r="O1275" s="20" t="s">
        <v>82</v>
      </c>
      <c r="P1275" s="19"/>
    </row>
    <row r="1276" spans="1:16" x14ac:dyDescent="0.3">
      <c r="A1276" s="12" t="s">
        <v>107</v>
      </c>
      <c r="B1276" s="12" t="s">
        <v>77</v>
      </c>
      <c r="C1276" s="12" t="s">
        <v>87</v>
      </c>
      <c r="D1276" s="12" t="s">
        <v>79</v>
      </c>
      <c r="E1276" s="21">
        <v>5.5816119810666596</v>
      </c>
      <c r="F1276" s="23">
        <v>181041.75487112699</v>
      </c>
      <c r="G1276" s="23">
        <v>149877.90482424301</v>
      </c>
      <c r="H1276" s="16">
        <v>1.20792824721848</v>
      </c>
      <c r="I1276" s="16">
        <v>5</v>
      </c>
      <c r="J1276" s="16">
        <v>4.1741928242082098</v>
      </c>
      <c r="K1276" s="17">
        <v>-0.16516143515835599</v>
      </c>
      <c r="L1276" s="18">
        <v>1.4676113919872001E-2</v>
      </c>
      <c r="N1276" s="20" t="s">
        <v>88</v>
      </c>
      <c r="O1276" s="20" t="s">
        <v>82</v>
      </c>
      <c r="P1276" s="19"/>
    </row>
    <row r="1277" spans="1:16" x14ac:dyDescent="0.3">
      <c r="A1277" s="12" t="s">
        <v>108</v>
      </c>
      <c r="B1277" s="12" t="s">
        <v>77</v>
      </c>
      <c r="C1277" s="12" t="s">
        <v>90</v>
      </c>
      <c r="D1277" s="12" t="s">
        <v>79</v>
      </c>
      <c r="E1277" s="21">
        <v>5.5815520253333304</v>
      </c>
      <c r="F1277" s="23">
        <v>452179.57240227802</v>
      </c>
      <c r="G1277" s="23">
        <v>164200.92428040999</v>
      </c>
      <c r="H1277" s="16">
        <v>2.7538186790597998</v>
      </c>
      <c r="I1277" s="16">
        <v>10</v>
      </c>
      <c r="J1277" s="16">
        <v>9.2845157749042109</v>
      </c>
      <c r="K1277" s="17">
        <v>-7.1548422509579004E-2</v>
      </c>
      <c r="L1277" s="18">
        <v>0.13859350976774601</v>
      </c>
      <c r="N1277" s="20" t="s">
        <v>91</v>
      </c>
      <c r="O1277" s="20" t="s">
        <v>82</v>
      </c>
      <c r="P1277" s="19"/>
    </row>
    <row r="1278" spans="1:16" x14ac:dyDescent="0.3">
      <c r="A1278" s="12" t="s">
        <v>109</v>
      </c>
      <c r="B1278" s="12" t="s">
        <v>77</v>
      </c>
      <c r="C1278" s="12" t="s">
        <v>93</v>
      </c>
      <c r="D1278" s="12" t="s">
        <v>79</v>
      </c>
      <c r="E1278" s="21">
        <v>5.5815022375999996</v>
      </c>
      <c r="F1278" s="23">
        <v>1020196.95753056</v>
      </c>
      <c r="G1278" s="23">
        <v>135745.97560563701</v>
      </c>
      <c r="H1278" s="16">
        <v>7.51548584021665</v>
      </c>
      <c r="I1278" s="16">
        <v>25</v>
      </c>
      <c r="J1278" s="16">
        <v>25.396982277248501</v>
      </c>
      <c r="K1278" s="17">
        <v>1.5879291089940999E-2</v>
      </c>
      <c r="L1278" s="18">
        <v>2.4999988624335001E-2</v>
      </c>
      <c r="N1278" s="20" t="s">
        <v>94</v>
      </c>
      <c r="O1278" s="20" t="s">
        <v>82</v>
      </c>
      <c r="P1278" s="19"/>
    </row>
    <row r="1279" spans="1:16" x14ac:dyDescent="0.3">
      <c r="A1279" s="12" t="s">
        <v>110</v>
      </c>
      <c r="B1279" s="12" t="s">
        <v>77</v>
      </c>
      <c r="C1279" s="12" t="s">
        <v>96</v>
      </c>
      <c r="D1279" s="12" t="s">
        <v>79</v>
      </c>
      <c r="E1279" s="21">
        <v>5.5816812794666602</v>
      </c>
      <c r="F1279" s="23">
        <v>2061249.9488969799</v>
      </c>
      <c r="G1279" s="23">
        <v>153035.434449219</v>
      </c>
      <c r="H1279" s="16">
        <v>13.469102474962799</v>
      </c>
      <c r="I1279" s="16">
        <v>50</v>
      </c>
      <c r="J1279" s="16">
        <v>46.410555462852201</v>
      </c>
      <c r="K1279" s="17">
        <v>-7.1788890742954997E-2</v>
      </c>
      <c r="L1279" s="18">
        <v>6.9056927047076E-2</v>
      </c>
      <c r="N1279" s="20" t="s">
        <v>97</v>
      </c>
      <c r="O1279" s="20" t="s">
        <v>82</v>
      </c>
      <c r="P1279" s="19"/>
    </row>
    <row r="1280" spans="1:16" x14ac:dyDescent="0.3">
      <c r="A1280" s="12" t="s">
        <v>111</v>
      </c>
      <c r="B1280" s="12" t="s">
        <v>77</v>
      </c>
      <c r="C1280" s="12" t="s">
        <v>99</v>
      </c>
      <c r="D1280" s="12" t="s">
        <v>79</v>
      </c>
      <c r="E1280" s="21">
        <v>5.5816120365333299</v>
      </c>
      <c r="F1280" s="23">
        <v>3875946.0949921599</v>
      </c>
      <c r="G1280" s="23">
        <v>127987.93184516</v>
      </c>
      <c r="H1280" s="16">
        <v>30.2836840873501</v>
      </c>
      <c r="I1280" s="16">
        <v>100</v>
      </c>
      <c r="J1280" s="16">
        <v>112.424143545882</v>
      </c>
      <c r="K1280" s="17">
        <v>0.124241435458828</v>
      </c>
      <c r="L1280" s="18">
        <v>1.236554596431E-2</v>
      </c>
      <c r="N1280" s="20" t="s">
        <v>100</v>
      </c>
      <c r="O1280" s="20" t="s">
        <v>82</v>
      </c>
      <c r="P1280" s="19"/>
    </row>
    <row r="1281" spans="1:16" x14ac:dyDescent="0.3">
      <c r="A1281" s="12" t="s">
        <v>112</v>
      </c>
      <c r="B1281" s="12" t="s">
        <v>77</v>
      </c>
      <c r="C1281" s="12" t="s">
        <v>102</v>
      </c>
      <c r="D1281" s="12" t="s">
        <v>79</v>
      </c>
      <c r="E1281" s="21">
        <v>5.5816569589333298</v>
      </c>
      <c r="F1281" s="23">
        <v>9902679.3924042806</v>
      </c>
      <c r="G1281" s="23">
        <v>177943.43886891901</v>
      </c>
      <c r="H1281" s="16">
        <v>55.650713818670297</v>
      </c>
      <c r="I1281" s="16">
        <v>250</v>
      </c>
      <c r="J1281" s="16">
        <v>246.741368028994</v>
      </c>
      <c r="K1281" s="17">
        <v>-1.303452788402E-2</v>
      </c>
      <c r="L1281" s="18">
        <v>1.8183646362292E-2</v>
      </c>
      <c r="N1281" s="20" t="s">
        <v>104</v>
      </c>
      <c r="O1281" s="20" t="s">
        <v>82</v>
      </c>
      <c r="P1281" s="19"/>
    </row>
    <row r="1282" spans="1:16" x14ac:dyDescent="0.3">
      <c r="A1282" s="12" t="s">
        <v>113</v>
      </c>
      <c r="B1282" s="12" t="s">
        <v>114</v>
      </c>
      <c r="C1282" s="12" t="s">
        <v>115</v>
      </c>
      <c r="D1282" s="12" t="s">
        <v>79</v>
      </c>
      <c r="E1282" s="21" t="s">
        <v>116</v>
      </c>
      <c r="F1282" s="23" t="s">
        <v>116</v>
      </c>
      <c r="G1282" s="23">
        <v>0</v>
      </c>
      <c r="H1282" s="16" t="s">
        <v>116</v>
      </c>
      <c r="I1282" s="16" t="s">
        <v>117</v>
      </c>
      <c r="J1282" s="16" t="s">
        <v>116</v>
      </c>
      <c r="K1282" s="17" t="s">
        <v>116</v>
      </c>
      <c r="L1282" s="18" t="s">
        <v>116</v>
      </c>
      <c r="M1282" s="19" t="s">
        <v>118</v>
      </c>
      <c r="N1282" s="20" t="s">
        <v>117</v>
      </c>
      <c r="O1282" s="20" t="s">
        <v>82</v>
      </c>
      <c r="P1282" s="19"/>
    </row>
    <row r="1283" spans="1:16" x14ac:dyDescent="0.3">
      <c r="A1283" s="12" t="s">
        <v>119</v>
      </c>
      <c r="B1283" s="12" t="s">
        <v>114</v>
      </c>
      <c r="C1283" s="12" t="s">
        <v>115</v>
      </c>
      <c r="D1283" s="12" t="s">
        <v>79</v>
      </c>
      <c r="E1283" s="21" t="s">
        <v>116</v>
      </c>
      <c r="F1283" s="23" t="s">
        <v>116</v>
      </c>
      <c r="G1283" s="23">
        <v>0</v>
      </c>
      <c r="H1283" s="16" t="s">
        <v>116</v>
      </c>
      <c r="I1283" s="16" t="s">
        <v>117</v>
      </c>
      <c r="J1283" s="16" t="s">
        <v>116</v>
      </c>
      <c r="K1283" s="17" t="s">
        <v>116</v>
      </c>
      <c r="L1283" s="18" t="s">
        <v>116</v>
      </c>
      <c r="M1283" s="19" t="s">
        <v>118</v>
      </c>
      <c r="N1283" s="20" t="s">
        <v>117</v>
      </c>
      <c r="O1283" s="20" t="s">
        <v>82</v>
      </c>
      <c r="P1283" s="19"/>
    </row>
    <row r="1284" spans="1:16" x14ac:dyDescent="0.3">
      <c r="A1284" s="12" t="s">
        <v>120</v>
      </c>
      <c r="B1284" s="12" t="s">
        <v>114</v>
      </c>
      <c r="C1284" s="12" t="s">
        <v>115</v>
      </c>
      <c r="D1284" s="12" t="s">
        <v>79</v>
      </c>
      <c r="E1284" s="21">
        <v>5.58158006933333</v>
      </c>
      <c r="F1284" s="23">
        <v>465.49709835900597</v>
      </c>
      <c r="G1284" s="23">
        <v>0</v>
      </c>
      <c r="H1284" s="16" t="s">
        <v>261</v>
      </c>
      <c r="I1284" s="16" t="s">
        <v>117</v>
      </c>
      <c r="J1284" s="16">
        <v>0</v>
      </c>
      <c r="K1284" s="17" t="s">
        <v>117</v>
      </c>
      <c r="L1284" s="18" t="s">
        <v>117</v>
      </c>
      <c r="M1284" s="19" t="s">
        <v>80</v>
      </c>
      <c r="N1284" s="20" t="s">
        <v>117</v>
      </c>
      <c r="O1284" s="20" t="s">
        <v>82</v>
      </c>
      <c r="P1284" s="19"/>
    </row>
    <row r="1285" spans="1:16" x14ac:dyDescent="0.3">
      <c r="A1285" s="12" t="s">
        <v>121</v>
      </c>
      <c r="B1285" s="12" t="s">
        <v>114</v>
      </c>
      <c r="C1285" s="12" t="s">
        <v>115</v>
      </c>
      <c r="D1285" s="12" t="s">
        <v>79</v>
      </c>
      <c r="E1285" s="21" t="s">
        <v>116</v>
      </c>
      <c r="F1285" s="23" t="s">
        <v>116</v>
      </c>
      <c r="G1285" s="23">
        <v>0</v>
      </c>
      <c r="H1285" s="16" t="s">
        <v>116</v>
      </c>
      <c r="I1285" s="16" t="s">
        <v>117</v>
      </c>
      <c r="J1285" s="16" t="s">
        <v>116</v>
      </c>
      <c r="K1285" s="17" t="s">
        <v>116</v>
      </c>
      <c r="L1285" s="18" t="s">
        <v>116</v>
      </c>
      <c r="M1285" s="19" t="s">
        <v>118</v>
      </c>
      <c r="N1285" s="20" t="s">
        <v>117</v>
      </c>
      <c r="O1285" s="20" t="s">
        <v>82</v>
      </c>
      <c r="P1285" s="19"/>
    </row>
    <row r="1286" spans="1:16" x14ac:dyDescent="0.3">
      <c r="A1286" s="12" t="s">
        <v>122</v>
      </c>
      <c r="B1286" s="12" t="s">
        <v>114</v>
      </c>
      <c r="C1286" s="12" t="s">
        <v>115</v>
      </c>
      <c r="D1286" s="12" t="s">
        <v>79</v>
      </c>
      <c r="E1286" s="21">
        <v>5.5915919178666602</v>
      </c>
      <c r="F1286" s="23">
        <v>793.89326057633696</v>
      </c>
      <c r="G1286" s="23">
        <v>0</v>
      </c>
      <c r="H1286" s="16">
        <v>0</v>
      </c>
      <c r="I1286" s="16" t="s">
        <v>117</v>
      </c>
      <c r="J1286" s="16">
        <v>0</v>
      </c>
      <c r="K1286" s="17" t="s">
        <v>117</v>
      </c>
      <c r="L1286" s="18" t="s">
        <v>117</v>
      </c>
      <c r="N1286" s="20" t="s">
        <v>117</v>
      </c>
      <c r="O1286" s="20" t="s">
        <v>82</v>
      </c>
      <c r="P1286" s="19"/>
    </row>
    <row r="1287" spans="1:16" x14ac:dyDescent="0.3">
      <c r="A1287" s="12" t="s">
        <v>123</v>
      </c>
      <c r="B1287" s="12" t="s">
        <v>114</v>
      </c>
      <c r="C1287" s="12" t="s">
        <v>115</v>
      </c>
      <c r="D1287" s="12" t="s">
        <v>79</v>
      </c>
      <c r="E1287" s="21">
        <v>5.5816102733333297</v>
      </c>
      <c r="F1287" s="23">
        <v>365.13614361137599</v>
      </c>
      <c r="G1287" s="23">
        <v>0</v>
      </c>
      <c r="H1287" s="16">
        <v>0</v>
      </c>
      <c r="I1287" s="16" t="s">
        <v>117</v>
      </c>
      <c r="J1287" s="16">
        <v>0</v>
      </c>
      <c r="K1287" s="17" t="s">
        <v>117</v>
      </c>
      <c r="L1287" s="18" t="s">
        <v>117</v>
      </c>
      <c r="N1287" s="20" t="s">
        <v>117</v>
      </c>
      <c r="O1287" s="20" t="s">
        <v>82</v>
      </c>
      <c r="P1287" s="19"/>
    </row>
    <row r="1288" spans="1:16" x14ac:dyDescent="0.3">
      <c r="A1288" s="12" t="s">
        <v>124</v>
      </c>
      <c r="B1288" s="12" t="s">
        <v>114</v>
      </c>
      <c r="C1288" s="12" t="s">
        <v>115</v>
      </c>
      <c r="D1288" s="12" t="s">
        <v>79</v>
      </c>
      <c r="E1288" s="21">
        <v>5.59162231333333</v>
      </c>
      <c r="F1288" s="23">
        <v>982.25159312596895</v>
      </c>
      <c r="G1288" s="23">
        <v>0</v>
      </c>
      <c r="H1288" s="16">
        <v>0</v>
      </c>
      <c r="I1288" s="16" t="s">
        <v>117</v>
      </c>
      <c r="J1288" s="16">
        <v>0</v>
      </c>
      <c r="K1288" s="17" t="s">
        <v>117</v>
      </c>
      <c r="L1288" s="18" t="s">
        <v>117</v>
      </c>
      <c r="N1288" s="20" t="s">
        <v>117</v>
      </c>
      <c r="O1288" s="20" t="s">
        <v>82</v>
      </c>
      <c r="P1288" s="19"/>
    </row>
    <row r="1289" spans="1:16" x14ac:dyDescent="0.3">
      <c r="A1289" s="12" t="s">
        <v>125</v>
      </c>
      <c r="B1289" s="12" t="s">
        <v>114</v>
      </c>
      <c r="C1289" s="12" t="s">
        <v>115</v>
      </c>
      <c r="D1289" s="12" t="s">
        <v>79</v>
      </c>
      <c r="E1289" s="21">
        <v>5.5916585954666598</v>
      </c>
      <c r="F1289" s="23">
        <v>691.95680873860795</v>
      </c>
      <c r="G1289" s="23">
        <v>0</v>
      </c>
      <c r="H1289" s="16">
        <v>0</v>
      </c>
      <c r="I1289" s="16" t="s">
        <v>117</v>
      </c>
      <c r="J1289" s="16">
        <v>0</v>
      </c>
      <c r="K1289" s="17" t="s">
        <v>117</v>
      </c>
      <c r="L1289" s="18" t="s">
        <v>117</v>
      </c>
      <c r="N1289" s="20" t="s">
        <v>117</v>
      </c>
      <c r="O1289" s="20" t="s">
        <v>82</v>
      </c>
      <c r="P1289" s="19"/>
    </row>
    <row r="1290" spans="1:16" x14ac:dyDescent="0.3">
      <c r="A1290" s="12" t="s">
        <v>126</v>
      </c>
      <c r="B1290" s="12" t="s">
        <v>114</v>
      </c>
      <c r="C1290" s="12" t="s">
        <v>115</v>
      </c>
      <c r="D1290" s="12" t="s">
        <v>79</v>
      </c>
      <c r="E1290" s="21">
        <v>5.58168679253333</v>
      </c>
      <c r="F1290" s="23">
        <v>1118.1803029406501</v>
      </c>
      <c r="G1290" s="23">
        <v>0</v>
      </c>
      <c r="H1290" s="16">
        <v>0</v>
      </c>
      <c r="I1290" s="16" t="s">
        <v>117</v>
      </c>
      <c r="J1290" s="16">
        <v>0</v>
      </c>
      <c r="K1290" s="17" t="s">
        <v>117</v>
      </c>
      <c r="L1290" s="18" t="s">
        <v>117</v>
      </c>
      <c r="N1290" s="20" t="s">
        <v>117</v>
      </c>
      <c r="O1290" s="20" t="s">
        <v>82</v>
      </c>
      <c r="P1290" s="19"/>
    </row>
    <row r="1291" spans="1:16" x14ac:dyDescent="0.3">
      <c r="A1291" s="12" t="s">
        <v>127</v>
      </c>
      <c r="B1291" s="12" t="s">
        <v>114</v>
      </c>
      <c r="C1291" s="12" t="s">
        <v>115</v>
      </c>
      <c r="D1291" s="12" t="s">
        <v>79</v>
      </c>
      <c r="E1291" s="21">
        <v>5.5816669357333302</v>
      </c>
      <c r="F1291" s="23">
        <v>619.33269995947899</v>
      </c>
      <c r="G1291" s="23">
        <v>0</v>
      </c>
      <c r="H1291" s="16" t="s">
        <v>261</v>
      </c>
      <c r="I1291" s="16" t="s">
        <v>117</v>
      </c>
      <c r="J1291" s="16">
        <v>0</v>
      </c>
      <c r="K1291" s="17" t="s">
        <v>117</v>
      </c>
      <c r="L1291" s="18" t="s">
        <v>117</v>
      </c>
      <c r="M1291" s="19" t="s">
        <v>80</v>
      </c>
      <c r="N1291" s="20" t="s">
        <v>117</v>
      </c>
      <c r="O1291" s="20" t="s">
        <v>82</v>
      </c>
      <c r="P1291" s="19"/>
    </row>
    <row r="1292" spans="1:16" x14ac:dyDescent="0.3">
      <c r="A1292" s="12" t="s">
        <v>128</v>
      </c>
      <c r="B1292" s="12" t="s">
        <v>114</v>
      </c>
      <c r="C1292" s="12" t="s">
        <v>115</v>
      </c>
      <c r="D1292" s="12" t="s">
        <v>79</v>
      </c>
      <c r="E1292" s="21">
        <v>5.5916568706666601</v>
      </c>
      <c r="F1292" s="23">
        <v>1130.0724758920701</v>
      </c>
      <c r="G1292" s="23">
        <v>0</v>
      </c>
      <c r="H1292" s="16">
        <v>0</v>
      </c>
      <c r="I1292" s="16" t="s">
        <v>117</v>
      </c>
      <c r="J1292" s="16">
        <v>0</v>
      </c>
      <c r="K1292" s="17" t="s">
        <v>117</v>
      </c>
      <c r="L1292" s="18" t="s">
        <v>117</v>
      </c>
      <c r="N1292" s="20" t="s">
        <v>117</v>
      </c>
      <c r="O1292" s="20" t="s">
        <v>82</v>
      </c>
      <c r="P1292" s="19"/>
    </row>
    <row r="1293" spans="1:16" x14ac:dyDescent="0.3">
      <c r="A1293" s="12" t="s">
        <v>129</v>
      </c>
      <c r="B1293" s="12" t="s">
        <v>114</v>
      </c>
      <c r="C1293" s="12" t="s">
        <v>115</v>
      </c>
      <c r="D1293" s="12" t="s">
        <v>79</v>
      </c>
      <c r="E1293" s="21">
        <v>5.5816261589333296</v>
      </c>
      <c r="F1293" s="23">
        <v>548.67768834731805</v>
      </c>
      <c r="G1293" s="23">
        <v>0</v>
      </c>
      <c r="H1293" s="16">
        <v>0</v>
      </c>
      <c r="I1293" s="16" t="s">
        <v>117</v>
      </c>
      <c r="J1293" s="16">
        <v>0</v>
      </c>
      <c r="K1293" s="17" t="s">
        <v>117</v>
      </c>
      <c r="L1293" s="18" t="s">
        <v>117</v>
      </c>
      <c r="N1293" s="20" t="s">
        <v>117</v>
      </c>
      <c r="O1293" s="20" t="s">
        <v>82</v>
      </c>
      <c r="P1293" s="19"/>
    </row>
    <row r="1294" spans="1:16" x14ac:dyDescent="0.3">
      <c r="A1294" s="12" t="s">
        <v>130</v>
      </c>
      <c r="B1294" s="12" t="s">
        <v>114</v>
      </c>
      <c r="C1294" s="12" t="s">
        <v>115</v>
      </c>
      <c r="D1294" s="12" t="s">
        <v>79</v>
      </c>
      <c r="E1294" s="21">
        <v>5.5816640290666601</v>
      </c>
      <c r="F1294" s="23">
        <v>1471.4148152207899</v>
      </c>
      <c r="G1294" s="23">
        <v>5.4699999999999999E-13</v>
      </c>
      <c r="H1294" s="16">
        <v>2690284698418190</v>
      </c>
      <c r="I1294" s="16" t="s">
        <v>117</v>
      </c>
      <c r="J1294" s="16">
        <v>0</v>
      </c>
      <c r="K1294" s="17" t="s">
        <v>117</v>
      </c>
      <c r="L1294" s="18" t="s">
        <v>117</v>
      </c>
      <c r="M1294" s="19" t="s">
        <v>80</v>
      </c>
      <c r="N1294" s="20" t="s">
        <v>117</v>
      </c>
      <c r="O1294" s="20" t="s">
        <v>82</v>
      </c>
      <c r="P1294" s="19"/>
    </row>
    <row r="1295" spans="1:16" x14ac:dyDescent="0.3">
      <c r="A1295" s="12" t="s">
        <v>131</v>
      </c>
      <c r="B1295" s="12" t="s">
        <v>114</v>
      </c>
      <c r="C1295" s="12" t="s">
        <v>115</v>
      </c>
      <c r="D1295" s="12" t="s">
        <v>79</v>
      </c>
      <c r="E1295" s="21">
        <v>5.58153804453333</v>
      </c>
      <c r="F1295" s="23">
        <v>582.78100271334597</v>
      </c>
      <c r="G1295" s="23">
        <v>0</v>
      </c>
      <c r="H1295" s="16" t="s">
        <v>261</v>
      </c>
      <c r="I1295" s="16" t="s">
        <v>117</v>
      </c>
      <c r="J1295" s="16">
        <v>0</v>
      </c>
      <c r="K1295" s="17" t="s">
        <v>117</v>
      </c>
      <c r="L1295" s="18" t="s">
        <v>117</v>
      </c>
      <c r="M1295" s="19" t="s">
        <v>80</v>
      </c>
      <c r="N1295" s="20" t="s">
        <v>117</v>
      </c>
      <c r="O1295" s="20" t="s">
        <v>82</v>
      </c>
      <c r="P1295" s="19"/>
    </row>
    <row r="1296" spans="1:16" x14ac:dyDescent="0.3">
      <c r="A1296" s="12" t="s">
        <v>132</v>
      </c>
      <c r="B1296" s="12" t="s">
        <v>114</v>
      </c>
      <c r="C1296" s="12" t="s">
        <v>115</v>
      </c>
      <c r="D1296" s="12" t="s">
        <v>79</v>
      </c>
      <c r="E1296" s="21">
        <v>5.59156600266666</v>
      </c>
      <c r="F1296" s="23">
        <v>1581.23023479167</v>
      </c>
      <c r="G1296" s="23">
        <v>0</v>
      </c>
      <c r="H1296" s="16" t="s">
        <v>261</v>
      </c>
      <c r="I1296" s="16" t="s">
        <v>117</v>
      </c>
      <c r="J1296" s="16">
        <v>0</v>
      </c>
      <c r="K1296" s="17" t="s">
        <v>117</v>
      </c>
      <c r="L1296" s="18" t="s">
        <v>117</v>
      </c>
      <c r="M1296" s="19" t="s">
        <v>80</v>
      </c>
      <c r="N1296" s="20" t="s">
        <v>117</v>
      </c>
      <c r="O1296" s="20" t="s">
        <v>82</v>
      </c>
      <c r="P1296" s="19"/>
    </row>
    <row r="1297" spans="1:16" x14ac:dyDescent="0.3">
      <c r="A1297" s="12" t="s">
        <v>133</v>
      </c>
      <c r="B1297" s="12" t="s">
        <v>114</v>
      </c>
      <c r="C1297" s="12" t="s">
        <v>115</v>
      </c>
      <c r="D1297" s="12" t="s">
        <v>79</v>
      </c>
      <c r="E1297" s="21">
        <v>5.60159626586666</v>
      </c>
      <c r="F1297" s="23">
        <v>863.38733802569004</v>
      </c>
      <c r="G1297" s="23">
        <v>0</v>
      </c>
      <c r="H1297" s="16">
        <v>0</v>
      </c>
      <c r="I1297" s="16" t="s">
        <v>117</v>
      </c>
      <c r="J1297" s="16">
        <v>0</v>
      </c>
      <c r="K1297" s="17" t="s">
        <v>117</v>
      </c>
      <c r="L1297" s="18" t="s">
        <v>117</v>
      </c>
      <c r="N1297" s="20" t="s">
        <v>117</v>
      </c>
      <c r="O1297" s="20" t="s">
        <v>82</v>
      </c>
      <c r="P1297" s="19"/>
    </row>
    <row r="1298" spans="1:16" x14ac:dyDescent="0.3">
      <c r="A1298" s="12" t="s">
        <v>134</v>
      </c>
      <c r="B1298" s="12" t="s">
        <v>114</v>
      </c>
      <c r="C1298" s="12" t="s">
        <v>115</v>
      </c>
      <c r="D1298" s="12" t="s">
        <v>79</v>
      </c>
      <c r="E1298" s="21">
        <v>5.5815285680000004</v>
      </c>
      <c r="F1298" s="23">
        <v>1691.9645196921799</v>
      </c>
      <c r="G1298" s="23">
        <v>0</v>
      </c>
      <c r="H1298" s="16">
        <v>0</v>
      </c>
      <c r="I1298" s="16" t="s">
        <v>117</v>
      </c>
      <c r="J1298" s="16">
        <v>0</v>
      </c>
      <c r="K1298" s="17" t="s">
        <v>117</v>
      </c>
      <c r="L1298" s="18" t="s">
        <v>117</v>
      </c>
      <c r="N1298" s="20" t="s">
        <v>117</v>
      </c>
      <c r="O1298" s="20" t="s">
        <v>82</v>
      </c>
      <c r="P1298" s="19"/>
    </row>
    <row r="1299" spans="1:16" x14ac:dyDescent="0.3">
      <c r="A1299" s="12" t="s">
        <v>135</v>
      </c>
      <c r="B1299" s="12" t="s">
        <v>114</v>
      </c>
      <c r="C1299" s="12" t="s">
        <v>115</v>
      </c>
      <c r="D1299" s="12" t="s">
        <v>79</v>
      </c>
      <c r="E1299" s="21">
        <v>5.5915083821333296</v>
      </c>
      <c r="F1299" s="23">
        <v>1237.0188121552801</v>
      </c>
      <c r="G1299" s="23">
        <v>0</v>
      </c>
      <c r="H1299" s="16" t="s">
        <v>261</v>
      </c>
      <c r="I1299" s="16" t="s">
        <v>117</v>
      </c>
      <c r="J1299" s="16">
        <v>0</v>
      </c>
      <c r="K1299" s="17" t="s">
        <v>117</v>
      </c>
      <c r="L1299" s="18" t="s">
        <v>117</v>
      </c>
      <c r="M1299" s="19" t="s">
        <v>80</v>
      </c>
      <c r="N1299" s="20" t="s">
        <v>117</v>
      </c>
      <c r="O1299" s="20" t="s">
        <v>82</v>
      </c>
      <c r="P1299" s="19"/>
    </row>
    <row r="1300" spans="1:16" x14ac:dyDescent="0.3">
      <c r="A1300" s="12" t="s">
        <v>136</v>
      </c>
      <c r="B1300" s="12" t="s">
        <v>114</v>
      </c>
      <c r="C1300" s="12" t="s">
        <v>115</v>
      </c>
      <c r="D1300" s="12" t="s">
        <v>79</v>
      </c>
      <c r="E1300" s="21">
        <v>5.58153605813333</v>
      </c>
      <c r="F1300" s="23">
        <v>1983.0355085660501</v>
      </c>
      <c r="G1300" s="23">
        <v>0</v>
      </c>
      <c r="H1300" s="16">
        <v>0</v>
      </c>
      <c r="I1300" s="16" t="s">
        <v>117</v>
      </c>
      <c r="J1300" s="16">
        <v>0</v>
      </c>
      <c r="K1300" s="17" t="s">
        <v>117</v>
      </c>
      <c r="L1300" s="18" t="s">
        <v>117</v>
      </c>
      <c r="N1300" s="20" t="s">
        <v>117</v>
      </c>
      <c r="O1300" s="20" t="s">
        <v>82</v>
      </c>
      <c r="P1300" s="19"/>
    </row>
    <row r="1301" spans="1:16" x14ac:dyDescent="0.3">
      <c r="A1301" s="12" t="s">
        <v>137</v>
      </c>
      <c r="B1301" s="12" t="s">
        <v>114</v>
      </c>
      <c r="C1301" s="12" t="s">
        <v>115</v>
      </c>
      <c r="D1301" s="12" t="s">
        <v>79</v>
      </c>
      <c r="E1301" s="21">
        <v>5.5815825327999997</v>
      </c>
      <c r="F1301" s="23">
        <v>1632.0610093990799</v>
      </c>
      <c r="G1301" s="23">
        <v>0</v>
      </c>
      <c r="H1301" s="16" t="s">
        <v>261</v>
      </c>
      <c r="I1301" s="16" t="s">
        <v>117</v>
      </c>
      <c r="J1301" s="16">
        <v>0</v>
      </c>
      <c r="K1301" s="17" t="s">
        <v>117</v>
      </c>
      <c r="L1301" s="18" t="s">
        <v>117</v>
      </c>
      <c r="M1301" s="19" t="s">
        <v>80</v>
      </c>
      <c r="N1301" s="20" t="s">
        <v>117</v>
      </c>
      <c r="O1301" s="20" t="s">
        <v>82</v>
      </c>
      <c r="P1301" s="19"/>
    </row>
    <row r="1302" spans="1:16" x14ac:dyDescent="0.3">
      <c r="A1302" s="12" t="s">
        <v>138</v>
      </c>
      <c r="B1302" s="12" t="s">
        <v>114</v>
      </c>
      <c r="C1302" s="12" t="s">
        <v>115</v>
      </c>
      <c r="D1302" s="12" t="s">
        <v>79</v>
      </c>
      <c r="E1302" s="21">
        <v>5.5816034480000001</v>
      </c>
      <c r="F1302" s="23">
        <v>2006.7410086858599</v>
      </c>
      <c r="G1302" s="23">
        <v>0</v>
      </c>
      <c r="H1302" s="16" t="s">
        <v>261</v>
      </c>
      <c r="I1302" s="16" t="s">
        <v>117</v>
      </c>
      <c r="J1302" s="16">
        <v>0</v>
      </c>
      <c r="K1302" s="17" t="s">
        <v>117</v>
      </c>
      <c r="L1302" s="18" t="s">
        <v>117</v>
      </c>
      <c r="M1302" s="19" t="s">
        <v>80</v>
      </c>
      <c r="N1302" s="20" t="s">
        <v>117</v>
      </c>
      <c r="O1302" s="20" t="s">
        <v>82</v>
      </c>
      <c r="P1302" s="19"/>
    </row>
    <row r="1303" spans="1:16" x14ac:dyDescent="0.3">
      <c r="A1303" s="12" t="s">
        <v>139</v>
      </c>
      <c r="B1303" s="12" t="s">
        <v>114</v>
      </c>
      <c r="C1303" s="12" t="s">
        <v>115</v>
      </c>
      <c r="D1303" s="12" t="s">
        <v>79</v>
      </c>
      <c r="E1303" s="21">
        <v>5.5915896975999999</v>
      </c>
      <c r="F1303" s="23">
        <v>2150.3455785777601</v>
      </c>
      <c r="G1303" s="23">
        <v>8.9999999999999995E-15</v>
      </c>
      <c r="H1303" s="16">
        <v>2.5162712982263299E+17</v>
      </c>
      <c r="I1303" s="16" t="s">
        <v>117</v>
      </c>
      <c r="J1303" s="16">
        <v>0</v>
      </c>
      <c r="K1303" s="17" t="s">
        <v>117</v>
      </c>
      <c r="L1303" s="18" t="s">
        <v>117</v>
      </c>
      <c r="M1303" s="19" t="s">
        <v>80</v>
      </c>
      <c r="N1303" s="20" t="s">
        <v>117</v>
      </c>
      <c r="O1303" s="20" t="s">
        <v>82</v>
      </c>
      <c r="P1303" s="19"/>
    </row>
    <row r="1304" spans="1:16" x14ac:dyDescent="0.3">
      <c r="A1304" s="12" t="s">
        <v>140</v>
      </c>
      <c r="B1304" s="12" t="s">
        <v>114</v>
      </c>
      <c r="C1304" s="12" t="s">
        <v>115</v>
      </c>
      <c r="D1304" s="12" t="s">
        <v>79</v>
      </c>
      <c r="E1304" s="21">
        <v>5.5816728005333296</v>
      </c>
      <c r="F1304" s="23">
        <v>1732.06428875134</v>
      </c>
      <c r="G1304" s="23">
        <v>0</v>
      </c>
      <c r="H1304" s="16">
        <v>0</v>
      </c>
      <c r="I1304" s="16" t="s">
        <v>117</v>
      </c>
      <c r="J1304" s="16">
        <v>0</v>
      </c>
      <c r="K1304" s="17" t="s">
        <v>117</v>
      </c>
      <c r="L1304" s="18" t="s">
        <v>117</v>
      </c>
      <c r="N1304" s="20" t="s">
        <v>117</v>
      </c>
      <c r="O1304" s="20" t="s">
        <v>82</v>
      </c>
      <c r="P1304" s="19"/>
    </row>
    <row r="1305" spans="1:16" x14ac:dyDescent="0.3">
      <c r="A1305" s="12" t="s">
        <v>141</v>
      </c>
      <c r="B1305" s="12" t="s">
        <v>114</v>
      </c>
      <c r="C1305" s="12" t="s">
        <v>115</v>
      </c>
      <c r="D1305" s="12" t="s">
        <v>79</v>
      </c>
      <c r="E1305" s="21">
        <v>5.5816244397333303</v>
      </c>
      <c r="F1305" s="23">
        <v>2521.1316671968002</v>
      </c>
      <c r="G1305" s="23">
        <v>0</v>
      </c>
      <c r="H1305" s="16" t="s">
        <v>261</v>
      </c>
      <c r="I1305" s="16" t="s">
        <v>117</v>
      </c>
      <c r="J1305" s="16">
        <v>0</v>
      </c>
      <c r="K1305" s="17" t="s">
        <v>117</v>
      </c>
      <c r="L1305" s="18" t="s">
        <v>117</v>
      </c>
      <c r="M1305" s="19" t="s">
        <v>80</v>
      </c>
      <c r="N1305" s="20" t="s">
        <v>117</v>
      </c>
      <c r="O1305" s="20" t="s">
        <v>82</v>
      </c>
      <c r="P1305" s="19"/>
    </row>
    <row r="1306" spans="1:16" x14ac:dyDescent="0.3">
      <c r="A1306" s="12" t="s">
        <v>142</v>
      </c>
      <c r="B1306" s="12" t="s">
        <v>114</v>
      </c>
      <c r="C1306" s="12" t="s">
        <v>115</v>
      </c>
      <c r="D1306" s="12" t="s">
        <v>79</v>
      </c>
      <c r="E1306" s="21">
        <v>5.5815655074666601</v>
      </c>
      <c r="F1306" s="23">
        <v>1651.5311402493901</v>
      </c>
      <c r="G1306" s="23">
        <v>0</v>
      </c>
      <c r="H1306" s="16" t="s">
        <v>261</v>
      </c>
      <c r="I1306" s="16" t="s">
        <v>117</v>
      </c>
      <c r="J1306" s="16">
        <v>0</v>
      </c>
      <c r="K1306" s="17" t="s">
        <v>117</v>
      </c>
      <c r="L1306" s="18" t="s">
        <v>117</v>
      </c>
      <c r="M1306" s="19" t="s">
        <v>80</v>
      </c>
      <c r="N1306" s="20" t="s">
        <v>117</v>
      </c>
      <c r="O1306" s="20" t="s">
        <v>82</v>
      </c>
      <c r="P1306" s="19"/>
    </row>
    <row r="1307" spans="1:16" x14ac:dyDescent="0.3">
      <c r="A1307" s="12" t="s">
        <v>143</v>
      </c>
      <c r="B1307" s="12" t="s">
        <v>114</v>
      </c>
      <c r="C1307" s="12" t="s">
        <v>115</v>
      </c>
      <c r="D1307" s="12" t="s">
        <v>79</v>
      </c>
      <c r="E1307" s="21">
        <v>5.5815768991999999</v>
      </c>
      <c r="F1307" s="23">
        <v>2672.6162742248398</v>
      </c>
      <c r="G1307" s="23">
        <v>0</v>
      </c>
      <c r="H1307" s="16" t="s">
        <v>261</v>
      </c>
      <c r="I1307" s="16" t="s">
        <v>117</v>
      </c>
      <c r="J1307" s="16">
        <v>0</v>
      </c>
      <c r="K1307" s="17" t="s">
        <v>117</v>
      </c>
      <c r="L1307" s="18" t="s">
        <v>117</v>
      </c>
      <c r="M1307" s="19" t="s">
        <v>80</v>
      </c>
      <c r="N1307" s="20" t="s">
        <v>117</v>
      </c>
      <c r="O1307" s="20" t="s">
        <v>82</v>
      </c>
      <c r="P1307" s="19"/>
    </row>
    <row r="1308" spans="1:16" x14ac:dyDescent="0.3">
      <c r="A1308" s="12" t="s">
        <v>144</v>
      </c>
      <c r="B1308" s="12" t="s">
        <v>114</v>
      </c>
      <c r="C1308" s="12" t="s">
        <v>115</v>
      </c>
      <c r="D1308" s="12" t="s">
        <v>79</v>
      </c>
      <c r="E1308" s="21">
        <v>5.5816633703999896</v>
      </c>
      <c r="F1308" s="23">
        <v>1613.8358339251499</v>
      </c>
      <c r="G1308" s="23">
        <v>0</v>
      </c>
      <c r="H1308" s="16" t="s">
        <v>261</v>
      </c>
      <c r="I1308" s="16" t="s">
        <v>117</v>
      </c>
      <c r="J1308" s="16">
        <v>0</v>
      </c>
      <c r="K1308" s="17" t="s">
        <v>117</v>
      </c>
      <c r="L1308" s="18" t="s">
        <v>117</v>
      </c>
      <c r="M1308" s="19" t="s">
        <v>80</v>
      </c>
      <c r="N1308" s="20" t="s">
        <v>117</v>
      </c>
      <c r="O1308" s="20" t="s">
        <v>82</v>
      </c>
      <c r="P1308" s="19"/>
    </row>
    <row r="1309" spans="1:16" x14ac:dyDescent="0.3">
      <c r="A1309" s="12" t="s">
        <v>145</v>
      </c>
      <c r="B1309" s="12" t="s">
        <v>114</v>
      </c>
      <c r="C1309" s="12" t="s">
        <v>115</v>
      </c>
      <c r="D1309" s="12" t="s">
        <v>79</v>
      </c>
      <c r="E1309" s="21" t="s">
        <v>116</v>
      </c>
      <c r="F1309" s="23" t="s">
        <v>116</v>
      </c>
      <c r="G1309" s="23">
        <v>0</v>
      </c>
      <c r="H1309" s="16" t="s">
        <v>116</v>
      </c>
      <c r="I1309" s="16" t="s">
        <v>117</v>
      </c>
      <c r="J1309" s="16" t="s">
        <v>116</v>
      </c>
      <c r="K1309" s="17" t="s">
        <v>116</v>
      </c>
      <c r="L1309" s="18" t="s">
        <v>116</v>
      </c>
      <c r="M1309" s="19" t="s">
        <v>118</v>
      </c>
      <c r="N1309" s="20" t="s">
        <v>117</v>
      </c>
      <c r="O1309" s="20" t="s">
        <v>82</v>
      </c>
      <c r="P1309" s="19"/>
    </row>
    <row r="1310" spans="1:16" x14ac:dyDescent="0.3">
      <c r="A1310" s="12" t="s">
        <v>146</v>
      </c>
      <c r="B1310" s="12" t="s">
        <v>147</v>
      </c>
      <c r="C1310" s="12" t="s">
        <v>148</v>
      </c>
      <c r="D1310" s="12" t="s">
        <v>79</v>
      </c>
      <c r="E1310" s="21">
        <v>5.5915715354666604</v>
      </c>
      <c r="F1310" s="23">
        <v>296245.68599580601</v>
      </c>
      <c r="G1310" s="23">
        <v>166662.27898620101</v>
      </c>
      <c r="H1310" s="16">
        <v>1.7775209111375101</v>
      </c>
      <c r="I1310" s="16" t="s">
        <v>117</v>
      </c>
      <c r="J1310" s="16">
        <v>6.05052802789863</v>
      </c>
      <c r="K1310" s="17" t="s">
        <v>117</v>
      </c>
      <c r="L1310" s="18" t="s">
        <v>117</v>
      </c>
      <c r="N1310" s="20" t="s">
        <v>117</v>
      </c>
      <c r="O1310" s="20" t="s">
        <v>82</v>
      </c>
      <c r="P1310" s="19"/>
    </row>
    <row r="1311" spans="1:16" x14ac:dyDescent="0.3">
      <c r="A1311" s="12" t="s">
        <v>149</v>
      </c>
      <c r="B1311" s="12" t="s">
        <v>147</v>
      </c>
      <c r="C1311" s="12" t="s">
        <v>150</v>
      </c>
      <c r="D1311" s="12" t="s">
        <v>79</v>
      </c>
      <c r="E1311" s="21" t="s">
        <v>116</v>
      </c>
      <c r="F1311" s="23" t="s">
        <v>116</v>
      </c>
      <c r="G1311" s="23">
        <v>142941.88631276699</v>
      </c>
      <c r="H1311" s="16" t="s">
        <v>116</v>
      </c>
      <c r="I1311" s="16" t="s">
        <v>117</v>
      </c>
      <c r="J1311" s="16" t="s">
        <v>116</v>
      </c>
      <c r="K1311" s="17" t="s">
        <v>116</v>
      </c>
      <c r="L1311" s="18" t="s">
        <v>116</v>
      </c>
      <c r="M1311" s="19" t="s">
        <v>118</v>
      </c>
      <c r="N1311" s="20" t="s">
        <v>117</v>
      </c>
      <c r="O1311" s="20" t="s">
        <v>82</v>
      </c>
      <c r="P1311" s="19"/>
    </row>
    <row r="1312" spans="1:16" x14ac:dyDescent="0.3">
      <c r="A1312" s="12" t="s">
        <v>151</v>
      </c>
      <c r="B1312" s="12" t="s">
        <v>147</v>
      </c>
      <c r="C1312" s="12" t="s">
        <v>152</v>
      </c>
      <c r="D1312" s="12" t="s">
        <v>79</v>
      </c>
      <c r="E1312" s="21">
        <v>5.5815896893333301</v>
      </c>
      <c r="F1312" s="23">
        <v>809.00627826727202</v>
      </c>
      <c r="G1312" s="23">
        <v>224749.099367997</v>
      </c>
      <c r="H1312" s="16">
        <v>3.5995974201550002E-3</v>
      </c>
      <c r="I1312" s="16" t="s">
        <v>117</v>
      </c>
      <c r="J1312" s="16">
        <v>0.23177081489467599</v>
      </c>
      <c r="K1312" s="17" t="s">
        <v>117</v>
      </c>
      <c r="L1312" s="18" t="s">
        <v>117</v>
      </c>
      <c r="M1312" s="19" t="s">
        <v>80</v>
      </c>
      <c r="N1312" s="20" t="s">
        <v>117</v>
      </c>
      <c r="O1312" s="20" t="s">
        <v>82</v>
      </c>
      <c r="P1312" s="19"/>
    </row>
    <row r="1313" spans="1:16" x14ac:dyDescent="0.3">
      <c r="A1313" s="12" t="s">
        <v>153</v>
      </c>
      <c r="B1313" s="12" t="s">
        <v>147</v>
      </c>
      <c r="C1313" s="12" t="s">
        <v>154</v>
      </c>
      <c r="D1313" s="12" t="s">
        <v>79</v>
      </c>
      <c r="E1313" s="21">
        <v>5.5915689263999999</v>
      </c>
      <c r="F1313" s="23">
        <v>143193.438182421</v>
      </c>
      <c r="G1313" s="23">
        <v>118118.501631233</v>
      </c>
      <c r="H1313" s="16">
        <v>1.21228627357188</v>
      </c>
      <c r="I1313" s="16" t="s">
        <v>117</v>
      </c>
      <c r="J1313" s="16">
        <v>4.1885200161911396</v>
      </c>
      <c r="K1313" s="17" t="s">
        <v>117</v>
      </c>
      <c r="L1313" s="18" t="s">
        <v>117</v>
      </c>
      <c r="N1313" s="20" t="s">
        <v>117</v>
      </c>
      <c r="O1313" s="20" t="s">
        <v>82</v>
      </c>
      <c r="P1313" s="19"/>
    </row>
    <row r="1314" spans="1:16" x14ac:dyDescent="0.3">
      <c r="A1314" s="12" t="s">
        <v>155</v>
      </c>
      <c r="B1314" s="12" t="s">
        <v>147</v>
      </c>
      <c r="C1314" s="12" t="s">
        <v>156</v>
      </c>
      <c r="D1314" s="12" t="s">
        <v>79</v>
      </c>
      <c r="E1314" s="21">
        <v>5.5916452274666604</v>
      </c>
      <c r="F1314" s="23">
        <v>1208111.2142970399</v>
      </c>
      <c r="G1314" s="23">
        <v>117425.902323495</v>
      </c>
      <c r="H1314" s="16">
        <v>10.288285551929</v>
      </c>
      <c r="I1314" s="16" t="s">
        <v>117</v>
      </c>
      <c r="J1314" s="16">
        <v>35.056458608864098</v>
      </c>
      <c r="K1314" s="17" t="s">
        <v>117</v>
      </c>
      <c r="L1314" s="18" t="s">
        <v>117</v>
      </c>
      <c r="N1314" s="20" t="s">
        <v>117</v>
      </c>
      <c r="O1314" s="20" t="s">
        <v>82</v>
      </c>
      <c r="P1314" s="19"/>
    </row>
    <row r="1315" spans="1:16" x14ac:dyDescent="0.3">
      <c r="A1315" s="12" t="s">
        <v>157</v>
      </c>
      <c r="B1315" s="12" t="s">
        <v>147</v>
      </c>
      <c r="C1315" s="12" t="s">
        <v>150</v>
      </c>
      <c r="D1315" s="12" t="s">
        <v>79</v>
      </c>
      <c r="E1315" s="21" t="s">
        <v>116</v>
      </c>
      <c r="F1315" s="23" t="s">
        <v>116</v>
      </c>
      <c r="G1315" s="23">
        <v>140629.20023848399</v>
      </c>
      <c r="H1315" s="16" t="s">
        <v>116</v>
      </c>
      <c r="I1315" s="16" t="s">
        <v>117</v>
      </c>
      <c r="J1315" s="16" t="s">
        <v>116</v>
      </c>
      <c r="K1315" s="17" t="s">
        <v>116</v>
      </c>
      <c r="L1315" s="18" t="s">
        <v>116</v>
      </c>
      <c r="M1315" s="19" t="s">
        <v>118</v>
      </c>
      <c r="N1315" s="20" t="s">
        <v>117</v>
      </c>
      <c r="O1315" s="20" t="s">
        <v>82</v>
      </c>
      <c r="P1315" s="19"/>
    </row>
    <row r="1316" spans="1:16" x14ac:dyDescent="0.3">
      <c r="A1316" s="12" t="s">
        <v>158</v>
      </c>
      <c r="B1316" s="12" t="s">
        <v>147</v>
      </c>
      <c r="C1316" s="12" t="s">
        <v>78</v>
      </c>
      <c r="D1316" s="12" t="s">
        <v>79</v>
      </c>
      <c r="E1316" s="21">
        <v>5.58162073173333</v>
      </c>
      <c r="F1316" s="23">
        <v>51763.141191963899</v>
      </c>
      <c r="G1316" s="23">
        <v>147615.99642391701</v>
      </c>
      <c r="H1316" s="16">
        <v>0.35066078505010301</v>
      </c>
      <c r="I1316" s="16" t="s">
        <v>117</v>
      </c>
      <c r="J1316" s="16">
        <v>1.3644658479784899</v>
      </c>
      <c r="K1316" s="17" t="s">
        <v>117</v>
      </c>
      <c r="L1316" s="18" t="s">
        <v>117</v>
      </c>
      <c r="N1316" s="20" t="s">
        <v>117</v>
      </c>
      <c r="O1316" s="20" t="s">
        <v>82</v>
      </c>
      <c r="P1316" s="19"/>
    </row>
    <row r="1317" spans="1:16" x14ac:dyDescent="0.3">
      <c r="A1317" s="12" t="s">
        <v>159</v>
      </c>
      <c r="B1317" s="12" t="s">
        <v>147</v>
      </c>
      <c r="C1317" s="12" t="s">
        <v>160</v>
      </c>
      <c r="D1317" s="12" t="s">
        <v>79</v>
      </c>
      <c r="E1317" s="21">
        <v>5.5815853338666601</v>
      </c>
      <c r="F1317" s="23">
        <v>23185.857543370501</v>
      </c>
      <c r="G1317" s="23">
        <v>150264.14291476301</v>
      </c>
      <c r="H1317" s="16">
        <v>0.154300667435494</v>
      </c>
      <c r="I1317" s="16" t="s">
        <v>117</v>
      </c>
      <c r="J1317" s="16">
        <v>0.72327206577236103</v>
      </c>
      <c r="K1317" s="17" t="s">
        <v>117</v>
      </c>
      <c r="L1317" s="18" t="s">
        <v>117</v>
      </c>
      <c r="M1317" s="19" t="s">
        <v>80</v>
      </c>
      <c r="N1317" s="20" t="s">
        <v>117</v>
      </c>
      <c r="O1317" s="20" t="s">
        <v>82</v>
      </c>
      <c r="P1317" s="19"/>
    </row>
    <row r="1318" spans="1:16" x14ac:dyDescent="0.3">
      <c r="A1318" s="12" t="s">
        <v>161</v>
      </c>
      <c r="B1318" s="12" t="s">
        <v>147</v>
      </c>
      <c r="C1318" s="12" t="s">
        <v>162</v>
      </c>
      <c r="D1318" s="12" t="s">
        <v>79</v>
      </c>
      <c r="E1318" s="21">
        <v>5.5815079994666599</v>
      </c>
      <c r="F1318" s="23">
        <v>15011.175938673599</v>
      </c>
      <c r="G1318" s="23">
        <v>145659.21297022499</v>
      </c>
      <c r="H1318" s="16">
        <v>0.103056824436791</v>
      </c>
      <c r="I1318" s="16" t="s">
        <v>117</v>
      </c>
      <c r="J1318" s="16">
        <v>0.55608563834346703</v>
      </c>
      <c r="K1318" s="17" t="s">
        <v>117</v>
      </c>
      <c r="L1318" s="18" t="s">
        <v>117</v>
      </c>
      <c r="M1318" s="19" t="s">
        <v>80</v>
      </c>
      <c r="N1318" s="20" t="s">
        <v>117</v>
      </c>
      <c r="O1318" s="20" t="s">
        <v>82</v>
      </c>
      <c r="P1318" s="19"/>
    </row>
    <row r="1319" spans="1:16" x14ac:dyDescent="0.3">
      <c r="A1319" s="12" t="s">
        <v>163</v>
      </c>
      <c r="B1319" s="12" t="s">
        <v>147</v>
      </c>
      <c r="C1319" s="12" t="s">
        <v>164</v>
      </c>
      <c r="D1319" s="12" t="s">
        <v>79</v>
      </c>
      <c r="E1319" s="21">
        <v>5.5815917959999997</v>
      </c>
      <c r="F1319" s="23">
        <v>82301.890195314802</v>
      </c>
      <c r="G1319" s="23">
        <v>139841.43874933801</v>
      </c>
      <c r="H1319" s="16">
        <v>0.58853720993845304</v>
      </c>
      <c r="I1319" s="16" t="s">
        <v>117</v>
      </c>
      <c r="J1319" s="16">
        <v>2.1424119529598999</v>
      </c>
      <c r="K1319" s="17" t="s">
        <v>117</v>
      </c>
      <c r="L1319" s="18" t="s">
        <v>117</v>
      </c>
      <c r="N1319" s="20" t="s">
        <v>117</v>
      </c>
      <c r="O1319" s="20" t="s">
        <v>82</v>
      </c>
      <c r="P1319" s="19"/>
    </row>
    <row r="1320" spans="1:16" x14ac:dyDescent="0.3">
      <c r="A1320" s="12" t="s">
        <v>165</v>
      </c>
      <c r="B1320" s="12" t="s">
        <v>147</v>
      </c>
      <c r="C1320" s="12" t="s">
        <v>166</v>
      </c>
      <c r="D1320" s="12" t="s">
        <v>79</v>
      </c>
      <c r="E1320" s="21">
        <v>5.5815371314666598</v>
      </c>
      <c r="F1320" s="23">
        <v>1826358.2377139099</v>
      </c>
      <c r="G1320" s="23">
        <v>119940.095714298</v>
      </c>
      <c r="H1320" s="16">
        <v>15.2272534621313</v>
      </c>
      <c r="I1320" s="16" t="s">
        <v>117</v>
      </c>
      <c r="J1320" s="16">
        <v>52.819968149299598</v>
      </c>
      <c r="K1320" s="17" t="s">
        <v>117</v>
      </c>
      <c r="L1320" s="18" t="s">
        <v>117</v>
      </c>
      <c r="N1320" s="20" t="s">
        <v>117</v>
      </c>
      <c r="O1320" s="20" t="s">
        <v>82</v>
      </c>
      <c r="P1320" s="19"/>
    </row>
    <row r="1321" spans="1:16" x14ac:dyDescent="0.3">
      <c r="A1321" s="12" t="s">
        <v>167</v>
      </c>
      <c r="B1321" s="12" t="s">
        <v>147</v>
      </c>
      <c r="C1321" s="12" t="s">
        <v>168</v>
      </c>
      <c r="D1321" s="12" t="s">
        <v>79</v>
      </c>
      <c r="E1321" s="21">
        <v>5.5815899434666596</v>
      </c>
      <c r="F1321" s="23">
        <v>688.32309384229404</v>
      </c>
      <c r="G1321" s="23">
        <v>142723.792774867</v>
      </c>
      <c r="H1321" s="16">
        <v>4.822763468233E-3</v>
      </c>
      <c r="I1321" s="16" t="s">
        <v>117</v>
      </c>
      <c r="J1321" s="16">
        <v>0.23575800342828501</v>
      </c>
      <c r="K1321" s="17" t="s">
        <v>117</v>
      </c>
      <c r="L1321" s="18" t="s">
        <v>117</v>
      </c>
      <c r="M1321" s="19" t="s">
        <v>80</v>
      </c>
      <c r="N1321" s="20" t="s">
        <v>117</v>
      </c>
      <c r="O1321" s="20" t="s">
        <v>82</v>
      </c>
      <c r="P1321" s="19"/>
    </row>
    <row r="1322" spans="1:16" x14ac:dyDescent="0.3">
      <c r="A1322" s="12" t="s">
        <v>169</v>
      </c>
      <c r="B1322" s="12" t="s">
        <v>147</v>
      </c>
      <c r="C1322" s="12" t="s">
        <v>170</v>
      </c>
      <c r="D1322" s="12" t="s">
        <v>79</v>
      </c>
      <c r="E1322" s="21">
        <v>5.5815882301333302</v>
      </c>
      <c r="F1322" s="23">
        <v>355.77949011221801</v>
      </c>
      <c r="G1322" s="23">
        <v>142679.60044469999</v>
      </c>
      <c r="H1322" s="16">
        <v>2.493555413691E-3</v>
      </c>
      <c r="I1322" s="16" t="s">
        <v>117</v>
      </c>
      <c r="J1322" s="16">
        <v>0.22816544820422499</v>
      </c>
      <c r="K1322" s="17" t="s">
        <v>117</v>
      </c>
      <c r="L1322" s="18" t="s">
        <v>117</v>
      </c>
      <c r="M1322" s="19" t="s">
        <v>80</v>
      </c>
      <c r="N1322" s="20" t="s">
        <v>117</v>
      </c>
      <c r="O1322" s="20" t="s">
        <v>82</v>
      </c>
      <c r="P1322" s="19"/>
    </row>
    <row r="1323" spans="1:16" x14ac:dyDescent="0.3">
      <c r="A1323" s="12" t="s">
        <v>171</v>
      </c>
      <c r="B1323" s="12" t="s">
        <v>147</v>
      </c>
      <c r="C1323" s="12" t="s">
        <v>150</v>
      </c>
      <c r="D1323" s="12" t="s">
        <v>79</v>
      </c>
      <c r="E1323" s="21">
        <v>5.5815802021333303</v>
      </c>
      <c r="F1323" s="23">
        <v>389.17839636687103</v>
      </c>
      <c r="G1323" s="23">
        <v>145168.36021850101</v>
      </c>
      <c r="H1323" s="16">
        <v>2.6808761618650001E-3</v>
      </c>
      <c r="I1323" s="16" t="s">
        <v>117</v>
      </c>
      <c r="J1323" s="16">
        <v>0.22877605595217801</v>
      </c>
      <c r="K1323" s="17" t="s">
        <v>117</v>
      </c>
      <c r="L1323" s="18" t="s">
        <v>117</v>
      </c>
      <c r="M1323" s="19" t="s">
        <v>80</v>
      </c>
      <c r="N1323" s="20" t="s">
        <v>117</v>
      </c>
      <c r="O1323" s="20" t="s">
        <v>82</v>
      </c>
      <c r="P1323" s="19"/>
    </row>
    <row r="1324" spans="1:16" x14ac:dyDescent="0.3">
      <c r="A1324" s="12" t="s">
        <v>172</v>
      </c>
      <c r="B1324" s="12" t="s">
        <v>147</v>
      </c>
      <c r="C1324" s="12" t="s">
        <v>152</v>
      </c>
      <c r="D1324" s="12" t="s">
        <v>79</v>
      </c>
      <c r="E1324" s="21">
        <v>5.5916716543999998</v>
      </c>
      <c r="F1324" s="23">
        <v>820.11817122605896</v>
      </c>
      <c r="G1324" s="23">
        <v>229640.91368372701</v>
      </c>
      <c r="H1324" s="16">
        <v>3.571306863704E-3</v>
      </c>
      <c r="I1324" s="16" t="s">
        <v>117</v>
      </c>
      <c r="J1324" s="16">
        <v>0.23167859578063901</v>
      </c>
      <c r="K1324" s="17" t="s">
        <v>117</v>
      </c>
      <c r="L1324" s="18" t="s">
        <v>117</v>
      </c>
      <c r="M1324" s="19" t="s">
        <v>80</v>
      </c>
      <c r="N1324" s="20" t="s">
        <v>117</v>
      </c>
      <c r="O1324" s="20" t="s">
        <v>82</v>
      </c>
      <c r="P1324" s="19"/>
    </row>
    <row r="1325" spans="1:16" x14ac:dyDescent="0.3">
      <c r="A1325" s="12" t="s">
        <v>173</v>
      </c>
      <c r="B1325" s="12" t="s">
        <v>147</v>
      </c>
      <c r="C1325" s="12" t="s">
        <v>174</v>
      </c>
      <c r="D1325" s="12" t="s">
        <v>79</v>
      </c>
      <c r="E1325" s="21">
        <v>5.5816036378666603</v>
      </c>
      <c r="F1325" s="23">
        <v>404.985698902313</v>
      </c>
      <c r="G1325" s="23">
        <v>143744.35261697299</v>
      </c>
      <c r="H1325" s="16">
        <v>2.817402503328E-3</v>
      </c>
      <c r="I1325" s="16" t="s">
        <v>117</v>
      </c>
      <c r="J1325" s="16">
        <v>0.22922109013547001</v>
      </c>
      <c r="K1325" s="17" t="s">
        <v>117</v>
      </c>
      <c r="L1325" s="18" t="s">
        <v>117</v>
      </c>
      <c r="M1325" s="19" t="s">
        <v>80</v>
      </c>
      <c r="N1325" s="20" t="s">
        <v>117</v>
      </c>
      <c r="O1325" s="20" t="s">
        <v>82</v>
      </c>
      <c r="P1325" s="19"/>
    </row>
    <row r="1326" spans="1:16" x14ac:dyDescent="0.3">
      <c r="A1326" s="12" t="s">
        <v>175</v>
      </c>
      <c r="B1326" s="12" t="s">
        <v>147</v>
      </c>
      <c r="C1326" s="12" t="s">
        <v>176</v>
      </c>
      <c r="D1326" s="12" t="s">
        <v>79</v>
      </c>
      <c r="E1326" s="21" t="s">
        <v>116</v>
      </c>
      <c r="F1326" s="23" t="s">
        <v>116</v>
      </c>
      <c r="G1326" s="23">
        <v>154928.89962446</v>
      </c>
      <c r="H1326" s="16" t="s">
        <v>116</v>
      </c>
      <c r="I1326" s="16" t="s">
        <v>117</v>
      </c>
      <c r="J1326" s="16" t="s">
        <v>116</v>
      </c>
      <c r="K1326" s="17" t="s">
        <v>116</v>
      </c>
      <c r="L1326" s="18" t="s">
        <v>116</v>
      </c>
      <c r="M1326" s="19" t="s">
        <v>118</v>
      </c>
      <c r="N1326" s="20" t="s">
        <v>117</v>
      </c>
      <c r="O1326" s="20" t="s">
        <v>82</v>
      </c>
      <c r="P1326" s="19"/>
    </row>
    <row r="1327" spans="1:16" x14ac:dyDescent="0.3">
      <c r="A1327" s="12" t="s">
        <v>177</v>
      </c>
      <c r="B1327" s="12" t="s">
        <v>147</v>
      </c>
      <c r="C1327" s="12" t="s">
        <v>78</v>
      </c>
      <c r="D1327" s="12" t="s">
        <v>79</v>
      </c>
      <c r="E1327" s="21">
        <v>5.58164211493333</v>
      </c>
      <c r="F1327" s="23">
        <v>52852.551109353502</v>
      </c>
      <c r="G1327" s="23">
        <v>148324.57548464401</v>
      </c>
      <c r="H1327" s="16">
        <v>0.35633037166403603</v>
      </c>
      <c r="I1327" s="16" t="s">
        <v>117</v>
      </c>
      <c r="J1327" s="16">
        <v>1.3829924202611299</v>
      </c>
      <c r="K1327" s="17" t="s">
        <v>117</v>
      </c>
      <c r="L1327" s="18" t="s">
        <v>117</v>
      </c>
      <c r="N1327" s="20" t="s">
        <v>117</v>
      </c>
      <c r="O1327" s="20" t="s">
        <v>82</v>
      </c>
      <c r="P1327" s="19"/>
    </row>
    <row r="1328" spans="1:16" x14ac:dyDescent="0.3">
      <c r="A1328" s="12" t="s">
        <v>178</v>
      </c>
      <c r="B1328" s="12" t="s">
        <v>147</v>
      </c>
      <c r="C1328" s="12" t="s">
        <v>179</v>
      </c>
      <c r="D1328" s="12" t="s">
        <v>79</v>
      </c>
      <c r="E1328" s="21">
        <v>5.5816582498666598</v>
      </c>
      <c r="F1328" s="23">
        <v>591927.16572732199</v>
      </c>
      <c r="G1328" s="23">
        <v>147086.60358188499</v>
      </c>
      <c r="H1328" s="16">
        <v>4.0243445107343501</v>
      </c>
      <c r="I1328" s="16" t="s">
        <v>117</v>
      </c>
      <c r="J1328" s="16">
        <v>13.527682370993199</v>
      </c>
      <c r="K1328" s="17" t="s">
        <v>117</v>
      </c>
      <c r="L1328" s="18" t="s">
        <v>117</v>
      </c>
      <c r="N1328" s="20" t="s">
        <v>117</v>
      </c>
      <c r="O1328" s="20" t="s">
        <v>82</v>
      </c>
      <c r="P1328" s="19"/>
    </row>
    <row r="1329" spans="1:16" x14ac:dyDescent="0.3">
      <c r="A1329" s="12" t="s">
        <v>180</v>
      </c>
      <c r="B1329" s="12" t="s">
        <v>147</v>
      </c>
      <c r="C1329" s="12" t="s">
        <v>181</v>
      </c>
      <c r="D1329" s="12" t="s">
        <v>79</v>
      </c>
      <c r="E1329" s="21">
        <v>5.5815367450666598</v>
      </c>
      <c r="F1329" s="23">
        <v>555.06738640161404</v>
      </c>
      <c r="G1329" s="23">
        <v>159838.59144177701</v>
      </c>
      <c r="H1329" s="16">
        <v>3.472674411072E-3</v>
      </c>
      <c r="I1329" s="16" t="s">
        <v>117</v>
      </c>
      <c r="J1329" s="16">
        <v>0.23135708236772301</v>
      </c>
      <c r="K1329" s="17" t="s">
        <v>117</v>
      </c>
      <c r="L1329" s="18" t="s">
        <v>117</v>
      </c>
      <c r="M1329" s="19" t="s">
        <v>80</v>
      </c>
      <c r="N1329" s="20" t="s">
        <v>117</v>
      </c>
      <c r="O1329" s="20" t="s">
        <v>82</v>
      </c>
      <c r="P1329" s="19"/>
    </row>
    <row r="1330" spans="1:16" x14ac:dyDescent="0.3">
      <c r="A1330" s="12" t="s">
        <v>182</v>
      </c>
      <c r="B1330" s="12" t="s">
        <v>147</v>
      </c>
      <c r="C1330" s="12" t="s">
        <v>183</v>
      </c>
      <c r="D1330" s="12" t="s">
        <v>79</v>
      </c>
      <c r="E1330" s="21">
        <v>5.5816359440000003</v>
      </c>
      <c r="F1330" s="23">
        <v>518.491603121965</v>
      </c>
      <c r="G1330" s="23">
        <v>161064.08015838001</v>
      </c>
      <c r="H1330" s="16">
        <v>3.2191634696710002E-3</v>
      </c>
      <c r="I1330" s="16" t="s">
        <v>117</v>
      </c>
      <c r="J1330" s="16">
        <v>0.230530710665898</v>
      </c>
      <c r="K1330" s="17" t="s">
        <v>117</v>
      </c>
      <c r="L1330" s="18" t="s">
        <v>117</v>
      </c>
      <c r="M1330" s="19" t="s">
        <v>80</v>
      </c>
      <c r="N1330" s="20" t="s">
        <v>117</v>
      </c>
      <c r="O1330" s="20" t="s">
        <v>82</v>
      </c>
      <c r="P1330" s="19"/>
    </row>
    <row r="1331" spans="1:16" x14ac:dyDescent="0.3">
      <c r="A1331" s="12" t="s">
        <v>184</v>
      </c>
      <c r="B1331" s="12" t="s">
        <v>147</v>
      </c>
      <c r="C1331" s="12" t="s">
        <v>185</v>
      </c>
      <c r="D1331" s="12" t="s">
        <v>79</v>
      </c>
      <c r="E1331" s="21">
        <v>5.5815560373333302</v>
      </c>
      <c r="F1331" s="23">
        <v>348.52995486723103</v>
      </c>
      <c r="G1331" s="23">
        <v>164059.91605757899</v>
      </c>
      <c r="H1331" s="16">
        <v>2.124406517098E-3</v>
      </c>
      <c r="I1331" s="16" t="s">
        <v>117</v>
      </c>
      <c r="J1331" s="16">
        <v>0.226962139225139</v>
      </c>
      <c r="K1331" s="17" t="s">
        <v>117</v>
      </c>
      <c r="L1331" s="18" t="s">
        <v>117</v>
      </c>
      <c r="M1331" s="19" t="s">
        <v>80</v>
      </c>
      <c r="N1331" s="20" t="s">
        <v>117</v>
      </c>
      <c r="O1331" s="20" t="s">
        <v>82</v>
      </c>
      <c r="P1331" s="19"/>
    </row>
    <row r="1332" spans="1:16" x14ac:dyDescent="0.3">
      <c r="A1332" s="12" t="s">
        <v>186</v>
      </c>
      <c r="B1332" s="12" t="s">
        <v>147</v>
      </c>
      <c r="C1332" s="12" t="s">
        <v>187</v>
      </c>
      <c r="D1332" s="12" t="s">
        <v>79</v>
      </c>
      <c r="E1332" s="21">
        <v>5.58157158186666</v>
      </c>
      <c r="F1332" s="23">
        <v>1561328.7609079599</v>
      </c>
      <c r="G1332" s="23">
        <v>137436.917618818</v>
      </c>
      <c r="H1332" s="16">
        <v>11.360330164259899</v>
      </c>
      <c r="I1332" s="16" t="s">
        <v>117</v>
      </c>
      <c r="J1332" s="16">
        <v>38.849526305477902</v>
      </c>
      <c r="K1332" s="17" t="s">
        <v>117</v>
      </c>
      <c r="L1332" s="18" t="s">
        <v>117</v>
      </c>
      <c r="N1332" s="20" t="s">
        <v>117</v>
      </c>
      <c r="O1332" s="20" t="s">
        <v>82</v>
      </c>
      <c r="P1332" s="19"/>
    </row>
    <row r="1333" spans="1:16" x14ac:dyDescent="0.3">
      <c r="A1333" s="12" t="s">
        <v>188</v>
      </c>
      <c r="B1333" s="12" t="s">
        <v>147</v>
      </c>
      <c r="C1333" s="12" t="s">
        <v>189</v>
      </c>
      <c r="D1333" s="12" t="s">
        <v>79</v>
      </c>
      <c r="E1333" s="21">
        <v>5.6016199722666604</v>
      </c>
      <c r="F1333" s="23">
        <v>716.07207612043499</v>
      </c>
      <c r="G1333" s="23">
        <v>159685.410482023</v>
      </c>
      <c r="H1333" s="16">
        <v>4.4842673726980002E-3</v>
      </c>
      <c r="I1333" s="16" t="s">
        <v>117</v>
      </c>
      <c r="J1333" s="16">
        <v>0.23465459484067799</v>
      </c>
      <c r="K1333" s="17" t="s">
        <v>117</v>
      </c>
      <c r="L1333" s="18" t="s">
        <v>117</v>
      </c>
      <c r="M1333" s="19" t="s">
        <v>80</v>
      </c>
      <c r="N1333" s="20" t="s">
        <v>117</v>
      </c>
      <c r="O1333" s="20" t="s">
        <v>82</v>
      </c>
      <c r="P1333" s="19"/>
    </row>
    <row r="1334" spans="1:16" x14ac:dyDescent="0.3">
      <c r="A1334" s="12" t="s">
        <v>190</v>
      </c>
      <c r="B1334" s="12" t="s">
        <v>147</v>
      </c>
      <c r="C1334" s="12" t="s">
        <v>150</v>
      </c>
      <c r="D1334" s="12" t="s">
        <v>79</v>
      </c>
      <c r="E1334" s="21" t="s">
        <v>116</v>
      </c>
      <c r="F1334" s="23" t="s">
        <v>116</v>
      </c>
      <c r="G1334" s="23">
        <v>143687.66774286499</v>
      </c>
      <c r="H1334" s="16" t="s">
        <v>116</v>
      </c>
      <c r="I1334" s="16" t="s">
        <v>117</v>
      </c>
      <c r="J1334" s="16" t="s">
        <v>116</v>
      </c>
      <c r="K1334" s="17" t="s">
        <v>116</v>
      </c>
      <c r="L1334" s="18" t="s">
        <v>116</v>
      </c>
      <c r="M1334" s="19" t="s">
        <v>118</v>
      </c>
      <c r="N1334" s="20" t="s">
        <v>117</v>
      </c>
      <c r="O1334" s="20" t="s">
        <v>82</v>
      </c>
      <c r="P1334" s="19"/>
    </row>
    <row r="1335" spans="1:16" x14ac:dyDescent="0.3">
      <c r="A1335" s="12" t="s">
        <v>191</v>
      </c>
      <c r="B1335" s="12" t="s">
        <v>147</v>
      </c>
      <c r="C1335" s="12" t="s">
        <v>192</v>
      </c>
      <c r="D1335" s="12" t="s">
        <v>79</v>
      </c>
      <c r="E1335" s="21">
        <v>5.5816646021333298</v>
      </c>
      <c r="F1335" s="23">
        <v>1656.27364666106</v>
      </c>
      <c r="G1335" s="23">
        <v>153856.650213352</v>
      </c>
      <c r="H1335" s="16">
        <v>1.0765044243225001E-2</v>
      </c>
      <c r="I1335" s="16" t="s">
        <v>117</v>
      </c>
      <c r="J1335" s="16">
        <v>0.25512870689845202</v>
      </c>
      <c r="K1335" s="17" t="s">
        <v>117</v>
      </c>
      <c r="L1335" s="18" t="s">
        <v>117</v>
      </c>
      <c r="M1335" s="19" t="s">
        <v>80</v>
      </c>
      <c r="N1335" s="20" t="s">
        <v>117</v>
      </c>
      <c r="O1335" s="20" t="s">
        <v>82</v>
      </c>
      <c r="P1335" s="19"/>
    </row>
    <row r="1336" spans="1:16" x14ac:dyDescent="0.3">
      <c r="A1336" s="12" t="s">
        <v>193</v>
      </c>
      <c r="B1336" s="12" t="s">
        <v>147</v>
      </c>
      <c r="C1336" s="12" t="s">
        <v>194</v>
      </c>
      <c r="D1336" s="12" t="s">
        <v>79</v>
      </c>
      <c r="E1336" s="21">
        <v>5.5916233181333297</v>
      </c>
      <c r="F1336" s="23">
        <v>939.18569937671998</v>
      </c>
      <c r="G1336" s="23">
        <v>230555.845917717</v>
      </c>
      <c r="H1336" s="16">
        <v>4.0735713971530004E-3</v>
      </c>
      <c r="I1336" s="16" t="s">
        <v>117</v>
      </c>
      <c r="J1336" s="16">
        <v>0.23331583706372999</v>
      </c>
      <c r="K1336" s="17" t="s">
        <v>117</v>
      </c>
      <c r="L1336" s="18" t="s">
        <v>117</v>
      </c>
      <c r="M1336" s="19" t="s">
        <v>80</v>
      </c>
      <c r="N1336" s="20" t="s">
        <v>117</v>
      </c>
      <c r="O1336" s="20" t="s">
        <v>82</v>
      </c>
      <c r="P1336" s="19"/>
    </row>
    <row r="1337" spans="1:16" x14ac:dyDescent="0.3">
      <c r="A1337" s="12" t="s">
        <v>195</v>
      </c>
      <c r="B1337" s="12" t="s">
        <v>147</v>
      </c>
      <c r="C1337" s="12" t="s">
        <v>154</v>
      </c>
      <c r="D1337" s="12" t="s">
        <v>79</v>
      </c>
      <c r="E1337" s="21">
        <v>5.5815927877333298</v>
      </c>
      <c r="F1337" s="23">
        <v>160960.05745528199</v>
      </c>
      <c r="G1337" s="23">
        <v>125167.019831884</v>
      </c>
      <c r="H1337" s="16">
        <v>1.28596221010512</v>
      </c>
      <c r="I1337" s="16" t="s">
        <v>117</v>
      </c>
      <c r="J1337" s="16">
        <v>4.4307998952916199</v>
      </c>
      <c r="K1337" s="17" t="s">
        <v>117</v>
      </c>
      <c r="L1337" s="18" t="s">
        <v>117</v>
      </c>
      <c r="N1337" s="20" t="s">
        <v>117</v>
      </c>
      <c r="O1337" s="20" t="s">
        <v>82</v>
      </c>
      <c r="P1337" s="19"/>
    </row>
    <row r="1338" spans="1:16" x14ac:dyDescent="0.3">
      <c r="A1338" s="12" t="s">
        <v>196</v>
      </c>
      <c r="B1338" s="12" t="s">
        <v>147</v>
      </c>
      <c r="C1338" s="12" t="s">
        <v>197</v>
      </c>
      <c r="D1338" s="12" t="s">
        <v>79</v>
      </c>
      <c r="E1338" s="21">
        <v>5.5815034877333298</v>
      </c>
      <c r="F1338" s="23">
        <v>1682920.49044329</v>
      </c>
      <c r="G1338" s="23">
        <v>139656.03449363401</v>
      </c>
      <c r="H1338" s="16">
        <v>12.0504673968814</v>
      </c>
      <c r="I1338" s="16" t="s">
        <v>117</v>
      </c>
      <c r="J1338" s="16">
        <v>41.309232245640302</v>
      </c>
      <c r="K1338" s="17" t="s">
        <v>117</v>
      </c>
      <c r="L1338" s="18" t="s">
        <v>117</v>
      </c>
      <c r="N1338" s="20" t="s">
        <v>117</v>
      </c>
      <c r="O1338" s="20" t="s">
        <v>82</v>
      </c>
      <c r="P1338" s="19"/>
    </row>
    <row r="1339" spans="1:16" x14ac:dyDescent="0.3">
      <c r="A1339" s="12" t="s">
        <v>198</v>
      </c>
      <c r="B1339" s="12" t="s">
        <v>147</v>
      </c>
      <c r="C1339" s="12" t="s">
        <v>199</v>
      </c>
      <c r="D1339" s="12" t="s">
        <v>79</v>
      </c>
      <c r="E1339" s="21">
        <v>5.5815920997333297</v>
      </c>
      <c r="F1339" s="23">
        <v>739381.099907586</v>
      </c>
      <c r="G1339" s="23">
        <v>140310.418192741</v>
      </c>
      <c r="H1339" s="16">
        <v>5.2696094091310801</v>
      </c>
      <c r="I1339" s="16" t="s">
        <v>117</v>
      </c>
      <c r="J1339" s="16">
        <v>17.725384822582502</v>
      </c>
      <c r="K1339" s="17" t="s">
        <v>117</v>
      </c>
      <c r="L1339" s="18" t="s">
        <v>117</v>
      </c>
      <c r="N1339" s="20" t="s">
        <v>117</v>
      </c>
      <c r="O1339" s="20" t="s">
        <v>82</v>
      </c>
      <c r="P1339" s="19"/>
    </row>
    <row r="1340" spans="1:16" x14ac:dyDescent="0.3">
      <c r="A1340" s="12" t="s">
        <v>200</v>
      </c>
      <c r="B1340" s="12" t="s">
        <v>147</v>
      </c>
      <c r="C1340" s="12" t="s">
        <v>156</v>
      </c>
      <c r="D1340" s="12" t="s">
        <v>79</v>
      </c>
      <c r="E1340" s="21">
        <v>5.5816063730666601</v>
      </c>
      <c r="F1340" s="23">
        <v>1229323.26012792</v>
      </c>
      <c r="G1340" s="23">
        <v>119046.239624528</v>
      </c>
      <c r="H1340" s="16">
        <v>10.326435039067199</v>
      </c>
      <c r="I1340" s="16" t="s">
        <v>117</v>
      </c>
      <c r="J1340" s="16">
        <v>35.190865725864597</v>
      </c>
      <c r="K1340" s="17" t="s">
        <v>117</v>
      </c>
      <c r="L1340" s="18" t="s">
        <v>117</v>
      </c>
      <c r="N1340" s="20" t="s">
        <v>117</v>
      </c>
      <c r="O1340" s="20" t="s">
        <v>82</v>
      </c>
      <c r="P1340" s="19"/>
    </row>
    <row r="1341" spans="1:16" x14ac:dyDescent="0.3">
      <c r="A1341" s="12" t="s">
        <v>201</v>
      </c>
      <c r="B1341" s="12" t="s">
        <v>147</v>
      </c>
      <c r="C1341" s="12" t="s">
        <v>78</v>
      </c>
      <c r="D1341" s="12" t="s">
        <v>79</v>
      </c>
      <c r="E1341" s="21">
        <v>5.5815575797333299</v>
      </c>
      <c r="F1341" s="23">
        <v>54413.282262605098</v>
      </c>
      <c r="G1341" s="23">
        <v>152458.67656693701</v>
      </c>
      <c r="H1341" s="16">
        <v>0.35690512004880698</v>
      </c>
      <c r="I1341" s="16" t="s">
        <v>117</v>
      </c>
      <c r="J1341" s="16">
        <v>1.3848705732231701</v>
      </c>
      <c r="K1341" s="17" t="s">
        <v>117</v>
      </c>
      <c r="L1341" s="18" t="s">
        <v>117</v>
      </c>
      <c r="N1341" s="20" t="s">
        <v>117</v>
      </c>
      <c r="O1341" s="20" t="s">
        <v>82</v>
      </c>
      <c r="P1341" s="19"/>
    </row>
    <row r="1342" spans="1:16" x14ac:dyDescent="0.3">
      <c r="A1342" s="12" t="s">
        <v>202</v>
      </c>
      <c r="B1342" s="12" t="s">
        <v>147</v>
      </c>
      <c r="C1342" s="12" t="s">
        <v>203</v>
      </c>
      <c r="D1342" s="12" t="s">
        <v>79</v>
      </c>
      <c r="E1342" s="21">
        <v>5.5915643224</v>
      </c>
      <c r="F1342" s="23">
        <v>269.90740793761</v>
      </c>
      <c r="G1342" s="23">
        <v>154217.42711299201</v>
      </c>
      <c r="H1342" s="16">
        <v>1.750174497075E-3</v>
      </c>
      <c r="I1342" s="16" t="s">
        <v>117</v>
      </c>
      <c r="J1342" s="16">
        <v>0.22574226403429401</v>
      </c>
      <c r="K1342" s="17" t="s">
        <v>117</v>
      </c>
      <c r="L1342" s="18" t="s">
        <v>117</v>
      </c>
      <c r="M1342" s="19" t="s">
        <v>80</v>
      </c>
      <c r="N1342" s="20" t="s">
        <v>117</v>
      </c>
      <c r="O1342" s="20" t="s">
        <v>82</v>
      </c>
      <c r="P1342" s="19"/>
    </row>
    <row r="1343" spans="1:16" x14ac:dyDescent="0.3">
      <c r="A1343" s="12" t="s">
        <v>204</v>
      </c>
      <c r="B1343" s="12" t="s">
        <v>147</v>
      </c>
      <c r="C1343" s="12" t="s">
        <v>205</v>
      </c>
      <c r="D1343" s="12" t="s">
        <v>79</v>
      </c>
      <c r="E1343" s="21">
        <v>5.5916298063999896</v>
      </c>
      <c r="F1343" s="23">
        <v>734.18718736133098</v>
      </c>
      <c r="G1343" s="23">
        <v>162433.73771484001</v>
      </c>
      <c r="H1343" s="16">
        <v>4.5199180766880001E-3</v>
      </c>
      <c r="I1343" s="16" t="s">
        <v>117</v>
      </c>
      <c r="J1343" s="16">
        <v>0.234770806672563</v>
      </c>
      <c r="K1343" s="17" t="s">
        <v>117</v>
      </c>
      <c r="L1343" s="18" t="s">
        <v>117</v>
      </c>
      <c r="M1343" s="19" t="s">
        <v>80</v>
      </c>
      <c r="N1343" s="20" t="s">
        <v>117</v>
      </c>
      <c r="O1343" s="20" t="s">
        <v>82</v>
      </c>
      <c r="P1343" s="19"/>
    </row>
    <row r="1344" spans="1:16" x14ac:dyDescent="0.3">
      <c r="A1344" s="12" t="s">
        <v>206</v>
      </c>
      <c r="B1344" s="12" t="s">
        <v>147</v>
      </c>
      <c r="C1344" s="12" t="s">
        <v>207</v>
      </c>
      <c r="D1344" s="12" t="s">
        <v>79</v>
      </c>
      <c r="E1344" s="21">
        <v>5.5816529957333296</v>
      </c>
      <c r="F1344" s="23">
        <v>1629611.0278137701</v>
      </c>
      <c r="G1344" s="23">
        <v>115802.26810999301</v>
      </c>
      <c r="H1344" s="16">
        <v>14.0723584642219</v>
      </c>
      <c r="I1344" s="16" t="s">
        <v>117</v>
      </c>
      <c r="J1344" s="16">
        <v>48.5986810335733</v>
      </c>
      <c r="K1344" s="17" t="s">
        <v>117</v>
      </c>
      <c r="L1344" s="18" t="s">
        <v>117</v>
      </c>
      <c r="N1344" s="20" t="s">
        <v>117</v>
      </c>
      <c r="O1344" s="20" t="s">
        <v>82</v>
      </c>
      <c r="P1344" s="19"/>
    </row>
    <row r="1345" spans="1:16" x14ac:dyDescent="0.3">
      <c r="A1345" s="12" t="s">
        <v>208</v>
      </c>
      <c r="B1345" s="12" t="s">
        <v>147</v>
      </c>
      <c r="C1345" s="12" t="s">
        <v>209</v>
      </c>
      <c r="D1345" s="12" t="s">
        <v>79</v>
      </c>
      <c r="E1345" s="21">
        <v>5.5815308909333297</v>
      </c>
      <c r="F1345" s="23">
        <v>1457067.49003915</v>
      </c>
      <c r="G1345" s="23">
        <v>144372.68368054199</v>
      </c>
      <c r="H1345" s="16">
        <v>10.0924042754739</v>
      </c>
      <c r="I1345" s="16" t="s">
        <v>117</v>
      </c>
      <c r="J1345" s="16">
        <v>34.366993510200302</v>
      </c>
      <c r="K1345" s="17" t="s">
        <v>117</v>
      </c>
      <c r="L1345" s="18" t="s">
        <v>117</v>
      </c>
      <c r="N1345" s="20" t="s">
        <v>117</v>
      </c>
      <c r="O1345" s="20" t="s">
        <v>82</v>
      </c>
      <c r="P1345" s="19"/>
    </row>
    <row r="1346" spans="1:16" x14ac:dyDescent="0.3">
      <c r="A1346" s="12" t="s">
        <v>210</v>
      </c>
      <c r="B1346" s="12" t="s">
        <v>147</v>
      </c>
      <c r="C1346" s="12" t="s">
        <v>211</v>
      </c>
      <c r="D1346" s="12" t="s">
        <v>79</v>
      </c>
      <c r="E1346" s="21">
        <v>5.5816370352</v>
      </c>
      <c r="F1346" s="23">
        <v>149008.28644117099</v>
      </c>
      <c r="G1346" s="23">
        <v>134376.257187368</v>
      </c>
      <c r="H1346" s="16">
        <v>1.10888850128785</v>
      </c>
      <c r="I1346" s="16" t="s">
        <v>117</v>
      </c>
      <c r="J1346" s="16">
        <v>3.84871508689658</v>
      </c>
      <c r="K1346" s="17" t="s">
        <v>117</v>
      </c>
      <c r="L1346" s="18" t="s">
        <v>117</v>
      </c>
      <c r="N1346" s="20" t="s">
        <v>117</v>
      </c>
      <c r="O1346" s="20" t="s">
        <v>82</v>
      </c>
      <c r="P1346" s="19"/>
    </row>
    <row r="1347" spans="1:16" x14ac:dyDescent="0.3">
      <c r="A1347" s="12" t="s">
        <v>212</v>
      </c>
      <c r="B1347" s="12" t="s">
        <v>147</v>
      </c>
      <c r="C1347" s="12" t="s">
        <v>213</v>
      </c>
      <c r="D1347" s="12" t="s">
        <v>79</v>
      </c>
      <c r="E1347" s="21">
        <v>5.5915951432000002</v>
      </c>
      <c r="F1347" s="23">
        <v>311.052111610098</v>
      </c>
      <c r="G1347" s="23">
        <v>131267.94219409901</v>
      </c>
      <c r="H1347" s="16">
        <v>2.3695969207029998E-3</v>
      </c>
      <c r="I1347" s="16" t="s">
        <v>117</v>
      </c>
      <c r="J1347" s="16">
        <v>0.22776138226565601</v>
      </c>
      <c r="K1347" s="17" t="s">
        <v>117</v>
      </c>
      <c r="L1347" s="18" t="s">
        <v>117</v>
      </c>
      <c r="M1347" s="19" t="s">
        <v>80</v>
      </c>
      <c r="N1347" s="20" t="s">
        <v>117</v>
      </c>
      <c r="O1347" s="20" t="s">
        <v>82</v>
      </c>
      <c r="P1347" s="19"/>
    </row>
    <row r="1348" spans="1:16" x14ac:dyDescent="0.3">
      <c r="A1348" s="12" t="s">
        <v>214</v>
      </c>
      <c r="B1348" s="12" t="s">
        <v>147</v>
      </c>
      <c r="C1348" s="12" t="s">
        <v>148</v>
      </c>
      <c r="D1348" s="12" t="s">
        <v>79</v>
      </c>
      <c r="E1348" s="21">
        <v>5.5816166714666604</v>
      </c>
      <c r="F1348" s="23">
        <v>349473.486246477</v>
      </c>
      <c r="G1348" s="23">
        <v>189009.467353121</v>
      </c>
      <c r="H1348" s="16">
        <v>1.84897344635952</v>
      </c>
      <c r="I1348" s="16" t="s">
        <v>117</v>
      </c>
      <c r="J1348" s="16">
        <v>6.2864444654914102</v>
      </c>
      <c r="K1348" s="17" t="s">
        <v>117</v>
      </c>
      <c r="L1348" s="18" t="s">
        <v>117</v>
      </c>
      <c r="N1348" s="20" t="s">
        <v>117</v>
      </c>
      <c r="O1348" s="20" t="s">
        <v>82</v>
      </c>
      <c r="P1348" s="19"/>
    </row>
    <row r="1349" spans="1:16" x14ac:dyDescent="0.3">
      <c r="A1349" s="12" t="s">
        <v>215</v>
      </c>
      <c r="B1349" s="12" t="s">
        <v>147</v>
      </c>
      <c r="C1349" s="12" t="s">
        <v>216</v>
      </c>
      <c r="D1349" s="12" t="s">
        <v>79</v>
      </c>
      <c r="E1349" s="21">
        <v>5.5816099802666601</v>
      </c>
      <c r="F1349" s="23">
        <v>477.87934073449799</v>
      </c>
      <c r="G1349" s="23">
        <v>167302.26526765601</v>
      </c>
      <c r="H1349" s="16">
        <v>2.856382966303E-3</v>
      </c>
      <c r="I1349" s="16" t="s">
        <v>117</v>
      </c>
      <c r="J1349" s="16">
        <v>0.22934815461955799</v>
      </c>
      <c r="K1349" s="17" t="s">
        <v>117</v>
      </c>
      <c r="L1349" s="18" t="s">
        <v>117</v>
      </c>
      <c r="M1349" s="19" t="s">
        <v>80</v>
      </c>
      <c r="N1349" s="20" t="s">
        <v>117</v>
      </c>
      <c r="O1349" s="20" t="s">
        <v>82</v>
      </c>
      <c r="P1349" s="19"/>
    </row>
    <row r="1350" spans="1:16" x14ac:dyDescent="0.3">
      <c r="A1350" s="12" t="s">
        <v>217</v>
      </c>
      <c r="B1350" s="12" t="s">
        <v>147</v>
      </c>
      <c r="C1350" s="12" t="s">
        <v>218</v>
      </c>
      <c r="D1350" s="12" t="s">
        <v>79</v>
      </c>
      <c r="E1350" s="21">
        <v>5.5816228111999999</v>
      </c>
      <c r="F1350" s="23">
        <v>892735.41477298201</v>
      </c>
      <c r="G1350" s="23">
        <v>139406.28072501501</v>
      </c>
      <c r="H1350" s="16">
        <v>6.4038392684325398</v>
      </c>
      <c r="I1350" s="16" t="s">
        <v>117</v>
      </c>
      <c r="J1350" s="16">
        <v>21.583233179671701</v>
      </c>
      <c r="K1350" s="17" t="s">
        <v>117</v>
      </c>
      <c r="L1350" s="18" t="s">
        <v>117</v>
      </c>
      <c r="N1350" s="20" t="s">
        <v>117</v>
      </c>
      <c r="O1350" s="20" t="s">
        <v>82</v>
      </c>
      <c r="P1350" s="19"/>
    </row>
    <row r="1351" spans="1:16" x14ac:dyDescent="0.3">
      <c r="A1351" s="12" t="s">
        <v>219</v>
      </c>
      <c r="B1351" s="12" t="s">
        <v>147</v>
      </c>
      <c r="C1351" s="12" t="s">
        <v>220</v>
      </c>
      <c r="D1351" s="12" t="s">
        <v>79</v>
      </c>
      <c r="E1351" s="21">
        <v>5.5916230669333302</v>
      </c>
      <c r="F1351" s="23">
        <v>1872.9677020239801</v>
      </c>
      <c r="G1351" s="23">
        <v>182866.854293774</v>
      </c>
      <c r="H1351" s="16">
        <v>1.0242248160594001E-2</v>
      </c>
      <c r="I1351" s="16" t="s">
        <v>117</v>
      </c>
      <c r="J1351" s="16">
        <v>0.25342445898494198</v>
      </c>
      <c r="K1351" s="17" t="s">
        <v>117</v>
      </c>
      <c r="L1351" s="18" t="s">
        <v>117</v>
      </c>
      <c r="M1351" s="19" t="s">
        <v>80</v>
      </c>
      <c r="N1351" s="20" t="s">
        <v>117</v>
      </c>
      <c r="O1351" s="20" t="s">
        <v>82</v>
      </c>
      <c r="P1351" s="19"/>
    </row>
    <row r="1352" spans="1:16" x14ac:dyDescent="0.3">
      <c r="A1352" s="12" t="s">
        <v>221</v>
      </c>
      <c r="B1352" s="12" t="s">
        <v>147</v>
      </c>
      <c r="C1352" s="12" t="s">
        <v>164</v>
      </c>
      <c r="D1352" s="12" t="s">
        <v>79</v>
      </c>
      <c r="E1352" s="21">
        <v>5.5815321264</v>
      </c>
      <c r="F1352" s="23">
        <v>88442.815374918093</v>
      </c>
      <c r="G1352" s="23">
        <v>143822.35339594501</v>
      </c>
      <c r="H1352" s="16">
        <v>0.61494484888196399</v>
      </c>
      <c r="I1352" s="16" t="s">
        <v>117</v>
      </c>
      <c r="J1352" s="16">
        <v>2.2288552755208602</v>
      </c>
      <c r="K1352" s="17" t="s">
        <v>117</v>
      </c>
      <c r="L1352" s="18" t="s">
        <v>117</v>
      </c>
      <c r="N1352" s="20" t="s">
        <v>117</v>
      </c>
      <c r="O1352" s="20" t="s">
        <v>82</v>
      </c>
      <c r="P1352" s="19"/>
    </row>
    <row r="1353" spans="1:16" x14ac:dyDescent="0.3">
      <c r="A1353" s="12" t="s">
        <v>222</v>
      </c>
      <c r="B1353" s="12" t="s">
        <v>147</v>
      </c>
      <c r="C1353" s="12" t="s">
        <v>166</v>
      </c>
      <c r="D1353" s="12" t="s">
        <v>79</v>
      </c>
      <c r="E1353" s="21">
        <v>5.58160529573333</v>
      </c>
      <c r="F1353" s="23">
        <v>1872666.31609609</v>
      </c>
      <c r="G1353" s="23">
        <v>121495.193627795</v>
      </c>
      <c r="H1353" s="16">
        <v>15.413501227324801</v>
      </c>
      <c r="I1353" s="16" t="s">
        <v>117</v>
      </c>
      <c r="J1353" s="16">
        <v>53.504764071314099</v>
      </c>
      <c r="K1353" s="17" t="s">
        <v>117</v>
      </c>
      <c r="L1353" s="18" t="s">
        <v>117</v>
      </c>
      <c r="N1353" s="20" t="s">
        <v>117</v>
      </c>
      <c r="O1353" s="20" t="s">
        <v>82</v>
      </c>
      <c r="P1353" s="19"/>
    </row>
    <row r="1354" spans="1:16" x14ac:dyDescent="0.3">
      <c r="A1354" s="12" t="s">
        <v>223</v>
      </c>
      <c r="B1354" s="12" t="s">
        <v>147</v>
      </c>
      <c r="C1354" s="12" t="s">
        <v>174</v>
      </c>
      <c r="D1354" s="12" t="s">
        <v>79</v>
      </c>
      <c r="E1354" s="21">
        <v>5.5915382794666604</v>
      </c>
      <c r="F1354" s="23">
        <v>575.17553399797703</v>
      </c>
      <c r="G1354" s="23">
        <v>150646.767823937</v>
      </c>
      <c r="H1354" s="16">
        <v>3.8180409862510001E-3</v>
      </c>
      <c r="I1354" s="16" t="s">
        <v>117</v>
      </c>
      <c r="J1354" s="16">
        <v>0.23248287898976899</v>
      </c>
      <c r="K1354" s="17" t="s">
        <v>117</v>
      </c>
      <c r="L1354" s="18" t="s">
        <v>117</v>
      </c>
      <c r="M1354" s="19" t="s">
        <v>80</v>
      </c>
      <c r="N1354" s="20" t="s">
        <v>117</v>
      </c>
      <c r="O1354" s="20" t="s">
        <v>82</v>
      </c>
      <c r="P1354" s="19"/>
    </row>
    <row r="1355" spans="1:16" x14ac:dyDescent="0.3">
      <c r="A1355" s="12" t="s">
        <v>224</v>
      </c>
      <c r="B1355" s="12" t="s">
        <v>147</v>
      </c>
      <c r="C1355" s="12" t="s">
        <v>78</v>
      </c>
      <c r="D1355" s="12" t="s">
        <v>79</v>
      </c>
      <c r="E1355" s="21">
        <v>5.5815223837333301</v>
      </c>
      <c r="F1355" s="23">
        <v>51667.085682028002</v>
      </c>
      <c r="G1355" s="23">
        <v>153662.61600445001</v>
      </c>
      <c r="H1355" s="16">
        <v>0.33623718654205198</v>
      </c>
      <c r="I1355" s="16" t="s">
        <v>117</v>
      </c>
      <c r="J1355" s="16">
        <v>1.31733701589611</v>
      </c>
      <c r="K1355" s="17" t="s">
        <v>117</v>
      </c>
      <c r="L1355" s="18" t="s">
        <v>117</v>
      </c>
      <c r="N1355" s="20" t="s">
        <v>117</v>
      </c>
      <c r="O1355" s="20" t="s">
        <v>82</v>
      </c>
      <c r="P1355" s="19"/>
    </row>
    <row r="1356" spans="1:16" x14ac:dyDescent="0.3">
      <c r="A1356" s="12" t="s">
        <v>225</v>
      </c>
      <c r="B1356" s="12" t="s">
        <v>147</v>
      </c>
      <c r="C1356" s="12" t="s">
        <v>181</v>
      </c>
      <c r="D1356" s="12" t="s">
        <v>79</v>
      </c>
      <c r="E1356" s="21">
        <v>5.5815673056000001</v>
      </c>
      <c r="F1356" s="23">
        <v>552.68853667942096</v>
      </c>
      <c r="G1356" s="23">
        <v>167116.18865164</v>
      </c>
      <c r="H1356" s="16">
        <v>3.307211235122E-3</v>
      </c>
      <c r="I1356" s="16" t="s">
        <v>117</v>
      </c>
      <c r="J1356" s="16">
        <v>0.23081772052558</v>
      </c>
      <c r="K1356" s="17" t="s">
        <v>117</v>
      </c>
      <c r="L1356" s="18" t="s">
        <v>117</v>
      </c>
      <c r="M1356" s="19" t="s">
        <v>80</v>
      </c>
      <c r="N1356" s="20" t="s">
        <v>117</v>
      </c>
      <c r="O1356" s="20" t="s">
        <v>82</v>
      </c>
      <c r="P1356" s="19"/>
    </row>
    <row r="1357" spans="1:16" x14ac:dyDescent="0.3">
      <c r="A1357" s="12" t="s">
        <v>226</v>
      </c>
      <c r="B1357" s="12" t="s">
        <v>147</v>
      </c>
      <c r="C1357" s="12" t="s">
        <v>187</v>
      </c>
      <c r="D1357" s="12" t="s">
        <v>79</v>
      </c>
      <c r="E1357" s="21">
        <v>5.5815974792</v>
      </c>
      <c r="F1357" s="23">
        <v>1575747.5939430599</v>
      </c>
      <c r="G1357" s="23">
        <v>141806.95535574001</v>
      </c>
      <c r="H1357" s="16">
        <v>11.1119203567279</v>
      </c>
      <c r="I1357" s="16" t="s">
        <v>117</v>
      </c>
      <c r="J1357" s="16">
        <v>37.967626020255501</v>
      </c>
      <c r="K1357" s="17" t="s">
        <v>117</v>
      </c>
      <c r="L1357" s="18" t="s">
        <v>117</v>
      </c>
      <c r="N1357" s="20" t="s">
        <v>117</v>
      </c>
      <c r="O1357" s="20" t="s">
        <v>82</v>
      </c>
      <c r="P1357" s="19"/>
    </row>
    <row r="1358" spans="1:16" x14ac:dyDescent="0.3">
      <c r="A1358" s="12" t="s">
        <v>227</v>
      </c>
      <c r="B1358" s="12" t="s">
        <v>147</v>
      </c>
      <c r="C1358" s="12" t="s">
        <v>192</v>
      </c>
      <c r="D1358" s="12" t="s">
        <v>79</v>
      </c>
      <c r="E1358" s="21">
        <v>5.5816796261333304</v>
      </c>
      <c r="F1358" s="23">
        <v>1894.0898459748801</v>
      </c>
      <c r="G1358" s="23">
        <v>157852.315998437</v>
      </c>
      <c r="H1358" s="16">
        <v>1.1999126107175E-2</v>
      </c>
      <c r="I1358" s="16" t="s">
        <v>117</v>
      </c>
      <c r="J1358" s="16">
        <v>0.259151679563486</v>
      </c>
      <c r="K1358" s="17" t="s">
        <v>117</v>
      </c>
      <c r="L1358" s="18" t="s">
        <v>117</v>
      </c>
      <c r="M1358" s="19" t="s">
        <v>80</v>
      </c>
      <c r="N1358" s="20" t="s">
        <v>117</v>
      </c>
      <c r="O1358" s="20" t="s">
        <v>82</v>
      </c>
      <c r="P1358" s="19"/>
    </row>
    <row r="1359" spans="1:16" x14ac:dyDescent="0.3">
      <c r="A1359" s="12" t="s">
        <v>228</v>
      </c>
      <c r="B1359" s="12" t="s">
        <v>147</v>
      </c>
      <c r="C1359" s="12" t="s">
        <v>183</v>
      </c>
      <c r="D1359" s="12" t="s">
        <v>79</v>
      </c>
      <c r="E1359" s="21">
        <v>5.5916617805333297</v>
      </c>
      <c r="F1359" s="23">
        <v>504.65979975796898</v>
      </c>
      <c r="G1359" s="23">
        <v>161400.471736554</v>
      </c>
      <c r="H1359" s="16">
        <v>3.1267554197839998E-3</v>
      </c>
      <c r="I1359" s="16" t="s">
        <v>117</v>
      </c>
      <c r="J1359" s="16">
        <v>0.23022948774924401</v>
      </c>
      <c r="K1359" s="17" t="s">
        <v>117</v>
      </c>
      <c r="L1359" s="18" t="s">
        <v>117</v>
      </c>
      <c r="M1359" s="19" t="s">
        <v>80</v>
      </c>
      <c r="N1359" s="20" t="s">
        <v>117</v>
      </c>
      <c r="O1359" s="20" t="s">
        <v>82</v>
      </c>
      <c r="P1359" s="19"/>
    </row>
    <row r="1360" spans="1:16" x14ac:dyDescent="0.3">
      <c r="A1360" s="12" t="s">
        <v>229</v>
      </c>
      <c r="B1360" s="12" t="s">
        <v>147</v>
      </c>
      <c r="C1360" s="12" t="s">
        <v>197</v>
      </c>
      <c r="D1360" s="12" t="s">
        <v>79</v>
      </c>
      <c r="E1360" s="21">
        <v>5.5816268416000003</v>
      </c>
      <c r="F1360" s="23">
        <v>1709294.40063555</v>
      </c>
      <c r="G1360" s="23">
        <v>139950.88637282801</v>
      </c>
      <c r="H1360" s="16">
        <v>12.213530367231799</v>
      </c>
      <c r="I1360" s="16" t="s">
        <v>117</v>
      </c>
      <c r="J1360" s="16">
        <v>41.892481500042699</v>
      </c>
      <c r="K1360" s="17" t="s">
        <v>117</v>
      </c>
      <c r="L1360" s="18" t="s">
        <v>117</v>
      </c>
      <c r="N1360" s="20" t="s">
        <v>117</v>
      </c>
      <c r="O1360" s="20" t="s">
        <v>82</v>
      </c>
      <c r="P1360" s="19"/>
    </row>
    <row r="1361" spans="1:16" x14ac:dyDescent="0.3">
      <c r="A1361" s="12" t="s">
        <v>230</v>
      </c>
      <c r="B1361" s="12" t="s">
        <v>147</v>
      </c>
      <c r="C1361" s="12" t="s">
        <v>156</v>
      </c>
      <c r="D1361" s="12" t="s">
        <v>79</v>
      </c>
      <c r="E1361" s="21">
        <v>5.5815098607999998</v>
      </c>
      <c r="F1361" s="23">
        <v>1245348.00340432</v>
      </c>
      <c r="G1361" s="23">
        <v>124437.81524605599</v>
      </c>
      <c r="H1361" s="16">
        <v>10.0077938602653</v>
      </c>
      <c r="I1361" s="16" t="s">
        <v>117</v>
      </c>
      <c r="J1361" s="16">
        <v>34.069520529313998</v>
      </c>
      <c r="K1361" s="17" t="s">
        <v>117</v>
      </c>
      <c r="L1361" s="18" t="s">
        <v>117</v>
      </c>
      <c r="N1361" s="20" t="s">
        <v>117</v>
      </c>
      <c r="O1361" s="20" t="s">
        <v>82</v>
      </c>
      <c r="P1361" s="19"/>
    </row>
    <row r="1362" spans="1:16" x14ac:dyDescent="0.3">
      <c r="A1362" s="12" t="s">
        <v>231</v>
      </c>
      <c r="B1362" s="12" t="s">
        <v>147</v>
      </c>
      <c r="C1362" s="12" t="s">
        <v>150</v>
      </c>
      <c r="D1362" s="12" t="s">
        <v>79</v>
      </c>
      <c r="E1362" s="21">
        <v>5.5815745760000004</v>
      </c>
      <c r="F1362" s="23">
        <v>381.34919897558501</v>
      </c>
      <c r="G1362" s="23">
        <v>143310.615128153</v>
      </c>
      <c r="H1362" s="16">
        <v>2.6609975725419999E-3</v>
      </c>
      <c r="I1362" s="16" t="s">
        <v>117</v>
      </c>
      <c r="J1362" s="16">
        <v>0.228711257856484</v>
      </c>
      <c r="K1362" s="17" t="s">
        <v>117</v>
      </c>
      <c r="L1362" s="18" t="s">
        <v>117</v>
      </c>
      <c r="M1362" s="19" t="s">
        <v>80</v>
      </c>
      <c r="N1362" s="20" t="s">
        <v>117</v>
      </c>
      <c r="O1362" s="20" t="s">
        <v>82</v>
      </c>
      <c r="P1362" s="19"/>
    </row>
    <row r="1363" spans="1:16" x14ac:dyDescent="0.3">
      <c r="A1363" s="12" t="s">
        <v>232</v>
      </c>
      <c r="B1363" s="12" t="s">
        <v>147</v>
      </c>
      <c r="C1363" s="12" t="s">
        <v>78</v>
      </c>
      <c r="D1363" s="12" t="s">
        <v>79</v>
      </c>
      <c r="E1363" s="21">
        <v>5.5816176061333298</v>
      </c>
      <c r="F1363" s="23">
        <v>54769.840724571899</v>
      </c>
      <c r="G1363" s="23">
        <v>151142.67439405899</v>
      </c>
      <c r="H1363" s="16">
        <v>0.36237178509741003</v>
      </c>
      <c r="I1363" s="16" t="s">
        <v>117</v>
      </c>
      <c r="J1363" s="16">
        <v>1.4027348268245301</v>
      </c>
      <c r="K1363" s="17" t="s">
        <v>117</v>
      </c>
      <c r="L1363" s="18" t="s">
        <v>117</v>
      </c>
      <c r="N1363" s="20" t="s">
        <v>117</v>
      </c>
      <c r="O1363" s="20" t="s">
        <v>82</v>
      </c>
      <c r="P1363" s="19"/>
    </row>
    <row r="1364" spans="1:16" x14ac:dyDescent="0.3">
      <c r="A1364" s="12" t="s">
        <v>233</v>
      </c>
      <c r="B1364" s="12" t="s">
        <v>147</v>
      </c>
      <c r="C1364" s="12" t="s">
        <v>150</v>
      </c>
      <c r="D1364" s="12" t="s">
        <v>79</v>
      </c>
      <c r="E1364" s="21">
        <v>5.5815845599999996</v>
      </c>
      <c r="F1364" s="23">
        <v>2716.2326941749102</v>
      </c>
      <c r="G1364" s="23">
        <v>145184.096879191</v>
      </c>
      <c r="H1364" s="16">
        <v>1.8708885839164E-2</v>
      </c>
      <c r="I1364" s="16" t="s">
        <v>117</v>
      </c>
      <c r="J1364" s="16">
        <v>0.28102537360489899</v>
      </c>
      <c r="K1364" s="17" t="s">
        <v>117</v>
      </c>
      <c r="L1364" s="18" t="s">
        <v>117</v>
      </c>
      <c r="M1364" s="19" t="s">
        <v>80</v>
      </c>
      <c r="N1364" s="20" t="s">
        <v>117</v>
      </c>
      <c r="O1364" s="20" t="s">
        <v>82</v>
      </c>
      <c r="P1364" s="19"/>
    </row>
    <row r="1365" spans="1:16" x14ac:dyDescent="0.3">
      <c r="A1365" s="12" t="s">
        <v>234</v>
      </c>
      <c r="B1365" s="12" t="s">
        <v>147</v>
      </c>
      <c r="C1365" s="12" t="s">
        <v>78</v>
      </c>
      <c r="D1365" s="12" t="s">
        <v>79</v>
      </c>
      <c r="E1365" s="21">
        <v>5.5815745917333297</v>
      </c>
      <c r="F1365" s="23">
        <v>53947.927008733801</v>
      </c>
      <c r="G1365" s="23">
        <v>148880.27959847401</v>
      </c>
      <c r="H1365" s="16">
        <v>0.36235777602130798</v>
      </c>
      <c r="I1365" s="16" t="s">
        <v>117</v>
      </c>
      <c r="J1365" s="16">
        <v>1.40268904635763</v>
      </c>
      <c r="K1365" s="17" t="s">
        <v>117</v>
      </c>
      <c r="L1365" s="18" t="s">
        <v>117</v>
      </c>
      <c r="N1365" s="20" t="s">
        <v>117</v>
      </c>
      <c r="O1365" s="20" t="s">
        <v>82</v>
      </c>
      <c r="P1365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F01F-DB0F-45FF-A84E-8D373459E9ED}">
  <sheetPr>
    <tabColor rgb="FF92D050"/>
  </sheetPr>
  <dimension ref="A1:P1250"/>
  <sheetViews>
    <sheetView topLeftCell="A907" workbookViewId="0">
      <selection activeCell="L1136" sqref="L1136"/>
    </sheetView>
  </sheetViews>
  <sheetFormatPr defaultRowHeight="14.4" x14ac:dyDescent="0.3"/>
  <cols>
    <col min="1" max="1" width="31.77734375" style="12" bestFit="1" customWidth="1"/>
    <col min="2" max="2" width="13.88671875" style="12" bestFit="1" customWidth="1"/>
    <col min="3" max="3" width="15" style="12" bestFit="1" customWidth="1"/>
    <col min="4" max="4" width="13.109375" style="12" bestFit="1" customWidth="1"/>
    <col min="5" max="5" width="7.21875" style="21" customWidth="1"/>
    <col min="6" max="7" width="11.5546875" style="23" customWidth="1"/>
    <col min="8" max="8" width="11.5546875" style="16" customWidth="1"/>
    <col min="9" max="10" width="12.21875" style="16" customWidth="1"/>
    <col min="11" max="11" width="10.21875" style="17" customWidth="1"/>
    <col min="12" max="12" width="9" style="18" bestFit="1" customWidth="1"/>
    <col min="13" max="13" width="12.21875" style="19" customWidth="1"/>
    <col min="14" max="14" width="8" style="20" customWidth="1"/>
    <col min="15" max="15" width="6.6640625" style="20" customWidth="1"/>
    <col min="16" max="16" width="7.21875" style="19" customWidth="1"/>
    <col min="256" max="256" width="10.21875" customWidth="1"/>
    <col min="257" max="257" width="11.6640625" customWidth="1"/>
    <col min="258" max="258" width="13" customWidth="1"/>
    <col min="259" max="259" width="12.6640625" customWidth="1"/>
    <col min="260" max="262" width="11.5546875" customWidth="1"/>
    <col min="263" max="264" width="12.21875" customWidth="1"/>
    <col min="265" max="265" width="10.21875" customWidth="1"/>
    <col min="266" max="266" width="8" customWidth="1"/>
    <col min="267" max="267" width="12.21875" customWidth="1"/>
    <col min="268" max="268" width="8" customWidth="1"/>
    <col min="269" max="269" width="6.6640625" customWidth="1"/>
    <col min="270" max="270" width="7.21875" customWidth="1"/>
    <col min="271" max="271" width="12.6640625" customWidth="1"/>
    <col min="272" max="272" width="7.21875" customWidth="1"/>
    <col min="512" max="512" width="10.21875" customWidth="1"/>
    <col min="513" max="513" width="11.6640625" customWidth="1"/>
    <col min="514" max="514" width="13" customWidth="1"/>
    <col min="515" max="515" width="12.6640625" customWidth="1"/>
    <col min="516" max="518" width="11.5546875" customWidth="1"/>
    <col min="519" max="520" width="12.21875" customWidth="1"/>
    <col min="521" max="521" width="10.21875" customWidth="1"/>
    <col min="522" max="522" width="8" customWidth="1"/>
    <col min="523" max="523" width="12.21875" customWidth="1"/>
    <col min="524" max="524" width="8" customWidth="1"/>
    <col min="525" max="525" width="6.6640625" customWidth="1"/>
    <col min="526" max="526" width="7.21875" customWidth="1"/>
    <col min="527" max="527" width="12.6640625" customWidth="1"/>
    <col min="528" max="528" width="7.21875" customWidth="1"/>
    <col min="768" max="768" width="10.21875" customWidth="1"/>
    <col min="769" max="769" width="11.6640625" customWidth="1"/>
    <col min="770" max="770" width="13" customWidth="1"/>
    <col min="771" max="771" width="12.6640625" customWidth="1"/>
    <col min="772" max="774" width="11.5546875" customWidth="1"/>
    <col min="775" max="776" width="12.21875" customWidth="1"/>
    <col min="777" max="777" width="10.21875" customWidth="1"/>
    <col min="778" max="778" width="8" customWidth="1"/>
    <col min="779" max="779" width="12.21875" customWidth="1"/>
    <col min="780" max="780" width="8" customWidth="1"/>
    <col min="781" max="781" width="6.6640625" customWidth="1"/>
    <col min="782" max="782" width="7.21875" customWidth="1"/>
    <col min="783" max="783" width="12.6640625" customWidth="1"/>
    <col min="784" max="784" width="7.21875" customWidth="1"/>
    <col min="1024" max="1024" width="10.21875" customWidth="1"/>
    <col min="1025" max="1025" width="11.6640625" customWidth="1"/>
    <col min="1026" max="1026" width="13" customWidth="1"/>
    <col min="1027" max="1027" width="12.6640625" customWidth="1"/>
    <col min="1028" max="1030" width="11.5546875" customWidth="1"/>
    <col min="1031" max="1032" width="12.21875" customWidth="1"/>
    <col min="1033" max="1033" width="10.21875" customWidth="1"/>
    <col min="1034" max="1034" width="8" customWidth="1"/>
    <col min="1035" max="1035" width="12.21875" customWidth="1"/>
    <col min="1036" max="1036" width="8" customWidth="1"/>
    <col min="1037" max="1037" width="6.6640625" customWidth="1"/>
    <col min="1038" max="1038" width="7.21875" customWidth="1"/>
    <col min="1039" max="1039" width="12.6640625" customWidth="1"/>
    <col min="1040" max="1040" width="7.21875" customWidth="1"/>
    <col min="1280" max="1280" width="10.21875" customWidth="1"/>
    <col min="1281" max="1281" width="11.6640625" customWidth="1"/>
    <col min="1282" max="1282" width="13" customWidth="1"/>
    <col min="1283" max="1283" width="12.6640625" customWidth="1"/>
    <col min="1284" max="1286" width="11.5546875" customWidth="1"/>
    <col min="1287" max="1288" width="12.21875" customWidth="1"/>
    <col min="1289" max="1289" width="10.21875" customWidth="1"/>
    <col min="1290" max="1290" width="8" customWidth="1"/>
    <col min="1291" max="1291" width="12.21875" customWidth="1"/>
    <col min="1292" max="1292" width="8" customWidth="1"/>
    <col min="1293" max="1293" width="6.6640625" customWidth="1"/>
    <col min="1294" max="1294" width="7.21875" customWidth="1"/>
    <col min="1295" max="1295" width="12.6640625" customWidth="1"/>
    <col min="1296" max="1296" width="7.21875" customWidth="1"/>
    <col min="1536" max="1536" width="10.21875" customWidth="1"/>
    <col min="1537" max="1537" width="11.6640625" customWidth="1"/>
    <col min="1538" max="1538" width="13" customWidth="1"/>
    <col min="1539" max="1539" width="12.6640625" customWidth="1"/>
    <col min="1540" max="1542" width="11.5546875" customWidth="1"/>
    <col min="1543" max="1544" width="12.21875" customWidth="1"/>
    <col min="1545" max="1545" width="10.21875" customWidth="1"/>
    <col min="1546" max="1546" width="8" customWidth="1"/>
    <col min="1547" max="1547" width="12.21875" customWidth="1"/>
    <col min="1548" max="1548" width="8" customWidth="1"/>
    <col min="1549" max="1549" width="6.6640625" customWidth="1"/>
    <col min="1550" max="1550" width="7.21875" customWidth="1"/>
    <col min="1551" max="1551" width="12.6640625" customWidth="1"/>
    <col min="1552" max="1552" width="7.21875" customWidth="1"/>
    <col min="1792" max="1792" width="10.21875" customWidth="1"/>
    <col min="1793" max="1793" width="11.6640625" customWidth="1"/>
    <col min="1794" max="1794" width="13" customWidth="1"/>
    <col min="1795" max="1795" width="12.6640625" customWidth="1"/>
    <col min="1796" max="1798" width="11.5546875" customWidth="1"/>
    <col min="1799" max="1800" width="12.21875" customWidth="1"/>
    <col min="1801" max="1801" width="10.21875" customWidth="1"/>
    <col min="1802" max="1802" width="8" customWidth="1"/>
    <col min="1803" max="1803" width="12.21875" customWidth="1"/>
    <col min="1804" max="1804" width="8" customWidth="1"/>
    <col min="1805" max="1805" width="6.6640625" customWidth="1"/>
    <col min="1806" max="1806" width="7.21875" customWidth="1"/>
    <col min="1807" max="1807" width="12.6640625" customWidth="1"/>
    <col min="1808" max="1808" width="7.21875" customWidth="1"/>
    <col min="2048" max="2048" width="10.21875" customWidth="1"/>
    <col min="2049" max="2049" width="11.6640625" customWidth="1"/>
    <col min="2050" max="2050" width="13" customWidth="1"/>
    <col min="2051" max="2051" width="12.6640625" customWidth="1"/>
    <col min="2052" max="2054" width="11.5546875" customWidth="1"/>
    <col min="2055" max="2056" width="12.21875" customWidth="1"/>
    <col min="2057" max="2057" width="10.21875" customWidth="1"/>
    <col min="2058" max="2058" width="8" customWidth="1"/>
    <col min="2059" max="2059" width="12.21875" customWidth="1"/>
    <col min="2060" max="2060" width="8" customWidth="1"/>
    <col min="2061" max="2061" width="6.6640625" customWidth="1"/>
    <col min="2062" max="2062" width="7.21875" customWidth="1"/>
    <col min="2063" max="2063" width="12.6640625" customWidth="1"/>
    <col min="2064" max="2064" width="7.21875" customWidth="1"/>
    <col min="2304" max="2304" width="10.21875" customWidth="1"/>
    <col min="2305" max="2305" width="11.6640625" customWidth="1"/>
    <col min="2306" max="2306" width="13" customWidth="1"/>
    <col min="2307" max="2307" width="12.6640625" customWidth="1"/>
    <col min="2308" max="2310" width="11.5546875" customWidth="1"/>
    <col min="2311" max="2312" width="12.21875" customWidth="1"/>
    <col min="2313" max="2313" width="10.21875" customWidth="1"/>
    <col min="2314" max="2314" width="8" customWidth="1"/>
    <col min="2315" max="2315" width="12.21875" customWidth="1"/>
    <col min="2316" max="2316" width="8" customWidth="1"/>
    <col min="2317" max="2317" width="6.6640625" customWidth="1"/>
    <col min="2318" max="2318" width="7.21875" customWidth="1"/>
    <col min="2319" max="2319" width="12.6640625" customWidth="1"/>
    <col min="2320" max="2320" width="7.21875" customWidth="1"/>
    <col min="2560" max="2560" width="10.21875" customWidth="1"/>
    <col min="2561" max="2561" width="11.6640625" customWidth="1"/>
    <col min="2562" max="2562" width="13" customWidth="1"/>
    <col min="2563" max="2563" width="12.6640625" customWidth="1"/>
    <col min="2564" max="2566" width="11.5546875" customWidth="1"/>
    <col min="2567" max="2568" width="12.21875" customWidth="1"/>
    <col min="2569" max="2569" width="10.21875" customWidth="1"/>
    <col min="2570" max="2570" width="8" customWidth="1"/>
    <col min="2571" max="2571" width="12.21875" customWidth="1"/>
    <col min="2572" max="2572" width="8" customWidth="1"/>
    <col min="2573" max="2573" width="6.6640625" customWidth="1"/>
    <col min="2574" max="2574" width="7.21875" customWidth="1"/>
    <col min="2575" max="2575" width="12.6640625" customWidth="1"/>
    <col min="2576" max="2576" width="7.21875" customWidth="1"/>
    <col min="2816" max="2816" width="10.21875" customWidth="1"/>
    <col min="2817" max="2817" width="11.6640625" customWidth="1"/>
    <col min="2818" max="2818" width="13" customWidth="1"/>
    <col min="2819" max="2819" width="12.6640625" customWidth="1"/>
    <col min="2820" max="2822" width="11.5546875" customWidth="1"/>
    <col min="2823" max="2824" width="12.21875" customWidth="1"/>
    <col min="2825" max="2825" width="10.21875" customWidth="1"/>
    <col min="2826" max="2826" width="8" customWidth="1"/>
    <col min="2827" max="2827" width="12.21875" customWidth="1"/>
    <col min="2828" max="2828" width="8" customWidth="1"/>
    <col min="2829" max="2829" width="6.6640625" customWidth="1"/>
    <col min="2830" max="2830" width="7.21875" customWidth="1"/>
    <col min="2831" max="2831" width="12.6640625" customWidth="1"/>
    <col min="2832" max="2832" width="7.21875" customWidth="1"/>
    <col min="3072" max="3072" width="10.21875" customWidth="1"/>
    <col min="3073" max="3073" width="11.6640625" customWidth="1"/>
    <col min="3074" max="3074" width="13" customWidth="1"/>
    <col min="3075" max="3075" width="12.6640625" customWidth="1"/>
    <col min="3076" max="3078" width="11.5546875" customWidth="1"/>
    <col min="3079" max="3080" width="12.21875" customWidth="1"/>
    <col min="3081" max="3081" width="10.21875" customWidth="1"/>
    <col min="3082" max="3082" width="8" customWidth="1"/>
    <col min="3083" max="3083" width="12.21875" customWidth="1"/>
    <col min="3084" max="3084" width="8" customWidth="1"/>
    <col min="3085" max="3085" width="6.6640625" customWidth="1"/>
    <col min="3086" max="3086" width="7.21875" customWidth="1"/>
    <col min="3087" max="3087" width="12.6640625" customWidth="1"/>
    <col min="3088" max="3088" width="7.21875" customWidth="1"/>
    <col min="3328" max="3328" width="10.21875" customWidth="1"/>
    <col min="3329" max="3329" width="11.6640625" customWidth="1"/>
    <col min="3330" max="3330" width="13" customWidth="1"/>
    <col min="3331" max="3331" width="12.6640625" customWidth="1"/>
    <col min="3332" max="3334" width="11.5546875" customWidth="1"/>
    <col min="3335" max="3336" width="12.21875" customWidth="1"/>
    <col min="3337" max="3337" width="10.21875" customWidth="1"/>
    <col min="3338" max="3338" width="8" customWidth="1"/>
    <col min="3339" max="3339" width="12.21875" customWidth="1"/>
    <col min="3340" max="3340" width="8" customWidth="1"/>
    <col min="3341" max="3341" width="6.6640625" customWidth="1"/>
    <col min="3342" max="3342" width="7.21875" customWidth="1"/>
    <col min="3343" max="3343" width="12.6640625" customWidth="1"/>
    <col min="3344" max="3344" width="7.21875" customWidth="1"/>
    <col min="3584" max="3584" width="10.21875" customWidth="1"/>
    <col min="3585" max="3585" width="11.6640625" customWidth="1"/>
    <col min="3586" max="3586" width="13" customWidth="1"/>
    <col min="3587" max="3587" width="12.6640625" customWidth="1"/>
    <col min="3588" max="3590" width="11.5546875" customWidth="1"/>
    <col min="3591" max="3592" width="12.21875" customWidth="1"/>
    <col min="3593" max="3593" width="10.21875" customWidth="1"/>
    <col min="3594" max="3594" width="8" customWidth="1"/>
    <col min="3595" max="3595" width="12.21875" customWidth="1"/>
    <col min="3596" max="3596" width="8" customWidth="1"/>
    <col min="3597" max="3597" width="6.6640625" customWidth="1"/>
    <col min="3598" max="3598" width="7.21875" customWidth="1"/>
    <col min="3599" max="3599" width="12.6640625" customWidth="1"/>
    <col min="3600" max="3600" width="7.21875" customWidth="1"/>
    <col min="3840" max="3840" width="10.21875" customWidth="1"/>
    <col min="3841" max="3841" width="11.6640625" customWidth="1"/>
    <col min="3842" max="3842" width="13" customWidth="1"/>
    <col min="3843" max="3843" width="12.6640625" customWidth="1"/>
    <col min="3844" max="3846" width="11.5546875" customWidth="1"/>
    <col min="3847" max="3848" width="12.21875" customWidth="1"/>
    <col min="3849" max="3849" width="10.21875" customWidth="1"/>
    <col min="3850" max="3850" width="8" customWidth="1"/>
    <col min="3851" max="3851" width="12.21875" customWidth="1"/>
    <col min="3852" max="3852" width="8" customWidth="1"/>
    <col min="3853" max="3853" width="6.6640625" customWidth="1"/>
    <col min="3854" max="3854" width="7.21875" customWidth="1"/>
    <col min="3855" max="3855" width="12.6640625" customWidth="1"/>
    <col min="3856" max="3856" width="7.21875" customWidth="1"/>
    <col min="4096" max="4096" width="10.21875" customWidth="1"/>
    <col min="4097" max="4097" width="11.6640625" customWidth="1"/>
    <col min="4098" max="4098" width="13" customWidth="1"/>
    <col min="4099" max="4099" width="12.6640625" customWidth="1"/>
    <col min="4100" max="4102" width="11.5546875" customWidth="1"/>
    <col min="4103" max="4104" width="12.21875" customWidth="1"/>
    <col min="4105" max="4105" width="10.21875" customWidth="1"/>
    <col min="4106" max="4106" width="8" customWidth="1"/>
    <col min="4107" max="4107" width="12.21875" customWidth="1"/>
    <col min="4108" max="4108" width="8" customWidth="1"/>
    <col min="4109" max="4109" width="6.6640625" customWidth="1"/>
    <col min="4110" max="4110" width="7.21875" customWidth="1"/>
    <col min="4111" max="4111" width="12.6640625" customWidth="1"/>
    <col min="4112" max="4112" width="7.21875" customWidth="1"/>
    <col min="4352" max="4352" width="10.21875" customWidth="1"/>
    <col min="4353" max="4353" width="11.6640625" customWidth="1"/>
    <col min="4354" max="4354" width="13" customWidth="1"/>
    <col min="4355" max="4355" width="12.6640625" customWidth="1"/>
    <col min="4356" max="4358" width="11.5546875" customWidth="1"/>
    <col min="4359" max="4360" width="12.21875" customWidth="1"/>
    <col min="4361" max="4361" width="10.21875" customWidth="1"/>
    <col min="4362" max="4362" width="8" customWidth="1"/>
    <col min="4363" max="4363" width="12.21875" customWidth="1"/>
    <col min="4364" max="4364" width="8" customWidth="1"/>
    <col min="4365" max="4365" width="6.6640625" customWidth="1"/>
    <col min="4366" max="4366" width="7.21875" customWidth="1"/>
    <col min="4367" max="4367" width="12.6640625" customWidth="1"/>
    <col min="4368" max="4368" width="7.21875" customWidth="1"/>
    <col min="4608" max="4608" width="10.21875" customWidth="1"/>
    <col min="4609" max="4609" width="11.6640625" customWidth="1"/>
    <col min="4610" max="4610" width="13" customWidth="1"/>
    <col min="4611" max="4611" width="12.6640625" customWidth="1"/>
    <col min="4612" max="4614" width="11.5546875" customWidth="1"/>
    <col min="4615" max="4616" width="12.21875" customWidth="1"/>
    <col min="4617" max="4617" width="10.21875" customWidth="1"/>
    <col min="4618" max="4618" width="8" customWidth="1"/>
    <col min="4619" max="4619" width="12.21875" customWidth="1"/>
    <col min="4620" max="4620" width="8" customWidth="1"/>
    <col min="4621" max="4621" width="6.6640625" customWidth="1"/>
    <col min="4622" max="4622" width="7.21875" customWidth="1"/>
    <col min="4623" max="4623" width="12.6640625" customWidth="1"/>
    <col min="4624" max="4624" width="7.21875" customWidth="1"/>
    <col min="4864" max="4864" width="10.21875" customWidth="1"/>
    <col min="4865" max="4865" width="11.6640625" customWidth="1"/>
    <col min="4866" max="4866" width="13" customWidth="1"/>
    <col min="4867" max="4867" width="12.6640625" customWidth="1"/>
    <col min="4868" max="4870" width="11.5546875" customWidth="1"/>
    <col min="4871" max="4872" width="12.21875" customWidth="1"/>
    <col min="4873" max="4873" width="10.21875" customWidth="1"/>
    <col min="4874" max="4874" width="8" customWidth="1"/>
    <col min="4875" max="4875" width="12.21875" customWidth="1"/>
    <col min="4876" max="4876" width="8" customWidth="1"/>
    <col min="4877" max="4877" width="6.6640625" customWidth="1"/>
    <col min="4878" max="4878" width="7.21875" customWidth="1"/>
    <col min="4879" max="4879" width="12.6640625" customWidth="1"/>
    <col min="4880" max="4880" width="7.21875" customWidth="1"/>
    <col min="5120" max="5120" width="10.21875" customWidth="1"/>
    <col min="5121" max="5121" width="11.6640625" customWidth="1"/>
    <col min="5122" max="5122" width="13" customWidth="1"/>
    <col min="5123" max="5123" width="12.6640625" customWidth="1"/>
    <col min="5124" max="5126" width="11.5546875" customWidth="1"/>
    <col min="5127" max="5128" width="12.21875" customWidth="1"/>
    <col min="5129" max="5129" width="10.21875" customWidth="1"/>
    <col min="5130" max="5130" width="8" customWidth="1"/>
    <col min="5131" max="5131" width="12.21875" customWidth="1"/>
    <col min="5132" max="5132" width="8" customWidth="1"/>
    <col min="5133" max="5133" width="6.6640625" customWidth="1"/>
    <col min="5134" max="5134" width="7.21875" customWidth="1"/>
    <col min="5135" max="5135" width="12.6640625" customWidth="1"/>
    <col min="5136" max="5136" width="7.21875" customWidth="1"/>
    <col min="5376" max="5376" width="10.21875" customWidth="1"/>
    <col min="5377" max="5377" width="11.6640625" customWidth="1"/>
    <col min="5378" max="5378" width="13" customWidth="1"/>
    <col min="5379" max="5379" width="12.6640625" customWidth="1"/>
    <col min="5380" max="5382" width="11.5546875" customWidth="1"/>
    <col min="5383" max="5384" width="12.21875" customWidth="1"/>
    <col min="5385" max="5385" width="10.21875" customWidth="1"/>
    <col min="5386" max="5386" width="8" customWidth="1"/>
    <col min="5387" max="5387" width="12.21875" customWidth="1"/>
    <col min="5388" max="5388" width="8" customWidth="1"/>
    <col min="5389" max="5389" width="6.6640625" customWidth="1"/>
    <col min="5390" max="5390" width="7.21875" customWidth="1"/>
    <col min="5391" max="5391" width="12.6640625" customWidth="1"/>
    <col min="5392" max="5392" width="7.21875" customWidth="1"/>
    <col min="5632" max="5632" width="10.21875" customWidth="1"/>
    <col min="5633" max="5633" width="11.6640625" customWidth="1"/>
    <col min="5634" max="5634" width="13" customWidth="1"/>
    <col min="5635" max="5635" width="12.6640625" customWidth="1"/>
    <col min="5636" max="5638" width="11.5546875" customWidth="1"/>
    <col min="5639" max="5640" width="12.21875" customWidth="1"/>
    <col min="5641" max="5641" width="10.21875" customWidth="1"/>
    <col min="5642" max="5642" width="8" customWidth="1"/>
    <col min="5643" max="5643" width="12.21875" customWidth="1"/>
    <col min="5644" max="5644" width="8" customWidth="1"/>
    <col min="5645" max="5645" width="6.6640625" customWidth="1"/>
    <col min="5646" max="5646" width="7.21875" customWidth="1"/>
    <col min="5647" max="5647" width="12.6640625" customWidth="1"/>
    <col min="5648" max="5648" width="7.21875" customWidth="1"/>
    <col min="5888" max="5888" width="10.21875" customWidth="1"/>
    <col min="5889" max="5889" width="11.6640625" customWidth="1"/>
    <col min="5890" max="5890" width="13" customWidth="1"/>
    <col min="5891" max="5891" width="12.6640625" customWidth="1"/>
    <col min="5892" max="5894" width="11.5546875" customWidth="1"/>
    <col min="5895" max="5896" width="12.21875" customWidth="1"/>
    <col min="5897" max="5897" width="10.21875" customWidth="1"/>
    <col min="5898" max="5898" width="8" customWidth="1"/>
    <col min="5899" max="5899" width="12.21875" customWidth="1"/>
    <col min="5900" max="5900" width="8" customWidth="1"/>
    <col min="5901" max="5901" width="6.6640625" customWidth="1"/>
    <col min="5902" max="5902" width="7.21875" customWidth="1"/>
    <col min="5903" max="5903" width="12.6640625" customWidth="1"/>
    <col min="5904" max="5904" width="7.21875" customWidth="1"/>
    <col min="6144" max="6144" width="10.21875" customWidth="1"/>
    <col min="6145" max="6145" width="11.6640625" customWidth="1"/>
    <col min="6146" max="6146" width="13" customWidth="1"/>
    <col min="6147" max="6147" width="12.6640625" customWidth="1"/>
    <col min="6148" max="6150" width="11.5546875" customWidth="1"/>
    <col min="6151" max="6152" width="12.21875" customWidth="1"/>
    <col min="6153" max="6153" width="10.21875" customWidth="1"/>
    <col min="6154" max="6154" width="8" customWidth="1"/>
    <col min="6155" max="6155" width="12.21875" customWidth="1"/>
    <col min="6156" max="6156" width="8" customWidth="1"/>
    <col min="6157" max="6157" width="6.6640625" customWidth="1"/>
    <col min="6158" max="6158" width="7.21875" customWidth="1"/>
    <col min="6159" max="6159" width="12.6640625" customWidth="1"/>
    <col min="6160" max="6160" width="7.21875" customWidth="1"/>
    <col min="6400" max="6400" width="10.21875" customWidth="1"/>
    <col min="6401" max="6401" width="11.6640625" customWidth="1"/>
    <col min="6402" max="6402" width="13" customWidth="1"/>
    <col min="6403" max="6403" width="12.6640625" customWidth="1"/>
    <col min="6404" max="6406" width="11.5546875" customWidth="1"/>
    <col min="6407" max="6408" width="12.21875" customWidth="1"/>
    <col min="6409" max="6409" width="10.21875" customWidth="1"/>
    <col min="6410" max="6410" width="8" customWidth="1"/>
    <col min="6411" max="6411" width="12.21875" customWidth="1"/>
    <col min="6412" max="6412" width="8" customWidth="1"/>
    <col min="6413" max="6413" width="6.6640625" customWidth="1"/>
    <col min="6414" max="6414" width="7.21875" customWidth="1"/>
    <col min="6415" max="6415" width="12.6640625" customWidth="1"/>
    <col min="6416" max="6416" width="7.21875" customWidth="1"/>
    <col min="6656" max="6656" width="10.21875" customWidth="1"/>
    <col min="6657" max="6657" width="11.6640625" customWidth="1"/>
    <col min="6658" max="6658" width="13" customWidth="1"/>
    <col min="6659" max="6659" width="12.6640625" customWidth="1"/>
    <col min="6660" max="6662" width="11.5546875" customWidth="1"/>
    <col min="6663" max="6664" width="12.21875" customWidth="1"/>
    <col min="6665" max="6665" width="10.21875" customWidth="1"/>
    <col min="6666" max="6666" width="8" customWidth="1"/>
    <col min="6667" max="6667" width="12.21875" customWidth="1"/>
    <col min="6668" max="6668" width="8" customWidth="1"/>
    <col min="6669" max="6669" width="6.6640625" customWidth="1"/>
    <col min="6670" max="6670" width="7.21875" customWidth="1"/>
    <col min="6671" max="6671" width="12.6640625" customWidth="1"/>
    <col min="6672" max="6672" width="7.21875" customWidth="1"/>
    <col min="6912" max="6912" width="10.21875" customWidth="1"/>
    <col min="6913" max="6913" width="11.6640625" customWidth="1"/>
    <col min="6914" max="6914" width="13" customWidth="1"/>
    <col min="6915" max="6915" width="12.6640625" customWidth="1"/>
    <col min="6916" max="6918" width="11.5546875" customWidth="1"/>
    <col min="6919" max="6920" width="12.21875" customWidth="1"/>
    <col min="6921" max="6921" width="10.21875" customWidth="1"/>
    <col min="6922" max="6922" width="8" customWidth="1"/>
    <col min="6923" max="6923" width="12.21875" customWidth="1"/>
    <col min="6924" max="6924" width="8" customWidth="1"/>
    <col min="6925" max="6925" width="6.6640625" customWidth="1"/>
    <col min="6926" max="6926" width="7.21875" customWidth="1"/>
    <col min="6927" max="6927" width="12.6640625" customWidth="1"/>
    <col min="6928" max="6928" width="7.21875" customWidth="1"/>
    <col min="7168" max="7168" width="10.21875" customWidth="1"/>
    <col min="7169" max="7169" width="11.6640625" customWidth="1"/>
    <col min="7170" max="7170" width="13" customWidth="1"/>
    <col min="7171" max="7171" width="12.6640625" customWidth="1"/>
    <col min="7172" max="7174" width="11.5546875" customWidth="1"/>
    <col min="7175" max="7176" width="12.21875" customWidth="1"/>
    <col min="7177" max="7177" width="10.21875" customWidth="1"/>
    <col min="7178" max="7178" width="8" customWidth="1"/>
    <col min="7179" max="7179" width="12.21875" customWidth="1"/>
    <col min="7180" max="7180" width="8" customWidth="1"/>
    <col min="7181" max="7181" width="6.6640625" customWidth="1"/>
    <col min="7182" max="7182" width="7.21875" customWidth="1"/>
    <col min="7183" max="7183" width="12.6640625" customWidth="1"/>
    <col min="7184" max="7184" width="7.21875" customWidth="1"/>
    <col min="7424" max="7424" width="10.21875" customWidth="1"/>
    <col min="7425" max="7425" width="11.6640625" customWidth="1"/>
    <col min="7426" max="7426" width="13" customWidth="1"/>
    <col min="7427" max="7427" width="12.6640625" customWidth="1"/>
    <col min="7428" max="7430" width="11.5546875" customWidth="1"/>
    <col min="7431" max="7432" width="12.21875" customWidth="1"/>
    <col min="7433" max="7433" width="10.21875" customWidth="1"/>
    <col min="7434" max="7434" width="8" customWidth="1"/>
    <col min="7435" max="7435" width="12.21875" customWidth="1"/>
    <col min="7436" max="7436" width="8" customWidth="1"/>
    <col min="7437" max="7437" width="6.6640625" customWidth="1"/>
    <col min="7438" max="7438" width="7.21875" customWidth="1"/>
    <col min="7439" max="7439" width="12.6640625" customWidth="1"/>
    <col min="7440" max="7440" width="7.21875" customWidth="1"/>
    <col min="7680" max="7680" width="10.21875" customWidth="1"/>
    <col min="7681" max="7681" width="11.6640625" customWidth="1"/>
    <col min="7682" max="7682" width="13" customWidth="1"/>
    <col min="7683" max="7683" width="12.6640625" customWidth="1"/>
    <col min="7684" max="7686" width="11.5546875" customWidth="1"/>
    <col min="7687" max="7688" width="12.21875" customWidth="1"/>
    <col min="7689" max="7689" width="10.21875" customWidth="1"/>
    <col min="7690" max="7690" width="8" customWidth="1"/>
    <col min="7691" max="7691" width="12.21875" customWidth="1"/>
    <col min="7692" max="7692" width="8" customWidth="1"/>
    <col min="7693" max="7693" width="6.6640625" customWidth="1"/>
    <col min="7694" max="7694" width="7.21875" customWidth="1"/>
    <col min="7695" max="7695" width="12.6640625" customWidth="1"/>
    <col min="7696" max="7696" width="7.21875" customWidth="1"/>
    <col min="7936" max="7936" width="10.21875" customWidth="1"/>
    <col min="7937" max="7937" width="11.6640625" customWidth="1"/>
    <col min="7938" max="7938" width="13" customWidth="1"/>
    <col min="7939" max="7939" width="12.6640625" customWidth="1"/>
    <col min="7940" max="7942" width="11.5546875" customWidth="1"/>
    <col min="7943" max="7944" width="12.21875" customWidth="1"/>
    <col min="7945" max="7945" width="10.21875" customWidth="1"/>
    <col min="7946" max="7946" width="8" customWidth="1"/>
    <col min="7947" max="7947" width="12.21875" customWidth="1"/>
    <col min="7948" max="7948" width="8" customWidth="1"/>
    <col min="7949" max="7949" width="6.6640625" customWidth="1"/>
    <col min="7950" max="7950" width="7.21875" customWidth="1"/>
    <col min="7951" max="7951" width="12.6640625" customWidth="1"/>
    <col min="7952" max="7952" width="7.21875" customWidth="1"/>
    <col min="8192" max="8192" width="10.21875" customWidth="1"/>
    <col min="8193" max="8193" width="11.6640625" customWidth="1"/>
    <col min="8194" max="8194" width="13" customWidth="1"/>
    <col min="8195" max="8195" width="12.6640625" customWidth="1"/>
    <col min="8196" max="8198" width="11.5546875" customWidth="1"/>
    <col min="8199" max="8200" width="12.21875" customWidth="1"/>
    <col min="8201" max="8201" width="10.21875" customWidth="1"/>
    <col min="8202" max="8202" width="8" customWidth="1"/>
    <col min="8203" max="8203" width="12.21875" customWidth="1"/>
    <col min="8204" max="8204" width="8" customWidth="1"/>
    <col min="8205" max="8205" width="6.6640625" customWidth="1"/>
    <col min="8206" max="8206" width="7.21875" customWidth="1"/>
    <col min="8207" max="8207" width="12.6640625" customWidth="1"/>
    <col min="8208" max="8208" width="7.21875" customWidth="1"/>
    <col min="8448" max="8448" width="10.21875" customWidth="1"/>
    <col min="8449" max="8449" width="11.6640625" customWidth="1"/>
    <col min="8450" max="8450" width="13" customWidth="1"/>
    <col min="8451" max="8451" width="12.6640625" customWidth="1"/>
    <col min="8452" max="8454" width="11.5546875" customWidth="1"/>
    <col min="8455" max="8456" width="12.21875" customWidth="1"/>
    <col min="8457" max="8457" width="10.21875" customWidth="1"/>
    <col min="8458" max="8458" width="8" customWidth="1"/>
    <col min="8459" max="8459" width="12.21875" customWidth="1"/>
    <col min="8460" max="8460" width="8" customWidth="1"/>
    <col min="8461" max="8461" width="6.6640625" customWidth="1"/>
    <col min="8462" max="8462" width="7.21875" customWidth="1"/>
    <col min="8463" max="8463" width="12.6640625" customWidth="1"/>
    <col min="8464" max="8464" width="7.21875" customWidth="1"/>
    <col min="8704" max="8704" width="10.21875" customWidth="1"/>
    <col min="8705" max="8705" width="11.6640625" customWidth="1"/>
    <col min="8706" max="8706" width="13" customWidth="1"/>
    <col min="8707" max="8707" width="12.6640625" customWidth="1"/>
    <col min="8708" max="8710" width="11.5546875" customWidth="1"/>
    <col min="8711" max="8712" width="12.21875" customWidth="1"/>
    <col min="8713" max="8713" width="10.21875" customWidth="1"/>
    <col min="8714" max="8714" width="8" customWidth="1"/>
    <col min="8715" max="8715" width="12.21875" customWidth="1"/>
    <col min="8716" max="8716" width="8" customWidth="1"/>
    <col min="8717" max="8717" width="6.6640625" customWidth="1"/>
    <col min="8718" max="8718" width="7.21875" customWidth="1"/>
    <col min="8719" max="8719" width="12.6640625" customWidth="1"/>
    <col min="8720" max="8720" width="7.21875" customWidth="1"/>
    <col min="8960" max="8960" width="10.21875" customWidth="1"/>
    <col min="8961" max="8961" width="11.6640625" customWidth="1"/>
    <col min="8962" max="8962" width="13" customWidth="1"/>
    <col min="8963" max="8963" width="12.6640625" customWidth="1"/>
    <col min="8964" max="8966" width="11.5546875" customWidth="1"/>
    <col min="8967" max="8968" width="12.21875" customWidth="1"/>
    <col min="8969" max="8969" width="10.21875" customWidth="1"/>
    <col min="8970" max="8970" width="8" customWidth="1"/>
    <col min="8971" max="8971" width="12.21875" customWidth="1"/>
    <col min="8972" max="8972" width="8" customWidth="1"/>
    <col min="8973" max="8973" width="6.6640625" customWidth="1"/>
    <col min="8974" max="8974" width="7.21875" customWidth="1"/>
    <col min="8975" max="8975" width="12.6640625" customWidth="1"/>
    <col min="8976" max="8976" width="7.21875" customWidth="1"/>
    <col min="9216" max="9216" width="10.21875" customWidth="1"/>
    <col min="9217" max="9217" width="11.6640625" customWidth="1"/>
    <col min="9218" max="9218" width="13" customWidth="1"/>
    <col min="9219" max="9219" width="12.6640625" customWidth="1"/>
    <col min="9220" max="9222" width="11.5546875" customWidth="1"/>
    <col min="9223" max="9224" width="12.21875" customWidth="1"/>
    <col min="9225" max="9225" width="10.21875" customWidth="1"/>
    <col min="9226" max="9226" width="8" customWidth="1"/>
    <col min="9227" max="9227" width="12.21875" customWidth="1"/>
    <col min="9228" max="9228" width="8" customWidth="1"/>
    <col min="9229" max="9229" width="6.6640625" customWidth="1"/>
    <col min="9230" max="9230" width="7.21875" customWidth="1"/>
    <col min="9231" max="9231" width="12.6640625" customWidth="1"/>
    <col min="9232" max="9232" width="7.21875" customWidth="1"/>
    <col min="9472" max="9472" width="10.21875" customWidth="1"/>
    <col min="9473" max="9473" width="11.6640625" customWidth="1"/>
    <col min="9474" max="9474" width="13" customWidth="1"/>
    <col min="9475" max="9475" width="12.6640625" customWidth="1"/>
    <col min="9476" max="9478" width="11.5546875" customWidth="1"/>
    <col min="9479" max="9480" width="12.21875" customWidth="1"/>
    <col min="9481" max="9481" width="10.21875" customWidth="1"/>
    <col min="9482" max="9482" width="8" customWidth="1"/>
    <col min="9483" max="9483" width="12.21875" customWidth="1"/>
    <col min="9484" max="9484" width="8" customWidth="1"/>
    <col min="9485" max="9485" width="6.6640625" customWidth="1"/>
    <col min="9486" max="9486" width="7.21875" customWidth="1"/>
    <col min="9487" max="9487" width="12.6640625" customWidth="1"/>
    <col min="9488" max="9488" width="7.21875" customWidth="1"/>
    <col min="9728" max="9728" width="10.21875" customWidth="1"/>
    <col min="9729" max="9729" width="11.6640625" customWidth="1"/>
    <col min="9730" max="9730" width="13" customWidth="1"/>
    <col min="9731" max="9731" width="12.6640625" customWidth="1"/>
    <col min="9732" max="9734" width="11.5546875" customWidth="1"/>
    <col min="9735" max="9736" width="12.21875" customWidth="1"/>
    <col min="9737" max="9737" width="10.21875" customWidth="1"/>
    <col min="9738" max="9738" width="8" customWidth="1"/>
    <col min="9739" max="9739" width="12.21875" customWidth="1"/>
    <col min="9740" max="9740" width="8" customWidth="1"/>
    <col min="9741" max="9741" width="6.6640625" customWidth="1"/>
    <col min="9742" max="9742" width="7.21875" customWidth="1"/>
    <col min="9743" max="9743" width="12.6640625" customWidth="1"/>
    <col min="9744" max="9744" width="7.21875" customWidth="1"/>
    <col min="9984" max="9984" width="10.21875" customWidth="1"/>
    <col min="9985" max="9985" width="11.6640625" customWidth="1"/>
    <col min="9986" max="9986" width="13" customWidth="1"/>
    <col min="9987" max="9987" width="12.6640625" customWidth="1"/>
    <col min="9988" max="9990" width="11.5546875" customWidth="1"/>
    <col min="9991" max="9992" width="12.21875" customWidth="1"/>
    <col min="9993" max="9993" width="10.21875" customWidth="1"/>
    <col min="9994" max="9994" width="8" customWidth="1"/>
    <col min="9995" max="9995" width="12.21875" customWidth="1"/>
    <col min="9996" max="9996" width="8" customWidth="1"/>
    <col min="9997" max="9997" width="6.6640625" customWidth="1"/>
    <col min="9998" max="9998" width="7.21875" customWidth="1"/>
    <col min="9999" max="9999" width="12.6640625" customWidth="1"/>
    <col min="10000" max="10000" width="7.21875" customWidth="1"/>
    <col min="10240" max="10240" width="10.21875" customWidth="1"/>
    <col min="10241" max="10241" width="11.6640625" customWidth="1"/>
    <col min="10242" max="10242" width="13" customWidth="1"/>
    <col min="10243" max="10243" width="12.6640625" customWidth="1"/>
    <col min="10244" max="10246" width="11.5546875" customWidth="1"/>
    <col min="10247" max="10248" width="12.21875" customWidth="1"/>
    <col min="10249" max="10249" width="10.21875" customWidth="1"/>
    <col min="10250" max="10250" width="8" customWidth="1"/>
    <col min="10251" max="10251" width="12.21875" customWidth="1"/>
    <col min="10252" max="10252" width="8" customWidth="1"/>
    <col min="10253" max="10253" width="6.6640625" customWidth="1"/>
    <col min="10254" max="10254" width="7.21875" customWidth="1"/>
    <col min="10255" max="10255" width="12.6640625" customWidth="1"/>
    <col min="10256" max="10256" width="7.21875" customWidth="1"/>
    <col min="10496" max="10496" width="10.21875" customWidth="1"/>
    <col min="10497" max="10497" width="11.6640625" customWidth="1"/>
    <col min="10498" max="10498" width="13" customWidth="1"/>
    <col min="10499" max="10499" width="12.6640625" customWidth="1"/>
    <col min="10500" max="10502" width="11.5546875" customWidth="1"/>
    <col min="10503" max="10504" width="12.21875" customWidth="1"/>
    <col min="10505" max="10505" width="10.21875" customWidth="1"/>
    <col min="10506" max="10506" width="8" customWidth="1"/>
    <col min="10507" max="10507" width="12.21875" customWidth="1"/>
    <col min="10508" max="10508" width="8" customWidth="1"/>
    <col min="10509" max="10509" width="6.6640625" customWidth="1"/>
    <col min="10510" max="10510" width="7.21875" customWidth="1"/>
    <col min="10511" max="10511" width="12.6640625" customWidth="1"/>
    <col min="10512" max="10512" width="7.21875" customWidth="1"/>
    <col min="10752" max="10752" width="10.21875" customWidth="1"/>
    <col min="10753" max="10753" width="11.6640625" customWidth="1"/>
    <col min="10754" max="10754" width="13" customWidth="1"/>
    <col min="10755" max="10755" width="12.6640625" customWidth="1"/>
    <col min="10756" max="10758" width="11.5546875" customWidth="1"/>
    <col min="10759" max="10760" width="12.21875" customWidth="1"/>
    <col min="10761" max="10761" width="10.21875" customWidth="1"/>
    <col min="10762" max="10762" width="8" customWidth="1"/>
    <col min="10763" max="10763" width="12.21875" customWidth="1"/>
    <col min="10764" max="10764" width="8" customWidth="1"/>
    <col min="10765" max="10765" width="6.6640625" customWidth="1"/>
    <col min="10766" max="10766" width="7.21875" customWidth="1"/>
    <col min="10767" max="10767" width="12.6640625" customWidth="1"/>
    <col min="10768" max="10768" width="7.21875" customWidth="1"/>
    <col min="11008" max="11008" width="10.21875" customWidth="1"/>
    <col min="11009" max="11009" width="11.6640625" customWidth="1"/>
    <col min="11010" max="11010" width="13" customWidth="1"/>
    <col min="11011" max="11011" width="12.6640625" customWidth="1"/>
    <col min="11012" max="11014" width="11.5546875" customWidth="1"/>
    <col min="11015" max="11016" width="12.21875" customWidth="1"/>
    <col min="11017" max="11017" width="10.21875" customWidth="1"/>
    <col min="11018" max="11018" width="8" customWidth="1"/>
    <col min="11019" max="11019" width="12.21875" customWidth="1"/>
    <col min="11020" max="11020" width="8" customWidth="1"/>
    <col min="11021" max="11021" width="6.6640625" customWidth="1"/>
    <col min="11022" max="11022" width="7.21875" customWidth="1"/>
    <col min="11023" max="11023" width="12.6640625" customWidth="1"/>
    <col min="11024" max="11024" width="7.21875" customWidth="1"/>
    <col min="11264" max="11264" width="10.21875" customWidth="1"/>
    <col min="11265" max="11265" width="11.6640625" customWidth="1"/>
    <col min="11266" max="11266" width="13" customWidth="1"/>
    <col min="11267" max="11267" width="12.6640625" customWidth="1"/>
    <col min="11268" max="11270" width="11.5546875" customWidth="1"/>
    <col min="11271" max="11272" width="12.21875" customWidth="1"/>
    <col min="11273" max="11273" width="10.21875" customWidth="1"/>
    <col min="11274" max="11274" width="8" customWidth="1"/>
    <col min="11275" max="11275" width="12.21875" customWidth="1"/>
    <col min="11276" max="11276" width="8" customWidth="1"/>
    <col min="11277" max="11277" width="6.6640625" customWidth="1"/>
    <col min="11278" max="11278" width="7.21875" customWidth="1"/>
    <col min="11279" max="11279" width="12.6640625" customWidth="1"/>
    <col min="11280" max="11280" width="7.21875" customWidth="1"/>
    <col min="11520" max="11520" width="10.21875" customWidth="1"/>
    <col min="11521" max="11521" width="11.6640625" customWidth="1"/>
    <col min="11522" max="11522" width="13" customWidth="1"/>
    <col min="11523" max="11523" width="12.6640625" customWidth="1"/>
    <col min="11524" max="11526" width="11.5546875" customWidth="1"/>
    <col min="11527" max="11528" width="12.21875" customWidth="1"/>
    <col min="11529" max="11529" width="10.21875" customWidth="1"/>
    <col min="11530" max="11530" width="8" customWidth="1"/>
    <col min="11531" max="11531" width="12.21875" customWidth="1"/>
    <col min="11532" max="11532" width="8" customWidth="1"/>
    <col min="11533" max="11533" width="6.6640625" customWidth="1"/>
    <col min="11534" max="11534" width="7.21875" customWidth="1"/>
    <col min="11535" max="11535" width="12.6640625" customWidth="1"/>
    <col min="11536" max="11536" width="7.21875" customWidth="1"/>
    <col min="11776" max="11776" width="10.21875" customWidth="1"/>
    <col min="11777" max="11777" width="11.6640625" customWidth="1"/>
    <col min="11778" max="11778" width="13" customWidth="1"/>
    <col min="11779" max="11779" width="12.6640625" customWidth="1"/>
    <col min="11780" max="11782" width="11.5546875" customWidth="1"/>
    <col min="11783" max="11784" width="12.21875" customWidth="1"/>
    <col min="11785" max="11785" width="10.21875" customWidth="1"/>
    <col min="11786" max="11786" width="8" customWidth="1"/>
    <col min="11787" max="11787" width="12.21875" customWidth="1"/>
    <col min="11788" max="11788" width="8" customWidth="1"/>
    <col min="11789" max="11789" width="6.6640625" customWidth="1"/>
    <col min="11790" max="11790" width="7.21875" customWidth="1"/>
    <col min="11791" max="11791" width="12.6640625" customWidth="1"/>
    <col min="11792" max="11792" width="7.21875" customWidth="1"/>
    <col min="12032" max="12032" width="10.21875" customWidth="1"/>
    <col min="12033" max="12033" width="11.6640625" customWidth="1"/>
    <col min="12034" max="12034" width="13" customWidth="1"/>
    <col min="12035" max="12035" width="12.6640625" customWidth="1"/>
    <col min="12036" max="12038" width="11.5546875" customWidth="1"/>
    <col min="12039" max="12040" width="12.21875" customWidth="1"/>
    <col min="12041" max="12041" width="10.21875" customWidth="1"/>
    <col min="12042" max="12042" width="8" customWidth="1"/>
    <col min="12043" max="12043" width="12.21875" customWidth="1"/>
    <col min="12044" max="12044" width="8" customWidth="1"/>
    <col min="12045" max="12045" width="6.6640625" customWidth="1"/>
    <col min="12046" max="12046" width="7.21875" customWidth="1"/>
    <col min="12047" max="12047" width="12.6640625" customWidth="1"/>
    <col min="12048" max="12048" width="7.21875" customWidth="1"/>
    <col min="12288" max="12288" width="10.21875" customWidth="1"/>
    <col min="12289" max="12289" width="11.6640625" customWidth="1"/>
    <col min="12290" max="12290" width="13" customWidth="1"/>
    <col min="12291" max="12291" width="12.6640625" customWidth="1"/>
    <col min="12292" max="12294" width="11.5546875" customWidth="1"/>
    <col min="12295" max="12296" width="12.21875" customWidth="1"/>
    <col min="12297" max="12297" width="10.21875" customWidth="1"/>
    <col min="12298" max="12298" width="8" customWidth="1"/>
    <col min="12299" max="12299" width="12.21875" customWidth="1"/>
    <col min="12300" max="12300" width="8" customWidth="1"/>
    <col min="12301" max="12301" width="6.6640625" customWidth="1"/>
    <col min="12302" max="12302" width="7.21875" customWidth="1"/>
    <col min="12303" max="12303" width="12.6640625" customWidth="1"/>
    <col min="12304" max="12304" width="7.21875" customWidth="1"/>
    <col min="12544" max="12544" width="10.21875" customWidth="1"/>
    <col min="12545" max="12545" width="11.6640625" customWidth="1"/>
    <col min="12546" max="12546" width="13" customWidth="1"/>
    <col min="12547" max="12547" width="12.6640625" customWidth="1"/>
    <col min="12548" max="12550" width="11.5546875" customWidth="1"/>
    <col min="12551" max="12552" width="12.21875" customWidth="1"/>
    <col min="12553" max="12553" width="10.21875" customWidth="1"/>
    <col min="12554" max="12554" width="8" customWidth="1"/>
    <col min="12555" max="12555" width="12.21875" customWidth="1"/>
    <col min="12556" max="12556" width="8" customWidth="1"/>
    <col min="12557" max="12557" width="6.6640625" customWidth="1"/>
    <col min="12558" max="12558" width="7.21875" customWidth="1"/>
    <col min="12559" max="12559" width="12.6640625" customWidth="1"/>
    <col min="12560" max="12560" width="7.21875" customWidth="1"/>
    <col min="12800" max="12800" width="10.21875" customWidth="1"/>
    <col min="12801" max="12801" width="11.6640625" customWidth="1"/>
    <col min="12802" max="12802" width="13" customWidth="1"/>
    <col min="12803" max="12803" width="12.6640625" customWidth="1"/>
    <col min="12804" max="12806" width="11.5546875" customWidth="1"/>
    <col min="12807" max="12808" width="12.21875" customWidth="1"/>
    <col min="12809" max="12809" width="10.21875" customWidth="1"/>
    <col min="12810" max="12810" width="8" customWidth="1"/>
    <col min="12811" max="12811" width="12.21875" customWidth="1"/>
    <col min="12812" max="12812" width="8" customWidth="1"/>
    <col min="12813" max="12813" width="6.6640625" customWidth="1"/>
    <col min="12814" max="12814" width="7.21875" customWidth="1"/>
    <col min="12815" max="12815" width="12.6640625" customWidth="1"/>
    <col min="12816" max="12816" width="7.21875" customWidth="1"/>
    <col min="13056" max="13056" width="10.21875" customWidth="1"/>
    <col min="13057" max="13057" width="11.6640625" customWidth="1"/>
    <col min="13058" max="13058" width="13" customWidth="1"/>
    <col min="13059" max="13059" width="12.6640625" customWidth="1"/>
    <col min="13060" max="13062" width="11.5546875" customWidth="1"/>
    <col min="13063" max="13064" width="12.21875" customWidth="1"/>
    <col min="13065" max="13065" width="10.21875" customWidth="1"/>
    <col min="13066" max="13066" width="8" customWidth="1"/>
    <col min="13067" max="13067" width="12.21875" customWidth="1"/>
    <col min="13068" max="13068" width="8" customWidth="1"/>
    <col min="13069" max="13069" width="6.6640625" customWidth="1"/>
    <col min="13070" max="13070" width="7.21875" customWidth="1"/>
    <col min="13071" max="13071" width="12.6640625" customWidth="1"/>
    <col min="13072" max="13072" width="7.21875" customWidth="1"/>
    <col min="13312" max="13312" width="10.21875" customWidth="1"/>
    <col min="13313" max="13313" width="11.6640625" customWidth="1"/>
    <col min="13314" max="13314" width="13" customWidth="1"/>
    <col min="13315" max="13315" width="12.6640625" customWidth="1"/>
    <col min="13316" max="13318" width="11.5546875" customWidth="1"/>
    <col min="13319" max="13320" width="12.21875" customWidth="1"/>
    <col min="13321" max="13321" width="10.21875" customWidth="1"/>
    <col min="13322" max="13322" width="8" customWidth="1"/>
    <col min="13323" max="13323" width="12.21875" customWidth="1"/>
    <col min="13324" max="13324" width="8" customWidth="1"/>
    <col min="13325" max="13325" width="6.6640625" customWidth="1"/>
    <col min="13326" max="13326" width="7.21875" customWidth="1"/>
    <col min="13327" max="13327" width="12.6640625" customWidth="1"/>
    <col min="13328" max="13328" width="7.21875" customWidth="1"/>
    <col min="13568" max="13568" width="10.21875" customWidth="1"/>
    <col min="13569" max="13569" width="11.6640625" customWidth="1"/>
    <col min="13570" max="13570" width="13" customWidth="1"/>
    <col min="13571" max="13571" width="12.6640625" customWidth="1"/>
    <col min="13572" max="13574" width="11.5546875" customWidth="1"/>
    <col min="13575" max="13576" width="12.21875" customWidth="1"/>
    <col min="13577" max="13577" width="10.21875" customWidth="1"/>
    <col min="13578" max="13578" width="8" customWidth="1"/>
    <col min="13579" max="13579" width="12.21875" customWidth="1"/>
    <col min="13580" max="13580" width="8" customWidth="1"/>
    <col min="13581" max="13581" width="6.6640625" customWidth="1"/>
    <col min="13582" max="13582" width="7.21875" customWidth="1"/>
    <col min="13583" max="13583" width="12.6640625" customWidth="1"/>
    <col min="13584" max="13584" width="7.21875" customWidth="1"/>
    <col min="13824" max="13824" width="10.21875" customWidth="1"/>
    <col min="13825" max="13825" width="11.6640625" customWidth="1"/>
    <col min="13826" max="13826" width="13" customWidth="1"/>
    <col min="13827" max="13827" width="12.6640625" customWidth="1"/>
    <col min="13828" max="13830" width="11.5546875" customWidth="1"/>
    <col min="13831" max="13832" width="12.21875" customWidth="1"/>
    <col min="13833" max="13833" width="10.21875" customWidth="1"/>
    <col min="13834" max="13834" width="8" customWidth="1"/>
    <col min="13835" max="13835" width="12.21875" customWidth="1"/>
    <col min="13836" max="13836" width="8" customWidth="1"/>
    <col min="13837" max="13837" width="6.6640625" customWidth="1"/>
    <col min="13838" max="13838" width="7.21875" customWidth="1"/>
    <col min="13839" max="13839" width="12.6640625" customWidth="1"/>
    <col min="13840" max="13840" width="7.21875" customWidth="1"/>
    <col min="14080" max="14080" width="10.21875" customWidth="1"/>
    <col min="14081" max="14081" width="11.6640625" customWidth="1"/>
    <col min="14082" max="14082" width="13" customWidth="1"/>
    <col min="14083" max="14083" width="12.6640625" customWidth="1"/>
    <col min="14084" max="14086" width="11.5546875" customWidth="1"/>
    <col min="14087" max="14088" width="12.21875" customWidth="1"/>
    <col min="14089" max="14089" width="10.21875" customWidth="1"/>
    <col min="14090" max="14090" width="8" customWidth="1"/>
    <col min="14091" max="14091" width="12.21875" customWidth="1"/>
    <col min="14092" max="14092" width="8" customWidth="1"/>
    <col min="14093" max="14093" width="6.6640625" customWidth="1"/>
    <col min="14094" max="14094" width="7.21875" customWidth="1"/>
    <col min="14095" max="14095" width="12.6640625" customWidth="1"/>
    <col min="14096" max="14096" width="7.21875" customWidth="1"/>
    <col min="14336" max="14336" width="10.21875" customWidth="1"/>
    <col min="14337" max="14337" width="11.6640625" customWidth="1"/>
    <col min="14338" max="14338" width="13" customWidth="1"/>
    <col min="14339" max="14339" width="12.6640625" customWidth="1"/>
    <col min="14340" max="14342" width="11.5546875" customWidth="1"/>
    <col min="14343" max="14344" width="12.21875" customWidth="1"/>
    <col min="14345" max="14345" width="10.21875" customWidth="1"/>
    <col min="14346" max="14346" width="8" customWidth="1"/>
    <col min="14347" max="14347" width="12.21875" customWidth="1"/>
    <col min="14348" max="14348" width="8" customWidth="1"/>
    <col min="14349" max="14349" width="6.6640625" customWidth="1"/>
    <col min="14350" max="14350" width="7.21875" customWidth="1"/>
    <col min="14351" max="14351" width="12.6640625" customWidth="1"/>
    <col min="14352" max="14352" width="7.21875" customWidth="1"/>
    <col min="14592" max="14592" width="10.21875" customWidth="1"/>
    <col min="14593" max="14593" width="11.6640625" customWidth="1"/>
    <col min="14594" max="14594" width="13" customWidth="1"/>
    <col min="14595" max="14595" width="12.6640625" customWidth="1"/>
    <col min="14596" max="14598" width="11.5546875" customWidth="1"/>
    <col min="14599" max="14600" width="12.21875" customWidth="1"/>
    <col min="14601" max="14601" width="10.21875" customWidth="1"/>
    <col min="14602" max="14602" width="8" customWidth="1"/>
    <col min="14603" max="14603" width="12.21875" customWidth="1"/>
    <col min="14604" max="14604" width="8" customWidth="1"/>
    <col min="14605" max="14605" width="6.6640625" customWidth="1"/>
    <col min="14606" max="14606" width="7.21875" customWidth="1"/>
    <col min="14607" max="14607" width="12.6640625" customWidth="1"/>
    <col min="14608" max="14608" width="7.21875" customWidth="1"/>
    <col min="14848" max="14848" width="10.21875" customWidth="1"/>
    <col min="14849" max="14849" width="11.6640625" customWidth="1"/>
    <col min="14850" max="14850" width="13" customWidth="1"/>
    <col min="14851" max="14851" width="12.6640625" customWidth="1"/>
    <col min="14852" max="14854" width="11.5546875" customWidth="1"/>
    <col min="14855" max="14856" width="12.21875" customWidth="1"/>
    <col min="14857" max="14857" width="10.21875" customWidth="1"/>
    <col min="14858" max="14858" width="8" customWidth="1"/>
    <col min="14859" max="14859" width="12.21875" customWidth="1"/>
    <col min="14860" max="14860" width="8" customWidth="1"/>
    <col min="14861" max="14861" width="6.6640625" customWidth="1"/>
    <col min="14862" max="14862" width="7.21875" customWidth="1"/>
    <col min="14863" max="14863" width="12.6640625" customWidth="1"/>
    <col min="14864" max="14864" width="7.21875" customWidth="1"/>
    <col min="15104" max="15104" width="10.21875" customWidth="1"/>
    <col min="15105" max="15105" width="11.6640625" customWidth="1"/>
    <col min="15106" max="15106" width="13" customWidth="1"/>
    <col min="15107" max="15107" width="12.6640625" customWidth="1"/>
    <col min="15108" max="15110" width="11.5546875" customWidth="1"/>
    <col min="15111" max="15112" width="12.21875" customWidth="1"/>
    <col min="15113" max="15113" width="10.21875" customWidth="1"/>
    <col min="15114" max="15114" width="8" customWidth="1"/>
    <col min="15115" max="15115" width="12.21875" customWidth="1"/>
    <col min="15116" max="15116" width="8" customWidth="1"/>
    <col min="15117" max="15117" width="6.6640625" customWidth="1"/>
    <col min="15118" max="15118" width="7.21875" customWidth="1"/>
    <col min="15119" max="15119" width="12.6640625" customWidth="1"/>
    <col min="15120" max="15120" width="7.21875" customWidth="1"/>
    <col min="15360" max="15360" width="10.21875" customWidth="1"/>
    <col min="15361" max="15361" width="11.6640625" customWidth="1"/>
    <col min="15362" max="15362" width="13" customWidth="1"/>
    <col min="15363" max="15363" width="12.6640625" customWidth="1"/>
    <col min="15364" max="15366" width="11.5546875" customWidth="1"/>
    <col min="15367" max="15368" width="12.21875" customWidth="1"/>
    <col min="15369" max="15369" width="10.21875" customWidth="1"/>
    <col min="15370" max="15370" width="8" customWidth="1"/>
    <col min="15371" max="15371" width="12.21875" customWidth="1"/>
    <col min="15372" max="15372" width="8" customWidth="1"/>
    <col min="15373" max="15373" width="6.6640625" customWidth="1"/>
    <col min="15374" max="15374" width="7.21875" customWidth="1"/>
    <col min="15375" max="15375" width="12.6640625" customWidth="1"/>
    <col min="15376" max="15376" width="7.21875" customWidth="1"/>
    <col min="15616" max="15616" width="10.21875" customWidth="1"/>
    <col min="15617" max="15617" width="11.6640625" customWidth="1"/>
    <col min="15618" max="15618" width="13" customWidth="1"/>
    <col min="15619" max="15619" width="12.6640625" customWidth="1"/>
    <col min="15620" max="15622" width="11.5546875" customWidth="1"/>
    <col min="15623" max="15624" width="12.21875" customWidth="1"/>
    <col min="15625" max="15625" width="10.21875" customWidth="1"/>
    <col min="15626" max="15626" width="8" customWidth="1"/>
    <col min="15627" max="15627" width="12.21875" customWidth="1"/>
    <col min="15628" max="15628" width="8" customWidth="1"/>
    <col min="15629" max="15629" width="6.6640625" customWidth="1"/>
    <col min="15630" max="15630" width="7.21875" customWidth="1"/>
    <col min="15631" max="15631" width="12.6640625" customWidth="1"/>
    <col min="15632" max="15632" width="7.21875" customWidth="1"/>
    <col min="15872" max="15872" width="10.21875" customWidth="1"/>
    <col min="15873" max="15873" width="11.6640625" customWidth="1"/>
    <col min="15874" max="15874" width="13" customWidth="1"/>
    <col min="15875" max="15875" width="12.6640625" customWidth="1"/>
    <col min="15876" max="15878" width="11.5546875" customWidth="1"/>
    <col min="15879" max="15880" width="12.21875" customWidth="1"/>
    <col min="15881" max="15881" width="10.21875" customWidth="1"/>
    <col min="15882" max="15882" width="8" customWidth="1"/>
    <col min="15883" max="15883" width="12.21875" customWidth="1"/>
    <col min="15884" max="15884" width="8" customWidth="1"/>
    <col min="15885" max="15885" width="6.6640625" customWidth="1"/>
    <col min="15886" max="15886" width="7.21875" customWidth="1"/>
    <col min="15887" max="15887" width="12.6640625" customWidth="1"/>
    <col min="15888" max="15888" width="7.21875" customWidth="1"/>
    <col min="16128" max="16128" width="10.21875" customWidth="1"/>
    <col min="16129" max="16129" width="11.6640625" customWidth="1"/>
    <col min="16130" max="16130" width="13" customWidth="1"/>
    <col min="16131" max="16131" width="12.6640625" customWidth="1"/>
    <col min="16132" max="16134" width="11.5546875" customWidth="1"/>
    <col min="16135" max="16136" width="12.21875" customWidth="1"/>
    <col min="16137" max="16137" width="10.21875" customWidth="1"/>
    <col min="16138" max="16138" width="8" customWidth="1"/>
    <col min="16139" max="16139" width="12.21875" customWidth="1"/>
    <col min="16140" max="16140" width="8" customWidth="1"/>
    <col min="16141" max="16141" width="6.6640625" customWidth="1"/>
    <col min="16142" max="16142" width="7.21875" customWidth="1"/>
    <col min="16143" max="16143" width="12.6640625" customWidth="1"/>
    <col min="16144" max="16144" width="7.21875" customWidth="1"/>
  </cols>
  <sheetData>
    <row r="1" spans="1:16" s="126" customFormat="1" x14ac:dyDescent="0.3">
      <c r="A1" s="2"/>
      <c r="B1" s="3"/>
      <c r="C1" s="3"/>
      <c r="D1" s="3"/>
      <c r="E1" s="10"/>
      <c r="F1" s="4"/>
      <c r="G1" s="4"/>
      <c r="H1" s="5"/>
      <c r="I1" s="5"/>
      <c r="J1" s="5"/>
      <c r="K1" s="6"/>
      <c r="L1" s="7"/>
      <c r="M1" s="8"/>
      <c r="N1" s="9"/>
      <c r="O1" s="9"/>
      <c r="P1" s="8"/>
    </row>
    <row r="2" spans="1:16" x14ac:dyDescent="0.3">
      <c r="A2" s="11" t="s">
        <v>50</v>
      </c>
      <c r="C2" s="11" t="s">
        <v>51</v>
      </c>
      <c r="D2" s="11" t="s">
        <v>52</v>
      </c>
      <c r="F2" s="13" t="s">
        <v>53</v>
      </c>
      <c r="G2" s="14" t="s">
        <v>54</v>
      </c>
      <c r="H2" s="15"/>
    </row>
    <row r="3" spans="1:16" x14ac:dyDescent="0.3">
      <c r="A3" s="12" t="s">
        <v>287</v>
      </c>
      <c r="C3" s="12" t="s">
        <v>56</v>
      </c>
      <c r="D3" s="12" t="s">
        <v>57</v>
      </c>
      <c r="F3" s="22" t="s">
        <v>58</v>
      </c>
      <c r="G3" s="22" t="s">
        <v>293</v>
      </c>
    </row>
    <row r="4" spans="1:16" x14ac:dyDescent="0.3">
      <c r="I4" s="24" t="s">
        <v>60</v>
      </c>
      <c r="J4" s="24" t="s">
        <v>61</v>
      </c>
    </row>
    <row r="5" spans="1:16" s="1" customFormat="1" x14ac:dyDescent="0.3">
      <c r="A5" s="11" t="s">
        <v>62</v>
      </c>
      <c r="B5" s="11" t="s">
        <v>63</v>
      </c>
      <c r="C5" s="11" t="s">
        <v>64</v>
      </c>
      <c r="D5" s="25" t="s">
        <v>65</v>
      </c>
      <c r="E5" s="30" t="s">
        <v>75</v>
      </c>
      <c r="F5" s="26" t="s">
        <v>66</v>
      </c>
      <c r="G5" s="26" t="s">
        <v>67</v>
      </c>
      <c r="H5" s="24" t="s">
        <v>68</v>
      </c>
      <c r="I5" s="24" t="s">
        <v>69</v>
      </c>
      <c r="J5" s="24" t="s">
        <v>69</v>
      </c>
      <c r="K5" s="27" t="s">
        <v>70</v>
      </c>
      <c r="L5" s="28" t="s">
        <v>71</v>
      </c>
      <c r="M5" s="29" t="s">
        <v>72</v>
      </c>
      <c r="N5" s="29" t="s">
        <v>73</v>
      </c>
      <c r="O5" s="29" t="s">
        <v>74</v>
      </c>
      <c r="P5" s="29"/>
    </row>
    <row r="6" spans="1:16" x14ac:dyDescent="0.3">
      <c r="A6" s="12" t="s">
        <v>294</v>
      </c>
      <c r="B6" s="12" t="s">
        <v>77</v>
      </c>
      <c r="C6" s="12" t="s">
        <v>78</v>
      </c>
      <c r="D6" s="12" t="s">
        <v>79</v>
      </c>
      <c r="E6" s="21">
        <v>0.913360998933333</v>
      </c>
      <c r="F6" s="23">
        <v>1545759.5627043699</v>
      </c>
      <c r="G6" s="23">
        <v>515226.66978343099</v>
      </c>
      <c r="H6" s="16">
        <v>3.00015440457326</v>
      </c>
      <c r="I6" s="16">
        <v>1</v>
      </c>
      <c r="J6" s="16">
        <v>-0.70424349916484796</v>
      </c>
      <c r="K6" s="17">
        <v>-1.7042434991648401</v>
      </c>
      <c r="L6" s="18">
        <v>0</v>
      </c>
      <c r="M6" s="19" t="s">
        <v>80</v>
      </c>
      <c r="N6" s="20" t="s">
        <v>81</v>
      </c>
      <c r="O6" s="20" t="s">
        <v>82</v>
      </c>
    </row>
    <row r="7" spans="1:16" x14ac:dyDescent="0.3">
      <c r="A7" s="12" t="s">
        <v>295</v>
      </c>
      <c r="B7" s="12" t="s">
        <v>77</v>
      </c>
      <c r="C7" s="12" t="s">
        <v>84</v>
      </c>
      <c r="D7" s="12" t="s">
        <v>79</v>
      </c>
      <c r="E7" s="21">
        <v>0.90335374853333295</v>
      </c>
      <c r="F7" s="23">
        <v>3082328.8077513701</v>
      </c>
      <c r="G7" s="23">
        <v>552058.99549335404</v>
      </c>
      <c r="H7" s="16">
        <v>5.58333227592244</v>
      </c>
      <c r="I7" s="16">
        <v>2.5</v>
      </c>
      <c r="J7" s="16">
        <v>2.50054718924696</v>
      </c>
      <c r="K7" s="17">
        <v>2.1887569878499999E-4</v>
      </c>
      <c r="L7" s="18">
        <v>0.12938626180646201</v>
      </c>
      <c r="N7" s="20" t="s">
        <v>85</v>
      </c>
      <c r="O7" s="20" t="s">
        <v>82</v>
      </c>
    </row>
    <row r="8" spans="1:16" x14ac:dyDescent="0.3">
      <c r="A8" s="12" t="s">
        <v>296</v>
      </c>
      <c r="B8" s="12" t="s">
        <v>77</v>
      </c>
      <c r="C8" s="12" t="s">
        <v>87</v>
      </c>
      <c r="D8" s="12" t="s">
        <v>79</v>
      </c>
      <c r="E8" s="21">
        <v>0.91336242400000001</v>
      </c>
      <c r="F8" s="23">
        <v>3627609.3213103102</v>
      </c>
      <c r="G8" s="23">
        <v>308071.72205467598</v>
      </c>
      <c r="H8" s="16">
        <v>11.7752103215318</v>
      </c>
      <c r="I8" s="16">
        <v>5</v>
      </c>
      <c r="J8" s="16">
        <v>10.288629530495999</v>
      </c>
      <c r="K8" s="17">
        <v>1.0577259060992099</v>
      </c>
      <c r="L8" s="18">
        <v>0.223404277389012</v>
      </c>
      <c r="N8" s="20" t="s">
        <v>88</v>
      </c>
      <c r="O8" s="20" t="s">
        <v>82</v>
      </c>
    </row>
    <row r="9" spans="1:16" x14ac:dyDescent="0.3">
      <c r="A9" s="12" t="s">
        <v>297</v>
      </c>
      <c r="B9" s="12" t="s">
        <v>77</v>
      </c>
      <c r="C9" s="12" t="s">
        <v>90</v>
      </c>
      <c r="D9" s="12" t="s">
        <v>79</v>
      </c>
      <c r="E9" s="21">
        <v>0.90335761999999997</v>
      </c>
      <c r="F9" s="23">
        <v>9025646.5714862496</v>
      </c>
      <c r="G9" s="23">
        <v>529988.05080337997</v>
      </c>
      <c r="H9" s="16">
        <v>17.029905783356298</v>
      </c>
      <c r="I9" s="16">
        <v>10</v>
      </c>
      <c r="J9" s="16">
        <v>17.0208675097835</v>
      </c>
      <c r="K9" s="17">
        <v>0.70208675097835704</v>
      </c>
      <c r="L9" s="18">
        <v>3.6325823622520002E-3</v>
      </c>
      <c r="N9" s="20" t="s">
        <v>91</v>
      </c>
      <c r="O9" s="20" t="s">
        <v>82</v>
      </c>
    </row>
    <row r="10" spans="1:16" x14ac:dyDescent="0.3">
      <c r="A10" s="12" t="s">
        <v>298</v>
      </c>
      <c r="B10" s="12" t="s">
        <v>77</v>
      </c>
      <c r="C10" s="12" t="s">
        <v>93</v>
      </c>
      <c r="D10" s="12" t="s">
        <v>79</v>
      </c>
      <c r="E10" s="21">
        <v>0.90335708560000005</v>
      </c>
      <c r="F10" s="23">
        <v>16155794.360388899</v>
      </c>
      <c r="G10" s="23">
        <v>551897.25154901296</v>
      </c>
      <c r="H10" s="16">
        <v>29.273192274548101</v>
      </c>
      <c r="I10" s="16">
        <v>25</v>
      </c>
      <c r="J10" s="16">
        <v>33.180657804245001</v>
      </c>
      <c r="K10" s="17">
        <v>0.32722631216980103</v>
      </c>
      <c r="L10" s="18">
        <v>2.9873534404118999E-2</v>
      </c>
      <c r="N10" s="20" t="s">
        <v>94</v>
      </c>
      <c r="O10" s="20" t="s">
        <v>82</v>
      </c>
    </row>
    <row r="11" spans="1:16" x14ac:dyDescent="0.3">
      <c r="A11" s="12" t="s">
        <v>299</v>
      </c>
      <c r="B11" s="12" t="s">
        <v>77</v>
      </c>
      <c r="C11" s="12" t="s">
        <v>96</v>
      </c>
      <c r="D11" s="12" t="s">
        <v>79</v>
      </c>
      <c r="E11" s="21">
        <v>0.89335048319999999</v>
      </c>
      <c r="F11" s="23">
        <v>22120938.103765599</v>
      </c>
      <c r="G11" s="23">
        <v>568874.09375876503</v>
      </c>
      <c r="H11" s="16">
        <v>38.885472807531499</v>
      </c>
      <c r="I11" s="16">
        <v>50</v>
      </c>
      <c r="J11" s="16">
        <v>46.379166079520701</v>
      </c>
      <c r="K11" s="17">
        <v>-7.2416678409585003E-2</v>
      </c>
      <c r="L11" s="18">
        <v>3.1610974880323002E-2</v>
      </c>
      <c r="N11" s="20" t="s">
        <v>97</v>
      </c>
      <c r="O11" s="20" t="s">
        <v>82</v>
      </c>
    </row>
    <row r="12" spans="1:16" x14ac:dyDescent="0.3">
      <c r="A12" s="12" t="s">
        <v>300</v>
      </c>
      <c r="B12" s="12" t="s">
        <v>77</v>
      </c>
      <c r="C12" s="12" t="s">
        <v>99</v>
      </c>
      <c r="D12" s="12" t="s">
        <v>79</v>
      </c>
      <c r="E12" s="21">
        <v>0.893342876533333</v>
      </c>
      <c r="F12" s="23">
        <v>32471527.166308299</v>
      </c>
      <c r="G12" s="23">
        <v>585962.27019871504</v>
      </c>
      <c r="H12" s="16">
        <v>55.415730359731803</v>
      </c>
      <c r="I12" s="16">
        <v>100</v>
      </c>
      <c r="J12" s="16">
        <v>70.295274345490895</v>
      </c>
      <c r="K12" s="17">
        <v>-0.29704725654509101</v>
      </c>
      <c r="L12" s="18">
        <v>1.6612058914352999E-2</v>
      </c>
      <c r="N12" s="20" t="s">
        <v>100</v>
      </c>
      <c r="O12" s="20" t="s">
        <v>82</v>
      </c>
    </row>
    <row r="13" spans="1:16" x14ac:dyDescent="0.3">
      <c r="A13" s="12" t="s">
        <v>301</v>
      </c>
      <c r="B13" s="12" t="s">
        <v>77</v>
      </c>
      <c r="C13" s="12" t="s">
        <v>102</v>
      </c>
      <c r="D13" s="12" t="s">
        <v>79</v>
      </c>
      <c r="E13" s="21">
        <v>0.88333051226666703</v>
      </c>
      <c r="F13" s="23">
        <v>75269313.010432407</v>
      </c>
      <c r="G13" s="23">
        <v>493330.88140467397</v>
      </c>
      <c r="H13" s="16">
        <v>152.573690088315</v>
      </c>
      <c r="I13" s="16">
        <v>250</v>
      </c>
      <c r="J13" s="16">
        <v>284.932024425892</v>
      </c>
      <c r="K13" s="17">
        <v>0.139728097703569</v>
      </c>
      <c r="L13" s="18">
        <v>4.6440645594414999E-2</v>
      </c>
      <c r="M13" s="19" t="s">
        <v>237</v>
      </c>
      <c r="N13" s="20" t="s">
        <v>104</v>
      </c>
      <c r="O13" s="20" t="s">
        <v>82</v>
      </c>
    </row>
    <row r="14" spans="1:16" x14ac:dyDescent="0.3">
      <c r="A14" s="12" t="s">
        <v>302</v>
      </c>
      <c r="B14" s="12" t="s">
        <v>77</v>
      </c>
      <c r="C14" s="12" t="s">
        <v>78</v>
      </c>
      <c r="D14" s="12" t="s">
        <v>79</v>
      </c>
      <c r="E14" s="21">
        <v>0.91337187013333299</v>
      </c>
      <c r="F14" s="23">
        <v>1567230.8469478299</v>
      </c>
      <c r="G14" s="23">
        <v>499159.67851123703</v>
      </c>
      <c r="H14" s="16">
        <v>3.1397384733121099</v>
      </c>
      <c r="I14" s="16">
        <v>1</v>
      </c>
      <c r="J14" s="16">
        <v>-0.53171901146942602</v>
      </c>
      <c r="K14" s="17">
        <v>-1.5317190114694199</v>
      </c>
      <c r="L14" s="18">
        <v>0</v>
      </c>
      <c r="M14" s="19" t="s">
        <v>80</v>
      </c>
      <c r="N14" s="20" t="s">
        <v>81</v>
      </c>
      <c r="O14" s="20" t="s">
        <v>82</v>
      </c>
    </row>
    <row r="15" spans="1:16" x14ac:dyDescent="0.3">
      <c r="A15" s="12" t="s">
        <v>303</v>
      </c>
      <c r="B15" s="12" t="s">
        <v>77</v>
      </c>
      <c r="C15" s="12" t="s">
        <v>84</v>
      </c>
      <c r="D15" s="12" t="s">
        <v>79</v>
      </c>
      <c r="E15" s="21">
        <v>0.91336132506666701</v>
      </c>
      <c r="F15" s="23">
        <v>3361721.5241215401</v>
      </c>
      <c r="G15" s="23">
        <v>561465.42799874698</v>
      </c>
      <c r="H15" s="16">
        <v>5.9874060921326002</v>
      </c>
      <c r="I15" s="16">
        <v>2.5</v>
      </c>
      <c r="J15" s="16">
        <v>3.0041735570002501</v>
      </c>
      <c r="K15" s="17">
        <v>0.201669422800103</v>
      </c>
      <c r="L15" s="18">
        <v>0.12938626180646201</v>
      </c>
      <c r="N15" s="20" t="s">
        <v>85</v>
      </c>
      <c r="O15" s="20" t="s">
        <v>82</v>
      </c>
    </row>
    <row r="16" spans="1:16" x14ac:dyDescent="0.3">
      <c r="A16" s="12" t="s">
        <v>304</v>
      </c>
      <c r="B16" s="12" t="s">
        <v>77</v>
      </c>
      <c r="C16" s="12" t="s">
        <v>87</v>
      </c>
      <c r="D16" s="12" t="s">
        <v>79</v>
      </c>
      <c r="E16" s="21">
        <v>0.90335472053333299</v>
      </c>
      <c r="F16" s="23">
        <v>5598676.8132081097</v>
      </c>
      <c r="G16" s="23">
        <v>585796.51652811398</v>
      </c>
      <c r="H16" s="16">
        <v>9.5573747115981895</v>
      </c>
      <c r="I16" s="16">
        <v>5</v>
      </c>
      <c r="J16" s="16">
        <v>7.4814741737644601</v>
      </c>
      <c r="K16" s="17">
        <v>0.49629483475289299</v>
      </c>
      <c r="L16" s="18">
        <v>0.223404277389012</v>
      </c>
      <c r="N16" s="20" t="s">
        <v>88</v>
      </c>
      <c r="O16" s="20" t="s">
        <v>82</v>
      </c>
    </row>
    <row r="17" spans="1:15" x14ac:dyDescent="0.3">
      <c r="A17" s="12" t="s">
        <v>305</v>
      </c>
      <c r="B17" s="12" t="s">
        <v>77</v>
      </c>
      <c r="C17" s="12" t="s">
        <v>90</v>
      </c>
      <c r="D17" s="12" t="s">
        <v>79</v>
      </c>
      <c r="E17" s="21">
        <v>0.90335145360000002</v>
      </c>
      <c r="F17" s="23">
        <v>9113596.0586977303</v>
      </c>
      <c r="G17" s="23">
        <v>537281.89568442397</v>
      </c>
      <c r="H17" s="16">
        <v>16.962410481165001</v>
      </c>
      <c r="I17" s="16">
        <v>10</v>
      </c>
      <c r="J17" s="16">
        <v>16.933651131142799</v>
      </c>
      <c r="K17" s="17">
        <v>0.69336511311428695</v>
      </c>
      <c r="L17" s="18">
        <v>3.6325823622520002E-3</v>
      </c>
      <c r="N17" s="20" t="s">
        <v>91</v>
      </c>
      <c r="O17" s="20" t="s">
        <v>82</v>
      </c>
    </row>
    <row r="18" spans="1:15" x14ac:dyDescent="0.3">
      <c r="A18" s="12" t="s">
        <v>306</v>
      </c>
      <c r="B18" s="12" t="s">
        <v>77</v>
      </c>
      <c r="C18" s="12" t="s">
        <v>93</v>
      </c>
      <c r="D18" s="12" t="s">
        <v>79</v>
      </c>
      <c r="E18" s="21">
        <v>0.90335146533333299</v>
      </c>
      <c r="F18" s="23">
        <v>16561875.290374201</v>
      </c>
      <c r="G18" s="23">
        <v>546002.20660518203</v>
      </c>
      <c r="H18" s="16">
        <v>30.332982339667101</v>
      </c>
      <c r="I18" s="16">
        <v>25</v>
      </c>
      <c r="J18" s="16">
        <v>34.612709904798301</v>
      </c>
      <c r="K18" s="17">
        <v>0.384508396191935</v>
      </c>
      <c r="L18" s="18">
        <v>2.9873534404118999E-2</v>
      </c>
      <c r="N18" s="20" t="s">
        <v>94</v>
      </c>
      <c r="O18" s="20" t="s">
        <v>82</v>
      </c>
    </row>
    <row r="19" spans="1:15" x14ac:dyDescent="0.3">
      <c r="A19" s="12" t="s">
        <v>307</v>
      </c>
      <c r="B19" s="12" t="s">
        <v>77</v>
      </c>
      <c r="C19" s="12" t="s">
        <v>96</v>
      </c>
      <c r="D19" s="12" t="s">
        <v>79</v>
      </c>
      <c r="E19" s="21">
        <v>0.8933541264</v>
      </c>
      <c r="F19" s="23">
        <v>22909724.906008199</v>
      </c>
      <c r="G19" s="23">
        <v>567107.28499707498</v>
      </c>
      <c r="H19" s="16">
        <v>40.397514742076197</v>
      </c>
      <c r="I19" s="16">
        <v>50</v>
      </c>
      <c r="J19" s="16">
        <v>48.499935514168399</v>
      </c>
      <c r="K19" s="17">
        <v>-3.0001289716629999E-2</v>
      </c>
      <c r="L19" s="18">
        <v>3.1610974880323002E-2</v>
      </c>
      <c r="N19" s="20" t="s">
        <v>97</v>
      </c>
      <c r="O19" s="20" t="s">
        <v>82</v>
      </c>
    </row>
    <row r="20" spans="1:15" x14ac:dyDescent="0.3">
      <c r="A20" s="12" t="s">
        <v>308</v>
      </c>
      <c r="B20" s="12" t="s">
        <v>77</v>
      </c>
      <c r="C20" s="12" t="s">
        <v>99</v>
      </c>
      <c r="D20" s="12" t="s">
        <v>79</v>
      </c>
      <c r="E20" s="21">
        <v>0.88334646906666703</v>
      </c>
      <c r="F20" s="23">
        <v>33555896.437314503</v>
      </c>
      <c r="G20" s="23">
        <v>617700.33447053598</v>
      </c>
      <c r="H20" s="16">
        <v>54.323908479144798</v>
      </c>
      <c r="I20" s="16">
        <v>100</v>
      </c>
      <c r="J20" s="16">
        <v>68.6630010321621</v>
      </c>
      <c r="K20" s="17">
        <v>-0.31336998967837898</v>
      </c>
      <c r="L20" s="18">
        <v>1.6612058914352999E-2</v>
      </c>
      <c r="N20" s="20" t="s">
        <v>100</v>
      </c>
      <c r="O20" s="20" t="s">
        <v>82</v>
      </c>
    </row>
    <row r="21" spans="1:15" x14ac:dyDescent="0.3">
      <c r="A21" s="12" t="s">
        <v>309</v>
      </c>
      <c r="B21" s="12" t="s">
        <v>77</v>
      </c>
      <c r="C21" s="12" t="s">
        <v>102</v>
      </c>
      <c r="D21" s="12" t="s">
        <v>79</v>
      </c>
      <c r="E21" s="21">
        <v>0.88333390773333298</v>
      </c>
      <c r="F21" s="23">
        <v>75620219.2579308</v>
      </c>
      <c r="G21" s="23">
        <v>511181.69696679799</v>
      </c>
      <c r="H21" s="16">
        <v>147.93217305439299</v>
      </c>
      <c r="I21" s="16">
        <v>250</v>
      </c>
      <c r="J21" s="16">
        <v>266.813530544613</v>
      </c>
      <c r="K21" s="17">
        <v>6.7254122178453002E-2</v>
      </c>
      <c r="L21" s="18">
        <v>4.6440645594414999E-2</v>
      </c>
      <c r="M21" s="19" t="s">
        <v>237</v>
      </c>
      <c r="N21" s="20" t="s">
        <v>104</v>
      </c>
      <c r="O21" s="20" t="s">
        <v>82</v>
      </c>
    </row>
    <row r="22" spans="1:15" x14ac:dyDescent="0.3">
      <c r="A22" s="12" t="s">
        <v>310</v>
      </c>
      <c r="B22" s="12" t="s">
        <v>114</v>
      </c>
      <c r="C22" s="12" t="s">
        <v>115</v>
      </c>
      <c r="D22" s="12" t="s">
        <v>79</v>
      </c>
      <c r="E22" s="21" t="s">
        <v>116</v>
      </c>
      <c r="F22" s="23" t="s">
        <v>116</v>
      </c>
      <c r="G22" s="23">
        <v>0</v>
      </c>
      <c r="H22" s="16" t="s">
        <v>116</v>
      </c>
      <c r="I22" s="16" t="s">
        <v>117</v>
      </c>
      <c r="J22" s="16" t="s">
        <v>116</v>
      </c>
      <c r="K22" s="17" t="s">
        <v>116</v>
      </c>
      <c r="L22" s="18" t="s">
        <v>116</v>
      </c>
      <c r="M22" s="19" t="s">
        <v>118</v>
      </c>
      <c r="N22" s="20" t="s">
        <v>117</v>
      </c>
      <c r="O22" s="20" t="s">
        <v>82</v>
      </c>
    </row>
    <row r="23" spans="1:15" x14ac:dyDescent="0.3">
      <c r="A23" s="12" t="s">
        <v>311</v>
      </c>
      <c r="B23" s="12" t="s">
        <v>114</v>
      </c>
      <c r="C23" s="12" t="s">
        <v>115</v>
      </c>
      <c r="D23" s="12" t="s">
        <v>79</v>
      </c>
      <c r="E23" s="21" t="s">
        <v>116</v>
      </c>
      <c r="F23" s="23" t="s">
        <v>116</v>
      </c>
      <c r="G23" s="23">
        <v>0</v>
      </c>
      <c r="H23" s="16" t="s">
        <v>116</v>
      </c>
      <c r="I23" s="16" t="s">
        <v>117</v>
      </c>
      <c r="J23" s="16" t="s">
        <v>116</v>
      </c>
      <c r="K23" s="17" t="s">
        <v>116</v>
      </c>
      <c r="L23" s="18" t="s">
        <v>116</v>
      </c>
      <c r="M23" s="19" t="s">
        <v>118</v>
      </c>
      <c r="N23" s="20" t="s">
        <v>117</v>
      </c>
      <c r="O23" s="20" t="s">
        <v>82</v>
      </c>
    </row>
    <row r="24" spans="1:15" x14ac:dyDescent="0.3">
      <c r="A24" s="12" t="s">
        <v>312</v>
      </c>
      <c r="B24" s="12" t="s">
        <v>114</v>
      </c>
      <c r="C24" s="12" t="s">
        <v>115</v>
      </c>
      <c r="D24" s="12" t="s">
        <v>79</v>
      </c>
      <c r="E24" s="21" t="s">
        <v>116</v>
      </c>
      <c r="F24" s="23" t="s">
        <v>116</v>
      </c>
      <c r="G24" s="23">
        <v>0</v>
      </c>
      <c r="H24" s="16" t="s">
        <v>116</v>
      </c>
      <c r="I24" s="16" t="s">
        <v>117</v>
      </c>
      <c r="J24" s="16" t="s">
        <v>116</v>
      </c>
      <c r="K24" s="17" t="s">
        <v>116</v>
      </c>
      <c r="L24" s="18" t="s">
        <v>116</v>
      </c>
      <c r="M24" s="19" t="s">
        <v>118</v>
      </c>
      <c r="N24" s="20" t="s">
        <v>117</v>
      </c>
      <c r="O24" s="20" t="s">
        <v>82</v>
      </c>
    </row>
    <row r="25" spans="1:15" x14ac:dyDescent="0.3">
      <c r="A25" s="12" t="s">
        <v>313</v>
      </c>
      <c r="B25" s="12" t="s">
        <v>114</v>
      </c>
      <c r="C25" s="12" t="s">
        <v>115</v>
      </c>
      <c r="D25" s="12" t="s">
        <v>79</v>
      </c>
      <c r="E25" s="21" t="s">
        <v>116</v>
      </c>
      <c r="F25" s="23" t="s">
        <v>116</v>
      </c>
      <c r="G25" s="23">
        <v>0</v>
      </c>
      <c r="H25" s="16" t="s">
        <v>116</v>
      </c>
      <c r="I25" s="16" t="s">
        <v>117</v>
      </c>
      <c r="J25" s="16" t="s">
        <v>116</v>
      </c>
      <c r="K25" s="17" t="s">
        <v>116</v>
      </c>
      <c r="L25" s="18" t="s">
        <v>116</v>
      </c>
      <c r="M25" s="19" t="s">
        <v>118</v>
      </c>
      <c r="N25" s="20" t="s">
        <v>117</v>
      </c>
      <c r="O25" s="20" t="s">
        <v>82</v>
      </c>
    </row>
    <row r="26" spans="1:15" x14ac:dyDescent="0.3">
      <c r="A26" s="12" t="s">
        <v>314</v>
      </c>
      <c r="B26" s="12" t="s">
        <v>114</v>
      </c>
      <c r="C26" s="12" t="s">
        <v>115</v>
      </c>
      <c r="D26" s="12" t="s">
        <v>79</v>
      </c>
      <c r="E26" s="21" t="s">
        <v>116</v>
      </c>
      <c r="F26" s="23" t="s">
        <v>116</v>
      </c>
      <c r="G26" s="23">
        <v>0</v>
      </c>
      <c r="H26" s="16" t="s">
        <v>116</v>
      </c>
      <c r="I26" s="16" t="s">
        <v>117</v>
      </c>
      <c r="J26" s="16" t="s">
        <v>116</v>
      </c>
      <c r="K26" s="17" t="s">
        <v>116</v>
      </c>
      <c r="L26" s="18" t="s">
        <v>116</v>
      </c>
      <c r="M26" s="19" t="s">
        <v>118</v>
      </c>
      <c r="N26" s="20" t="s">
        <v>117</v>
      </c>
      <c r="O26" s="20" t="s">
        <v>82</v>
      </c>
    </row>
    <row r="27" spans="1:15" x14ac:dyDescent="0.3">
      <c r="A27" s="12" t="s">
        <v>315</v>
      </c>
      <c r="B27" s="12" t="s">
        <v>114</v>
      </c>
      <c r="C27" s="12" t="s">
        <v>115</v>
      </c>
      <c r="D27" s="12" t="s">
        <v>79</v>
      </c>
      <c r="E27" s="21" t="s">
        <v>116</v>
      </c>
      <c r="F27" s="23" t="s">
        <v>116</v>
      </c>
      <c r="G27" s="23">
        <v>0</v>
      </c>
      <c r="H27" s="16" t="s">
        <v>116</v>
      </c>
      <c r="I27" s="16" t="s">
        <v>117</v>
      </c>
      <c r="J27" s="16" t="s">
        <v>116</v>
      </c>
      <c r="K27" s="17" t="s">
        <v>116</v>
      </c>
      <c r="L27" s="18" t="s">
        <v>116</v>
      </c>
      <c r="M27" s="19" t="s">
        <v>118</v>
      </c>
      <c r="N27" s="20" t="s">
        <v>117</v>
      </c>
      <c r="O27" s="20" t="s">
        <v>82</v>
      </c>
    </row>
    <row r="28" spans="1:15" x14ac:dyDescent="0.3">
      <c r="A28" s="12" t="s">
        <v>316</v>
      </c>
      <c r="B28" s="12" t="s">
        <v>114</v>
      </c>
      <c r="C28" s="12" t="s">
        <v>115</v>
      </c>
      <c r="D28" s="12" t="s">
        <v>79</v>
      </c>
      <c r="E28" s="21" t="s">
        <v>116</v>
      </c>
      <c r="F28" s="23" t="s">
        <v>116</v>
      </c>
      <c r="G28" s="23">
        <v>0</v>
      </c>
      <c r="H28" s="16" t="s">
        <v>116</v>
      </c>
      <c r="I28" s="16" t="s">
        <v>117</v>
      </c>
      <c r="J28" s="16" t="s">
        <v>116</v>
      </c>
      <c r="K28" s="17" t="s">
        <v>116</v>
      </c>
      <c r="L28" s="18" t="s">
        <v>116</v>
      </c>
      <c r="M28" s="19" t="s">
        <v>118</v>
      </c>
      <c r="N28" s="20" t="s">
        <v>117</v>
      </c>
      <c r="O28" s="20" t="s">
        <v>82</v>
      </c>
    </row>
    <row r="29" spans="1:15" x14ac:dyDescent="0.3">
      <c r="A29" s="12" t="s">
        <v>317</v>
      </c>
      <c r="B29" s="12" t="s">
        <v>114</v>
      </c>
      <c r="C29" s="12" t="s">
        <v>115</v>
      </c>
      <c r="D29" s="12" t="s">
        <v>79</v>
      </c>
      <c r="E29" s="21" t="s">
        <v>116</v>
      </c>
      <c r="F29" s="23" t="s">
        <v>116</v>
      </c>
      <c r="G29" s="23">
        <v>0</v>
      </c>
      <c r="H29" s="16" t="s">
        <v>116</v>
      </c>
      <c r="I29" s="16" t="s">
        <v>117</v>
      </c>
      <c r="J29" s="16" t="s">
        <v>116</v>
      </c>
      <c r="K29" s="17" t="s">
        <v>116</v>
      </c>
      <c r="L29" s="18" t="s">
        <v>116</v>
      </c>
      <c r="M29" s="19" t="s">
        <v>118</v>
      </c>
      <c r="N29" s="20" t="s">
        <v>117</v>
      </c>
      <c r="O29" s="20" t="s">
        <v>82</v>
      </c>
    </row>
    <row r="30" spans="1:15" x14ac:dyDescent="0.3">
      <c r="A30" s="12" t="s">
        <v>318</v>
      </c>
      <c r="B30" s="12" t="s">
        <v>114</v>
      </c>
      <c r="C30" s="12" t="s">
        <v>115</v>
      </c>
      <c r="D30" s="12" t="s">
        <v>79</v>
      </c>
      <c r="E30" s="21" t="s">
        <v>116</v>
      </c>
      <c r="F30" s="23" t="s">
        <v>116</v>
      </c>
      <c r="G30" s="23">
        <v>0</v>
      </c>
      <c r="H30" s="16" t="s">
        <v>116</v>
      </c>
      <c r="I30" s="16" t="s">
        <v>117</v>
      </c>
      <c r="J30" s="16" t="s">
        <v>116</v>
      </c>
      <c r="K30" s="17" t="s">
        <v>116</v>
      </c>
      <c r="L30" s="18" t="s">
        <v>116</v>
      </c>
      <c r="M30" s="19" t="s">
        <v>118</v>
      </c>
      <c r="N30" s="20" t="s">
        <v>117</v>
      </c>
      <c r="O30" s="20" t="s">
        <v>82</v>
      </c>
    </row>
    <row r="31" spans="1:15" x14ac:dyDescent="0.3">
      <c r="A31" s="12" t="s">
        <v>319</v>
      </c>
      <c r="B31" s="12" t="s">
        <v>114</v>
      </c>
      <c r="C31" s="12" t="s">
        <v>115</v>
      </c>
      <c r="D31" s="12" t="s">
        <v>79</v>
      </c>
      <c r="E31" s="21" t="s">
        <v>116</v>
      </c>
      <c r="F31" s="23" t="s">
        <v>116</v>
      </c>
      <c r="G31" s="23">
        <v>0</v>
      </c>
      <c r="H31" s="16" t="s">
        <v>116</v>
      </c>
      <c r="I31" s="16" t="s">
        <v>117</v>
      </c>
      <c r="J31" s="16" t="s">
        <v>116</v>
      </c>
      <c r="K31" s="17" t="s">
        <v>116</v>
      </c>
      <c r="L31" s="18" t="s">
        <v>116</v>
      </c>
      <c r="M31" s="19" t="s">
        <v>118</v>
      </c>
      <c r="N31" s="20" t="s">
        <v>117</v>
      </c>
      <c r="O31" s="20" t="s">
        <v>82</v>
      </c>
    </row>
    <row r="32" spans="1:15" x14ac:dyDescent="0.3">
      <c r="A32" s="12" t="s">
        <v>320</v>
      </c>
      <c r="B32" s="12" t="s">
        <v>114</v>
      </c>
      <c r="C32" s="12" t="s">
        <v>115</v>
      </c>
      <c r="D32" s="12" t="s">
        <v>79</v>
      </c>
      <c r="E32" s="21" t="s">
        <v>116</v>
      </c>
      <c r="F32" s="23" t="s">
        <v>116</v>
      </c>
      <c r="G32" s="23">
        <v>0</v>
      </c>
      <c r="H32" s="16" t="s">
        <v>116</v>
      </c>
      <c r="I32" s="16" t="s">
        <v>117</v>
      </c>
      <c r="J32" s="16" t="s">
        <v>116</v>
      </c>
      <c r="K32" s="17" t="s">
        <v>116</v>
      </c>
      <c r="L32" s="18" t="s">
        <v>116</v>
      </c>
      <c r="M32" s="19" t="s">
        <v>118</v>
      </c>
      <c r="N32" s="20" t="s">
        <v>117</v>
      </c>
      <c r="O32" s="20" t="s">
        <v>82</v>
      </c>
    </row>
    <row r="33" spans="1:15" x14ac:dyDescent="0.3">
      <c r="A33" s="12" t="s">
        <v>321</v>
      </c>
      <c r="B33" s="12" t="s">
        <v>114</v>
      </c>
      <c r="C33" s="12" t="s">
        <v>115</v>
      </c>
      <c r="D33" s="12" t="s">
        <v>79</v>
      </c>
      <c r="E33" s="21" t="s">
        <v>116</v>
      </c>
      <c r="F33" s="23" t="s">
        <v>116</v>
      </c>
      <c r="G33" s="23">
        <v>0</v>
      </c>
      <c r="H33" s="16" t="s">
        <v>116</v>
      </c>
      <c r="I33" s="16" t="s">
        <v>117</v>
      </c>
      <c r="J33" s="16" t="s">
        <v>116</v>
      </c>
      <c r="K33" s="17" t="s">
        <v>116</v>
      </c>
      <c r="L33" s="18" t="s">
        <v>116</v>
      </c>
      <c r="M33" s="19" t="s">
        <v>118</v>
      </c>
      <c r="N33" s="20" t="s">
        <v>117</v>
      </c>
      <c r="O33" s="20" t="s">
        <v>82</v>
      </c>
    </row>
    <row r="34" spans="1:15" x14ac:dyDescent="0.3">
      <c r="A34" s="12" t="s">
        <v>322</v>
      </c>
      <c r="B34" s="12" t="s">
        <v>114</v>
      </c>
      <c r="C34" s="12" t="s">
        <v>115</v>
      </c>
      <c r="D34" s="12" t="s">
        <v>79</v>
      </c>
      <c r="E34" s="21" t="s">
        <v>116</v>
      </c>
      <c r="F34" s="23" t="s">
        <v>116</v>
      </c>
      <c r="G34" s="23">
        <v>0</v>
      </c>
      <c r="H34" s="16" t="s">
        <v>116</v>
      </c>
      <c r="I34" s="16" t="s">
        <v>117</v>
      </c>
      <c r="J34" s="16" t="s">
        <v>116</v>
      </c>
      <c r="K34" s="17" t="s">
        <v>116</v>
      </c>
      <c r="L34" s="18" t="s">
        <v>116</v>
      </c>
      <c r="M34" s="19" t="s">
        <v>118</v>
      </c>
      <c r="N34" s="20" t="s">
        <v>117</v>
      </c>
      <c r="O34" s="20" t="s">
        <v>82</v>
      </c>
    </row>
    <row r="35" spans="1:15" x14ac:dyDescent="0.3">
      <c r="A35" s="12" t="s">
        <v>323</v>
      </c>
      <c r="B35" s="12" t="s">
        <v>114</v>
      </c>
      <c r="C35" s="12" t="s">
        <v>115</v>
      </c>
      <c r="D35" s="12" t="s">
        <v>79</v>
      </c>
      <c r="E35" s="21">
        <v>1.0234755234666599</v>
      </c>
      <c r="F35" s="23">
        <v>4464.0655264592797</v>
      </c>
      <c r="G35" s="23">
        <v>0</v>
      </c>
      <c r="H35" s="16">
        <v>0</v>
      </c>
      <c r="I35" s="16" t="s">
        <v>117</v>
      </c>
      <c r="J35" s="16">
        <v>0</v>
      </c>
      <c r="K35" s="17" t="s">
        <v>117</v>
      </c>
      <c r="L35" s="18" t="s">
        <v>117</v>
      </c>
      <c r="N35" s="20" t="s">
        <v>117</v>
      </c>
      <c r="O35" s="20" t="s">
        <v>82</v>
      </c>
    </row>
    <row r="36" spans="1:15" x14ac:dyDescent="0.3">
      <c r="A36" s="12" t="s">
        <v>324</v>
      </c>
      <c r="B36" s="12" t="s">
        <v>114</v>
      </c>
      <c r="C36" s="12" t="s">
        <v>115</v>
      </c>
      <c r="D36" s="12" t="s">
        <v>79</v>
      </c>
      <c r="E36" s="21" t="s">
        <v>116</v>
      </c>
      <c r="F36" s="23" t="s">
        <v>116</v>
      </c>
      <c r="G36" s="23">
        <v>0</v>
      </c>
      <c r="H36" s="16" t="s">
        <v>116</v>
      </c>
      <c r="I36" s="16" t="s">
        <v>117</v>
      </c>
      <c r="J36" s="16" t="s">
        <v>116</v>
      </c>
      <c r="K36" s="17" t="s">
        <v>116</v>
      </c>
      <c r="L36" s="18" t="s">
        <v>116</v>
      </c>
      <c r="M36" s="19" t="s">
        <v>118</v>
      </c>
      <c r="N36" s="20" t="s">
        <v>117</v>
      </c>
      <c r="O36" s="20" t="s">
        <v>82</v>
      </c>
    </row>
    <row r="37" spans="1:15" x14ac:dyDescent="0.3">
      <c r="A37" s="12" t="s">
        <v>325</v>
      </c>
      <c r="B37" s="12" t="s">
        <v>114</v>
      </c>
      <c r="C37" s="12" t="s">
        <v>115</v>
      </c>
      <c r="D37" s="12" t="s">
        <v>79</v>
      </c>
      <c r="E37" s="21">
        <v>1.0535162983999999</v>
      </c>
      <c r="F37" s="23">
        <v>7176.3038523572995</v>
      </c>
      <c r="G37" s="23">
        <v>0</v>
      </c>
      <c r="H37" s="16">
        <v>0</v>
      </c>
      <c r="I37" s="16" t="s">
        <v>117</v>
      </c>
      <c r="J37" s="16">
        <v>0</v>
      </c>
      <c r="K37" s="17" t="s">
        <v>117</v>
      </c>
      <c r="L37" s="18" t="s">
        <v>117</v>
      </c>
      <c r="N37" s="20" t="s">
        <v>117</v>
      </c>
      <c r="O37" s="20" t="s">
        <v>82</v>
      </c>
    </row>
    <row r="38" spans="1:15" x14ac:dyDescent="0.3">
      <c r="A38" s="12" t="s">
        <v>326</v>
      </c>
      <c r="B38" s="12" t="s">
        <v>114</v>
      </c>
      <c r="C38" s="12" t="s">
        <v>115</v>
      </c>
      <c r="D38" s="12" t="s">
        <v>79</v>
      </c>
      <c r="E38" s="21" t="s">
        <v>116</v>
      </c>
      <c r="F38" s="23" t="s">
        <v>116</v>
      </c>
      <c r="G38" s="23">
        <v>0</v>
      </c>
      <c r="H38" s="16" t="s">
        <v>116</v>
      </c>
      <c r="I38" s="16" t="s">
        <v>117</v>
      </c>
      <c r="J38" s="16" t="s">
        <v>116</v>
      </c>
      <c r="K38" s="17" t="s">
        <v>116</v>
      </c>
      <c r="L38" s="18" t="s">
        <v>116</v>
      </c>
      <c r="M38" s="19" t="s">
        <v>118</v>
      </c>
      <c r="N38" s="20" t="s">
        <v>117</v>
      </c>
      <c r="O38" s="20" t="s">
        <v>82</v>
      </c>
    </row>
    <row r="39" spans="1:15" x14ac:dyDescent="0.3">
      <c r="A39" s="12" t="s">
        <v>327</v>
      </c>
      <c r="B39" s="12" t="s">
        <v>114</v>
      </c>
      <c r="C39" s="12" t="s">
        <v>115</v>
      </c>
      <c r="D39" s="12" t="s">
        <v>79</v>
      </c>
      <c r="E39" s="21" t="s">
        <v>116</v>
      </c>
      <c r="F39" s="23" t="s">
        <v>116</v>
      </c>
      <c r="G39" s="23">
        <v>0</v>
      </c>
      <c r="H39" s="16" t="s">
        <v>116</v>
      </c>
      <c r="I39" s="16" t="s">
        <v>117</v>
      </c>
      <c r="J39" s="16" t="s">
        <v>116</v>
      </c>
      <c r="K39" s="17" t="s">
        <v>116</v>
      </c>
      <c r="L39" s="18" t="s">
        <v>116</v>
      </c>
      <c r="M39" s="19" t="s">
        <v>118</v>
      </c>
      <c r="N39" s="20" t="s">
        <v>117</v>
      </c>
      <c r="O39" s="20" t="s">
        <v>82</v>
      </c>
    </row>
    <row r="40" spans="1:15" x14ac:dyDescent="0.3">
      <c r="A40" s="12" t="s">
        <v>328</v>
      </c>
      <c r="B40" s="12" t="s">
        <v>114</v>
      </c>
      <c r="C40" s="12" t="s">
        <v>115</v>
      </c>
      <c r="D40" s="12" t="s">
        <v>79</v>
      </c>
      <c r="E40" s="21" t="s">
        <v>116</v>
      </c>
      <c r="F40" s="23" t="s">
        <v>116</v>
      </c>
      <c r="G40" s="23">
        <v>0</v>
      </c>
      <c r="H40" s="16" t="s">
        <v>116</v>
      </c>
      <c r="I40" s="16" t="s">
        <v>117</v>
      </c>
      <c r="J40" s="16" t="s">
        <v>116</v>
      </c>
      <c r="K40" s="17" t="s">
        <v>116</v>
      </c>
      <c r="L40" s="18" t="s">
        <v>116</v>
      </c>
      <c r="M40" s="19" t="s">
        <v>118</v>
      </c>
      <c r="N40" s="20" t="s">
        <v>117</v>
      </c>
      <c r="O40" s="20" t="s">
        <v>82</v>
      </c>
    </row>
    <row r="41" spans="1:15" x14ac:dyDescent="0.3">
      <c r="A41" s="12" t="s">
        <v>329</v>
      </c>
      <c r="B41" s="12" t="s">
        <v>114</v>
      </c>
      <c r="C41" s="12" t="s">
        <v>115</v>
      </c>
      <c r="D41" s="12" t="s">
        <v>79</v>
      </c>
      <c r="E41" s="21" t="s">
        <v>116</v>
      </c>
      <c r="F41" s="23" t="s">
        <v>116</v>
      </c>
      <c r="G41" s="23">
        <v>0</v>
      </c>
      <c r="H41" s="16" t="s">
        <v>116</v>
      </c>
      <c r="I41" s="16" t="s">
        <v>117</v>
      </c>
      <c r="J41" s="16" t="s">
        <v>116</v>
      </c>
      <c r="K41" s="17" t="s">
        <v>116</v>
      </c>
      <c r="L41" s="18" t="s">
        <v>116</v>
      </c>
      <c r="M41" s="19" t="s">
        <v>118</v>
      </c>
      <c r="N41" s="20" t="s">
        <v>117</v>
      </c>
      <c r="O41" s="20" t="s">
        <v>82</v>
      </c>
    </row>
    <row r="42" spans="1:15" x14ac:dyDescent="0.3">
      <c r="A42" s="12" t="s">
        <v>330</v>
      </c>
      <c r="B42" s="12" t="s">
        <v>114</v>
      </c>
      <c r="C42" s="12" t="s">
        <v>115</v>
      </c>
      <c r="D42" s="12" t="s">
        <v>79</v>
      </c>
      <c r="E42" s="21" t="s">
        <v>116</v>
      </c>
      <c r="F42" s="23" t="s">
        <v>116</v>
      </c>
      <c r="G42" s="23">
        <v>0</v>
      </c>
      <c r="H42" s="16" t="s">
        <v>116</v>
      </c>
      <c r="I42" s="16" t="s">
        <v>117</v>
      </c>
      <c r="J42" s="16" t="s">
        <v>116</v>
      </c>
      <c r="K42" s="17" t="s">
        <v>116</v>
      </c>
      <c r="L42" s="18" t="s">
        <v>116</v>
      </c>
      <c r="M42" s="19" t="s">
        <v>118</v>
      </c>
      <c r="N42" s="20" t="s">
        <v>117</v>
      </c>
      <c r="O42" s="20" t="s">
        <v>82</v>
      </c>
    </row>
    <row r="43" spans="1:15" x14ac:dyDescent="0.3">
      <c r="A43" s="12" t="s">
        <v>331</v>
      </c>
      <c r="B43" s="12" t="s">
        <v>114</v>
      </c>
      <c r="C43" s="12" t="s">
        <v>115</v>
      </c>
      <c r="D43" s="12" t="s">
        <v>79</v>
      </c>
      <c r="E43" s="21">
        <v>1.01346145706666</v>
      </c>
      <c r="F43" s="23">
        <v>10205.093830674001</v>
      </c>
      <c r="G43" s="23">
        <v>0</v>
      </c>
      <c r="H43" s="16">
        <v>0</v>
      </c>
      <c r="I43" s="16" t="s">
        <v>117</v>
      </c>
      <c r="J43" s="16">
        <v>0</v>
      </c>
      <c r="K43" s="17" t="s">
        <v>117</v>
      </c>
      <c r="L43" s="18" t="s">
        <v>117</v>
      </c>
      <c r="N43" s="20" t="s">
        <v>117</v>
      </c>
      <c r="O43" s="20" t="s">
        <v>82</v>
      </c>
    </row>
    <row r="44" spans="1:15" x14ac:dyDescent="0.3">
      <c r="A44" s="12" t="s">
        <v>332</v>
      </c>
      <c r="B44" s="12" t="s">
        <v>114</v>
      </c>
      <c r="C44" s="12" t="s">
        <v>115</v>
      </c>
      <c r="D44" s="12" t="s">
        <v>79</v>
      </c>
      <c r="E44" s="21" t="s">
        <v>116</v>
      </c>
      <c r="F44" s="23" t="s">
        <v>116</v>
      </c>
      <c r="G44" s="23">
        <v>0</v>
      </c>
      <c r="H44" s="16" t="s">
        <v>116</v>
      </c>
      <c r="I44" s="16" t="s">
        <v>117</v>
      </c>
      <c r="J44" s="16" t="s">
        <v>116</v>
      </c>
      <c r="K44" s="17" t="s">
        <v>116</v>
      </c>
      <c r="L44" s="18" t="s">
        <v>116</v>
      </c>
      <c r="M44" s="19" t="s">
        <v>118</v>
      </c>
      <c r="N44" s="20" t="s">
        <v>117</v>
      </c>
      <c r="O44" s="20" t="s">
        <v>82</v>
      </c>
    </row>
    <row r="45" spans="1:15" x14ac:dyDescent="0.3">
      <c r="A45" s="12" t="s">
        <v>333</v>
      </c>
      <c r="B45" s="12" t="s">
        <v>114</v>
      </c>
      <c r="C45" s="12" t="s">
        <v>115</v>
      </c>
      <c r="D45" s="12" t="s">
        <v>79</v>
      </c>
      <c r="E45" s="21" t="s">
        <v>116</v>
      </c>
      <c r="F45" s="23" t="s">
        <v>116</v>
      </c>
      <c r="G45" s="23">
        <v>0</v>
      </c>
      <c r="H45" s="16" t="s">
        <v>116</v>
      </c>
      <c r="I45" s="16" t="s">
        <v>117</v>
      </c>
      <c r="J45" s="16" t="s">
        <v>116</v>
      </c>
      <c r="K45" s="17" t="s">
        <v>116</v>
      </c>
      <c r="L45" s="18" t="s">
        <v>116</v>
      </c>
      <c r="M45" s="19" t="s">
        <v>118</v>
      </c>
      <c r="N45" s="20" t="s">
        <v>117</v>
      </c>
      <c r="O45" s="20" t="s">
        <v>82</v>
      </c>
    </row>
    <row r="46" spans="1:15" x14ac:dyDescent="0.3">
      <c r="A46" s="12" t="s">
        <v>334</v>
      </c>
      <c r="B46" s="12" t="s">
        <v>114</v>
      </c>
      <c r="C46" s="12" t="s">
        <v>115</v>
      </c>
      <c r="D46" s="12" t="s">
        <v>79</v>
      </c>
      <c r="E46" s="21" t="s">
        <v>116</v>
      </c>
      <c r="F46" s="23" t="s">
        <v>116</v>
      </c>
      <c r="G46" s="23">
        <v>0</v>
      </c>
      <c r="H46" s="16" t="s">
        <v>116</v>
      </c>
      <c r="I46" s="16" t="s">
        <v>117</v>
      </c>
      <c r="J46" s="16" t="s">
        <v>116</v>
      </c>
      <c r="K46" s="17" t="s">
        <v>116</v>
      </c>
      <c r="L46" s="18" t="s">
        <v>116</v>
      </c>
      <c r="M46" s="19" t="s">
        <v>118</v>
      </c>
      <c r="N46" s="20" t="s">
        <v>117</v>
      </c>
      <c r="O46" s="20" t="s">
        <v>82</v>
      </c>
    </row>
    <row r="47" spans="1:15" x14ac:dyDescent="0.3">
      <c r="A47" s="12" t="s">
        <v>335</v>
      </c>
      <c r="B47" s="12" t="s">
        <v>114</v>
      </c>
      <c r="C47" s="12" t="s">
        <v>115</v>
      </c>
      <c r="D47" s="12" t="s">
        <v>79</v>
      </c>
      <c r="E47" s="21" t="s">
        <v>116</v>
      </c>
      <c r="F47" s="23" t="s">
        <v>116</v>
      </c>
      <c r="G47" s="23">
        <v>0</v>
      </c>
      <c r="H47" s="16" t="s">
        <v>116</v>
      </c>
      <c r="I47" s="16" t="s">
        <v>117</v>
      </c>
      <c r="J47" s="16" t="s">
        <v>116</v>
      </c>
      <c r="K47" s="17" t="s">
        <v>116</v>
      </c>
      <c r="L47" s="18" t="s">
        <v>116</v>
      </c>
      <c r="M47" s="19" t="s">
        <v>118</v>
      </c>
      <c r="N47" s="20" t="s">
        <v>117</v>
      </c>
      <c r="O47" s="20" t="s">
        <v>82</v>
      </c>
    </row>
    <row r="48" spans="1:15" x14ac:dyDescent="0.3">
      <c r="A48" s="12" t="s">
        <v>336</v>
      </c>
      <c r="B48" s="12" t="s">
        <v>114</v>
      </c>
      <c r="C48" s="12" t="s">
        <v>115</v>
      </c>
      <c r="D48" s="12" t="s">
        <v>79</v>
      </c>
      <c r="E48" s="21" t="s">
        <v>116</v>
      </c>
      <c r="F48" s="23" t="s">
        <v>116</v>
      </c>
      <c r="G48" s="23">
        <v>0</v>
      </c>
      <c r="H48" s="16" t="s">
        <v>116</v>
      </c>
      <c r="I48" s="16" t="s">
        <v>117</v>
      </c>
      <c r="J48" s="16" t="s">
        <v>116</v>
      </c>
      <c r="K48" s="17" t="s">
        <v>116</v>
      </c>
      <c r="L48" s="18" t="s">
        <v>116</v>
      </c>
      <c r="M48" s="19" t="s">
        <v>118</v>
      </c>
      <c r="N48" s="20" t="s">
        <v>117</v>
      </c>
      <c r="O48" s="20" t="s">
        <v>82</v>
      </c>
    </row>
    <row r="49" spans="1:15" x14ac:dyDescent="0.3">
      <c r="A49" s="12" t="s">
        <v>337</v>
      </c>
      <c r="B49" s="12" t="s">
        <v>114</v>
      </c>
      <c r="C49" s="12" t="s">
        <v>115</v>
      </c>
      <c r="D49" s="12" t="s">
        <v>79</v>
      </c>
      <c r="E49" s="21" t="s">
        <v>116</v>
      </c>
      <c r="F49" s="23" t="s">
        <v>116</v>
      </c>
      <c r="G49" s="23">
        <v>0</v>
      </c>
      <c r="H49" s="16" t="s">
        <v>116</v>
      </c>
      <c r="I49" s="16" t="s">
        <v>117</v>
      </c>
      <c r="J49" s="16" t="s">
        <v>116</v>
      </c>
      <c r="K49" s="17" t="s">
        <v>116</v>
      </c>
      <c r="L49" s="18" t="s">
        <v>116</v>
      </c>
      <c r="M49" s="19" t="s">
        <v>118</v>
      </c>
      <c r="N49" s="20" t="s">
        <v>117</v>
      </c>
      <c r="O49" s="20" t="s">
        <v>82</v>
      </c>
    </row>
    <row r="50" spans="1:15" x14ac:dyDescent="0.3">
      <c r="A50" s="12" t="s">
        <v>338</v>
      </c>
      <c r="B50" s="12" t="s">
        <v>114</v>
      </c>
      <c r="C50" s="12" t="s">
        <v>115</v>
      </c>
      <c r="D50" s="12" t="s">
        <v>79</v>
      </c>
      <c r="E50" s="21" t="s">
        <v>116</v>
      </c>
      <c r="F50" s="23" t="s">
        <v>116</v>
      </c>
      <c r="G50" s="23">
        <v>0</v>
      </c>
      <c r="H50" s="16" t="s">
        <v>116</v>
      </c>
      <c r="I50" s="16" t="s">
        <v>117</v>
      </c>
      <c r="J50" s="16" t="s">
        <v>116</v>
      </c>
      <c r="K50" s="17" t="s">
        <v>116</v>
      </c>
      <c r="L50" s="18" t="s">
        <v>116</v>
      </c>
      <c r="M50" s="19" t="s">
        <v>118</v>
      </c>
      <c r="N50" s="20" t="s">
        <v>117</v>
      </c>
      <c r="O50" s="20" t="s">
        <v>82</v>
      </c>
    </row>
    <row r="51" spans="1:15" x14ac:dyDescent="0.3">
      <c r="A51" s="12" t="s">
        <v>339</v>
      </c>
      <c r="B51" s="12" t="s">
        <v>114</v>
      </c>
      <c r="C51" s="12" t="s">
        <v>115</v>
      </c>
      <c r="D51" s="12" t="s">
        <v>79</v>
      </c>
      <c r="E51" s="21">
        <v>1.0234726223999999</v>
      </c>
      <c r="F51" s="23">
        <v>8417.1733454365603</v>
      </c>
      <c r="G51" s="23">
        <v>0</v>
      </c>
      <c r="H51" s="16">
        <v>0</v>
      </c>
      <c r="I51" s="16" t="s">
        <v>117</v>
      </c>
      <c r="J51" s="16">
        <v>0</v>
      </c>
      <c r="K51" s="17" t="s">
        <v>117</v>
      </c>
      <c r="L51" s="18" t="s">
        <v>117</v>
      </c>
      <c r="N51" s="20" t="s">
        <v>117</v>
      </c>
      <c r="O51" s="20" t="s">
        <v>82</v>
      </c>
    </row>
    <row r="52" spans="1:15" x14ac:dyDescent="0.3">
      <c r="A52" s="12" t="s">
        <v>340</v>
      </c>
      <c r="B52" s="12" t="s">
        <v>114</v>
      </c>
      <c r="C52" s="12" t="s">
        <v>115</v>
      </c>
      <c r="D52" s="12" t="s">
        <v>79</v>
      </c>
      <c r="E52" s="21" t="s">
        <v>116</v>
      </c>
      <c r="F52" s="23" t="s">
        <v>116</v>
      </c>
      <c r="G52" s="23">
        <v>0</v>
      </c>
      <c r="H52" s="16" t="s">
        <v>116</v>
      </c>
      <c r="I52" s="16" t="s">
        <v>117</v>
      </c>
      <c r="J52" s="16" t="s">
        <v>116</v>
      </c>
      <c r="K52" s="17" t="s">
        <v>116</v>
      </c>
      <c r="L52" s="18" t="s">
        <v>116</v>
      </c>
      <c r="M52" s="19" t="s">
        <v>118</v>
      </c>
      <c r="N52" s="20" t="s">
        <v>117</v>
      </c>
      <c r="O52" s="20" t="s">
        <v>82</v>
      </c>
    </row>
    <row r="53" spans="1:15" x14ac:dyDescent="0.3">
      <c r="A53" s="12" t="s">
        <v>341</v>
      </c>
      <c r="B53" s="12" t="s">
        <v>114</v>
      </c>
      <c r="C53" s="12" t="s">
        <v>115</v>
      </c>
      <c r="D53" s="12" t="s">
        <v>79</v>
      </c>
      <c r="E53" s="21">
        <v>1.01347359173333</v>
      </c>
      <c r="F53" s="23">
        <v>8570.2311878847704</v>
      </c>
      <c r="G53" s="23">
        <v>0</v>
      </c>
      <c r="H53" s="16">
        <v>0</v>
      </c>
      <c r="I53" s="16" t="s">
        <v>117</v>
      </c>
      <c r="J53" s="16">
        <v>0</v>
      </c>
      <c r="K53" s="17" t="s">
        <v>117</v>
      </c>
      <c r="L53" s="18" t="s">
        <v>117</v>
      </c>
      <c r="N53" s="20" t="s">
        <v>117</v>
      </c>
      <c r="O53" s="20" t="s">
        <v>82</v>
      </c>
    </row>
    <row r="54" spans="1:15" x14ac:dyDescent="0.3">
      <c r="A54" s="12" t="s">
        <v>342</v>
      </c>
      <c r="B54" s="12" t="s">
        <v>114</v>
      </c>
      <c r="C54" s="12" t="s">
        <v>115</v>
      </c>
      <c r="D54" s="12" t="s">
        <v>79</v>
      </c>
      <c r="E54" s="21" t="s">
        <v>116</v>
      </c>
      <c r="F54" s="23" t="s">
        <v>116</v>
      </c>
      <c r="G54" s="23">
        <v>0</v>
      </c>
      <c r="H54" s="16" t="s">
        <v>116</v>
      </c>
      <c r="I54" s="16" t="s">
        <v>117</v>
      </c>
      <c r="J54" s="16" t="s">
        <v>116</v>
      </c>
      <c r="K54" s="17" t="s">
        <v>116</v>
      </c>
      <c r="L54" s="18" t="s">
        <v>116</v>
      </c>
      <c r="M54" s="19" t="s">
        <v>118</v>
      </c>
      <c r="N54" s="20" t="s">
        <v>117</v>
      </c>
      <c r="O54" s="20" t="s">
        <v>82</v>
      </c>
    </row>
    <row r="55" spans="1:15" x14ac:dyDescent="0.3">
      <c r="A55" s="12" t="s">
        <v>343</v>
      </c>
      <c r="B55" s="12" t="s">
        <v>114</v>
      </c>
      <c r="C55" s="12" t="s">
        <v>115</v>
      </c>
      <c r="D55" s="12" t="s">
        <v>79</v>
      </c>
      <c r="E55" s="21" t="s">
        <v>116</v>
      </c>
      <c r="F55" s="23" t="s">
        <v>116</v>
      </c>
      <c r="G55" s="23">
        <v>0</v>
      </c>
      <c r="H55" s="16" t="s">
        <v>116</v>
      </c>
      <c r="I55" s="16" t="s">
        <v>117</v>
      </c>
      <c r="J55" s="16" t="s">
        <v>116</v>
      </c>
      <c r="K55" s="17" t="s">
        <v>116</v>
      </c>
      <c r="L55" s="18" t="s">
        <v>116</v>
      </c>
      <c r="M55" s="19" t="s">
        <v>118</v>
      </c>
      <c r="N55" s="20" t="s">
        <v>117</v>
      </c>
      <c r="O55" s="20" t="s">
        <v>82</v>
      </c>
    </row>
    <row r="56" spans="1:15" x14ac:dyDescent="0.3">
      <c r="A56" s="12" t="s">
        <v>344</v>
      </c>
      <c r="B56" s="12" t="s">
        <v>114</v>
      </c>
      <c r="C56" s="12" t="s">
        <v>115</v>
      </c>
      <c r="D56" s="12" t="s">
        <v>79</v>
      </c>
      <c r="E56" s="21" t="s">
        <v>116</v>
      </c>
      <c r="F56" s="23" t="s">
        <v>116</v>
      </c>
      <c r="G56" s="23">
        <v>0</v>
      </c>
      <c r="H56" s="16" t="s">
        <v>116</v>
      </c>
      <c r="I56" s="16" t="s">
        <v>117</v>
      </c>
      <c r="J56" s="16" t="s">
        <v>116</v>
      </c>
      <c r="K56" s="17" t="s">
        <v>116</v>
      </c>
      <c r="L56" s="18" t="s">
        <v>116</v>
      </c>
      <c r="M56" s="19" t="s">
        <v>118</v>
      </c>
      <c r="N56" s="20" t="s">
        <v>117</v>
      </c>
      <c r="O56" s="20" t="s">
        <v>82</v>
      </c>
    </row>
    <row r="57" spans="1:15" x14ac:dyDescent="0.3">
      <c r="A57" s="12" t="s">
        <v>345</v>
      </c>
      <c r="B57" s="12" t="s">
        <v>147</v>
      </c>
      <c r="C57" s="12" t="s">
        <v>148</v>
      </c>
      <c r="D57" s="12" t="s">
        <v>79</v>
      </c>
      <c r="E57" s="21">
        <v>0.90335699599999997</v>
      </c>
      <c r="F57" s="23">
        <v>13255575.097779799</v>
      </c>
      <c r="G57" s="23">
        <v>516221.86839472601</v>
      </c>
      <c r="H57" s="16">
        <v>25.678058039269299</v>
      </c>
      <c r="I57" s="16" t="s">
        <v>117</v>
      </c>
      <c r="J57" s="16">
        <v>28.3633690917178</v>
      </c>
      <c r="K57" s="17" t="s">
        <v>117</v>
      </c>
      <c r="L57" s="18" t="s">
        <v>117</v>
      </c>
      <c r="N57" s="20" t="s">
        <v>117</v>
      </c>
      <c r="O57" s="20" t="s">
        <v>82</v>
      </c>
    </row>
    <row r="58" spans="1:15" x14ac:dyDescent="0.3">
      <c r="A58" s="12" t="s">
        <v>346</v>
      </c>
      <c r="B58" s="12" t="s">
        <v>147</v>
      </c>
      <c r="C58" s="12" t="s">
        <v>150</v>
      </c>
      <c r="D58" s="12" t="s">
        <v>79</v>
      </c>
      <c r="E58" s="21">
        <v>0.91335946533333301</v>
      </c>
      <c r="F58" s="23">
        <v>20239.072703915801</v>
      </c>
      <c r="G58" s="23">
        <v>486906.83773377398</v>
      </c>
      <c r="H58" s="16">
        <v>4.1566622473645003E-2</v>
      </c>
      <c r="I58" s="16" t="s">
        <v>117</v>
      </c>
      <c r="J58" s="16">
        <v>-4.3438814099885299</v>
      </c>
      <c r="K58" s="17" t="s">
        <v>117</v>
      </c>
      <c r="L58" s="18" t="s">
        <v>117</v>
      </c>
      <c r="M58" s="19" t="s">
        <v>80</v>
      </c>
      <c r="N58" s="20" t="s">
        <v>117</v>
      </c>
      <c r="O58" s="20" t="s">
        <v>82</v>
      </c>
    </row>
    <row r="59" spans="1:15" x14ac:dyDescent="0.3">
      <c r="A59" s="12" t="s">
        <v>347</v>
      </c>
      <c r="B59" s="12" t="s">
        <v>147</v>
      </c>
      <c r="C59" s="12" t="s">
        <v>166</v>
      </c>
      <c r="D59" s="12" t="s">
        <v>79</v>
      </c>
      <c r="E59" s="21">
        <v>0.91336265520000004</v>
      </c>
      <c r="F59" s="23">
        <v>4975117.3490113504</v>
      </c>
      <c r="G59" s="23">
        <v>205698.888927133</v>
      </c>
      <c r="H59" s="16">
        <v>24.186408468028802</v>
      </c>
      <c r="I59" s="16" t="s">
        <v>117</v>
      </c>
      <c r="J59" s="16">
        <v>26.382677067195701</v>
      </c>
      <c r="K59" s="17" t="s">
        <v>117</v>
      </c>
      <c r="L59" s="18" t="s">
        <v>117</v>
      </c>
      <c r="N59" s="20" t="s">
        <v>117</v>
      </c>
      <c r="O59" s="20" t="s">
        <v>82</v>
      </c>
    </row>
    <row r="60" spans="1:15" x14ac:dyDescent="0.3">
      <c r="A60" s="12" t="s">
        <v>348</v>
      </c>
      <c r="B60" s="12" t="s">
        <v>147</v>
      </c>
      <c r="C60" s="12" t="s">
        <v>154</v>
      </c>
      <c r="D60" s="12" t="s">
        <v>79</v>
      </c>
      <c r="E60" s="21">
        <v>0.93339554800000002</v>
      </c>
      <c r="F60" s="23">
        <v>3300308.5321017201</v>
      </c>
      <c r="G60" s="23">
        <v>399374.17201244802</v>
      </c>
      <c r="H60" s="16">
        <v>8.2637004678380794</v>
      </c>
      <c r="I60" s="16" t="s">
        <v>117</v>
      </c>
      <c r="J60" s="16">
        <v>5.85318663989848</v>
      </c>
      <c r="K60" s="17" t="s">
        <v>117</v>
      </c>
      <c r="L60" s="18" t="s">
        <v>117</v>
      </c>
      <c r="N60" s="20" t="s">
        <v>117</v>
      </c>
      <c r="O60" s="20" t="s">
        <v>82</v>
      </c>
    </row>
    <row r="61" spans="1:15" x14ac:dyDescent="0.3">
      <c r="A61" s="12" t="s">
        <v>349</v>
      </c>
      <c r="B61" s="12" t="s">
        <v>147</v>
      </c>
      <c r="C61" s="12" t="s">
        <v>194</v>
      </c>
      <c r="D61" s="12" t="s">
        <v>79</v>
      </c>
      <c r="E61" s="21">
        <v>0.83329469680000001</v>
      </c>
      <c r="F61" s="23">
        <v>7831.6484737954797</v>
      </c>
      <c r="G61" s="23">
        <v>482115.18391340203</v>
      </c>
      <c r="H61" s="16">
        <v>1.6244351422879E-2</v>
      </c>
      <c r="I61" s="16" t="s">
        <v>117</v>
      </c>
      <c r="J61" s="16">
        <v>-4.3748927117688003</v>
      </c>
      <c r="K61" s="17" t="s">
        <v>117</v>
      </c>
      <c r="L61" s="18" t="s">
        <v>117</v>
      </c>
      <c r="M61" s="19" t="s">
        <v>80</v>
      </c>
      <c r="N61" s="20" t="s">
        <v>117</v>
      </c>
      <c r="O61" s="20" t="s">
        <v>82</v>
      </c>
    </row>
    <row r="62" spans="1:15" x14ac:dyDescent="0.3">
      <c r="A62" s="12" t="s">
        <v>350</v>
      </c>
      <c r="B62" s="12" t="s">
        <v>147</v>
      </c>
      <c r="C62" s="12" t="s">
        <v>150</v>
      </c>
      <c r="D62" s="12" t="s">
        <v>79</v>
      </c>
      <c r="E62" s="21">
        <v>0.91336542320000003</v>
      </c>
      <c r="F62" s="23">
        <v>26253.354189923801</v>
      </c>
      <c r="G62" s="23">
        <v>519809.11630310299</v>
      </c>
      <c r="H62" s="16">
        <v>5.0505759453852002E-2</v>
      </c>
      <c r="I62" s="16" t="s">
        <v>117</v>
      </c>
      <c r="J62" s="16">
        <v>-4.3329333983589997</v>
      </c>
      <c r="K62" s="17" t="s">
        <v>117</v>
      </c>
      <c r="L62" s="18" t="s">
        <v>117</v>
      </c>
      <c r="M62" s="19" t="s">
        <v>80</v>
      </c>
      <c r="N62" s="20" t="s">
        <v>117</v>
      </c>
      <c r="O62" s="20" t="s">
        <v>82</v>
      </c>
    </row>
    <row r="63" spans="1:15" x14ac:dyDescent="0.3">
      <c r="A63" s="12" t="s">
        <v>351</v>
      </c>
      <c r="B63" s="12" t="s">
        <v>147</v>
      </c>
      <c r="C63" s="12" t="s">
        <v>78</v>
      </c>
      <c r="D63" s="12" t="s">
        <v>79</v>
      </c>
      <c r="E63" s="21">
        <v>0.91336454053333305</v>
      </c>
      <c r="F63" s="23">
        <v>1582544.4445072301</v>
      </c>
      <c r="G63" s="23">
        <v>510735.726603458</v>
      </c>
      <c r="H63" s="16">
        <v>3.0985583386375102</v>
      </c>
      <c r="I63" s="16" t="s">
        <v>117</v>
      </c>
      <c r="J63" s="16">
        <v>-0.58262488953230496</v>
      </c>
      <c r="K63" s="17" t="s">
        <v>117</v>
      </c>
      <c r="L63" s="18" t="s">
        <v>117</v>
      </c>
      <c r="M63" s="19" t="s">
        <v>80</v>
      </c>
      <c r="N63" s="20" t="s">
        <v>117</v>
      </c>
      <c r="O63" s="20" t="s">
        <v>82</v>
      </c>
    </row>
    <row r="64" spans="1:15" x14ac:dyDescent="0.3">
      <c r="A64" s="12" t="s">
        <v>352</v>
      </c>
      <c r="B64" s="12" t="s">
        <v>147</v>
      </c>
      <c r="C64" s="12" t="s">
        <v>192</v>
      </c>
      <c r="D64" s="12" t="s">
        <v>79</v>
      </c>
      <c r="E64" s="21">
        <v>0.83328920719999999</v>
      </c>
      <c r="F64" s="23">
        <v>11138.3856623966</v>
      </c>
      <c r="G64" s="23">
        <v>480863.93291152699</v>
      </c>
      <c r="H64" s="16">
        <v>2.3163279464434E-2</v>
      </c>
      <c r="I64" s="16" t="s">
        <v>117</v>
      </c>
      <c r="J64" s="16">
        <v>-4.3664195758554003</v>
      </c>
      <c r="K64" s="17" t="s">
        <v>117</v>
      </c>
      <c r="L64" s="18" t="s">
        <v>117</v>
      </c>
      <c r="M64" s="19" t="s">
        <v>80</v>
      </c>
      <c r="N64" s="20" t="s">
        <v>117</v>
      </c>
      <c r="O64" s="20" t="s">
        <v>82</v>
      </c>
    </row>
    <row r="65" spans="1:15" x14ac:dyDescent="0.3">
      <c r="A65" s="12" t="s">
        <v>353</v>
      </c>
      <c r="B65" s="12" t="s">
        <v>147</v>
      </c>
      <c r="C65" s="12" t="s">
        <v>354</v>
      </c>
      <c r="D65" s="12" t="s">
        <v>79</v>
      </c>
      <c r="E65" s="21">
        <v>0.91336432106666698</v>
      </c>
      <c r="F65" s="23">
        <v>4762137.5785783101</v>
      </c>
      <c r="G65" s="23">
        <v>188872.30764567899</v>
      </c>
      <c r="H65" s="16">
        <v>25.213529913087999</v>
      </c>
      <c r="I65" s="16" t="s">
        <v>117</v>
      </c>
      <c r="J65" s="16">
        <v>27.745425810972598</v>
      </c>
      <c r="K65" s="17" t="s">
        <v>117</v>
      </c>
      <c r="L65" s="18" t="s">
        <v>117</v>
      </c>
      <c r="N65" s="20" t="s">
        <v>117</v>
      </c>
      <c r="O65" s="20" t="s">
        <v>82</v>
      </c>
    </row>
    <row r="66" spans="1:15" x14ac:dyDescent="0.3">
      <c r="A66" s="12" t="s">
        <v>355</v>
      </c>
      <c r="B66" s="12" t="s">
        <v>147</v>
      </c>
      <c r="C66" s="12" t="s">
        <v>356</v>
      </c>
      <c r="D66" s="12" t="s">
        <v>79</v>
      </c>
      <c r="E66" s="21">
        <v>0.833282657866667</v>
      </c>
      <c r="F66" s="23">
        <v>10135.960551788099</v>
      </c>
      <c r="G66" s="23">
        <v>500371.06802595401</v>
      </c>
      <c r="H66" s="16">
        <v>2.0256887736887001E-2</v>
      </c>
      <c r="I66" s="16" t="s">
        <v>117</v>
      </c>
      <c r="J66" s="16">
        <v>-4.3699788555800501</v>
      </c>
      <c r="K66" s="17" t="s">
        <v>117</v>
      </c>
      <c r="L66" s="18" t="s">
        <v>117</v>
      </c>
      <c r="M66" s="19" t="s">
        <v>80</v>
      </c>
      <c r="N66" s="20" t="s">
        <v>117</v>
      </c>
      <c r="O66" s="20" t="s">
        <v>82</v>
      </c>
    </row>
    <row r="67" spans="1:15" x14ac:dyDescent="0.3">
      <c r="A67" s="12" t="s">
        <v>357</v>
      </c>
      <c r="B67" s="12" t="s">
        <v>147</v>
      </c>
      <c r="C67" s="12" t="s">
        <v>187</v>
      </c>
      <c r="D67" s="12" t="s">
        <v>79</v>
      </c>
      <c r="E67" s="21">
        <v>0.93338593439999995</v>
      </c>
      <c r="F67" s="23">
        <v>11316541.4650217</v>
      </c>
      <c r="G67" s="23">
        <v>496941.27669632802</v>
      </c>
      <c r="H67" s="16">
        <v>22.7723918211307</v>
      </c>
      <c r="I67" s="16" t="s">
        <v>117</v>
      </c>
      <c r="J67" s="16">
        <v>24.514615531191499</v>
      </c>
      <c r="K67" s="17" t="s">
        <v>117</v>
      </c>
      <c r="L67" s="18" t="s">
        <v>117</v>
      </c>
      <c r="N67" s="20" t="s">
        <v>117</v>
      </c>
      <c r="O67" s="20" t="s">
        <v>82</v>
      </c>
    </row>
    <row r="68" spans="1:15" x14ac:dyDescent="0.3">
      <c r="A68" s="12" t="s">
        <v>358</v>
      </c>
      <c r="B68" s="12" t="s">
        <v>147</v>
      </c>
      <c r="C68" s="12" t="s">
        <v>179</v>
      </c>
      <c r="D68" s="12" t="s">
        <v>79</v>
      </c>
      <c r="E68" s="21">
        <v>0.93338273493333301</v>
      </c>
      <c r="F68" s="23">
        <v>3063270.3948574602</v>
      </c>
      <c r="G68" s="23">
        <v>474653.67398643302</v>
      </c>
      <c r="H68" s="16">
        <v>6.4536957422666399</v>
      </c>
      <c r="I68" s="16" t="s">
        <v>117</v>
      </c>
      <c r="J68" s="16">
        <v>3.58613129642921</v>
      </c>
      <c r="K68" s="17" t="s">
        <v>117</v>
      </c>
      <c r="L68" s="18" t="s">
        <v>117</v>
      </c>
      <c r="N68" s="20" t="s">
        <v>117</v>
      </c>
      <c r="O68" s="20" t="s">
        <v>82</v>
      </c>
    </row>
    <row r="69" spans="1:15" x14ac:dyDescent="0.3">
      <c r="A69" s="12" t="s">
        <v>359</v>
      </c>
      <c r="B69" s="12" t="s">
        <v>147</v>
      </c>
      <c r="C69" s="12" t="s">
        <v>360</v>
      </c>
      <c r="D69" s="12" t="s">
        <v>79</v>
      </c>
      <c r="E69" s="21">
        <v>0.93339967840000004</v>
      </c>
      <c r="F69" s="23">
        <v>15034.488000712599</v>
      </c>
      <c r="G69" s="23">
        <v>329196.81615963299</v>
      </c>
      <c r="H69" s="16">
        <v>4.5670210836493003E-2</v>
      </c>
      <c r="I69" s="16" t="s">
        <v>117</v>
      </c>
      <c r="J69" s="16">
        <v>-4.3388556667409901</v>
      </c>
      <c r="K69" s="17" t="s">
        <v>117</v>
      </c>
      <c r="L69" s="18" t="s">
        <v>117</v>
      </c>
      <c r="M69" s="19" t="s">
        <v>80</v>
      </c>
      <c r="N69" s="20" t="s">
        <v>117</v>
      </c>
      <c r="O69" s="20" t="s">
        <v>82</v>
      </c>
    </row>
    <row r="70" spans="1:15" x14ac:dyDescent="0.3">
      <c r="A70" s="12" t="s">
        <v>361</v>
      </c>
      <c r="B70" s="12" t="s">
        <v>147</v>
      </c>
      <c r="C70" s="12" t="s">
        <v>150</v>
      </c>
      <c r="D70" s="12" t="s">
        <v>79</v>
      </c>
      <c r="E70" s="21">
        <v>0.91336418133333297</v>
      </c>
      <c r="F70" s="23">
        <v>29256.6415435909</v>
      </c>
      <c r="G70" s="23">
        <v>549889.428835375</v>
      </c>
      <c r="H70" s="16">
        <v>5.3204589885559997E-2</v>
      </c>
      <c r="I70" s="16" t="s">
        <v>117</v>
      </c>
      <c r="J70" s="16">
        <v>-4.3296280073878597</v>
      </c>
      <c r="K70" s="17" t="s">
        <v>117</v>
      </c>
      <c r="L70" s="18" t="s">
        <v>117</v>
      </c>
      <c r="M70" s="19" t="s">
        <v>80</v>
      </c>
      <c r="N70" s="20" t="s">
        <v>117</v>
      </c>
      <c r="O70" s="20" t="s">
        <v>82</v>
      </c>
    </row>
    <row r="71" spans="1:15" x14ac:dyDescent="0.3">
      <c r="A71" s="12" t="s">
        <v>362</v>
      </c>
      <c r="B71" s="12" t="s">
        <v>147</v>
      </c>
      <c r="C71" s="12" t="s">
        <v>170</v>
      </c>
      <c r="D71" s="12" t="s">
        <v>79</v>
      </c>
      <c r="E71" s="21">
        <v>0.84328404186666694</v>
      </c>
      <c r="F71" s="23">
        <v>9049.7327419409994</v>
      </c>
      <c r="G71" s="23">
        <v>534151.51756538905</v>
      </c>
      <c r="H71" s="16">
        <v>1.6942257850710001E-2</v>
      </c>
      <c r="I71" s="16" t="s">
        <v>117</v>
      </c>
      <c r="J71" s="16">
        <v>-4.3740380416782898</v>
      </c>
      <c r="K71" s="17" t="s">
        <v>117</v>
      </c>
      <c r="L71" s="18" t="s">
        <v>117</v>
      </c>
      <c r="M71" s="19" t="s">
        <v>80</v>
      </c>
      <c r="N71" s="20" t="s">
        <v>117</v>
      </c>
      <c r="O71" s="20" t="s">
        <v>82</v>
      </c>
    </row>
    <row r="72" spans="1:15" x14ac:dyDescent="0.3">
      <c r="A72" s="12" t="s">
        <v>363</v>
      </c>
      <c r="B72" s="12" t="s">
        <v>147</v>
      </c>
      <c r="C72" s="12" t="s">
        <v>199</v>
      </c>
      <c r="D72" s="12" t="s">
        <v>79</v>
      </c>
      <c r="E72" s="21">
        <v>0.93338258373333305</v>
      </c>
      <c r="F72" s="23">
        <v>9030735.7641060799</v>
      </c>
      <c r="G72" s="23">
        <v>458532.02368783398</v>
      </c>
      <c r="H72" s="16">
        <v>19.694885629742</v>
      </c>
      <c r="I72" s="16" t="s">
        <v>117</v>
      </c>
      <c r="J72" s="16">
        <v>20.480365332461901</v>
      </c>
      <c r="K72" s="17" t="s">
        <v>117</v>
      </c>
      <c r="L72" s="18" t="s">
        <v>117</v>
      </c>
      <c r="N72" s="20" t="s">
        <v>117</v>
      </c>
      <c r="O72" s="20" t="s">
        <v>82</v>
      </c>
    </row>
    <row r="73" spans="1:15" x14ac:dyDescent="0.3">
      <c r="A73" s="12" t="s">
        <v>364</v>
      </c>
      <c r="B73" s="12" t="s">
        <v>147</v>
      </c>
      <c r="C73" s="12" t="s">
        <v>209</v>
      </c>
      <c r="D73" s="12" t="s">
        <v>79</v>
      </c>
      <c r="E73" s="21">
        <v>0.93338554266666696</v>
      </c>
      <c r="F73" s="23">
        <v>13552033.3293267</v>
      </c>
      <c r="G73" s="23">
        <v>496908.68250278599</v>
      </c>
      <c r="H73" s="16">
        <v>27.272683707334402</v>
      </c>
      <c r="I73" s="16" t="s">
        <v>117</v>
      </c>
      <c r="J73" s="16">
        <v>30.492414889709799</v>
      </c>
      <c r="K73" s="17" t="s">
        <v>117</v>
      </c>
      <c r="L73" s="18" t="s">
        <v>117</v>
      </c>
      <c r="N73" s="20" t="s">
        <v>117</v>
      </c>
      <c r="O73" s="20" t="s">
        <v>82</v>
      </c>
    </row>
    <row r="74" spans="1:15" x14ac:dyDescent="0.3">
      <c r="A74" s="12" t="s">
        <v>365</v>
      </c>
      <c r="B74" s="12" t="s">
        <v>147</v>
      </c>
      <c r="C74" s="12" t="s">
        <v>78</v>
      </c>
      <c r="D74" s="12" t="s">
        <v>79</v>
      </c>
      <c r="E74" s="21">
        <v>0.91337338826666703</v>
      </c>
      <c r="F74" s="23">
        <v>1575633.79900766</v>
      </c>
      <c r="G74" s="23">
        <v>530778.627584195</v>
      </c>
      <c r="H74" s="16">
        <v>2.9685328630865402</v>
      </c>
      <c r="I74" s="16" t="s">
        <v>117</v>
      </c>
      <c r="J74" s="16">
        <v>-0.74331718504662903</v>
      </c>
      <c r="K74" s="17" t="s">
        <v>117</v>
      </c>
      <c r="L74" s="18" t="s">
        <v>117</v>
      </c>
      <c r="M74" s="19" t="s">
        <v>80</v>
      </c>
      <c r="N74" s="20" t="s">
        <v>117</v>
      </c>
      <c r="O74" s="20" t="s">
        <v>82</v>
      </c>
    </row>
    <row r="75" spans="1:15" x14ac:dyDescent="0.3">
      <c r="A75" s="12" t="s">
        <v>366</v>
      </c>
      <c r="B75" s="12" t="s">
        <v>147</v>
      </c>
      <c r="C75" s="12" t="s">
        <v>156</v>
      </c>
      <c r="D75" s="12" t="s">
        <v>79</v>
      </c>
      <c r="E75" s="21">
        <v>0.91336156133333302</v>
      </c>
      <c r="F75" s="23">
        <v>3980705.69958416</v>
      </c>
      <c r="G75" s="23">
        <v>201892.437633122</v>
      </c>
      <c r="H75" s="16">
        <v>19.716962885048002</v>
      </c>
      <c r="I75" s="16" t="s">
        <v>117</v>
      </c>
      <c r="J75" s="16">
        <v>20.5091548879276</v>
      </c>
      <c r="K75" s="17" t="s">
        <v>117</v>
      </c>
      <c r="L75" s="18" t="s">
        <v>117</v>
      </c>
      <c r="N75" s="20" t="s">
        <v>117</v>
      </c>
      <c r="O75" s="20" t="s">
        <v>82</v>
      </c>
    </row>
    <row r="76" spans="1:15" x14ac:dyDescent="0.3">
      <c r="A76" s="12" t="s">
        <v>367</v>
      </c>
      <c r="B76" s="12" t="s">
        <v>147</v>
      </c>
      <c r="C76" s="12" t="s">
        <v>152</v>
      </c>
      <c r="D76" s="12" t="s">
        <v>79</v>
      </c>
      <c r="E76" s="21">
        <v>0.83327863866666696</v>
      </c>
      <c r="F76" s="23">
        <v>10863.6907179973</v>
      </c>
      <c r="G76" s="23">
        <v>538959.836684376</v>
      </c>
      <c r="H76" s="16">
        <v>2.0156772320605001E-2</v>
      </c>
      <c r="I76" s="16" t="s">
        <v>117</v>
      </c>
      <c r="J76" s="16">
        <v>-4.3701014602384003</v>
      </c>
      <c r="K76" s="17" t="s">
        <v>117</v>
      </c>
      <c r="L76" s="18" t="s">
        <v>117</v>
      </c>
      <c r="M76" s="19" t="s">
        <v>80</v>
      </c>
      <c r="N76" s="20" t="s">
        <v>117</v>
      </c>
      <c r="O76" s="20" t="s">
        <v>82</v>
      </c>
    </row>
    <row r="77" spans="1:15" x14ac:dyDescent="0.3">
      <c r="A77" s="12" t="s">
        <v>368</v>
      </c>
      <c r="B77" s="12" t="s">
        <v>147</v>
      </c>
      <c r="C77" s="12" t="s">
        <v>369</v>
      </c>
      <c r="D77" s="12" t="s">
        <v>79</v>
      </c>
      <c r="E77" s="21">
        <v>0.93338117919999997</v>
      </c>
      <c r="F77" s="23">
        <v>27357900.865789998</v>
      </c>
      <c r="G77" s="23">
        <v>450311.03390255099</v>
      </c>
      <c r="H77" s="16">
        <v>60.7533433695749</v>
      </c>
      <c r="I77" s="16" t="s">
        <v>117</v>
      </c>
      <c r="J77" s="16">
        <v>78.392771097248001</v>
      </c>
      <c r="K77" s="17" t="s">
        <v>117</v>
      </c>
      <c r="L77" s="18" t="s">
        <v>117</v>
      </c>
      <c r="N77" s="20" t="s">
        <v>117</v>
      </c>
      <c r="O77" s="20" t="s">
        <v>82</v>
      </c>
    </row>
    <row r="78" spans="1:15" x14ac:dyDescent="0.3">
      <c r="A78" s="12" t="s">
        <v>370</v>
      </c>
      <c r="B78" s="12" t="s">
        <v>147</v>
      </c>
      <c r="C78" s="12" t="s">
        <v>164</v>
      </c>
      <c r="D78" s="12" t="s">
        <v>79</v>
      </c>
      <c r="E78" s="21">
        <v>0.93338959306666702</v>
      </c>
      <c r="F78" s="23">
        <v>2872287.6922335601</v>
      </c>
      <c r="G78" s="23">
        <v>441268.046644382</v>
      </c>
      <c r="H78" s="16">
        <v>6.5091676455520302</v>
      </c>
      <c r="I78" s="16" t="s">
        <v>117</v>
      </c>
      <c r="J78" s="16">
        <v>3.65541990155601</v>
      </c>
      <c r="K78" s="17" t="s">
        <v>117</v>
      </c>
      <c r="L78" s="18" t="s">
        <v>117</v>
      </c>
      <c r="N78" s="20" t="s">
        <v>117</v>
      </c>
      <c r="O78" s="20" t="s">
        <v>82</v>
      </c>
    </row>
    <row r="79" spans="1:15" x14ac:dyDescent="0.3">
      <c r="A79" s="12" t="s">
        <v>371</v>
      </c>
      <c r="B79" s="12" t="s">
        <v>147</v>
      </c>
      <c r="C79" s="12" t="s">
        <v>166</v>
      </c>
      <c r="D79" s="12" t="s">
        <v>79</v>
      </c>
      <c r="E79" s="21">
        <v>0.91337900640000003</v>
      </c>
      <c r="F79" s="23">
        <v>5288686.3514368702</v>
      </c>
      <c r="G79" s="23">
        <v>209207.842478968</v>
      </c>
      <c r="H79" s="16">
        <v>25.279579812924698</v>
      </c>
      <c r="I79" s="16" t="s">
        <v>117</v>
      </c>
      <c r="J79" s="16">
        <v>27.833227454261699</v>
      </c>
      <c r="K79" s="17" t="s">
        <v>117</v>
      </c>
      <c r="L79" s="18" t="s">
        <v>117</v>
      </c>
      <c r="N79" s="20" t="s">
        <v>117</v>
      </c>
      <c r="O79" s="20" t="s">
        <v>82</v>
      </c>
    </row>
    <row r="80" spans="1:15" x14ac:dyDescent="0.3">
      <c r="A80" s="12" t="s">
        <v>372</v>
      </c>
      <c r="B80" s="12" t="s">
        <v>147</v>
      </c>
      <c r="C80" s="12" t="s">
        <v>220</v>
      </c>
      <c r="D80" s="12" t="s">
        <v>79</v>
      </c>
      <c r="E80" s="21">
        <v>0.83328371466666695</v>
      </c>
      <c r="F80" s="23">
        <v>15483.5582871815</v>
      </c>
      <c r="G80" s="23">
        <v>540990.07827205397</v>
      </c>
      <c r="H80" s="16">
        <v>2.8620780507910001E-2</v>
      </c>
      <c r="I80" s="16" t="s">
        <v>117</v>
      </c>
      <c r="J80" s="16">
        <v>-4.3597360251656898</v>
      </c>
      <c r="K80" s="17" t="s">
        <v>117</v>
      </c>
      <c r="L80" s="18" t="s">
        <v>117</v>
      </c>
      <c r="M80" s="19" t="s">
        <v>80</v>
      </c>
      <c r="N80" s="20" t="s">
        <v>117</v>
      </c>
      <c r="O80" s="20" t="s">
        <v>82</v>
      </c>
    </row>
    <row r="81" spans="1:15" x14ac:dyDescent="0.3">
      <c r="A81" s="12" t="s">
        <v>373</v>
      </c>
      <c r="B81" s="12" t="s">
        <v>147</v>
      </c>
      <c r="C81" s="12" t="s">
        <v>150</v>
      </c>
      <c r="D81" s="12" t="s">
        <v>79</v>
      </c>
      <c r="E81" s="21">
        <v>0.91336596186666696</v>
      </c>
      <c r="F81" s="23">
        <v>40091.806566350897</v>
      </c>
      <c r="G81" s="23">
        <v>560416.45799092401</v>
      </c>
      <c r="H81" s="16">
        <v>7.1539309730622003E-2</v>
      </c>
      <c r="I81" s="16" t="s">
        <v>117</v>
      </c>
      <c r="J81" s="16">
        <v>-4.3071718617188397</v>
      </c>
      <c r="K81" s="17" t="s">
        <v>117</v>
      </c>
      <c r="L81" s="18" t="s">
        <v>117</v>
      </c>
      <c r="M81" s="19" t="s">
        <v>80</v>
      </c>
      <c r="N81" s="20" t="s">
        <v>117</v>
      </c>
      <c r="O81" s="20" t="s">
        <v>82</v>
      </c>
    </row>
    <row r="82" spans="1:15" x14ac:dyDescent="0.3">
      <c r="A82" s="12" t="s">
        <v>374</v>
      </c>
      <c r="B82" s="12" t="s">
        <v>147</v>
      </c>
      <c r="C82" s="12" t="s">
        <v>375</v>
      </c>
      <c r="D82" s="12" t="s">
        <v>79</v>
      </c>
      <c r="E82" s="21">
        <v>0.83330225253333301</v>
      </c>
      <c r="F82" s="23">
        <v>10164.7942107662</v>
      </c>
      <c r="G82" s="23">
        <v>424407.45555373299</v>
      </c>
      <c r="H82" s="16">
        <v>2.3950555245322001E-2</v>
      </c>
      <c r="I82" s="16" t="s">
        <v>117</v>
      </c>
      <c r="J82" s="16">
        <v>-4.3654554421433698</v>
      </c>
      <c r="K82" s="17" t="s">
        <v>117</v>
      </c>
      <c r="L82" s="18" t="s">
        <v>117</v>
      </c>
      <c r="M82" s="19" t="s">
        <v>80</v>
      </c>
      <c r="N82" s="20" t="s">
        <v>117</v>
      </c>
      <c r="O82" s="20" t="s">
        <v>82</v>
      </c>
    </row>
    <row r="83" spans="1:15" x14ac:dyDescent="0.3">
      <c r="A83" s="12" t="s">
        <v>376</v>
      </c>
      <c r="B83" s="12" t="s">
        <v>147</v>
      </c>
      <c r="C83" s="12" t="s">
        <v>197</v>
      </c>
      <c r="D83" s="12" t="s">
        <v>79</v>
      </c>
      <c r="E83" s="21">
        <v>0.93337730853333301</v>
      </c>
      <c r="F83" s="23">
        <v>9265995.4179800302</v>
      </c>
      <c r="G83" s="23">
        <v>477386.12284652301</v>
      </c>
      <c r="H83" s="16">
        <v>19.409854988514098</v>
      </c>
      <c r="I83" s="16" t="s">
        <v>117</v>
      </c>
      <c r="J83" s="16">
        <v>20.1088687455191</v>
      </c>
      <c r="K83" s="17" t="s">
        <v>117</v>
      </c>
      <c r="L83" s="18" t="s">
        <v>117</v>
      </c>
      <c r="N83" s="20" t="s">
        <v>117</v>
      </c>
      <c r="O83" s="20" t="s">
        <v>82</v>
      </c>
    </row>
    <row r="84" spans="1:15" x14ac:dyDescent="0.3">
      <c r="A84" s="12" t="s">
        <v>377</v>
      </c>
      <c r="B84" s="12" t="s">
        <v>147</v>
      </c>
      <c r="C84" s="12" t="s">
        <v>174</v>
      </c>
      <c r="D84" s="12" t="s">
        <v>79</v>
      </c>
      <c r="E84" s="21">
        <v>0.83328280506666697</v>
      </c>
      <c r="F84" s="23">
        <v>16976.962400552398</v>
      </c>
      <c r="G84" s="23">
        <v>489670.21657045902</v>
      </c>
      <c r="H84" s="16">
        <v>3.4670196034089003E-2</v>
      </c>
      <c r="I84" s="16" t="s">
        <v>117</v>
      </c>
      <c r="J84" s="16">
        <v>-4.35232745617843</v>
      </c>
      <c r="K84" s="17" t="s">
        <v>117</v>
      </c>
      <c r="L84" s="18" t="s">
        <v>117</v>
      </c>
      <c r="M84" s="19" t="s">
        <v>80</v>
      </c>
      <c r="N84" s="20" t="s">
        <v>117</v>
      </c>
      <c r="O84" s="20" t="s">
        <v>82</v>
      </c>
    </row>
    <row r="85" spans="1:15" x14ac:dyDescent="0.3">
      <c r="A85" s="12" t="s">
        <v>378</v>
      </c>
      <c r="B85" s="12" t="s">
        <v>147</v>
      </c>
      <c r="C85" s="12" t="s">
        <v>162</v>
      </c>
      <c r="D85" s="12" t="s">
        <v>79</v>
      </c>
      <c r="E85" s="21">
        <v>0.93339335093333298</v>
      </c>
      <c r="F85" s="23">
        <v>763959.07566263794</v>
      </c>
      <c r="G85" s="23">
        <v>455975.82885780802</v>
      </c>
      <c r="H85" s="16">
        <v>1.67543765987839</v>
      </c>
      <c r="I85" s="16" t="s">
        <v>117</v>
      </c>
      <c r="J85" s="16">
        <v>-2.3379333429101701</v>
      </c>
      <c r="K85" s="17" t="s">
        <v>117</v>
      </c>
      <c r="L85" s="18" t="s">
        <v>117</v>
      </c>
      <c r="M85" s="19" t="s">
        <v>80</v>
      </c>
      <c r="N85" s="20" t="s">
        <v>117</v>
      </c>
      <c r="O85" s="20" t="s">
        <v>82</v>
      </c>
    </row>
    <row r="86" spans="1:15" x14ac:dyDescent="0.3">
      <c r="A86" s="12" t="s">
        <v>379</v>
      </c>
      <c r="B86" s="12" t="s">
        <v>147</v>
      </c>
      <c r="C86" s="12" t="s">
        <v>203</v>
      </c>
      <c r="D86" s="12" t="s">
        <v>79</v>
      </c>
      <c r="E86" s="21">
        <v>0.84328231253333297</v>
      </c>
      <c r="F86" s="23">
        <v>8398.11944520209</v>
      </c>
      <c r="G86" s="23">
        <v>494521.16601351998</v>
      </c>
      <c r="H86" s="16">
        <v>1.6982325575468998E-2</v>
      </c>
      <c r="I86" s="16" t="s">
        <v>117</v>
      </c>
      <c r="J86" s="16">
        <v>-4.3739889738914099</v>
      </c>
      <c r="K86" s="17" t="s">
        <v>117</v>
      </c>
      <c r="L86" s="18" t="s">
        <v>117</v>
      </c>
      <c r="M86" s="19" t="s">
        <v>80</v>
      </c>
      <c r="N86" s="20" t="s">
        <v>117</v>
      </c>
      <c r="O86" s="20" t="s">
        <v>82</v>
      </c>
    </row>
    <row r="87" spans="1:15" x14ac:dyDescent="0.3">
      <c r="A87" s="12" t="s">
        <v>380</v>
      </c>
      <c r="B87" s="12" t="s">
        <v>147</v>
      </c>
      <c r="C87" s="12" t="s">
        <v>154</v>
      </c>
      <c r="D87" s="12" t="s">
        <v>79</v>
      </c>
      <c r="E87" s="21">
        <v>0.93337211413333299</v>
      </c>
      <c r="F87" s="23">
        <v>3087377.58330655</v>
      </c>
      <c r="G87" s="23">
        <v>436627.54750397598</v>
      </c>
      <c r="H87" s="16">
        <v>7.0709638018852496</v>
      </c>
      <c r="I87" s="16" t="s">
        <v>117</v>
      </c>
      <c r="J87" s="16">
        <v>4.3578227534630596</v>
      </c>
      <c r="K87" s="17" t="s">
        <v>117</v>
      </c>
      <c r="L87" s="18" t="s">
        <v>117</v>
      </c>
      <c r="N87" s="20" t="s">
        <v>117</v>
      </c>
      <c r="O87" s="20" t="s">
        <v>82</v>
      </c>
    </row>
    <row r="88" spans="1:15" x14ac:dyDescent="0.3">
      <c r="A88" s="12" t="s">
        <v>381</v>
      </c>
      <c r="B88" s="12" t="s">
        <v>147</v>
      </c>
      <c r="C88" s="12" t="s">
        <v>78</v>
      </c>
      <c r="D88" s="12" t="s">
        <v>79</v>
      </c>
      <c r="E88" s="21">
        <v>0.913353453866667</v>
      </c>
      <c r="F88" s="23">
        <v>1584036.21074876</v>
      </c>
      <c r="G88" s="23">
        <v>524916.05808454903</v>
      </c>
      <c r="H88" s="16">
        <v>3.01769432722064</v>
      </c>
      <c r="I88" s="16" t="s">
        <v>117</v>
      </c>
      <c r="J88" s="16">
        <v>-0.68256837400598602</v>
      </c>
      <c r="K88" s="17" t="s">
        <v>117</v>
      </c>
      <c r="L88" s="18" t="s">
        <v>117</v>
      </c>
      <c r="M88" s="19" t="s">
        <v>80</v>
      </c>
      <c r="N88" s="20" t="s">
        <v>117</v>
      </c>
      <c r="O88" s="20" t="s">
        <v>82</v>
      </c>
    </row>
    <row r="89" spans="1:15" x14ac:dyDescent="0.3">
      <c r="A89" s="12" t="s">
        <v>382</v>
      </c>
      <c r="B89" s="12" t="s">
        <v>147</v>
      </c>
      <c r="C89" s="12" t="s">
        <v>205</v>
      </c>
      <c r="D89" s="12" t="s">
        <v>79</v>
      </c>
      <c r="E89" s="21">
        <v>0.83327315866666696</v>
      </c>
      <c r="F89" s="23">
        <v>11476.1517915762</v>
      </c>
      <c r="G89" s="23">
        <v>488889.71892975498</v>
      </c>
      <c r="H89" s="16">
        <v>2.3473906992151999E-2</v>
      </c>
      <c r="I89" s="16" t="s">
        <v>117</v>
      </c>
      <c r="J89" s="16">
        <v>-4.3660391675351899</v>
      </c>
      <c r="K89" s="17" t="s">
        <v>117</v>
      </c>
      <c r="L89" s="18" t="s">
        <v>117</v>
      </c>
      <c r="M89" s="19" t="s">
        <v>80</v>
      </c>
      <c r="N89" s="20" t="s">
        <v>117</v>
      </c>
      <c r="O89" s="20" t="s">
        <v>82</v>
      </c>
    </row>
    <row r="90" spans="1:15" x14ac:dyDescent="0.3">
      <c r="A90" s="12" t="s">
        <v>383</v>
      </c>
      <c r="B90" s="12" t="s">
        <v>147</v>
      </c>
      <c r="C90" s="12" t="s">
        <v>176</v>
      </c>
      <c r="D90" s="12" t="s">
        <v>79</v>
      </c>
      <c r="E90" s="21">
        <v>0.933385757866667</v>
      </c>
      <c r="F90" s="23">
        <v>24594147.970011398</v>
      </c>
      <c r="G90" s="23">
        <v>449210.50422930898</v>
      </c>
      <c r="H90" s="16">
        <v>54.749716977804297</v>
      </c>
      <c r="I90" s="16" t="s">
        <v>117</v>
      </c>
      <c r="J90" s="16">
        <v>69.298637654396003</v>
      </c>
      <c r="K90" s="17" t="s">
        <v>117</v>
      </c>
      <c r="L90" s="18" t="s">
        <v>117</v>
      </c>
      <c r="N90" s="20" t="s">
        <v>117</v>
      </c>
      <c r="O90" s="20" t="s">
        <v>82</v>
      </c>
    </row>
    <row r="91" spans="1:15" x14ac:dyDescent="0.3">
      <c r="A91" s="12" t="s">
        <v>384</v>
      </c>
      <c r="B91" s="12" t="s">
        <v>147</v>
      </c>
      <c r="C91" s="12" t="s">
        <v>213</v>
      </c>
      <c r="D91" s="12" t="s">
        <v>79</v>
      </c>
      <c r="E91" s="21">
        <v>0.833286622933333</v>
      </c>
      <c r="F91" s="23">
        <v>53497.187908396503</v>
      </c>
      <c r="G91" s="23">
        <v>447655.81387057598</v>
      </c>
      <c r="H91" s="16">
        <v>0.11950517842232999</v>
      </c>
      <c r="I91" s="16" t="s">
        <v>117</v>
      </c>
      <c r="J91" s="16">
        <v>-4.2484179961765198</v>
      </c>
      <c r="K91" s="17" t="s">
        <v>117</v>
      </c>
      <c r="L91" s="18" t="s">
        <v>117</v>
      </c>
      <c r="M91" s="19" t="s">
        <v>80</v>
      </c>
      <c r="N91" s="20" t="s">
        <v>117</v>
      </c>
      <c r="O91" s="20" t="s">
        <v>82</v>
      </c>
    </row>
    <row r="92" spans="1:15" x14ac:dyDescent="0.3">
      <c r="A92" s="12" t="s">
        <v>385</v>
      </c>
      <c r="B92" s="12" t="s">
        <v>147</v>
      </c>
      <c r="C92" s="12" t="s">
        <v>160</v>
      </c>
      <c r="D92" s="12" t="s">
        <v>79</v>
      </c>
      <c r="E92" s="21">
        <v>0.93337896053333302</v>
      </c>
      <c r="F92" s="23">
        <v>2113530.1570431199</v>
      </c>
      <c r="G92" s="23">
        <v>458159.66944280203</v>
      </c>
      <c r="H92" s="16">
        <v>4.6130864369042497</v>
      </c>
      <c r="I92" s="16" t="s">
        <v>117</v>
      </c>
      <c r="J92" s="16">
        <v>1.2938317251804401</v>
      </c>
      <c r="K92" s="17" t="s">
        <v>117</v>
      </c>
      <c r="L92" s="18" t="s">
        <v>117</v>
      </c>
      <c r="N92" s="20" t="s">
        <v>117</v>
      </c>
      <c r="O92" s="20" t="s">
        <v>82</v>
      </c>
    </row>
    <row r="93" spans="1:15" x14ac:dyDescent="0.3">
      <c r="A93" s="12" t="s">
        <v>386</v>
      </c>
      <c r="B93" s="12" t="s">
        <v>147</v>
      </c>
      <c r="C93" s="12" t="s">
        <v>211</v>
      </c>
      <c r="D93" s="12" t="s">
        <v>79</v>
      </c>
      <c r="E93" s="21">
        <v>0.93338325546666701</v>
      </c>
      <c r="F93" s="23">
        <v>2005188.5255716201</v>
      </c>
      <c r="G93" s="23">
        <v>461639.40322918299</v>
      </c>
      <c r="H93" s="16">
        <v>4.3436251575261204</v>
      </c>
      <c r="I93" s="16" t="s">
        <v>117</v>
      </c>
      <c r="J93" s="16">
        <v>0.95933804508883802</v>
      </c>
      <c r="K93" s="17" t="s">
        <v>117</v>
      </c>
      <c r="L93" s="18" t="s">
        <v>117</v>
      </c>
      <c r="M93" s="19" t="s">
        <v>80</v>
      </c>
      <c r="N93" s="20" t="s">
        <v>117</v>
      </c>
      <c r="O93" s="20" t="s">
        <v>82</v>
      </c>
    </row>
    <row r="94" spans="1:15" x14ac:dyDescent="0.3">
      <c r="A94" s="12" t="s">
        <v>387</v>
      </c>
      <c r="B94" s="12" t="s">
        <v>147</v>
      </c>
      <c r="C94" s="12" t="s">
        <v>388</v>
      </c>
      <c r="D94" s="12" t="s">
        <v>79</v>
      </c>
      <c r="E94" s="21">
        <v>0.93338669413333297</v>
      </c>
      <c r="F94" s="23">
        <v>27532907.207676899</v>
      </c>
      <c r="G94" s="23">
        <v>481740.52750312898</v>
      </c>
      <c r="H94" s="16">
        <v>57.152980984142097</v>
      </c>
      <c r="I94" s="16" t="s">
        <v>117</v>
      </c>
      <c r="J94" s="16">
        <v>72.909052585022593</v>
      </c>
      <c r="K94" s="17" t="s">
        <v>117</v>
      </c>
      <c r="L94" s="18" t="s">
        <v>117</v>
      </c>
      <c r="N94" s="20" t="s">
        <v>117</v>
      </c>
      <c r="O94" s="20" t="s">
        <v>82</v>
      </c>
    </row>
    <row r="95" spans="1:15" x14ac:dyDescent="0.3">
      <c r="A95" s="12" t="s">
        <v>389</v>
      </c>
      <c r="B95" s="12" t="s">
        <v>147</v>
      </c>
      <c r="C95" s="12" t="s">
        <v>148</v>
      </c>
      <c r="D95" s="12" t="s">
        <v>79</v>
      </c>
      <c r="E95" s="21">
        <v>0.90335708106666701</v>
      </c>
      <c r="F95" s="23">
        <v>13673586.517728999</v>
      </c>
      <c r="G95" s="23">
        <v>542437.03343499405</v>
      </c>
      <c r="H95" s="16">
        <v>25.2076935660915</v>
      </c>
      <c r="I95" s="16" t="s">
        <v>117</v>
      </c>
      <c r="J95" s="16">
        <v>27.737668406610801</v>
      </c>
      <c r="K95" s="17" t="s">
        <v>117</v>
      </c>
      <c r="L95" s="18" t="s">
        <v>117</v>
      </c>
      <c r="N95" s="20" t="s">
        <v>117</v>
      </c>
      <c r="O95" s="20" t="s">
        <v>82</v>
      </c>
    </row>
    <row r="96" spans="1:15" x14ac:dyDescent="0.3">
      <c r="A96" s="12" t="s">
        <v>390</v>
      </c>
      <c r="B96" s="12" t="s">
        <v>147</v>
      </c>
      <c r="C96" s="12" t="s">
        <v>183</v>
      </c>
      <c r="D96" s="12" t="s">
        <v>79</v>
      </c>
      <c r="E96" s="21">
        <v>0.83327265120000005</v>
      </c>
      <c r="F96" s="23">
        <v>35873.954519278697</v>
      </c>
      <c r="G96" s="23">
        <v>461259.399749982</v>
      </c>
      <c r="H96" s="16">
        <v>7.7773926208817998E-2</v>
      </c>
      <c r="I96" s="16" t="s">
        <v>117</v>
      </c>
      <c r="J96" s="16">
        <v>-4.2995354965853103</v>
      </c>
      <c r="K96" s="17" t="s">
        <v>117</v>
      </c>
      <c r="L96" s="18" t="s">
        <v>117</v>
      </c>
      <c r="M96" s="19" t="s">
        <v>80</v>
      </c>
      <c r="N96" s="20" t="s">
        <v>117</v>
      </c>
      <c r="O96" s="20" t="s">
        <v>82</v>
      </c>
    </row>
    <row r="97" spans="1:15" x14ac:dyDescent="0.3">
      <c r="A97" s="12" t="s">
        <v>391</v>
      </c>
      <c r="B97" s="12" t="s">
        <v>147</v>
      </c>
      <c r="C97" s="12" t="s">
        <v>194</v>
      </c>
      <c r="D97" s="12" t="s">
        <v>79</v>
      </c>
      <c r="E97" s="21">
        <v>0.83328339306666699</v>
      </c>
      <c r="F97" s="23">
        <v>23491.154379338601</v>
      </c>
      <c r="G97" s="23">
        <v>481646.70994112903</v>
      </c>
      <c r="H97" s="16">
        <v>4.8772583502562999E-2</v>
      </c>
      <c r="I97" s="16" t="s">
        <v>117</v>
      </c>
      <c r="J97" s="16">
        <v>-4.33505609046827</v>
      </c>
      <c r="K97" s="17" t="s">
        <v>117</v>
      </c>
      <c r="L97" s="18" t="s">
        <v>117</v>
      </c>
      <c r="M97" s="19" t="s">
        <v>80</v>
      </c>
      <c r="N97" s="20" t="s">
        <v>117</v>
      </c>
      <c r="O97" s="20" t="s">
        <v>82</v>
      </c>
    </row>
    <row r="98" spans="1:15" x14ac:dyDescent="0.3">
      <c r="A98" s="12" t="s">
        <v>392</v>
      </c>
      <c r="B98" s="12" t="s">
        <v>147</v>
      </c>
      <c r="C98" s="12" t="s">
        <v>216</v>
      </c>
      <c r="D98" s="12" t="s">
        <v>79</v>
      </c>
      <c r="E98" s="21">
        <v>0.91336187333333296</v>
      </c>
      <c r="F98" s="23">
        <v>12281.2028764598</v>
      </c>
      <c r="G98" s="23">
        <v>586792.91551010497</v>
      </c>
      <c r="H98" s="16">
        <v>2.0929364605200999E-2</v>
      </c>
      <c r="I98" s="16" t="s">
        <v>117</v>
      </c>
      <c r="J98" s="16">
        <v>-4.3691553171552897</v>
      </c>
      <c r="K98" s="17" t="s">
        <v>117</v>
      </c>
      <c r="L98" s="18" t="s">
        <v>117</v>
      </c>
      <c r="M98" s="19" t="s">
        <v>80</v>
      </c>
      <c r="N98" s="20" t="s">
        <v>117</v>
      </c>
      <c r="O98" s="20" t="s">
        <v>82</v>
      </c>
    </row>
    <row r="99" spans="1:15" x14ac:dyDescent="0.3">
      <c r="A99" s="12" t="s">
        <v>393</v>
      </c>
      <c r="B99" s="12" t="s">
        <v>147</v>
      </c>
      <c r="C99" s="12" t="s">
        <v>189</v>
      </c>
      <c r="D99" s="12" t="s">
        <v>79</v>
      </c>
      <c r="E99" s="21">
        <v>0.83328212000000002</v>
      </c>
      <c r="F99" s="23">
        <v>16810.7333824989</v>
      </c>
      <c r="G99" s="23">
        <v>466297.36130284902</v>
      </c>
      <c r="H99" s="16">
        <v>3.6051530155627003E-2</v>
      </c>
      <c r="I99" s="16" t="s">
        <v>117</v>
      </c>
      <c r="J99" s="16">
        <v>-4.3506357517276504</v>
      </c>
      <c r="K99" s="17" t="s">
        <v>117</v>
      </c>
      <c r="L99" s="18" t="s">
        <v>117</v>
      </c>
      <c r="M99" s="19" t="s">
        <v>80</v>
      </c>
      <c r="N99" s="20" t="s">
        <v>117</v>
      </c>
      <c r="O99" s="20" t="s">
        <v>82</v>
      </c>
    </row>
    <row r="100" spans="1:15" x14ac:dyDescent="0.3">
      <c r="A100" s="12" t="s">
        <v>394</v>
      </c>
      <c r="B100" s="12" t="s">
        <v>147</v>
      </c>
      <c r="C100" s="12" t="s">
        <v>185</v>
      </c>
      <c r="D100" s="12" t="s">
        <v>79</v>
      </c>
      <c r="E100" s="21">
        <v>0.93339491279999998</v>
      </c>
      <c r="F100" s="23">
        <v>11057303.090537099</v>
      </c>
      <c r="G100" s="23">
        <v>410571.05101499101</v>
      </c>
      <c r="H100" s="16">
        <v>26.931521506939902</v>
      </c>
      <c r="I100" s="16" t="s">
        <v>117</v>
      </c>
      <c r="J100" s="16">
        <v>30.035896904560801</v>
      </c>
      <c r="K100" s="17" t="s">
        <v>117</v>
      </c>
      <c r="L100" s="18" t="s">
        <v>117</v>
      </c>
      <c r="N100" s="20" t="s">
        <v>117</v>
      </c>
      <c r="O100" s="20" t="s">
        <v>82</v>
      </c>
    </row>
    <row r="101" spans="1:15" x14ac:dyDescent="0.3">
      <c r="A101" s="12" t="s">
        <v>395</v>
      </c>
      <c r="B101" s="12" t="s">
        <v>147</v>
      </c>
      <c r="C101" s="12" t="s">
        <v>396</v>
      </c>
      <c r="D101" s="12" t="s">
        <v>79</v>
      </c>
      <c r="E101" s="21">
        <v>0.84329835493333305</v>
      </c>
      <c r="F101" s="23">
        <v>17047.428893184398</v>
      </c>
      <c r="G101" s="23">
        <v>421984.70641850203</v>
      </c>
      <c r="H101" s="16">
        <v>4.0398214991890002E-2</v>
      </c>
      <c r="I101" s="16" t="s">
        <v>117</v>
      </c>
      <c r="J101" s="16">
        <v>-4.3453123696915803</v>
      </c>
      <c r="K101" s="17" t="s">
        <v>117</v>
      </c>
      <c r="L101" s="18" t="s">
        <v>117</v>
      </c>
      <c r="M101" s="19" t="s">
        <v>80</v>
      </c>
      <c r="N101" s="20" t="s">
        <v>117</v>
      </c>
      <c r="O101" s="20" t="s">
        <v>82</v>
      </c>
    </row>
    <row r="102" spans="1:15" x14ac:dyDescent="0.3">
      <c r="A102" s="12" t="s">
        <v>397</v>
      </c>
      <c r="B102" s="12" t="s">
        <v>147</v>
      </c>
      <c r="C102" s="12" t="s">
        <v>181</v>
      </c>
      <c r="D102" s="12" t="s">
        <v>79</v>
      </c>
      <c r="E102" s="21">
        <v>0.83329295759999999</v>
      </c>
      <c r="F102" s="23">
        <v>15687.3080297583</v>
      </c>
      <c r="G102" s="23">
        <v>469421.09594804299</v>
      </c>
      <c r="H102" s="16">
        <v>3.3418412945579998E-2</v>
      </c>
      <c r="I102" s="16" t="s">
        <v>117</v>
      </c>
      <c r="J102" s="16">
        <v>-4.3538604948744197</v>
      </c>
      <c r="K102" s="17" t="s">
        <v>117</v>
      </c>
      <c r="L102" s="18" t="s">
        <v>117</v>
      </c>
      <c r="M102" s="19" t="s">
        <v>80</v>
      </c>
      <c r="N102" s="20" t="s">
        <v>117</v>
      </c>
      <c r="O102" s="20" t="s">
        <v>82</v>
      </c>
    </row>
    <row r="103" spans="1:15" x14ac:dyDescent="0.3">
      <c r="A103" s="12" t="s">
        <v>398</v>
      </c>
      <c r="B103" s="12" t="s">
        <v>147</v>
      </c>
      <c r="C103" s="12" t="s">
        <v>218</v>
      </c>
      <c r="D103" s="12" t="s">
        <v>79</v>
      </c>
      <c r="E103" s="21">
        <v>0.93338742266666697</v>
      </c>
      <c r="F103" s="23">
        <v>8785571.6280782409</v>
      </c>
      <c r="G103" s="23">
        <v>470254.86639843503</v>
      </c>
      <c r="H103" s="16">
        <v>18.6825746118583</v>
      </c>
      <c r="I103" s="16" t="s">
        <v>117</v>
      </c>
      <c r="J103" s="16">
        <v>19.162588024336198</v>
      </c>
      <c r="K103" s="17" t="s">
        <v>117</v>
      </c>
      <c r="L103" s="18" t="s">
        <v>117</v>
      </c>
      <c r="N103" s="20" t="s">
        <v>117</v>
      </c>
      <c r="O103" s="20" t="s">
        <v>82</v>
      </c>
    </row>
    <row r="104" spans="1:15" x14ac:dyDescent="0.3">
      <c r="A104" s="12" t="s">
        <v>399</v>
      </c>
      <c r="B104" s="12" t="s">
        <v>147</v>
      </c>
      <c r="C104" s="12" t="s">
        <v>168</v>
      </c>
      <c r="D104" s="12" t="s">
        <v>79</v>
      </c>
      <c r="E104" s="21">
        <v>0.84328806879999996</v>
      </c>
      <c r="F104" s="23">
        <v>20729.0798906522</v>
      </c>
      <c r="G104" s="23">
        <v>471191.12374854501</v>
      </c>
      <c r="H104" s="16">
        <v>4.3992933749988E-2</v>
      </c>
      <c r="I104" s="16" t="s">
        <v>117</v>
      </c>
      <c r="J104" s="16">
        <v>-4.3409098675816198</v>
      </c>
      <c r="K104" s="17" t="s">
        <v>117</v>
      </c>
      <c r="L104" s="18" t="s">
        <v>117</v>
      </c>
      <c r="M104" s="19" t="s">
        <v>80</v>
      </c>
      <c r="N104" s="20" t="s">
        <v>117</v>
      </c>
      <c r="O104" s="20" t="s">
        <v>82</v>
      </c>
    </row>
    <row r="105" spans="1:15" x14ac:dyDescent="0.3">
      <c r="A105" s="12" t="s">
        <v>400</v>
      </c>
      <c r="B105" s="12" t="s">
        <v>147</v>
      </c>
      <c r="C105" s="12" t="s">
        <v>78</v>
      </c>
      <c r="D105" s="12" t="s">
        <v>79</v>
      </c>
      <c r="E105" s="21">
        <v>0.91338123066666699</v>
      </c>
      <c r="F105" s="23">
        <v>1563799.44183882</v>
      </c>
      <c r="G105" s="23">
        <v>505169.884404663</v>
      </c>
      <c r="H105" s="16">
        <v>3.09559118648124</v>
      </c>
      <c r="I105" s="16" t="s">
        <v>117</v>
      </c>
      <c r="J105" s="16">
        <v>-0.58629256326564405</v>
      </c>
      <c r="K105" s="17" t="s">
        <v>117</v>
      </c>
      <c r="L105" s="18" t="s">
        <v>117</v>
      </c>
      <c r="M105" s="19" t="s">
        <v>80</v>
      </c>
      <c r="N105" s="20" t="s">
        <v>117</v>
      </c>
      <c r="O105" s="20" t="s">
        <v>82</v>
      </c>
    </row>
    <row r="106" spans="1:15" x14ac:dyDescent="0.3">
      <c r="A106" s="12" t="s">
        <v>401</v>
      </c>
      <c r="B106" s="12" t="s">
        <v>147</v>
      </c>
      <c r="C106" s="12" t="s">
        <v>150</v>
      </c>
      <c r="D106" s="12" t="s">
        <v>79</v>
      </c>
      <c r="E106" s="21">
        <v>0.91335919626666695</v>
      </c>
      <c r="F106" s="23">
        <v>65851.989061664106</v>
      </c>
      <c r="G106" s="23">
        <v>518025.00101754098</v>
      </c>
      <c r="H106" s="16">
        <v>0.12712125656544199</v>
      </c>
      <c r="I106" s="16" t="s">
        <v>117</v>
      </c>
      <c r="J106" s="16">
        <v>-4.2390882090135804</v>
      </c>
      <c r="K106" s="17" t="s">
        <v>117</v>
      </c>
      <c r="L106" s="18" t="s">
        <v>117</v>
      </c>
      <c r="M106" s="19" t="s">
        <v>80</v>
      </c>
      <c r="N106" s="20" t="s">
        <v>117</v>
      </c>
      <c r="O106" s="20" t="s">
        <v>82</v>
      </c>
    </row>
    <row r="107" spans="1:15" x14ac:dyDescent="0.3">
      <c r="A107" s="12" t="s">
        <v>402</v>
      </c>
      <c r="B107" s="12" t="s">
        <v>147</v>
      </c>
      <c r="C107" s="12" t="s">
        <v>78</v>
      </c>
      <c r="D107" s="12" t="s">
        <v>79</v>
      </c>
      <c r="E107" s="21">
        <v>0.91336689813333305</v>
      </c>
      <c r="F107" s="23">
        <v>1569196.05525678</v>
      </c>
      <c r="G107" s="23">
        <v>492418.02122136101</v>
      </c>
      <c r="H107" s="16">
        <v>3.18671532647129</v>
      </c>
      <c r="I107" s="16" t="s">
        <v>117</v>
      </c>
      <c r="J107" s="16">
        <v>-0.47363954790593998</v>
      </c>
      <c r="K107" s="17" t="s">
        <v>117</v>
      </c>
      <c r="L107" s="18" t="s">
        <v>117</v>
      </c>
      <c r="M107" s="19" t="s">
        <v>80</v>
      </c>
      <c r="N107" s="20" t="s">
        <v>117</v>
      </c>
      <c r="O107" s="20" t="s">
        <v>82</v>
      </c>
    </row>
    <row r="108" spans="1:15" x14ac:dyDescent="0.3">
      <c r="A108" s="12" t="s">
        <v>403</v>
      </c>
      <c r="B108" s="12" t="s">
        <v>147</v>
      </c>
      <c r="C108" s="12" t="s">
        <v>150</v>
      </c>
      <c r="D108" s="12" t="s">
        <v>79</v>
      </c>
      <c r="E108" s="21">
        <v>0.91337003573333297</v>
      </c>
      <c r="F108" s="23">
        <v>72748.29856779</v>
      </c>
      <c r="G108" s="23">
        <v>529940.76228457503</v>
      </c>
      <c r="H108" s="16">
        <v>0.13727628396459299</v>
      </c>
      <c r="I108" s="16" t="s">
        <v>117</v>
      </c>
      <c r="J108" s="16">
        <v>-4.22664784681489</v>
      </c>
      <c r="K108" s="17" t="s">
        <v>117</v>
      </c>
      <c r="L108" s="18" t="s">
        <v>117</v>
      </c>
      <c r="M108" s="19" t="s">
        <v>80</v>
      </c>
      <c r="N108" s="20" t="s">
        <v>117</v>
      </c>
      <c r="O108" s="20" t="s">
        <v>82</v>
      </c>
    </row>
    <row r="109" spans="1:15" x14ac:dyDescent="0.3">
      <c r="A109" s="12" t="s">
        <v>404</v>
      </c>
      <c r="B109" s="12" t="s">
        <v>147</v>
      </c>
      <c r="C109" s="12" t="s">
        <v>78</v>
      </c>
      <c r="D109" s="12" t="s">
        <v>79</v>
      </c>
      <c r="E109" s="21">
        <v>0.91335698266666698</v>
      </c>
      <c r="F109" s="23">
        <v>1585910.8414658599</v>
      </c>
      <c r="G109" s="23">
        <v>514144.70125141297</v>
      </c>
      <c r="H109" s="16">
        <v>3.0845612871353199</v>
      </c>
      <c r="I109" s="16" t="s">
        <v>117</v>
      </c>
      <c r="J109" s="16">
        <v>-0.59992624464989797</v>
      </c>
      <c r="K109" s="17" t="s">
        <v>117</v>
      </c>
      <c r="L109" s="18" t="s">
        <v>117</v>
      </c>
      <c r="M109" s="19" t="s">
        <v>80</v>
      </c>
      <c r="N109" s="20" t="s">
        <v>117</v>
      </c>
      <c r="O109" s="20" t="s">
        <v>82</v>
      </c>
    </row>
    <row r="110" spans="1:15" x14ac:dyDescent="0.3">
      <c r="A110" s="12" t="s">
        <v>405</v>
      </c>
      <c r="B110" s="12" t="s">
        <v>147</v>
      </c>
      <c r="C110" s="12" t="s">
        <v>192</v>
      </c>
      <c r="D110" s="12" t="s">
        <v>79</v>
      </c>
      <c r="E110" s="21">
        <v>0.83328042613333297</v>
      </c>
      <c r="F110" s="23">
        <v>23491.5231308365</v>
      </c>
      <c r="G110" s="23">
        <v>462589.10279581498</v>
      </c>
      <c r="H110" s="16">
        <v>5.0782698919749E-2</v>
      </c>
      <c r="I110" s="16" t="s">
        <v>117</v>
      </c>
      <c r="J110" s="16">
        <v>-4.3325942181443402</v>
      </c>
      <c r="K110" s="17" t="s">
        <v>117</v>
      </c>
      <c r="L110" s="18" t="s">
        <v>117</v>
      </c>
      <c r="M110" s="19" t="s">
        <v>80</v>
      </c>
      <c r="N110" s="20" t="s">
        <v>117</v>
      </c>
      <c r="O110" s="20" t="s">
        <v>82</v>
      </c>
    </row>
    <row r="111" spans="1:15" x14ac:dyDescent="0.3">
      <c r="A111" s="12" t="s">
        <v>406</v>
      </c>
      <c r="B111" s="12" t="s">
        <v>147</v>
      </c>
      <c r="C111" s="12" t="s">
        <v>187</v>
      </c>
      <c r="D111" s="12" t="s">
        <v>79</v>
      </c>
      <c r="E111" s="21">
        <v>0.93339190666666705</v>
      </c>
      <c r="F111" s="23">
        <v>11795434.3581692</v>
      </c>
      <c r="G111" s="23">
        <v>475161.77042993699</v>
      </c>
      <c r="H111" s="16">
        <v>24.8240390793571</v>
      </c>
      <c r="I111" s="16" t="s">
        <v>117</v>
      </c>
      <c r="J111" s="16">
        <v>27.228082833436599</v>
      </c>
      <c r="K111" s="17" t="s">
        <v>117</v>
      </c>
      <c r="L111" s="18" t="s">
        <v>117</v>
      </c>
      <c r="N111" s="20" t="s">
        <v>117</v>
      </c>
      <c r="O111" s="20" t="s">
        <v>82</v>
      </c>
    </row>
    <row r="112" spans="1:15" x14ac:dyDescent="0.3">
      <c r="A112" s="12" t="s">
        <v>407</v>
      </c>
      <c r="B112" s="12" t="s">
        <v>147</v>
      </c>
      <c r="C112" s="12" t="s">
        <v>170</v>
      </c>
      <c r="D112" s="12" t="s">
        <v>79</v>
      </c>
      <c r="E112" s="21">
        <v>0.83327489119999998</v>
      </c>
      <c r="F112" s="23">
        <v>25518.716463467801</v>
      </c>
      <c r="G112" s="23">
        <v>525251.57366995199</v>
      </c>
      <c r="H112" s="16">
        <v>4.8583798207718999E-2</v>
      </c>
      <c r="I112" s="16" t="s">
        <v>117</v>
      </c>
      <c r="J112" s="16">
        <v>-4.3352873029428798</v>
      </c>
      <c r="K112" s="17" t="s">
        <v>117</v>
      </c>
      <c r="L112" s="18" t="s">
        <v>117</v>
      </c>
      <c r="M112" s="19" t="s">
        <v>80</v>
      </c>
      <c r="N112" s="20" t="s">
        <v>117</v>
      </c>
      <c r="O112" s="20" t="s">
        <v>82</v>
      </c>
    </row>
    <row r="113" spans="1:15" x14ac:dyDescent="0.3">
      <c r="A113" s="12" t="s">
        <v>408</v>
      </c>
      <c r="B113" s="12" t="s">
        <v>147</v>
      </c>
      <c r="C113" s="12" t="s">
        <v>199</v>
      </c>
      <c r="D113" s="12" t="s">
        <v>79</v>
      </c>
      <c r="E113" s="21">
        <v>0.93338769626666696</v>
      </c>
      <c r="F113" s="23">
        <v>9509428.8697087504</v>
      </c>
      <c r="G113" s="23">
        <v>460782.30809179402</v>
      </c>
      <c r="H113" s="16">
        <v>20.637573758179801</v>
      </c>
      <c r="I113" s="16" t="s">
        <v>117</v>
      </c>
      <c r="J113" s="16">
        <v>21.711595724672001</v>
      </c>
      <c r="K113" s="17" t="s">
        <v>117</v>
      </c>
      <c r="L113" s="18" t="s">
        <v>117</v>
      </c>
      <c r="N113" s="20" t="s">
        <v>117</v>
      </c>
      <c r="O113" s="20" t="s">
        <v>82</v>
      </c>
    </row>
    <row r="114" spans="1:15" x14ac:dyDescent="0.3">
      <c r="A114" s="12" t="s">
        <v>409</v>
      </c>
      <c r="B114" s="12" t="s">
        <v>147</v>
      </c>
      <c r="C114" s="12" t="s">
        <v>156</v>
      </c>
      <c r="D114" s="12" t="s">
        <v>79</v>
      </c>
      <c r="E114" s="21">
        <v>0.91337519440000003</v>
      </c>
      <c r="F114" s="23">
        <v>3956446.8428220698</v>
      </c>
      <c r="G114" s="23">
        <v>190329.87206338899</v>
      </c>
      <c r="H114" s="16">
        <v>20.787314150583601</v>
      </c>
      <c r="I114" s="16" t="s">
        <v>117</v>
      </c>
      <c r="J114" s="16">
        <v>21.907534508264099</v>
      </c>
      <c r="K114" s="17" t="s">
        <v>117</v>
      </c>
      <c r="L114" s="18" t="s">
        <v>117</v>
      </c>
      <c r="N114" s="20" t="s">
        <v>117</v>
      </c>
      <c r="O114" s="20" t="s">
        <v>82</v>
      </c>
    </row>
    <row r="115" spans="1:15" x14ac:dyDescent="0.3">
      <c r="A115" s="12" t="s">
        <v>410</v>
      </c>
      <c r="B115" s="12" t="s">
        <v>147</v>
      </c>
      <c r="C115" s="12" t="s">
        <v>152</v>
      </c>
      <c r="D115" s="12" t="s">
        <v>79</v>
      </c>
      <c r="E115" s="21">
        <v>0.83327669226666701</v>
      </c>
      <c r="F115" s="23">
        <v>18725.500341332001</v>
      </c>
      <c r="G115" s="23">
        <v>520934.40191829699</v>
      </c>
      <c r="H115" s="16">
        <v>3.5945985276413003E-2</v>
      </c>
      <c r="I115" s="16" t="s">
        <v>117</v>
      </c>
      <c r="J115" s="16">
        <v>-4.35076501160819</v>
      </c>
      <c r="K115" s="17" t="s">
        <v>117</v>
      </c>
      <c r="L115" s="18" t="s">
        <v>117</v>
      </c>
      <c r="M115" s="19" t="s">
        <v>80</v>
      </c>
      <c r="N115" s="20" t="s">
        <v>117</v>
      </c>
      <c r="O115" s="20" t="s">
        <v>82</v>
      </c>
    </row>
    <row r="116" spans="1:15" x14ac:dyDescent="0.3">
      <c r="A116" s="12" t="s">
        <v>411</v>
      </c>
      <c r="B116" s="12" t="s">
        <v>147</v>
      </c>
      <c r="C116" s="12" t="s">
        <v>150</v>
      </c>
      <c r="D116" s="12" t="s">
        <v>79</v>
      </c>
      <c r="E116" s="21">
        <v>0.91336464293333297</v>
      </c>
      <c r="F116" s="23">
        <v>72118.785195227407</v>
      </c>
      <c r="G116" s="23">
        <v>560014.46718292905</v>
      </c>
      <c r="H116" s="16">
        <v>0.128780218050456</v>
      </c>
      <c r="I116" s="16" t="s">
        <v>117</v>
      </c>
      <c r="J116" s="16">
        <v>-4.2370559329951698</v>
      </c>
      <c r="K116" s="17" t="s">
        <v>117</v>
      </c>
      <c r="L116" s="18" t="s">
        <v>117</v>
      </c>
      <c r="M116" s="19" t="s">
        <v>80</v>
      </c>
      <c r="N116" s="20" t="s">
        <v>117</v>
      </c>
      <c r="O116" s="20" t="s">
        <v>82</v>
      </c>
    </row>
    <row r="117" spans="1:15" x14ac:dyDescent="0.3">
      <c r="A117" s="12" t="s">
        <v>412</v>
      </c>
      <c r="B117" s="12" t="s">
        <v>147</v>
      </c>
      <c r="C117" s="12" t="s">
        <v>174</v>
      </c>
      <c r="D117" s="12" t="s">
        <v>79</v>
      </c>
      <c r="E117" s="21">
        <v>0.83327363226666695</v>
      </c>
      <c r="F117" s="23">
        <v>12568.213749521001</v>
      </c>
      <c r="G117" s="23">
        <v>481766.34491346398</v>
      </c>
      <c r="H117" s="16">
        <v>2.6087778613465999E-2</v>
      </c>
      <c r="I117" s="16" t="s">
        <v>117</v>
      </c>
      <c r="J117" s="16">
        <v>-4.3628380897674299</v>
      </c>
      <c r="K117" s="17" t="s">
        <v>117</v>
      </c>
      <c r="L117" s="18" t="s">
        <v>117</v>
      </c>
      <c r="M117" s="19" t="s">
        <v>80</v>
      </c>
      <c r="N117" s="20" t="s">
        <v>117</v>
      </c>
      <c r="O117" s="20" t="s">
        <v>82</v>
      </c>
    </row>
    <row r="118" spans="1:15" x14ac:dyDescent="0.3">
      <c r="A118" s="12" t="s">
        <v>413</v>
      </c>
      <c r="B118" s="12" t="s">
        <v>147</v>
      </c>
      <c r="C118" s="12" t="s">
        <v>203</v>
      </c>
      <c r="D118" s="12" t="s">
        <v>79</v>
      </c>
      <c r="E118" s="21">
        <v>0.83329069919999998</v>
      </c>
      <c r="F118" s="23">
        <v>8398.6945661789396</v>
      </c>
      <c r="G118" s="23">
        <v>485823.87859008898</v>
      </c>
      <c r="H118" s="16">
        <v>1.7287529362601001E-2</v>
      </c>
      <c r="I118" s="16" t="s">
        <v>117</v>
      </c>
      <c r="J118" s="16">
        <v>-4.3736152146571499</v>
      </c>
      <c r="K118" s="17" t="s">
        <v>117</v>
      </c>
      <c r="L118" s="18" t="s">
        <v>117</v>
      </c>
      <c r="M118" s="19" t="s">
        <v>80</v>
      </c>
      <c r="N118" s="20" t="s">
        <v>117</v>
      </c>
      <c r="O118" s="20" t="s">
        <v>82</v>
      </c>
    </row>
    <row r="119" spans="1:15" x14ac:dyDescent="0.3">
      <c r="A119" s="12" t="s">
        <v>414</v>
      </c>
      <c r="B119" s="12" t="s">
        <v>147</v>
      </c>
      <c r="C119" s="12" t="s">
        <v>205</v>
      </c>
      <c r="D119" s="12" t="s">
        <v>79</v>
      </c>
      <c r="E119" s="21">
        <v>0.83326991493333302</v>
      </c>
      <c r="F119" s="23">
        <v>11342.756181249501</v>
      </c>
      <c r="G119" s="23">
        <v>480130.283502198</v>
      </c>
      <c r="H119" s="16">
        <v>2.3624329835045001E-2</v>
      </c>
      <c r="I119" s="16" t="s">
        <v>117</v>
      </c>
      <c r="J119" s="16">
        <v>-4.36585495288766</v>
      </c>
      <c r="K119" s="17" t="s">
        <v>117</v>
      </c>
      <c r="L119" s="18" t="s">
        <v>117</v>
      </c>
      <c r="M119" s="19" t="s">
        <v>80</v>
      </c>
      <c r="N119" s="20" t="s">
        <v>117</v>
      </c>
      <c r="O119" s="20" t="s">
        <v>82</v>
      </c>
    </row>
    <row r="120" spans="1:15" x14ac:dyDescent="0.3">
      <c r="A120" s="12" t="s">
        <v>415</v>
      </c>
      <c r="B120" s="12" t="s">
        <v>147</v>
      </c>
      <c r="C120" s="12" t="s">
        <v>160</v>
      </c>
      <c r="D120" s="12" t="s">
        <v>79</v>
      </c>
      <c r="E120" s="21">
        <v>0.93338730693333305</v>
      </c>
      <c r="F120" s="23">
        <v>2230777.9832216301</v>
      </c>
      <c r="G120" s="23">
        <v>455744.02977591602</v>
      </c>
      <c r="H120" s="16">
        <v>4.89480462161728</v>
      </c>
      <c r="I120" s="16" t="s">
        <v>117</v>
      </c>
      <c r="J120" s="16">
        <v>1.6438377718614301</v>
      </c>
      <c r="K120" s="17" t="s">
        <v>117</v>
      </c>
      <c r="L120" s="18" t="s">
        <v>117</v>
      </c>
      <c r="N120" s="20" t="s">
        <v>117</v>
      </c>
      <c r="O120" s="20" t="s">
        <v>82</v>
      </c>
    </row>
    <row r="121" spans="1:15" x14ac:dyDescent="0.3">
      <c r="A121" s="12" t="s">
        <v>416</v>
      </c>
      <c r="B121" s="12" t="s">
        <v>147</v>
      </c>
      <c r="C121" s="12" t="s">
        <v>211</v>
      </c>
      <c r="D121" s="12" t="s">
        <v>79</v>
      </c>
      <c r="E121" s="21">
        <v>0.93342086266666702</v>
      </c>
      <c r="F121" s="23">
        <v>2119567.7944483501</v>
      </c>
      <c r="G121" s="23">
        <v>422026.55480742001</v>
      </c>
      <c r="H121" s="16">
        <v>5.0223564614685401</v>
      </c>
      <c r="I121" s="16" t="s">
        <v>117</v>
      </c>
      <c r="J121" s="16">
        <v>1.80240807142794</v>
      </c>
      <c r="K121" s="17" t="s">
        <v>117</v>
      </c>
      <c r="L121" s="18" t="s">
        <v>117</v>
      </c>
      <c r="N121" s="20" t="s">
        <v>117</v>
      </c>
      <c r="O121" s="20" t="s">
        <v>82</v>
      </c>
    </row>
    <row r="122" spans="1:15" x14ac:dyDescent="0.3">
      <c r="A122" s="12" t="s">
        <v>417</v>
      </c>
      <c r="B122" s="12" t="s">
        <v>147</v>
      </c>
      <c r="C122" s="12" t="s">
        <v>183</v>
      </c>
      <c r="D122" s="12" t="s">
        <v>79</v>
      </c>
      <c r="E122" s="21">
        <v>0.84329183866666702</v>
      </c>
      <c r="F122" s="23">
        <v>12299.8023365607</v>
      </c>
      <c r="G122" s="23">
        <v>478219.75827017199</v>
      </c>
      <c r="H122" s="16">
        <v>2.5719979410829999E-2</v>
      </c>
      <c r="I122" s="16" t="s">
        <v>117</v>
      </c>
      <c r="J122" s="16">
        <v>-4.3632885165620703</v>
      </c>
      <c r="K122" s="17" t="s">
        <v>117</v>
      </c>
      <c r="L122" s="18" t="s">
        <v>117</v>
      </c>
      <c r="M122" s="19" t="s">
        <v>80</v>
      </c>
      <c r="N122" s="20" t="s">
        <v>117</v>
      </c>
      <c r="O122" s="20" t="s">
        <v>82</v>
      </c>
    </row>
    <row r="123" spans="1:15" x14ac:dyDescent="0.3">
      <c r="A123" s="12" t="s">
        <v>418</v>
      </c>
      <c r="B123" s="12" t="s">
        <v>147</v>
      </c>
      <c r="C123" s="12" t="s">
        <v>164</v>
      </c>
      <c r="D123" s="12" t="s">
        <v>79</v>
      </c>
      <c r="E123" s="21">
        <v>0.93337909226666704</v>
      </c>
      <c r="F123" s="23">
        <v>3016030.5965604102</v>
      </c>
      <c r="G123" s="23">
        <v>440328.91512301698</v>
      </c>
      <c r="H123" s="16">
        <v>6.8494947594295699</v>
      </c>
      <c r="I123" s="16" t="s">
        <v>117</v>
      </c>
      <c r="J123" s="16">
        <v>4.0807769861029497</v>
      </c>
      <c r="K123" s="17" t="s">
        <v>117</v>
      </c>
      <c r="L123" s="18" t="s">
        <v>117</v>
      </c>
      <c r="N123" s="20" t="s">
        <v>117</v>
      </c>
      <c r="O123" s="20" t="s">
        <v>82</v>
      </c>
    </row>
    <row r="124" spans="1:15" x14ac:dyDescent="0.3">
      <c r="A124" s="12" t="s">
        <v>419</v>
      </c>
      <c r="B124" s="12" t="s">
        <v>147</v>
      </c>
      <c r="C124" s="12" t="s">
        <v>354</v>
      </c>
      <c r="D124" s="12" t="s">
        <v>79</v>
      </c>
      <c r="E124" s="21">
        <v>0.91335624586666697</v>
      </c>
      <c r="F124" s="23">
        <v>5286035.7467482695</v>
      </c>
      <c r="G124" s="23">
        <v>205578.48674942201</v>
      </c>
      <c r="H124" s="16">
        <v>25.712981111644002</v>
      </c>
      <c r="I124" s="16" t="s">
        <v>117</v>
      </c>
      <c r="J124" s="16">
        <v>28.409866957062398</v>
      </c>
      <c r="K124" s="17" t="s">
        <v>117</v>
      </c>
      <c r="L124" s="18" t="s">
        <v>117</v>
      </c>
      <c r="N124" s="20" t="s">
        <v>117</v>
      </c>
      <c r="O124" s="20" t="s">
        <v>82</v>
      </c>
    </row>
    <row r="125" spans="1:15" x14ac:dyDescent="0.3">
      <c r="A125" s="12" t="s">
        <v>420</v>
      </c>
      <c r="B125" s="12" t="s">
        <v>147</v>
      </c>
      <c r="C125" s="12" t="s">
        <v>216</v>
      </c>
      <c r="D125" s="12" t="s">
        <v>79</v>
      </c>
      <c r="E125" s="21">
        <v>0.91336382959999995</v>
      </c>
      <c r="F125" s="23">
        <v>5683.6218092423896</v>
      </c>
      <c r="G125" s="23">
        <v>587803.62820361799</v>
      </c>
      <c r="H125" s="16">
        <v>9.6692526832679992E-3</v>
      </c>
      <c r="I125" s="16" t="s">
        <v>117</v>
      </c>
      <c r="J125" s="16">
        <v>-4.3829446206327702</v>
      </c>
      <c r="K125" s="17" t="s">
        <v>117</v>
      </c>
      <c r="L125" s="18" t="s">
        <v>117</v>
      </c>
      <c r="M125" s="19" t="s">
        <v>80</v>
      </c>
      <c r="N125" s="20" t="s">
        <v>117</v>
      </c>
      <c r="O125" s="20" t="s">
        <v>82</v>
      </c>
    </row>
    <row r="127" spans="1:15" x14ac:dyDescent="0.3">
      <c r="A127" s="11" t="s">
        <v>50</v>
      </c>
      <c r="C127" s="11" t="s">
        <v>51</v>
      </c>
      <c r="D127" s="11" t="s">
        <v>52</v>
      </c>
      <c r="F127" s="13" t="s">
        <v>53</v>
      </c>
      <c r="G127" s="14" t="s">
        <v>54</v>
      </c>
      <c r="H127" s="15"/>
    </row>
    <row r="128" spans="1:15" x14ac:dyDescent="0.3">
      <c r="A128" s="12" t="s">
        <v>238</v>
      </c>
      <c r="C128" s="12" t="s">
        <v>239</v>
      </c>
      <c r="D128" s="12" t="s">
        <v>240</v>
      </c>
      <c r="F128" s="22" t="s">
        <v>58</v>
      </c>
      <c r="G128" s="22" t="s">
        <v>421</v>
      </c>
    </row>
    <row r="129" spans="1:16" x14ac:dyDescent="0.3">
      <c r="I129" s="24" t="s">
        <v>60</v>
      </c>
      <c r="J129" s="24" t="s">
        <v>61</v>
      </c>
    </row>
    <row r="130" spans="1:16" s="1" customFormat="1" x14ac:dyDescent="0.3">
      <c r="A130" s="11" t="s">
        <v>62</v>
      </c>
      <c r="B130" s="11" t="s">
        <v>63</v>
      </c>
      <c r="C130" s="11" t="s">
        <v>64</v>
      </c>
      <c r="D130" s="25" t="s">
        <v>65</v>
      </c>
      <c r="E130" s="30" t="s">
        <v>75</v>
      </c>
      <c r="F130" s="26" t="s">
        <v>66</v>
      </c>
      <c r="G130" s="26" t="s">
        <v>67</v>
      </c>
      <c r="H130" s="24" t="s">
        <v>68</v>
      </c>
      <c r="I130" s="24" t="s">
        <v>69</v>
      </c>
      <c r="J130" s="24" t="s">
        <v>69</v>
      </c>
      <c r="K130" s="27" t="s">
        <v>70</v>
      </c>
      <c r="L130" s="28" t="s">
        <v>71</v>
      </c>
      <c r="M130" s="29" t="s">
        <v>72</v>
      </c>
      <c r="N130" s="29" t="s">
        <v>73</v>
      </c>
      <c r="O130" s="29" t="s">
        <v>74</v>
      </c>
      <c r="P130" s="29"/>
    </row>
    <row r="131" spans="1:16" x14ac:dyDescent="0.3">
      <c r="A131" s="12" t="s">
        <v>294</v>
      </c>
      <c r="B131" s="12" t="s">
        <v>77</v>
      </c>
      <c r="C131" s="12" t="s">
        <v>78</v>
      </c>
      <c r="D131" s="12" t="s">
        <v>79</v>
      </c>
      <c r="E131" s="21">
        <v>1.1986636909333299</v>
      </c>
      <c r="F131" s="23">
        <v>515226.66978343099</v>
      </c>
      <c r="G131" s="23" t="s">
        <v>117</v>
      </c>
      <c r="H131" s="16" t="s">
        <v>117</v>
      </c>
      <c r="I131" s="16">
        <v>5</v>
      </c>
      <c r="J131" s="16" t="s">
        <v>117</v>
      </c>
      <c r="K131" s="17" t="s">
        <v>117</v>
      </c>
      <c r="L131" s="18" t="s">
        <v>117</v>
      </c>
      <c r="N131" s="20" t="s">
        <v>81</v>
      </c>
    </row>
    <row r="132" spans="1:16" x14ac:dyDescent="0.3">
      <c r="A132" s="12" t="s">
        <v>295</v>
      </c>
      <c r="B132" s="12" t="s">
        <v>77</v>
      </c>
      <c r="C132" s="12" t="s">
        <v>84</v>
      </c>
      <c r="D132" s="12" t="s">
        <v>79</v>
      </c>
      <c r="E132" s="21">
        <v>1.1886458898666601</v>
      </c>
      <c r="F132" s="23">
        <v>552058.99549335404</v>
      </c>
      <c r="G132" s="23" t="s">
        <v>117</v>
      </c>
      <c r="H132" s="16" t="s">
        <v>117</v>
      </c>
      <c r="I132" s="16">
        <v>5</v>
      </c>
      <c r="J132" s="16" t="s">
        <v>117</v>
      </c>
      <c r="K132" s="17" t="s">
        <v>117</v>
      </c>
      <c r="L132" s="18" t="s">
        <v>117</v>
      </c>
      <c r="N132" s="20" t="s">
        <v>85</v>
      </c>
    </row>
    <row r="133" spans="1:16" x14ac:dyDescent="0.3">
      <c r="A133" s="12" t="s">
        <v>296</v>
      </c>
      <c r="B133" s="12" t="s">
        <v>77</v>
      </c>
      <c r="C133" s="12" t="s">
        <v>87</v>
      </c>
      <c r="D133" s="12" t="s">
        <v>79</v>
      </c>
      <c r="E133" s="21">
        <v>1.16863041733333</v>
      </c>
      <c r="F133" s="23">
        <v>308071.72205467598</v>
      </c>
      <c r="G133" s="23" t="s">
        <v>117</v>
      </c>
      <c r="H133" s="16" t="s">
        <v>117</v>
      </c>
      <c r="I133" s="16">
        <v>5</v>
      </c>
      <c r="J133" s="16" t="s">
        <v>117</v>
      </c>
      <c r="K133" s="17" t="s">
        <v>117</v>
      </c>
      <c r="L133" s="18" t="s">
        <v>117</v>
      </c>
      <c r="N133" s="20" t="s">
        <v>88</v>
      </c>
    </row>
    <row r="134" spans="1:16" x14ac:dyDescent="0.3">
      <c r="A134" s="12" t="s">
        <v>297</v>
      </c>
      <c r="B134" s="12" t="s">
        <v>77</v>
      </c>
      <c r="C134" s="12" t="s">
        <v>90</v>
      </c>
      <c r="D134" s="12" t="s">
        <v>79</v>
      </c>
      <c r="E134" s="21">
        <v>1.2186880037333301</v>
      </c>
      <c r="F134" s="23">
        <v>529988.05080337997</v>
      </c>
      <c r="G134" s="23" t="s">
        <v>117</v>
      </c>
      <c r="H134" s="16" t="s">
        <v>117</v>
      </c>
      <c r="I134" s="16">
        <v>5</v>
      </c>
      <c r="J134" s="16" t="s">
        <v>117</v>
      </c>
      <c r="K134" s="17" t="s">
        <v>117</v>
      </c>
      <c r="L134" s="18" t="s">
        <v>117</v>
      </c>
      <c r="N134" s="20" t="s">
        <v>91</v>
      </c>
    </row>
    <row r="135" spans="1:16" x14ac:dyDescent="0.3">
      <c r="A135" s="12" t="s">
        <v>298</v>
      </c>
      <c r="B135" s="12" t="s">
        <v>77</v>
      </c>
      <c r="C135" s="12" t="s">
        <v>93</v>
      </c>
      <c r="D135" s="12" t="s">
        <v>79</v>
      </c>
      <c r="E135" s="21">
        <v>1.19866575786666</v>
      </c>
      <c r="F135" s="23">
        <v>551897.25154901296</v>
      </c>
      <c r="G135" s="23" t="s">
        <v>117</v>
      </c>
      <c r="H135" s="16" t="s">
        <v>117</v>
      </c>
      <c r="I135" s="16">
        <v>5</v>
      </c>
      <c r="J135" s="16" t="s">
        <v>117</v>
      </c>
      <c r="K135" s="17" t="s">
        <v>117</v>
      </c>
      <c r="L135" s="18" t="s">
        <v>117</v>
      </c>
      <c r="N135" s="20" t="s">
        <v>94</v>
      </c>
    </row>
    <row r="136" spans="1:16" x14ac:dyDescent="0.3">
      <c r="A136" s="12" t="s">
        <v>299</v>
      </c>
      <c r="B136" s="12" t="s">
        <v>77</v>
      </c>
      <c r="C136" s="12" t="s">
        <v>96</v>
      </c>
      <c r="D136" s="12" t="s">
        <v>79</v>
      </c>
      <c r="E136" s="21">
        <v>1.1886555136000001</v>
      </c>
      <c r="F136" s="23">
        <v>568874.09375876503</v>
      </c>
      <c r="G136" s="23" t="s">
        <v>117</v>
      </c>
      <c r="H136" s="16" t="s">
        <v>117</v>
      </c>
      <c r="I136" s="16">
        <v>5</v>
      </c>
      <c r="J136" s="16" t="s">
        <v>117</v>
      </c>
      <c r="K136" s="17" t="s">
        <v>117</v>
      </c>
      <c r="L136" s="18" t="s">
        <v>117</v>
      </c>
      <c r="N136" s="20" t="s">
        <v>97</v>
      </c>
    </row>
    <row r="137" spans="1:16" x14ac:dyDescent="0.3">
      <c r="A137" s="12" t="s">
        <v>300</v>
      </c>
      <c r="B137" s="12" t="s">
        <v>77</v>
      </c>
      <c r="C137" s="12" t="s">
        <v>99</v>
      </c>
      <c r="D137" s="12" t="s">
        <v>79</v>
      </c>
      <c r="E137" s="21">
        <v>1.1786407576</v>
      </c>
      <c r="F137" s="23">
        <v>585962.27019871504</v>
      </c>
      <c r="G137" s="23" t="s">
        <v>117</v>
      </c>
      <c r="H137" s="16" t="s">
        <v>117</v>
      </c>
      <c r="I137" s="16">
        <v>5</v>
      </c>
      <c r="J137" s="16" t="s">
        <v>117</v>
      </c>
      <c r="K137" s="17" t="s">
        <v>117</v>
      </c>
      <c r="L137" s="18" t="s">
        <v>117</v>
      </c>
      <c r="N137" s="20" t="s">
        <v>100</v>
      </c>
    </row>
    <row r="138" spans="1:16" x14ac:dyDescent="0.3">
      <c r="A138" s="12" t="s">
        <v>301</v>
      </c>
      <c r="B138" s="12" t="s">
        <v>77</v>
      </c>
      <c r="C138" s="12" t="s">
        <v>102</v>
      </c>
      <c r="D138" s="12" t="s">
        <v>79</v>
      </c>
      <c r="E138" s="21">
        <v>1.2286968143999999</v>
      </c>
      <c r="F138" s="23">
        <v>493330.88140467397</v>
      </c>
      <c r="G138" s="23" t="s">
        <v>117</v>
      </c>
      <c r="H138" s="16" t="s">
        <v>117</v>
      </c>
      <c r="I138" s="16">
        <v>5</v>
      </c>
      <c r="J138" s="16" t="s">
        <v>117</v>
      </c>
      <c r="K138" s="17" t="s">
        <v>117</v>
      </c>
      <c r="L138" s="18" t="s">
        <v>117</v>
      </c>
      <c r="N138" s="20" t="s">
        <v>104</v>
      </c>
    </row>
    <row r="139" spans="1:16" x14ac:dyDescent="0.3">
      <c r="A139" s="12" t="s">
        <v>302</v>
      </c>
      <c r="B139" s="12" t="s">
        <v>77</v>
      </c>
      <c r="C139" s="12" t="s">
        <v>78</v>
      </c>
      <c r="D139" s="12" t="s">
        <v>79</v>
      </c>
      <c r="E139" s="21">
        <v>1.20868139333333</v>
      </c>
      <c r="F139" s="23">
        <v>499159.67851123703</v>
      </c>
      <c r="G139" s="23" t="s">
        <v>117</v>
      </c>
      <c r="H139" s="16" t="s">
        <v>117</v>
      </c>
      <c r="I139" s="16">
        <v>5</v>
      </c>
      <c r="J139" s="16" t="s">
        <v>117</v>
      </c>
      <c r="K139" s="17" t="s">
        <v>117</v>
      </c>
      <c r="L139" s="18" t="s">
        <v>117</v>
      </c>
      <c r="N139" s="20" t="s">
        <v>81</v>
      </c>
    </row>
    <row r="140" spans="1:16" x14ac:dyDescent="0.3">
      <c r="A140" s="12" t="s">
        <v>303</v>
      </c>
      <c r="B140" s="12" t="s">
        <v>77</v>
      </c>
      <c r="C140" s="12" t="s">
        <v>84</v>
      </c>
      <c r="D140" s="12" t="s">
        <v>79</v>
      </c>
      <c r="E140" s="21">
        <v>1.1986612816</v>
      </c>
      <c r="F140" s="23">
        <v>561465.42799874698</v>
      </c>
      <c r="G140" s="23" t="s">
        <v>117</v>
      </c>
      <c r="H140" s="16" t="s">
        <v>117</v>
      </c>
      <c r="I140" s="16">
        <v>5</v>
      </c>
      <c r="J140" s="16" t="s">
        <v>117</v>
      </c>
      <c r="K140" s="17" t="s">
        <v>117</v>
      </c>
      <c r="L140" s="18" t="s">
        <v>117</v>
      </c>
      <c r="N140" s="20" t="s">
        <v>85</v>
      </c>
    </row>
    <row r="141" spans="1:16" x14ac:dyDescent="0.3">
      <c r="A141" s="12" t="s">
        <v>304</v>
      </c>
      <c r="B141" s="12" t="s">
        <v>77</v>
      </c>
      <c r="C141" s="12" t="s">
        <v>87</v>
      </c>
      <c r="D141" s="12" t="s">
        <v>79</v>
      </c>
      <c r="E141" s="21">
        <v>1.1486108501333301</v>
      </c>
      <c r="F141" s="23">
        <v>585796.51652811398</v>
      </c>
      <c r="G141" s="23" t="s">
        <v>117</v>
      </c>
      <c r="H141" s="16" t="s">
        <v>117</v>
      </c>
      <c r="I141" s="16">
        <v>5</v>
      </c>
      <c r="J141" s="16" t="s">
        <v>117</v>
      </c>
      <c r="K141" s="17" t="s">
        <v>117</v>
      </c>
      <c r="L141" s="18" t="s">
        <v>117</v>
      </c>
      <c r="N141" s="20" t="s">
        <v>88</v>
      </c>
    </row>
    <row r="142" spans="1:16" x14ac:dyDescent="0.3">
      <c r="A142" s="12" t="s">
        <v>305</v>
      </c>
      <c r="B142" s="12" t="s">
        <v>77</v>
      </c>
      <c r="C142" s="12" t="s">
        <v>90</v>
      </c>
      <c r="D142" s="12" t="s">
        <v>79</v>
      </c>
      <c r="E142" s="21">
        <v>1.1886461504000001</v>
      </c>
      <c r="F142" s="23">
        <v>537281.89568442397</v>
      </c>
      <c r="G142" s="23" t="s">
        <v>117</v>
      </c>
      <c r="H142" s="16" t="s">
        <v>117</v>
      </c>
      <c r="I142" s="16">
        <v>5</v>
      </c>
      <c r="J142" s="16" t="s">
        <v>117</v>
      </c>
      <c r="K142" s="17" t="s">
        <v>117</v>
      </c>
      <c r="L142" s="18" t="s">
        <v>117</v>
      </c>
      <c r="N142" s="20" t="s">
        <v>91</v>
      </c>
    </row>
    <row r="143" spans="1:16" x14ac:dyDescent="0.3">
      <c r="A143" s="12" t="s">
        <v>306</v>
      </c>
      <c r="B143" s="12" t="s">
        <v>77</v>
      </c>
      <c r="C143" s="12" t="s">
        <v>93</v>
      </c>
      <c r="D143" s="12" t="s">
        <v>79</v>
      </c>
      <c r="E143" s="21">
        <v>1.2086709954666599</v>
      </c>
      <c r="F143" s="23">
        <v>546002.20660518203</v>
      </c>
      <c r="G143" s="23" t="s">
        <v>117</v>
      </c>
      <c r="H143" s="16" t="s">
        <v>117</v>
      </c>
      <c r="I143" s="16">
        <v>5</v>
      </c>
      <c r="J143" s="16" t="s">
        <v>117</v>
      </c>
      <c r="K143" s="17" t="s">
        <v>117</v>
      </c>
      <c r="L143" s="18" t="s">
        <v>117</v>
      </c>
      <c r="N143" s="20" t="s">
        <v>94</v>
      </c>
    </row>
    <row r="144" spans="1:16" x14ac:dyDescent="0.3">
      <c r="A144" s="12" t="s">
        <v>307</v>
      </c>
      <c r="B144" s="12" t="s">
        <v>77</v>
      </c>
      <c r="C144" s="12" t="s">
        <v>96</v>
      </c>
      <c r="D144" s="12" t="s">
        <v>79</v>
      </c>
      <c r="E144" s="21">
        <v>1.2287032527999999</v>
      </c>
      <c r="F144" s="23">
        <v>567107.28499707498</v>
      </c>
      <c r="G144" s="23" t="s">
        <v>117</v>
      </c>
      <c r="H144" s="16" t="s">
        <v>117</v>
      </c>
      <c r="I144" s="16">
        <v>5</v>
      </c>
      <c r="J144" s="16" t="s">
        <v>117</v>
      </c>
      <c r="K144" s="17" t="s">
        <v>117</v>
      </c>
      <c r="L144" s="18" t="s">
        <v>117</v>
      </c>
      <c r="N144" s="20" t="s">
        <v>97</v>
      </c>
    </row>
    <row r="145" spans="1:14" x14ac:dyDescent="0.3">
      <c r="A145" s="12" t="s">
        <v>308</v>
      </c>
      <c r="B145" s="12" t="s">
        <v>77</v>
      </c>
      <c r="C145" s="12" t="s">
        <v>99</v>
      </c>
      <c r="D145" s="12" t="s">
        <v>79</v>
      </c>
      <c r="E145" s="21">
        <v>1.1686381144</v>
      </c>
      <c r="F145" s="23">
        <v>617700.33447053598</v>
      </c>
      <c r="G145" s="23" t="s">
        <v>117</v>
      </c>
      <c r="H145" s="16" t="s">
        <v>117</v>
      </c>
      <c r="I145" s="16">
        <v>5</v>
      </c>
      <c r="J145" s="16" t="s">
        <v>117</v>
      </c>
      <c r="K145" s="17" t="s">
        <v>117</v>
      </c>
      <c r="L145" s="18" t="s">
        <v>117</v>
      </c>
      <c r="N145" s="20" t="s">
        <v>100</v>
      </c>
    </row>
    <row r="146" spans="1:14" x14ac:dyDescent="0.3">
      <c r="A146" s="12" t="s">
        <v>309</v>
      </c>
      <c r="B146" s="12" t="s">
        <v>77</v>
      </c>
      <c r="C146" s="12" t="s">
        <v>102</v>
      </c>
      <c r="D146" s="12" t="s">
        <v>79</v>
      </c>
      <c r="E146" s="21">
        <v>1.2186843893333299</v>
      </c>
      <c r="F146" s="23">
        <v>511181.69696679799</v>
      </c>
      <c r="G146" s="23" t="s">
        <v>117</v>
      </c>
      <c r="H146" s="16" t="s">
        <v>117</v>
      </c>
      <c r="I146" s="16">
        <v>5</v>
      </c>
      <c r="J146" s="16" t="s">
        <v>117</v>
      </c>
      <c r="K146" s="17" t="s">
        <v>117</v>
      </c>
      <c r="L146" s="18" t="s">
        <v>117</v>
      </c>
      <c r="N146" s="20" t="s">
        <v>104</v>
      </c>
    </row>
    <row r="147" spans="1:14" x14ac:dyDescent="0.3">
      <c r="A147" s="12" t="s">
        <v>310</v>
      </c>
      <c r="B147" s="12" t="s">
        <v>114</v>
      </c>
      <c r="C147" s="12" t="s">
        <v>115</v>
      </c>
      <c r="D147" s="12" t="s">
        <v>79</v>
      </c>
      <c r="E147" s="21" t="s">
        <v>116</v>
      </c>
      <c r="F147" s="23" t="s">
        <v>116</v>
      </c>
      <c r="G147" s="23" t="s">
        <v>117</v>
      </c>
      <c r="H147" s="16" t="s">
        <v>116</v>
      </c>
      <c r="I147" s="16" t="s">
        <v>117</v>
      </c>
      <c r="J147" s="16" t="s">
        <v>116</v>
      </c>
      <c r="K147" s="17" t="s">
        <v>116</v>
      </c>
      <c r="L147" s="18" t="s">
        <v>116</v>
      </c>
      <c r="M147" s="19" t="s">
        <v>118</v>
      </c>
      <c r="N147" s="20" t="s">
        <v>117</v>
      </c>
    </row>
    <row r="148" spans="1:14" x14ac:dyDescent="0.3">
      <c r="A148" s="12" t="s">
        <v>311</v>
      </c>
      <c r="B148" s="12" t="s">
        <v>114</v>
      </c>
      <c r="C148" s="12" t="s">
        <v>115</v>
      </c>
      <c r="D148" s="12" t="s">
        <v>79</v>
      </c>
      <c r="E148" s="21" t="s">
        <v>116</v>
      </c>
      <c r="F148" s="23" t="s">
        <v>116</v>
      </c>
      <c r="G148" s="23" t="s">
        <v>117</v>
      </c>
      <c r="H148" s="16" t="s">
        <v>116</v>
      </c>
      <c r="I148" s="16" t="s">
        <v>117</v>
      </c>
      <c r="J148" s="16" t="s">
        <v>116</v>
      </c>
      <c r="K148" s="17" t="s">
        <v>116</v>
      </c>
      <c r="L148" s="18" t="s">
        <v>116</v>
      </c>
      <c r="M148" s="19" t="s">
        <v>118</v>
      </c>
      <c r="N148" s="20" t="s">
        <v>117</v>
      </c>
    </row>
    <row r="149" spans="1:14" x14ac:dyDescent="0.3">
      <c r="A149" s="12" t="s">
        <v>312</v>
      </c>
      <c r="B149" s="12" t="s">
        <v>114</v>
      </c>
      <c r="C149" s="12" t="s">
        <v>115</v>
      </c>
      <c r="D149" s="12" t="s">
        <v>79</v>
      </c>
      <c r="E149" s="21" t="s">
        <v>116</v>
      </c>
      <c r="F149" s="23" t="s">
        <v>116</v>
      </c>
      <c r="G149" s="23" t="s">
        <v>117</v>
      </c>
      <c r="H149" s="16" t="s">
        <v>116</v>
      </c>
      <c r="I149" s="16" t="s">
        <v>117</v>
      </c>
      <c r="J149" s="16" t="s">
        <v>116</v>
      </c>
      <c r="K149" s="17" t="s">
        <v>116</v>
      </c>
      <c r="L149" s="18" t="s">
        <v>116</v>
      </c>
      <c r="M149" s="19" t="s">
        <v>118</v>
      </c>
      <c r="N149" s="20" t="s">
        <v>117</v>
      </c>
    </row>
    <row r="150" spans="1:14" x14ac:dyDescent="0.3">
      <c r="A150" s="12" t="s">
        <v>313</v>
      </c>
      <c r="B150" s="12" t="s">
        <v>114</v>
      </c>
      <c r="C150" s="12" t="s">
        <v>115</v>
      </c>
      <c r="D150" s="12" t="s">
        <v>79</v>
      </c>
      <c r="E150" s="21" t="s">
        <v>116</v>
      </c>
      <c r="F150" s="23" t="s">
        <v>116</v>
      </c>
      <c r="G150" s="23" t="s">
        <v>117</v>
      </c>
      <c r="H150" s="16" t="s">
        <v>116</v>
      </c>
      <c r="I150" s="16" t="s">
        <v>117</v>
      </c>
      <c r="J150" s="16" t="s">
        <v>116</v>
      </c>
      <c r="K150" s="17" t="s">
        <v>116</v>
      </c>
      <c r="L150" s="18" t="s">
        <v>116</v>
      </c>
      <c r="M150" s="19" t="s">
        <v>118</v>
      </c>
      <c r="N150" s="20" t="s">
        <v>117</v>
      </c>
    </row>
    <row r="151" spans="1:14" x14ac:dyDescent="0.3">
      <c r="A151" s="12" t="s">
        <v>314</v>
      </c>
      <c r="B151" s="12" t="s">
        <v>114</v>
      </c>
      <c r="C151" s="12" t="s">
        <v>115</v>
      </c>
      <c r="D151" s="12" t="s">
        <v>79</v>
      </c>
      <c r="E151" s="21" t="s">
        <v>116</v>
      </c>
      <c r="F151" s="23" t="s">
        <v>116</v>
      </c>
      <c r="G151" s="23" t="s">
        <v>117</v>
      </c>
      <c r="H151" s="16" t="s">
        <v>116</v>
      </c>
      <c r="I151" s="16" t="s">
        <v>117</v>
      </c>
      <c r="J151" s="16" t="s">
        <v>116</v>
      </c>
      <c r="K151" s="17" t="s">
        <v>116</v>
      </c>
      <c r="L151" s="18" t="s">
        <v>116</v>
      </c>
      <c r="M151" s="19" t="s">
        <v>118</v>
      </c>
      <c r="N151" s="20" t="s">
        <v>117</v>
      </c>
    </row>
    <row r="152" spans="1:14" x14ac:dyDescent="0.3">
      <c r="A152" s="12" t="s">
        <v>315</v>
      </c>
      <c r="B152" s="12" t="s">
        <v>114</v>
      </c>
      <c r="C152" s="12" t="s">
        <v>115</v>
      </c>
      <c r="D152" s="12" t="s">
        <v>79</v>
      </c>
      <c r="E152" s="21" t="s">
        <v>116</v>
      </c>
      <c r="F152" s="23" t="s">
        <v>116</v>
      </c>
      <c r="G152" s="23" t="s">
        <v>117</v>
      </c>
      <c r="H152" s="16" t="s">
        <v>116</v>
      </c>
      <c r="I152" s="16" t="s">
        <v>117</v>
      </c>
      <c r="J152" s="16" t="s">
        <v>116</v>
      </c>
      <c r="K152" s="17" t="s">
        <v>116</v>
      </c>
      <c r="L152" s="18" t="s">
        <v>116</v>
      </c>
      <c r="M152" s="19" t="s">
        <v>118</v>
      </c>
      <c r="N152" s="20" t="s">
        <v>117</v>
      </c>
    </row>
    <row r="153" spans="1:14" x14ac:dyDescent="0.3">
      <c r="A153" s="12" t="s">
        <v>316</v>
      </c>
      <c r="B153" s="12" t="s">
        <v>114</v>
      </c>
      <c r="C153" s="12" t="s">
        <v>115</v>
      </c>
      <c r="D153" s="12" t="s">
        <v>79</v>
      </c>
      <c r="E153" s="21" t="s">
        <v>116</v>
      </c>
      <c r="F153" s="23" t="s">
        <v>116</v>
      </c>
      <c r="G153" s="23" t="s">
        <v>117</v>
      </c>
      <c r="H153" s="16" t="s">
        <v>116</v>
      </c>
      <c r="I153" s="16" t="s">
        <v>117</v>
      </c>
      <c r="J153" s="16" t="s">
        <v>116</v>
      </c>
      <c r="K153" s="17" t="s">
        <v>116</v>
      </c>
      <c r="L153" s="18" t="s">
        <v>116</v>
      </c>
      <c r="M153" s="19" t="s">
        <v>118</v>
      </c>
      <c r="N153" s="20" t="s">
        <v>117</v>
      </c>
    </row>
    <row r="154" spans="1:14" x14ac:dyDescent="0.3">
      <c r="A154" s="12" t="s">
        <v>317</v>
      </c>
      <c r="B154" s="12" t="s">
        <v>114</v>
      </c>
      <c r="C154" s="12" t="s">
        <v>115</v>
      </c>
      <c r="D154" s="12" t="s">
        <v>79</v>
      </c>
      <c r="E154" s="21" t="s">
        <v>116</v>
      </c>
      <c r="F154" s="23" t="s">
        <v>116</v>
      </c>
      <c r="G154" s="23" t="s">
        <v>117</v>
      </c>
      <c r="H154" s="16" t="s">
        <v>116</v>
      </c>
      <c r="I154" s="16" t="s">
        <v>117</v>
      </c>
      <c r="J154" s="16" t="s">
        <v>116</v>
      </c>
      <c r="K154" s="17" t="s">
        <v>116</v>
      </c>
      <c r="L154" s="18" t="s">
        <v>116</v>
      </c>
      <c r="M154" s="19" t="s">
        <v>118</v>
      </c>
      <c r="N154" s="20" t="s">
        <v>117</v>
      </c>
    </row>
    <row r="155" spans="1:14" x14ac:dyDescent="0.3">
      <c r="A155" s="12" t="s">
        <v>318</v>
      </c>
      <c r="B155" s="12" t="s">
        <v>114</v>
      </c>
      <c r="C155" s="12" t="s">
        <v>115</v>
      </c>
      <c r="D155" s="12" t="s">
        <v>79</v>
      </c>
      <c r="E155" s="21" t="s">
        <v>116</v>
      </c>
      <c r="F155" s="23" t="s">
        <v>116</v>
      </c>
      <c r="G155" s="23" t="s">
        <v>117</v>
      </c>
      <c r="H155" s="16" t="s">
        <v>116</v>
      </c>
      <c r="I155" s="16" t="s">
        <v>117</v>
      </c>
      <c r="J155" s="16" t="s">
        <v>116</v>
      </c>
      <c r="K155" s="17" t="s">
        <v>116</v>
      </c>
      <c r="L155" s="18" t="s">
        <v>116</v>
      </c>
      <c r="M155" s="19" t="s">
        <v>118</v>
      </c>
      <c r="N155" s="20" t="s">
        <v>117</v>
      </c>
    </row>
    <row r="156" spans="1:14" x14ac:dyDescent="0.3">
      <c r="A156" s="12" t="s">
        <v>319</v>
      </c>
      <c r="B156" s="12" t="s">
        <v>114</v>
      </c>
      <c r="C156" s="12" t="s">
        <v>115</v>
      </c>
      <c r="D156" s="12" t="s">
        <v>79</v>
      </c>
      <c r="E156" s="21" t="s">
        <v>116</v>
      </c>
      <c r="F156" s="23" t="s">
        <v>116</v>
      </c>
      <c r="G156" s="23" t="s">
        <v>117</v>
      </c>
      <c r="H156" s="16" t="s">
        <v>116</v>
      </c>
      <c r="I156" s="16" t="s">
        <v>117</v>
      </c>
      <c r="J156" s="16" t="s">
        <v>116</v>
      </c>
      <c r="K156" s="17" t="s">
        <v>116</v>
      </c>
      <c r="L156" s="18" t="s">
        <v>116</v>
      </c>
      <c r="M156" s="19" t="s">
        <v>118</v>
      </c>
      <c r="N156" s="20" t="s">
        <v>117</v>
      </c>
    </row>
    <row r="157" spans="1:14" x14ac:dyDescent="0.3">
      <c r="A157" s="12" t="s">
        <v>320</v>
      </c>
      <c r="B157" s="12" t="s">
        <v>114</v>
      </c>
      <c r="C157" s="12" t="s">
        <v>115</v>
      </c>
      <c r="D157" s="12" t="s">
        <v>79</v>
      </c>
      <c r="E157" s="21" t="s">
        <v>116</v>
      </c>
      <c r="F157" s="23" t="s">
        <v>116</v>
      </c>
      <c r="G157" s="23" t="s">
        <v>117</v>
      </c>
      <c r="H157" s="16" t="s">
        <v>116</v>
      </c>
      <c r="I157" s="16" t="s">
        <v>117</v>
      </c>
      <c r="J157" s="16" t="s">
        <v>116</v>
      </c>
      <c r="K157" s="17" t="s">
        <v>116</v>
      </c>
      <c r="L157" s="18" t="s">
        <v>116</v>
      </c>
      <c r="M157" s="19" t="s">
        <v>118</v>
      </c>
      <c r="N157" s="20" t="s">
        <v>117</v>
      </c>
    </row>
    <row r="158" spans="1:14" x14ac:dyDescent="0.3">
      <c r="A158" s="12" t="s">
        <v>321</v>
      </c>
      <c r="B158" s="12" t="s">
        <v>114</v>
      </c>
      <c r="C158" s="12" t="s">
        <v>115</v>
      </c>
      <c r="D158" s="12" t="s">
        <v>79</v>
      </c>
      <c r="E158" s="21" t="s">
        <v>116</v>
      </c>
      <c r="F158" s="23" t="s">
        <v>116</v>
      </c>
      <c r="G158" s="23" t="s">
        <v>117</v>
      </c>
      <c r="H158" s="16" t="s">
        <v>116</v>
      </c>
      <c r="I158" s="16" t="s">
        <v>117</v>
      </c>
      <c r="J158" s="16" t="s">
        <v>116</v>
      </c>
      <c r="K158" s="17" t="s">
        <v>116</v>
      </c>
      <c r="L158" s="18" t="s">
        <v>116</v>
      </c>
      <c r="M158" s="19" t="s">
        <v>118</v>
      </c>
      <c r="N158" s="20" t="s">
        <v>117</v>
      </c>
    </row>
    <row r="159" spans="1:14" x14ac:dyDescent="0.3">
      <c r="A159" s="12" t="s">
        <v>322</v>
      </c>
      <c r="B159" s="12" t="s">
        <v>114</v>
      </c>
      <c r="C159" s="12" t="s">
        <v>115</v>
      </c>
      <c r="D159" s="12" t="s">
        <v>79</v>
      </c>
      <c r="E159" s="21" t="s">
        <v>116</v>
      </c>
      <c r="F159" s="23" t="s">
        <v>116</v>
      </c>
      <c r="G159" s="23" t="s">
        <v>117</v>
      </c>
      <c r="H159" s="16" t="s">
        <v>116</v>
      </c>
      <c r="I159" s="16" t="s">
        <v>117</v>
      </c>
      <c r="J159" s="16" t="s">
        <v>116</v>
      </c>
      <c r="K159" s="17" t="s">
        <v>116</v>
      </c>
      <c r="L159" s="18" t="s">
        <v>116</v>
      </c>
      <c r="M159" s="19" t="s">
        <v>118</v>
      </c>
      <c r="N159" s="20" t="s">
        <v>117</v>
      </c>
    </row>
    <row r="160" spans="1:14" x14ac:dyDescent="0.3">
      <c r="A160" s="12" t="s">
        <v>323</v>
      </c>
      <c r="B160" s="12" t="s">
        <v>114</v>
      </c>
      <c r="C160" s="12" t="s">
        <v>115</v>
      </c>
      <c r="D160" s="12" t="s">
        <v>79</v>
      </c>
      <c r="E160" s="21" t="s">
        <v>116</v>
      </c>
      <c r="F160" s="23" t="s">
        <v>116</v>
      </c>
      <c r="G160" s="23" t="s">
        <v>117</v>
      </c>
      <c r="H160" s="16" t="s">
        <v>116</v>
      </c>
      <c r="I160" s="16" t="s">
        <v>117</v>
      </c>
      <c r="J160" s="16" t="s">
        <v>116</v>
      </c>
      <c r="K160" s="17" t="s">
        <v>116</v>
      </c>
      <c r="L160" s="18" t="s">
        <v>116</v>
      </c>
      <c r="M160" s="19" t="s">
        <v>118</v>
      </c>
      <c r="N160" s="20" t="s">
        <v>117</v>
      </c>
    </row>
    <row r="161" spans="1:14" x14ac:dyDescent="0.3">
      <c r="A161" s="12" t="s">
        <v>324</v>
      </c>
      <c r="B161" s="12" t="s">
        <v>114</v>
      </c>
      <c r="C161" s="12" t="s">
        <v>115</v>
      </c>
      <c r="D161" s="12" t="s">
        <v>79</v>
      </c>
      <c r="E161" s="21" t="s">
        <v>116</v>
      </c>
      <c r="F161" s="23" t="s">
        <v>116</v>
      </c>
      <c r="G161" s="23" t="s">
        <v>117</v>
      </c>
      <c r="H161" s="16" t="s">
        <v>116</v>
      </c>
      <c r="I161" s="16" t="s">
        <v>117</v>
      </c>
      <c r="J161" s="16" t="s">
        <v>116</v>
      </c>
      <c r="K161" s="17" t="s">
        <v>116</v>
      </c>
      <c r="L161" s="18" t="s">
        <v>116</v>
      </c>
      <c r="M161" s="19" t="s">
        <v>118</v>
      </c>
      <c r="N161" s="20" t="s">
        <v>117</v>
      </c>
    </row>
    <row r="162" spans="1:14" x14ac:dyDescent="0.3">
      <c r="A162" s="12" t="s">
        <v>325</v>
      </c>
      <c r="B162" s="12" t="s">
        <v>114</v>
      </c>
      <c r="C162" s="12" t="s">
        <v>115</v>
      </c>
      <c r="D162" s="12" t="s">
        <v>79</v>
      </c>
      <c r="E162" s="21" t="s">
        <v>116</v>
      </c>
      <c r="F162" s="23" t="s">
        <v>116</v>
      </c>
      <c r="G162" s="23" t="s">
        <v>117</v>
      </c>
      <c r="H162" s="16" t="s">
        <v>116</v>
      </c>
      <c r="I162" s="16" t="s">
        <v>117</v>
      </c>
      <c r="J162" s="16" t="s">
        <v>116</v>
      </c>
      <c r="K162" s="17" t="s">
        <v>116</v>
      </c>
      <c r="L162" s="18" t="s">
        <v>116</v>
      </c>
      <c r="M162" s="19" t="s">
        <v>118</v>
      </c>
      <c r="N162" s="20" t="s">
        <v>117</v>
      </c>
    </row>
    <row r="163" spans="1:14" x14ac:dyDescent="0.3">
      <c r="A163" s="12" t="s">
        <v>326</v>
      </c>
      <c r="B163" s="12" t="s">
        <v>114</v>
      </c>
      <c r="C163" s="12" t="s">
        <v>115</v>
      </c>
      <c r="D163" s="12" t="s">
        <v>79</v>
      </c>
      <c r="E163" s="21" t="s">
        <v>116</v>
      </c>
      <c r="F163" s="23" t="s">
        <v>116</v>
      </c>
      <c r="G163" s="23" t="s">
        <v>117</v>
      </c>
      <c r="H163" s="16" t="s">
        <v>116</v>
      </c>
      <c r="I163" s="16" t="s">
        <v>117</v>
      </c>
      <c r="J163" s="16" t="s">
        <v>116</v>
      </c>
      <c r="K163" s="17" t="s">
        <v>116</v>
      </c>
      <c r="L163" s="18" t="s">
        <v>116</v>
      </c>
      <c r="M163" s="19" t="s">
        <v>118</v>
      </c>
      <c r="N163" s="20" t="s">
        <v>117</v>
      </c>
    </row>
    <row r="164" spans="1:14" x14ac:dyDescent="0.3">
      <c r="A164" s="12" t="s">
        <v>327</v>
      </c>
      <c r="B164" s="12" t="s">
        <v>114</v>
      </c>
      <c r="C164" s="12" t="s">
        <v>115</v>
      </c>
      <c r="D164" s="12" t="s">
        <v>79</v>
      </c>
      <c r="E164" s="21" t="s">
        <v>116</v>
      </c>
      <c r="F164" s="23" t="s">
        <v>116</v>
      </c>
      <c r="G164" s="23" t="s">
        <v>117</v>
      </c>
      <c r="H164" s="16" t="s">
        <v>116</v>
      </c>
      <c r="I164" s="16" t="s">
        <v>117</v>
      </c>
      <c r="J164" s="16" t="s">
        <v>116</v>
      </c>
      <c r="K164" s="17" t="s">
        <v>116</v>
      </c>
      <c r="L164" s="18" t="s">
        <v>116</v>
      </c>
      <c r="M164" s="19" t="s">
        <v>118</v>
      </c>
      <c r="N164" s="20" t="s">
        <v>117</v>
      </c>
    </row>
    <row r="165" spans="1:14" x14ac:dyDescent="0.3">
      <c r="A165" s="12" t="s">
        <v>328</v>
      </c>
      <c r="B165" s="12" t="s">
        <v>114</v>
      </c>
      <c r="C165" s="12" t="s">
        <v>115</v>
      </c>
      <c r="D165" s="12" t="s">
        <v>79</v>
      </c>
      <c r="E165" s="21" t="s">
        <v>116</v>
      </c>
      <c r="F165" s="23" t="s">
        <v>116</v>
      </c>
      <c r="G165" s="23" t="s">
        <v>117</v>
      </c>
      <c r="H165" s="16" t="s">
        <v>116</v>
      </c>
      <c r="I165" s="16" t="s">
        <v>117</v>
      </c>
      <c r="J165" s="16" t="s">
        <v>116</v>
      </c>
      <c r="K165" s="17" t="s">
        <v>116</v>
      </c>
      <c r="L165" s="18" t="s">
        <v>116</v>
      </c>
      <c r="M165" s="19" t="s">
        <v>118</v>
      </c>
      <c r="N165" s="20" t="s">
        <v>117</v>
      </c>
    </row>
    <row r="166" spans="1:14" x14ac:dyDescent="0.3">
      <c r="A166" s="12" t="s">
        <v>329</v>
      </c>
      <c r="B166" s="12" t="s">
        <v>114</v>
      </c>
      <c r="C166" s="12" t="s">
        <v>115</v>
      </c>
      <c r="D166" s="12" t="s">
        <v>79</v>
      </c>
      <c r="E166" s="21" t="s">
        <v>116</v>
      </c>
      <c r="F166" s="23" t="s">
        <v>116</v>
      </c>
      <c r="G166" s="23" t="s">
        <v>117</v>
      </c>
      <c r="H166" s="16" t="s">
        <v>116</v>
      </c>
      <c r="I166" s="16" t="s">
        <v>117</v>
      </c>
      <c r="J166" s="16" t="s">
        <v>116</v>
      </c>
      <c r="K166" s="17" t="s">
        <v>116</v>
      </c>
      <c r="L166" s="18" t="s">
        <v>116</v>
      </c>
      <c r="M166" s="19" t="s">
        <v>118</v>
      </c>
      <c r="N166" s="20" t="s">
        <v>117</v>
      </c>
    </row>
    <row r="167" spans="1:14" x14ac:dyDescent="0.3">
      <c r="A167" s="12" t="s">
        <v>330</v>
      </c>
      <c r="B167" s="12" t="s">
        <v>114</v>
      </c>
      <c r="C167" s="12" t="s">
        <v>115</v>
      </c>
      <c r="D167" s="12" t="s">
        <v>79</v>
      </c>
      <c r="E167" s="21" t="s">
        <v>116</v>
      </c>
      <c r="F167" s="23" t="s">
        <v>116</v>
      </c>
      <c r="G167" s="23" t="s">
        <v>117</v>
      </c>
      <c r="H167" s="16" t="s">
        <v>116</v>
      </c>
      <c r="I167" s="16" t="s">
        <v>117</v>
      </c>
      <c r="J167" s="16" t="s">
        <v>116</v>
      </c>
      <c r="K167" s="17" t="s">
        <v>116</v>
      </c>
      <c r="L167" s="18" t="s">
        <v>116</v>
      </c>
      <c r="M167" s="19" t="s">
        <v>118</v>
      </c>
      <c r="N167" s="20" t="s">
        <v>117</v>
      </c>
    </row>
    <row r="168" spans="1:14" x14ac:dyDescent="0.3">
      <c r="A168" s="12" t="s">
        <v>331</v>
      </c>
      <c r="B168" s="12" t="s">
        <v>114</v>
      </c>
      <c r="C168" s="12" t="s">
        <v>115</v>
      </c>
      <c r="D168" s="12" t="s">
        <v>79</v>
      </c>
      <c r="E168" s="21" t="s">
        <v>116</v>
      </c>
      <c r="F168" s="23" t="s">
        <v>116</v>
      </c>
      <c r="G168" s="23" t="s">
        <v>117</v>
      </c>
      <c r="H168" s="16" t="s">
        <v>116</v>
      </c>
      <c r="I168" s="16" t="s">
        <v>117</v>
      </c>
      <c r="J168" s="16" t="s">
        <v>116</v>
      </c>
      <c r="K168" s="17" t="s">
        <v>116</v>
      </c>
      <c r="L168" s="18" t="s">
        <v>116</v>
      </c>
      <c r="M168" s="19" t="s">
        <v>118</v>
      </c>
      <c r="N168" s="20" t="s">
        <v>117</v>
      </c>
    </row>
    <row r="169" spans="1:14" x14ac:dyDescent="0.3">
      <c r="A169" s="12" t="s">
        <v>332</v>
      </c>
      <c r="B169" s="12" t="s">
        <v>114</v>
      </c>
      <c r="C169" s="12" t="s">
        <v>115</v>
      </c>
      <c r="D169" s="12" t="s">
        <v>79</v>
      </c>
      <c r="E169" s="21" t="s">
        <v>116</v>
      </c>
      <c r="F169" s="23" t="s">
        <v>116</v>
      </c>
      <c r="G169" s="23" t="s">
        <v>117</v>
      </c>
      <c r="H169" s="16" t="s">
        <v>116</v>
      </c>
      <c r="I169" s="16" t="s">
        <v>117</v>
      </c>
      <c r="J169" s="16" t="s">
        <v>116</v>
      </c>
      <c r="K169" s="17" t="s">
        <v>116</v>
      </c>
      <c r="L169" s="18" t="s">
        <v>116</v>
      </c>
      <c r="M169" s="19" t="s">
        <v>118</v>
      </c>
      <c r="N169" s="20" t="s">
        <v>117</v>
      </c>
    </row>
    <row r="170" spans="1:14" x14ac:dyDescent="0.3">
      <c r="A170" s="12" t="s">
        <v>333</v>
      </c>
      <c r="B170" s="12" t="s">
        <v>114</v>
      </c>
      <c r="C170" s="12" t="s">
        <v>115</v>
      </c>
      <c r="D170" s="12" t="s">
        <v>79</v>
      </c>
      <c r="E170" s="21" t="s">
        <v>116</v>
      </c>
      <c r="F170" s="23" t="s">
        <v>116</v>
      </c>
      <c r="G170" s="23" t="s">
        <v>117</v>
      </c>
      <c r="H170" s="16" t="s">
        <v>116</v>
      </c>
      <c r="I170" s="16" t="s">
        <v>117</v>
      </c>
      <c r="J170" s="16" t="s">
        <v>116</v>
      </c>
      <c r="K170" s="17" t="s">
        <v>116</v>
      </c>
      <c r="L170" s="18" t="s">
        <v>116</v>
      </c>
      <c r="M170" s="19" t="s">
        <v>118</v>
      </c>
      <c r="N170" s="20" t="s">
        <v>117</v>
      </c>
    </row>
    <row r="171" spans="1:14" x14ac:dyDescent="0.3">
      <c r="A171" s="12" t="s">
        <v>334</v>
      </c>
      <c r="B171" s="12" t="s">
        <v>114</v>
      </c>
      <c r="C171" s="12" t="s">
        <v>115</v>
      </c>
      <c r="D171" s="12" t="s">
        <v>79</v>
      </c>
      <c r="E171" s="21" t="s">
        <v>116</v>
      </c>
      <c r="F171" s="23" t="s">
        <v>116</v>
      </c>
      <c r="G171" s="23" t="s">
        <v>117</v>
      </c>
      <c r="H171" s="16" t="s">
        <v>116</v>
      </c>
      <c r="I171" s="16" t="s">
        <v>117</v>
      </c>
      <c r="J171" s="16" t="s">
        <v>116</v>
      </c>
      <c r="K171" s="17" t="s">
        <v>116</v>
      </c>
      <c r="L171" s="18" t="s">
        <v>116</v>
      </c>
      <c r="M171" s="19" t="s">
        <v>118</v>
      </c>
      <c r="N171" s="20" t="s">
        <v>117</v>
      </c>
    </row>
    <row r="172" spans="1:14" x14ac:dyDescent="0.3">
      <c r="A172" s="12" t="s">
        <v>335</v>
      </c>
      <c r="B172" s="12" t="s">
        <v>114</v>
      </c>
      <c r="C172" s="12" t="s">
        <v>115</v>
      </c>
      <c r="D172" s="12" t="s">
        <v>79</v>
      </c>
      <c r="E172" s="21" t="s">
        <v>116</v>
      </c>
      <c r="F172" s="23" t="s">
        <v>116</v>
      </c>
      <c r="G172" s="23" t="s">
        <v>117</v>
      </c>
      <c r="H172" s="16" t="s">
        <v>116</v>
      </c>
      <c r="I172" s="16" t="s">
        <v>117</v>
      </c>
      <c r="J172" s="16" t="s">
        <v>116</v>
      </c>
      <c r="K172" s="17" t="s">
        <v>116</v>
      </c>
      <c r="L172" s="18" t="s">
        <v>116</v>
      </c>
      <c r="M172" s="19" t="s">
        <v>118</v>
      </c>
      <c r="N172" s="20" t="s">
        <v>117</v>
      </c>
    </row>
    <row r="173" spans="1:14" x14ac:dyDescent="0.3">
      <c r="A173" s="12" t="s">
        <v>336</v>
      </c>
      <c r="B173" s="12" t="s">
        <v>114</v>
      </c>
      <c r="C173" s="12" t="s">
        <v>115</v>
      </c>
      <c r="D173" s="12" t="s">
        <v>79</v>
      </c>
      <c r="E173" s="21" t="s">
        <v>116</v>
      </c>
      <c r="F173" s="23" t="s">
        <v>116</v>
      </c>
      <c r="G173" s="23" t="s">
        <v>117</v>
      </c>
      <c r="H173" s="16" t="s">
        <v>116</v>
      </c>
      <c r="I173" s="16" t="s">
        <v>117</v>
      </c>
      <c r="J173" s="16" t="s">
        <v>116</v>
      </c>
      <c r="K173" s="17" t="s">
        <v>116</v>
      </c>
      <c r="L173" s="18" t="s">
        <v>116</v>
      </c>
      <c r="M173" s="19" t="s">
        <v>118</v>
      </c>
      <c r="N173" s="20" t="s">
        <v>117</v>
      </c>
    </row>
    <row r="174" spans="1:14" x14ac:dyDescent="0.3">
      <c r="A174" s="12" t="s">
        <v>337</v>
      </c>
      <c r="B174" s="12" t="s">
        <v>114</v>
      </c>
      <c r="C174" s="12" t="s">
        <v>115</v>
      </c>
      <c r="D174" s="12" t="s">
        <v>79</v>
      </c>
      <c r="E174" s="21" t="s">
        <v>116</v>
      </c>
      <c r="F174" s="23" t="s">
        <v>116</v>
      </c>
      <c r="G174" s="23" t="s">
        <v>117</v>
      </c>
      <c r="H174" s="16" t="s">
        <v>116</v>
      </c>
      <c r="I174" s="16" t="s">
        <v>117</v>
      </c>
      <c r="J174" s="16" t="s">
        <v>116</v>
      </c>
      <c r="K174" s="17" t="s">
        <v>116</v>
      </c>
      <c r="L174" s="18" t="s">
        <v>116</v>
      </c>
      <c r="M174" s="19" t="s">
        <v>118</v>
      </c>
      <c r="N174" s="20" t="s">
        <v>117</v>
      </c>
    </row>
    <row r="175" spans="1:14" x14ac:dyDescent="0.3">
      <c r="A175" s="12" t="s">
        <v>338</v>
      </c>
      <c r="B175" s="12" t="s">
        <v>114</v>
      </c>
      <c r="C175" s="12" t="s">
        <v>115</v>
      </c>
      <c r="D175" s="12" t="s">
        <v>79</v>
      </c>
      <c r="E175" s="21" t="s">
        <v>116</v>
      </c>
      <c r="F175" s="23" t="s">
        <v>116</v>
      </c>
      <c r="G175" s="23" t="s">
        <v>117</v>
      </c>
      <c r="H175" s="16" t="s">
        <v>116</v>
      </c>
      <c r="I175" s="16" t="s">
        <v>117</v>
      </c>
      <c r="J175" s="16" t="s">
        <v>116</v>
      </c>
      <c r="K175" s="17" t="s">
        <v>116</v>
      </c>
      <c r="L175" s="18" t="s">
        <v>116</v>
      </c>
      <c r="M175" s="19" t="s">
        <v>118</v>
      </c>
      <c r="N175" s="20" t="s">
        <v>117</v>
      </c>
    </row>
    <row r="176" spans="1:14" x14ac:dyDescent="0.3">
      <c r="A176" s="12" t="s">
        <v>339</v>
      </c>
      <c r="B176" s="12" t="s">
        <v>114</v>
      </c>
      <c r="C176" s="12" t="s">
        <v>115</v>
      </c>
      <c r="D176" s="12" t="s">
        <v>79</v>
      </c>
      <c r="E176" s="21" t="s">
        <v>116</v>
      </c>
      <c r="F176" s="23" t="s">
        <v>116</v>
      </c>
      <c r="G176" s="23" t="s">
        <v>117</v>
      </c>
      <c r="H176" s="16" t="s">
        <v>116</v>
      </c>
      <c r="I176" s="16" t="s">
        <v>117</v>
      </c>
      <c r="J176" s="16" t="s">
        <v>116</v>
      </c>
      <c r="K176" s="17" t="s">
        <v>116</v>
      </c>
      <c r="L176" s="18" t="s">
        <v>116</v>
      </c>
      <c r="M176" s="19" t="s">
        <v>118</v>
      </c>
      <c r="N176" s="20" t="s">
        <v>117</v>
      </c>
    </row>
    <row r="177" spans="1:14" x14ac:dyDescent="0.3">
      <c r="A177" s="12" t="s">
        <v>340</v>
      </c>
      <c r="B177" s="12" t="s">
        <v>114</v>
      </c>
      <c r="C177" s="12" t="s">
        <v>115</v>
      </c>
      <c r="D177" s="12" t="s">
        <v>79</v>
      </c>
      <c r="E177" s="21" t="s">
        <v>116</v>
      </c>
      <c r="F177" s="23" t="s">
        <v>116</v>
      </c>
      <c r="G177" s="23" t="s">
        <v>117</v>
      </c>
      <c r="H177" s="16" t="s">
        <v>116</v>
      </c>
      <c r="I177" s="16" t="s">
        <v>117</v>
      </c>
      <c r="J177" s="16" t="s">
        <v>116</v>
      </c>
      <c r="K177" s="17" t="s">
        <v>116</v>
      </c>
      <c r="L177" s="18" t="s">
        <v>116</v>
      </c>
      <c r="M177" s="19" t="s">
        <v>118</v>
      </c>
      <c r="N177" s="20" t="s">
        <v>117</v>
      </c>
    </row>
    <row r="178" spans="1:14" x14ac:dyDescent="0.3">
      <c r="A178" s="12" t="s">
        <v>341</v>
      </c>
      <c r="B178" s="12" t="s">
        <v>114</v>
      </c>
      <c r="C178" s="12" t="s">
        <v>115</v>
      </c>
      <c r="D178" s="12" t="s">
        <v>79</v>
      </c>
      <c r="E178" s="21" t="s">
        <v>116</v>
      </c>
      <c r="F178" s="23" t="s">
        <v>116</v>
      </c>
      <c r="G178" s="23" t="s">
        <v>117</v>
      </c>
      <c r="H178" s="16" t="s">
        <v>116</v>
      </c>
      <c r="I178" s="16" t="s">
        <v>117</v>
      </c>
      <c r="J178" s="16" t="s">
        <v>116</v>
      </c>
      <c r="K178" s="17" t="s">
        <v>116</v>
      </c>
      <c r="L178" s="18" t="s">
        <v>116</v>
      </c>
      <c r="M178" s="19" t="s">
        <v>118</v>
      </c>
      <c r="N178" s="20" t="s">
        <v>117</v>
      </c>
    </row>
    <row r="179" spans="1:14" x14ac:dyDescent="0.3">
      <c r="A179" s="12" t="s">
        <v>342</v>
      </c>
      <c r="B179" s="12" t="s">
        <v>114</v>
      </c>
      <c r="C179" s="12" t="s">
        <v>115</v>
      </c>
      <c r="D179" s="12" t="s">
        <v>79</v>
      </c>
      <c r="E179" s="21" t="s">
        <v>116</v>
      </c>
      <c r="F179" s="23" t="s">
        <v>116</v>
      </c>
      <c r="G179" s="23" t="s">
        <v>117</v>
      </c>
      <c r="H179" s="16" t="s">
        <v>116</v>
      </c>
      <c r="I179" s="16" t="s">
        <v>117</v>
      </c>
      <c r="J179" s="16" t="s">
        <v>116</v>
      </c>
      <c r="K179" s="17" t="s">
        <v>116</v>
      </c>
      <c r="L179" s="18" t="s">
        <v>116</v>
      </c>
      <c r="M179" s="19" t="s">
        <v>118</v>
      </c>
      <c r="N179" s="20" t="s">
        <v>117</v>
      </c>
    </row>
    <row r="180" spans="1:14" x14ac:dyDescent="0.3">
      <c r="A180" s="12" t="s">
        <v>343</v>
      </c>
      <c r="B180" s="12" t="s">
        <v>114</v>
      </c>
      <c r="C180" s="12" t="s">
        <v>115</v>
      </c>
      <c r="D180" s="12" t="s">
        <v>79</v>
      </c>
      <c r="E180" s="21" t="s">
        <v>116</v>
      </c>
      <c r="F180" s="23" t="s">
        <v>116</v>
      </c>
      <c r="G180" s="23" t="s">
        <v>117</v>
      </c>
      <c r="H180" s="16" t="s">
        <v>116</v>
      </c>
      <c r="I180" s="16" t="s">
        <v>117</v>
      </c>
      <c r="J180" s="16" t="s">
        <v>116</v>
      </c>
      <c r="K180" s="17" t="s">
        <v>116</v>
      </c>
      <c r="L180" s="18" t="s">
        <v>116</v>
      </c>
      <c r="M180" s="19" t="s">
        <v>118</v>
      </c>
      <c r="N180" s="20" t="s">
        <v>117</v>
      </c>
    </row>
    <row r="181" spans="1:14" x14ac:dyDescent="0.3">
      <c r="A181" s="12" t="s">
        <v>344</v>
      </c>
      <c r="B181" s="12" t="s">
        <v>114</v>
      </c>
      <c r="C181" s="12" t="s">
        <v>115</v>
      </c>
      <c r="D181" s="12" t="s">
        <v>79</v>
      </c>
      <c r="E181" s="21" t="s">
        <v>116</v>
      </c>
      <c r="F181" s="23" t="s">
        <v>116</v>
      </c>
      <c r="G181" s="23" t="s">
        <v>117</v>
      </c>
      <c r="H181" s="16" t="s">
        <v>116</v>
      </c>
      <c r="I181" s="16" t="s">
        <v>117</v>
      </c>
      <c r="J181" s="16" t="s">
        <v>116</v>
      </c>
      <c r="K181" s="17" t="s">
        <v>116</v>
      </c>
      <c r="L181" s="18" t="s">
        <v>116</v>
      </c>
      <c r="M181" s="19" t="s">
        <v>118</v>
      </c>
      <c r="N181" s="20" t="s">
        <v>117</v>
      </c>
    </row>
    <row r="182" spans="1:14" x14ac:dyDescent="0.3">
      <c r="A182" s="12" t="s">
        <v>345</v>
      </c>
      <c r="B182" s="12" t="s">
        <v>147</v>
      </c>
      <c r="C182" s="12" t="s">
        <v>148</v>
      </c>
      <c r="D182" s="12" t="s">
        <v>79</v>
      </c>
      <c r="E182" s="21">
        <v>1.2286967680000001</v>
      </c>
      <c r="F182" s="23">
        <v>516221.86839472601</v>
      </c>
      <c r="G182" s="23" t="s">
        <v>117</v>
      </c>
      <c r="H182" s="16" t="s">
        <v>117</v>
      </c>
      <c r="I182" s="16" t="s">
        <v>117</v>
      </c>
      <c r="J182" s="16" t="s">
        <v>117</v>
      </c>
      <c r="K182" s="17" t="s">
        <v>117</v>
      </c>
      <c r="L182" s="18" t="s">
        <v>117</v>
      </c>
      <c r="N182" s="20" t="s">
        <v>117</v>
      </c>
    </row>
    <row r="183" spans="1:14" x14ac:dyDescent="0.3">
      <c r="A183" s="12" t="s">
        <v>346</v>
      </c>
      <c r="B183" s="12" t="s">
        <v>147</v>
      </c>
      <c r="C183" s="12" t="s">
        <v>150</v>
      </c>
      <c r="D183" s="12" t="s">
        <v>79</v>
      </c>
      <c r="E183" s="21">
        <v>1.2387014669333301</v>
      </c>
      <c r="F183" s="23">
        <v>486906.83773377398</v>
      </c>
      <c r="G183" s="23" t="s">
        <v>117</v>
      </c>
      <c r="H183" s="16" t="s">
        <v>117</v>
      </c>
      <c r="I183" s="16" t="s">
        <v>117</v>
      </c>
      <c r="J183" s="16" t="s">
        <v>117</v>
      </c>
      <c r="K183" s="17" t="s">
        <v>117</v>
      </c>
      <c r="L183" s="18" t="s">
        <v>117</v>
      </c>
      <c r="N183" s="20" t="s">
        <v>117</v>
      </c>
    </row>
    <row r="184" spans="1:14" x14ac:dyDescent="0.3">
      <c r="A184" s="12" t="s">
        <v>347</v>
      </c>
      <c r="B184" s="12" t="s">
        <v>147</v>
      </c>
      <c r="C184" s="12" t="s">
        <v>166</v>
      </c>
      <c r="D184" s="12" t="s">
        <v>79</v>
      </c>
      <c r="E184" s="21">
        <v>1.2186807392000001</v>
      </c>
      <c r="F184" s="23">
        <v>205698.888927133</v>
      </c>
      <c r="G184" s="23" t="s">
        <v>117</v>
      </c>
      <c r="H184" s="16" t="s">
        <v>117</v>
      </c>
      <c r="I184" s="16" t="s">
        <v>117</v>
      </c>
      <c r="J184" s="16" t="s">
        <v>117</v>
      </c>
      <c r="K184" s="17" t="s">
        <v>117</v>
      </c>
      <c r="L184" s="18" t="s">
        <v>117</v>
      </c>
      <c r="N184" s="20" t="s">
        <v>117</v>
      </c>
    </row>
    <row r="185" spans="1:14" x14ac:dyDescent="0.3">
      <c r="A185" s="12" t="s">
        <v>348</v>
      </c>
      <c r="B185" s="12" t="s">
        <v>147</v>
      </c>
      <c r="C185" s="12" t="s">
        <v>154</v>
      </c>
      <c r="D185" s="12" t="s">
        <v>79</v>
      </c>
      <c r="E185" s="21">
        <v>1.21869728506666</v>
      </c>
      <c r="F185" s="23">
        <v>399374.17201244802</v>
      </c>
      <c r="G185" s="23" t="s">
        <v>117</v>
      </c>
      <c r="H185" s="16" t="s">
        <v>117</v>
      </c>
      <c r="I185" s="16" t="s">
        <v>117</v>
      </c>
      <c r="J185" s="16" t="s">
        <v>117</v>
      </c>
      <c r="K185" s="17" t="s">
        <v>117</v>
      </c>
      <c r="L185" s="18" t="s">
        <v>117</v>
      </c>
      <c r="N185" s="20" t="s">
        <v>117</v>
      </c>
    </row>
    <row r="186" spans="1:14" x14ac:dyDescent="0.3">
      <c r="A186" s="12" t="s">
        <v>349</v>
      </c>
      <c r="B186" s="12" t="s">
        <v>147</v>
      </c>
      <c r="C186" s="12" t="s">
        <v>194</v>
      </c>
      <c r="D186" s="12" t="s">
        <v>79</v>
      </c>
      <c r="E186" s="21">
        <v>1.238717632</v>
      </c>
      <c r="F186" s="23">
        <v>482115.18391340203</v>
      </c>
      <c r="G186" s="23" t="s">
        <v>117</v>
      </c>
      <c r="H186" s="16" t="s">
        <v>117</v>
      </c>
      <c r="I186" s="16" t="s">
        <v>117</v>
      </c>
      <c r="J186" s="16" t="s">
        <v>117</v>
      </c>
      <c r="K186" s="17" t="s">
        <v>117</v>
      </c>
      <c r="L186" s="18" t="s">
        <v>117</v>
      </c>
      <c r="N186" s="20" t="s">
        <v>117</v>
      </c>
    </row>
    <row r="187" spans="1:14" x14ac:dyDescent="0.3">
      <c r="A187" s="12" t="s">
        <v>350</v>
      </c>
      <c r="B187" s="12" t="s">
        <v>147</v>
      </c>
      <c r="C187" s="12" t="s">
        <v>150</v>
      </c>
      <c r="D187" s="12" t="s">
        <v>79</v>
      </c>
      <c r="E187" s="21">
        <v>1.2987695773333301</v>
      </c>
      <c r="F187" s="23">
        <v>519809.11630310299</v>
      </c>
      <c r="G187" s="23" t="s">
        <v>117</v>
      </c>
      <c r="H187" s="16" t="s">
        <v>117</v>
      </c>
      <c r="I187" s="16" t="s">
        <v>117</v>
      </c>
      <c r="J187" s="16" t="s">
        <v>117</v>
      </c>
      <c r="K187" s="17" t="s">
        <v>117</v>
      </c>
      <c r="L187" s="18" t="s">
        <v>117</v>
      </c>
      <c r="N187" s="20" t="s">
        <v>117</v>
      </c>
    </row>
    <row r="188" spans="1:14" x14ac:dyDescent="0.3">
      <c r="A188" s="12" t="s">
        <v>351</v>
      </c>
      <c r="B188" s="12" t="s">
        <v>147</v>
      </c>
      <c r="C188" s="12" t="s">
        <v>78</v>
      </c>
      <c r="D188" s="12" t="s">
        <v>79</v>
      </c>
      <c r="E188" s="21">
        <v>1.20867413653333</v>
      </c>
      <c r="F188" s="23">
        <v>510735.726603458</v>
      </c>
      <c r="G188" s="23" t="s">
        <v>117</v>
      </c>
      <c r="H188" s="16" t="s">
        <v>117</v>
      </c>
      <c r="I188" s="16" t="s">
        <v>117</v>
      </c>
      <c r="J188" s="16" t="s">
        <v>117</v>
      </c>
      <c r="K188" s="17" t="s">
        <v>117</v>
      </c>
      <c r="L188" s="18" t="s">
        <v>117</v>
      </c>
      <c r="N188" s="20" t="s">
        <v>117</v>
      </c>
    </row>
    <row r="189" spans="1:14" x14ac:dyDescent="0.3">
      <c r="A189" s="12" t="s">
        <v>352</v>
      </c>
      <c r="B189" s="12" t="s">
        <v>147</v>
      </c>
      <c r="C189" s="12" t="s">
        <v>192</v>
      </c>
      <c r="D189" s="12" t="s">
        <v>79</v>
      </c>
      <c r="E189" s="21">
        <v>1.22870431866666</v>
      </c>
      <c r="F189" s="23">
        <v>480863.93291152699</v>
      </c>
      <c r="G189" s="23" t="s">
        <v>117</v>
      </c>
      <c r="H189" s="16" t="s">
        <v>117</v>
      </c>
      <c r="I189" s="16" t="s">
        <v>117</v>
      </c>
      <c r="J189" s="16" t="s">
        <v>117</v>
      </c>
      <c r="K189" s="17" t="s">
        <v>117</v>
      </c>
      <c r="L189" s="18" t="s">
        <v>117</v>
      </c>
      <c r="N189" s="20" t="s">
        <v>117</v>
      </c>
    </row>
    <row r="190" spans="1:14" x14ac:dyDescent="0.3">
      <c r="A190" s="12" t="s">
        <v>353</v>
      </c>
      <c r="B190" s="12" t="s">
        <v>147</v>
      </c>
      <c r="C190" s="12" t="s">
        <v>354</v>
      </c>
      <c r="D190" s="12" t="s">
        <v>79</v>
      </c>
      <c r="E190" s="21">
        <v>1.2086751498666599</v>
      </c>
      <c r="F190" s="23">
        <v>188872.30764567899</v>
      </c>
      <c r="G190" s="23" t="s">
        <v>117</v>
      </c>
      <c r="H190" s="16" t="s">
        <v>117</v>
      </c>
      <c r="I190" s="16" t="s">
        <v>117</v>
      </c>
      <c r="J190" s="16" t="s">
        <v>117</v>
      </c>
      <c r="K190" s="17" t="s">
        <v>117</v>
      </c>
      <c r="L190" s="18" t="s">
        <v>117</v>
      </c>
      <c r="N190" s="20" t="s">
        <v>117</v>
      </c>
    </row>
    <row r="191" spans="1:14" x14ac:dyDescent="0.3">
      <c r="A191" s="12" t="s">
        <v>355</v>
      </c>
      <c r="B191" s="12" t="s">
        <v>147</v>
      </c>
      <c r="C191" s="12" t="s">
        <v>356</v>
      </c>
      <c r="D191" s="12" t="s">
        <v>79</v>
      </c>
      <c r="E191" s="21">
        <v>1.2286997373333299</v>
      </c>
      <c r="F191" s="23">
        <v>500371.06802595401</v>
      </c>
      <c r="G191" s="23" t="s">
        <v>117</v>
      </c>
      <c r="H191" s="16" t="s">
        <v>117</v>
      </c>
      <c r="I191" s="16" t="s">
        <v>117</v>
      </c>
      <c r="J191" s="16" t="s">
        <v>117</v>
      </c>
      <c r="K191" s="17" t="s">
        <v>117</v>
      </c>
      <c r="L191" s="18" t="s">
        <v>117</v>
      </c>
      <c r="N191" s="20" t="s">
        <v>117</v>
      </c>
    </row>
    <row r="192" spans="1:14" x14ac:dyDescent="0.3">
      <c r="A192" s="12" t="s">
        <v>357</v>
      </c>
      <c r="B192" s="12" t="s">
        <v>147</v>
      </c>
      <c r="C192" s="12" t="s">
        <v>187</v>
      </c>
      <c r="D192" s="12" t="s">
        <v>79</v>
      </c>
      <c r="E192" s="21">
        <v>1.3087788704000001</v>
      </c>
      <c r="F192" s="23">
        <v>496941.27669632802</v>
      </c>
      <c r="G192" s="23" t="s">
        <v>117</v>
      </c>
      <c r="H192" s="16" t="s">
        <v>117</v>
      </c>
      <c r="I192" s="16" t="s">
        <v>117</v>
      </c>
      <c r="J192" s="16" t="s">
        <v>117</v>
      </c>
      <c r="K192" s="17" t="s">
        <v>117</v>
      </c>
      <c r="L192" s="18" t="s">
        <v>117</v>
      </c>
      <c r="N192" s="20" t="s">
        <v>117</v>
      </c>
    </row>
    <row r="193" spans="1:14" x14ac:dyDescent="0.3">
      <c r="A193" s="12" t="s">
        <v>358</v>
      </c>
      <c r="B193" s="12" t="s">
        <v>147</v>
      </c>
      <c r="C193" s="12" t="s">
        <v>179</v>
      </c>
      <c r="D193" s="12" t="s">
        <v>79</v>
      </c>
      <c r="E193" s="21">
        <v>1.2086746069333301</v>
      </c>
      <c r="F193" s="23">
        <v>474653.67398643302</v>
      </c>
      <c r="G193" s="23" t="s">
        <v>117</v>
      </c>
      <c r="H193" s="16" t="s">
        <v>117</v>
      </c>
      <c r="I193" s="16" t="s">
        <v>117</v>
      </c>
      <c r="J193" s="16" t="s">
        <v>117</v>
      </c>
      <c r="K193" s="17" t="s">
        <v>117</v>
      </c>
      <c r="L193" s="18" t="s">
        <v>117</v>
      </c>
      <c r="N193" s="20" t="s">
        <v>117</v>
      </c>
    </row>
    <row r="194" spans="1:14" x14ac:dyDescent="0.3">
      <c r="A194" s="12" t="s">
        <v>359</v>
      </c>
      <c r="B194" s="12" t="s">
        <v>147</v>
      </c>
      <c r="C194" s="12" t="s">
        <v>360</v>
      </c>
      <c r="D194" s="12" t="s">
        <v>79</v>
      </c>
      <c r="E194" s="21">
        <v>1.2086943295999999</v>
      </c>
      <c r="F194" s="23">
        <v>329196.81615963299</v>
      </c>
      <c r="G194" s="23" t="s">
        <v>117</v>
      </c>
      <c r="H194" s="16" t="s">
        <v>117</v>
      </c>
      <c r="I194" s="16" t="s">
        <v>117</v>
      </c>
      <c r="J194" s="16" t="s">
        <v>117</v>
      </c>
      <c r="K194" s="17" t="s">
        <v>117</v>
      </c>
      <c r="L194" s="18" t="s">
        <v>117</v>
      </c>
      <c r="N194" s="20" t="s">
        <v>117</v>
      </c>
    </row>
    <row r="195" spans="1:14" x14ac:dyDescent="0.3">
      <c r="A195" s="12" t="s">
        <v>361</v>
      </c>
      <c r="B195" s="12" t="s">
        <v>147</v>
      </c>
      <c r="C195" s="12" t="s">
        <v>150</v>
      </c>
      <c r="D195" s="12" t="s">
        <v>79</v>
      </c>
      <c r="E195" s="21">
        <v>1.2086725757333301</v>
      </c>
      <c r="F195" s="23">
        <v>549889.428835375</v>
      </c>
      <c r="G195" s="23" t="s">
        <v>117</v>
      </c>
      <c r="H195" s="16" t="s">
        <v>117</v>
      </c>
      <c r="I195" s="16" t="s">
        <v>117</v>
      </c>
      <c r="J195" s="16" t="s">
        <v>117</v>
      </c>
      <c r="K195" s="17" t="s">
        <v>117</v>
      </c>
      <c r="L195" s="18" t="s">
        <v>117</v>
      </c>
      <c r="N195" s="20" t="s">
        <v>117</v>
      </c>
    </row>
    <row r="196" spans="1:14" x14ac:dyDescent="0.3">
      <c r="A196" s="12" t="s">
        <v>362</v>
      </c>
      <c r="B196" s="12" t="s">
        <v>147</v>
      </c>
      <c r="C196" s="12" t="s">
        <v>170</v>
      </c>
      <c r="D196" s="12" t="s">
        <v>79</v>
      </c>
      <c r="E196" s="21">
        <v>1.23870075253333</v>
      </c>
      <c r="F196" s="23">
        <v>534151.51756538905</v>
      </c>
      <c r="G196" s="23" t="s">
        <v>117</v>
      </c>
      <c r="H196" s="16" t="s">
        <v>117</v>
      </c>
      <c r="I196" s="16" t="s">
        <v>117</v>
      </c>
      <c r="J196" s="16" t="s">
        <v>117</v>
      </c>
      <c r="K196" s="17" t="s">
        <v>117</v>
      </c>
      <c r="L196" s="18" t="s">
        <v>117</v>
      </c>
      <c r="N196" s="20" t="s">
        <v>117</v>
      </c>
    </row>
    <row r="197" spans="1:14" x14ac:dyDescent="0.3">
      <c r="A197" s="12" t="s">
        <v>363</v>
      </c>
      <c r="B197" s="12" t="s">
        <v>147</v>
      </c>
      <c r="C197" s="12" t="s">
        <v>199</v>
      </c>
      <c r="D197" s="12" t="s">
        <v>79</v>
      </c>
      <c r="E197" s="21">
        <v>1.2086709949333301</v>
      </c>
      <c r="F197" s="23">
        <v>458532.02368783398</v>
      </c>
      <c r="G197" s="23" t="s">
        <v>117</v>
      </c>
      <c r="H197" s="16" t="s">
        <v>117</v>
      </c>
      <c r="I197" s="16" t="s">
        <v>117</v>
      </c>
      <c r="J197" s="16" t="s">
        <v>117</v>
      </c>
      <c r="K197" s="17" t="s">
        <v>117</v>
      </c>
      <c r="L197" s="18" t="s">
        <v>117</v>
      </c>
      <c r="N197" s="20" t="s">
        <v>117</v>
      </c>
    </row>
    <row r="198" spans="1:14" x14ac:dyDescent="0.3">
      <c r="A198" s="12" t="s">
        <v>364</v>
      </c>
      <c r="B198" s="12" t="s">
        <v>147</v>
      </c>
      <c r="C198" s="12" t="s">
        <v>209</v>
      </c>
      <c r="D198" s="12" t="s">
        <v>79</v>
      </c>
      <c r="E198" s="21">
        <v>1.26873230613333</v>
      </c>
      <c r="F198" s="23">
        <v>496908.68250278599</v>
      </c>
      <c r="G198" s="23" t="s">
        <v>117</v>
      </c>
      <c r="H198" s="16" t="s">
        <v>117</v>
      </c>
      <c r="I198" s="16" t="s">
        <v>117</v>
      </c>
      <c r="J198" s="16" t="s">
        <v>117</v>
      </c>
      <c r="K198" s="17" t="s">
        <v>117</v>
      </c>
      <c r="L198" s="18" t="s">
        <v>117</v>
      </c>
      <c r="N198" s="20" t="s">
        <v>117</v>
      </c>
    </row>
    <row r="199" spans="1:14" x14ac:dyDescent="0.3">
      <c r="A199" s="12" t="s">
        <v>365</v>
      </c>
      <c r="B199" s="12" t="s">
        <v>147</v>
      </c>
      <c r="C199" s="12" t="s">
        <v>78</v>
      </c>
      <c r="D199" s="12" t="s">
        <v>79</v>
      </c>
      <c r="E199" s="21">
        <v>1.1886577114666601</v>
      </c>
      <c r="F199" s="23">
        <v>530778.627584195</v>
      </c>
      <c r="G199" s="23" t="s">
        <v>117</v>
      </c>
      <c r="H199" s="16" t="s">
        <v>117</v>
      </c>
      <c r="I199" s="16" t="s">
        <v>117</v>
      </c>
      <c r="J199" s="16" t="s">
        <v>117</v>
      </c>
      <c r="K199" s="17" t="s">
        <v>117</v>
      </c>
      <c r="L199" s="18" t="s">
        <v>117</v>
      </c>
      <c r="N199" s="20" t="s">
        <v>117</v>
      </c>
    </row>
    <row r="200" spans="1:14" x14ac:dyDescent="0.3">
      <c r="A200" s="12" t="s">
        <v>366</v>
      </c>
      <c r="B200" s="12" t="s">
        <v>147</v>
      </c>
      <c r="C200" s="12" t="s">
        <v>156</v>
      </c>
      <c r="D200" s="12" t="s">
        <v>79</v>
      </c>
      <c r="E200" s="21">
        <v>1.22869216213333</v>
      </c>
      <c r="F200" s="23">
        <v>201892.437633122</v>
      </c>
      <c r="G200" s="23" t="s">
        <v>117</v>
      </c>
      <c r="H200" s="16" t="s">
        <v>117</v>
      </c>
      <c r="I200" s="16" t="s">
        <v>117</v>
      </c>
      <c r="J200" s="16" t="s">
        <v>117</v>
      </c>
      <c r="K200" s="17" t="s">
        <v>117</v>
      </c>
      <c r="L200" s="18" t="s">
        <v>117</v>
      </c>
      <c r="N200" s="20" t="s">
        <v>117</v>
      </c>
    </row>
    <row r="201" spans="1:14" x14ac:dyDescent="0.3">
      <c r="A201" s="12" t="s">
        <v>367</v>
      </c>
      <c r="B201" s="12" t="s">
        <v>147</v>
      </c>
      <c r="C201" s="12" t="s">
        <v>152</v>
      </c>
      <c r="D201" s="12" t="s">
        <v>79</v>
      </c>
      <c r="E201" s="21">
        <v>1.2587196472</v>
      </c>
      <c r="F201" s="23">
        <v>538959.836684376</v>
      </c>
      <c r="G201" s="23" t="s">
        <v>117</v>
      </c>
      <c r="H201" s="16" t="s">
        <v>117</v>
      </c>
      <c r="I201" s="16" t="s">
        <v>117</v>
      </c>
      <c r="J201" s="16" t="s">
        <v>117</v>
      </c>
      <c r="K201" s="17" t="s">
        <v>117</v>
      </c>
      <c r="L201" s="18" t="s">
        <v>117</v>
      </c>
      <c r="N201" s="20" t="s">
        <v>117</v>
      </c>
    </row>
    <row r="202" spans="1:14" x14ac:dyDescent="0.3">
      <c r="A202" s="12" t="s">
        <v>368</v>
      </c>
      <c r="B202" s="12" t="s">
        <v>147</v>
      </c>
      <c r="C202" s="12" t="s">
        <v>369</v>
      </c>
      <c r="D202" s="12" t="s">
        <v>79</v>
      </c>
      <c r="E202" s="21">
        <v>1.2286894263999999</v>
      </c>
      <c r="F202" s="23">
        <v>450311.03390255099</v>
      </c>
      <c r="G202" s="23" t="s">
        <v>117</v>
      </c>
      <c r="H202" s="16" t="s">
        <v>117</v>
      </c>
      <c r="I202" s="16" t="s">
        <v>117</v>
      </c>
      <c r="J202" s="16" t="s">
        <v>117</v>
      </c>
      <c r="K202" s="17" t="s">
        <v>117</v>
      </c>
      <c r="L202" s="18" t="s">
        <v>117</v>
      </c>
      <c r="N202" s="20" t="s">
        <v>117</v>
      </c>
    </row>
    <row r="203" spans="1:14" x14ac:dyDescent="0.3">
      <c r="A203" s="12" t="s">
        <v>370</v>
      </c>
      <c r="B203" s="12" t="s">
        <v>147</v>
      </c>
      <c r="C203" s="12" t="s">
        <v>164</v>
      </c>
      <c r="D203" s="12" t="s">
        <v>79</v>
      </c>
      <c r="E203" s="21">
        <v>1.22869834586666</v>
      </c>
      <c r="F203" s="23">
        <v>441268.046644382</v>
      </c>
      <c r="G203" s="23" t="s">
        <v>117</v>
      </c>
      <c r="H203" s="16" t="s">
        <v>117</v>
      </c>
      <c r="I203" s="16" t="s">
        <v>117</v>
      </c>
      <c r="J203" s="16" t="s">
        <v>117</v>
      </c>
      <c r="K203" s="17" t="s">
        <v>117</v>
      </c>
      <c r="L203" s="18" t="s">
        <v>117</v>
      </c>
      <c r="N203" s="20" t="s">
        <v>117</v>
      </c>
    </row>
    <row r="204" spans="1:14" x14ac:dyDescent="0.3">
      <c r="A204" s="12" t="s">
        <v>371</v>
      </c>
      <c r="B204" s="12" t="s">
        <v>147</v>
      </c>
      <c r="C204" s="12" t="s">
        <v>166</v>
      </c>
      <c r="D204" s="12" t="s">
        <v>79</v>
      </c>
      <c r="E204" s="21">
        <v>1.198678752</v>
      </c>
      <c r="F204" s="23">
        <v>209207.842478968</v>
      </c>
      <c r="G204" s="23" t="s">
        <v>117</v>
      </c>
      <c r="H204" s="16" t="s">
        <v>117</v>
      </c>
      <c r="I204" s="16" t="s">
        <v>117</v>
      </c>
      <c r="J204" s="16" t="s">
        <v>117</v>
      </c>
      <c r="K204" s="17" t="s">
        <v>117</v>
      </c>
      <c r="L204" s="18" t="s">
        <v>117</v>
      </c>
      <c r="N204" s="20" t="s">
        <v>117</v>
      </c>
    </row>
    <row r="205" spans="1:14" x14ac:dyDescent="0.3">
      <c r="A205" s="12" t="s">
        <v>372</v>
      </c>
      <c r="B205" s="12" t="s">
        <v>147</v>
      </c>
      <c r="C205" s="12" t="s">
        <v>220</v>
      </c>
      <c r="D205" s="12" t="s">
        <v>79</v>
      </c>
      <c r="E205" s="21">
        <v>1.2387037506666601</v>
      </c>
      <c r="F205" s="23">
        <v>540990.07827205397</v>
      </c>
      <c r="G205" s="23" t="s">
        <v>117</v>
      </c>
      <c r="H205" s="16" t="s">
        <v>117</v>
      </c>
      <c r="I205" s="16" t="s">
        <v>117</v>
      </c>
      <c r="J205" s="16" t="s">
        <v>117</v>
      </c>
      <c r="K205" s="17" t="s">
        <v>117</v>
      </c>
      <c r="L205" s="18" t="s">
        <v>117</v>
      </c>
      <c r="N205" s="20" t="s">
        <v>117</v>
      </c>
    </row>
    <row r="206" spans="1:14" x14ac:dyDescent="0.3">
      <c r="A206" s="12" t="s">
        <v>373</v>
      </c>
      <c r="B206" s="12" t="s">
        <v>147</v>
      </c>
      <c r="C206" s="12" t="s">
        <v>150</v>
      </c>
      <c r="D206" s="12" t="s">
        <v>79</v>
      </c>
      <c r="E206" s="21">
        <v>1.1886571562666599</v>
      </c>
      <c r="F206" s="23">
        <v>560416.45799092401</v>
      </c>
      <c r="G206" s="23" t="s">
        <v>117</v>
      </c>
      <c r="H206" s="16" t="s">
        <v>117</v>
      </c>
      <c r="I206" s="16" t="s">
        <v>117</v>
      </c>
      <c r="J206" s="16" t="s">
        <v>117</v>
      </c>
      <c r="K206" s="17" t="s">
        <v>117</v>
      </c>
      <c r="L206" s="18" t="s">
        <v>117</v>
      </c>
      <c r="N206" s="20" t="s">
        <v>117</v>
      </c>
    </row>
    <row r="207" spans="1:14" x14ac:dyDescent="0.3">
      <c r="A207" s="12" t="s">
        <v>374</v>
      </c>
      <c r="B207" s="12" t="s">
        <v>147</v>
      </c>
      <c r="C207" s="12" t="s">
        <v>375</v>
      </c>
      <c r="D207" s="12" t="s">
        <v>79</v>
      </c>
      <c r="E207" s="21">
        <v>1.22874890453333</v>
      </c>
      <c r="F207" s="23">
        <v>424407.45555373299</v>
      </c>
      <c r="G207" s="23" t="s">
        <v>117</v>
      </c>
      <c r="H207" s="16" t="s">
        <v>117</v>
      </c>
      <c r="I207" s="16" t="s">
        <v>117</v>
      </c>
      <c r="J207" s="16" t="s">
        <v>117</v>
      </c>
      <c r="K207" s="17" t="s">
        <v>117</v>
      </c>
      <c r="L207" s="18" t="s">
        <v>117</v>
      </c>
      <c r="N207" s="20" t="s">
        <v>117</v>
      </c>
    </row>
    <row r="208" spans="1:14" x14ac:dyDescent="0.3">
      <c r="A208" s="12" t="s">
        <v>376</v>
      </c>
      <c r="B208" s="12" t="s">
        <v>147</v>
      </c>
      <c r="C208" s="12" t="s">
        <v>197</v>
      </c>
      <c r="D208" s="12" t="s">
        <v>79</v>
      </c>
      <c r="E208" s="21">
        <v>1.20866932506666</v>
      </c>
      <c r="F208" s="23">
        <v>477386.12284652301</v>
      </c>
      <c r="G208" s="23" t="s">
        <v>117</v>
      </c>
      <c r="H208" s="16" t="s">
        <v>117</v>
      </c>
      <c r="I208" s="16" t="s">
        <v>117</v>
      </c>
      <c r="J208" s="16" t="s">
        <v>117</v>
      </c>
      <c r="K208" s="17" t="s">
        <v>117</v>
      </c>
      <c r="L208" s="18" t="s">
        <v>117</v>
      </c>
      <c r="N208" s="20" t="s">
        <v>117</v>
      </c>
    </row>
    <row r="209" spans="1:14" x14ac:dyDescent="0.3">
      <c r="A209" s="12" t="s">
        <v>377</v>
      </c>
      <c r="B209" s="12" t="s">
        <v>147</v>
      </c>
      <c r="C209" s="12" t="s">
        <v>174</v>
      </c>
      <c r="D209" s="12" t="s">
        <v>79</v>
      </c>
      <c r="E209" s="21">
        <v>1.2387048626666599</v>
      </c>
      <c r="F209" s="23">
        <v>489670.21657045902</v>
      </c>
      <c r="G209" s="23" t="s">
        <v>117</v>
      </c>
      <c r="H209" s="16" t="s">
        <v>117</v>
      </c>
      <c r="I209" s="16" t="s">
        <v>117</v>
      </c>
      <c r="J209" s="16" t="s">
        <v>117</v>
      </c>
      <c r="K209" s="17" t="s">
        <v>117</v>
      </c>
      <c r="L209" s="18" t="s">
        <v>117</v>
      </c>
      <c r="N209" s="20" t="s">
        <v>117</v>
      </c>
    </row>
    <row r="210" spans="1:14" x14ac:dyDescent="0.3">
      <c r="A210" s="12" t="s">
        <v>378</v>
      </c>
      <c r="B210" s="12" t="s">
        <v>147</v>
      </c>
      <c r="C210" s="12" t="s">
        <v>162</v>
      </c>
      <c r="D210" s="12" t="s">
        <v>79</v>
      </c>
      <c r="E210" s="21">
        <v>1.22870219653333</v>
      </c>
      <c r="F210" s="23">
        <v>455975.82885780802</v>
      </c>
      <c r="G210" s="23" t="s">
        <v>117</v>
      </c>
      <c r="H210" s="16" t="s">
        <v>117</v>
      </c>
      <c r="I210" s="16" t="s">
        <v>117</v>
      </c>
      <c r="J210" s="16" t="s">
        <v>117</v>
      </c>
      <c r="K210" s="17" t="s">
        <v>117</v>
      </c>
      <c r="L210" s="18" t="s">
        <v>117</v>
      </c>
      <c r="N210" s="20" t="s">
        <v>117</v>
      </c>
    </row>
    <row r="211" spans="1:14" x14ac:dyDescent="0.3">
      <c r="A211" s="12" t="s">
        <v>379</v>
      </c>
      <c r="B211" s="12" t="s">
        <v>147</v>
      </c>
      <c r="C211" s="12" t="s">
        <v>203</v>
      </c>
      <c r="D211" s="12" t="s">
        <v>79</v>
      </c>
      <c r="E211" s="21">
        <v>1.22867955493333</v>
      </c>
      <c r="F211" s="23">
        <v>494521.16601351998</v>
      </c>
      <c r="G211" s="23" t="s">
        <v>117</v>
      </c>
      <c r="H211" s="16" t="s">
        <v>117</v>
      </c>
      <c r="I211" s="16" t="s">
        <v>117</v>
      </c>
      <c r="J211" s="16" t="s">
        <v>117</v>
      </c>
      <c r="K211" s="17" t="s">
        <v>117</v>
      </c>
      <c r="L211" s="18" t="s">
        <v>117</v>
      </c>
      <c r="N211" s="20" t="s">
        <v>117</v>
      </c>
    </row>
    <row r="212" spans="1:14" x14ac:dyDescent="0.3">
      <c r="A212" s="12" t="s">
        <v>380</v>
      </c>
      <c r="B212" s="12" t="s">
        <v>147</v>
      </c>
      <c r="C212" s="12" t="s">
        <v>154</v>
      </c>
      <c r="D212" s="12" t="s">
        <v>79</v>
      </c>
      <c r="E212" s="21">
        <v>1.2286776746666599</v>
      </c>
      <c r="F212" s="23">
        <v>436627.54750397598</v>
      </c>
      <c r="G212" s="23" t="s">
        <v>117</v>
      </c>
      <c r="H212" s="16" t="s">
        <v>117</v>
      </c>
      <c r="I212" s="16" t="s">
        <v>117</v>
      </c>
      <c r="J212" s="16" t="s">
        <v>117</v>
      </c>
      <c r="K212" s="17" t="s">
        <v>117</v>
      </c>
      <c r="L212" s="18" t="s">
        <v>117</v>
      </c>
      <c r="N212" s="20" t="s">
        <v>117</v>
      </c>
    </row>
    <row r="213" spans="1:14" x14ac:dyDescent="0.3">
      <c r="A213" s="12" t="s">
        <v>381</v>
      </c>
      <c r="B213" s="12" t="s">
        <v>147</v>
      </c>
      <c r="C213" s="12" t="s">
        <v>78</v>
      </c>
      <c r="D213" s="12" t="s">
        <v>79</v>
      </c>
      <c r="E213" s="21">
        <v>1.1886424095999999</v>
      </c>
      <c r="F213" s="23">
        <v>524916.05808454903</v>
      </c>
      <c r="G213" s="23" t="s">
        <v>117</v>
      </c>
      <c r="H213" s="16" t="s">
        <v>117</v>
      </c>
      <c r="I213" s="16" t="s">
        <v>117</v>
      </c>
      <c r="J213" s="16" t="s">
        <v>117</v>
      </c>
      <c r="K213" s="17" t="s">
        <v>117</v>
      </c>
      <c r="L213" s="18" t="s">
        <v>117</v>
      </c>
      <c r="N213" s="20" t="s">
        <v>117</v>
      </c>
    </row>
    <row r="214" spans="1:14" x14ac:dyDescent="0.3">
      <c r="A214" s="12" t="s">
        <v>382</v>
      </c>
      <c r="B214" s="12" t="s">
        <v>147</v>
      </c>
      <c r="C214" s="12" t="s">
        <v>205</v>
      </c>
      <c r="D214" s="12" t="s">
        <v>79</v>
      </c>
      <c r="E214" s="21">
        <v>1.22868554426666</v>
      </c>
      <c r="F214" s="23">
        <v>488889.71892975498</v>
      </c>
      <c r="G214" s="23" t="s">
        <v>117</v>
      </c>
      <c r="H214" s="16" t="s">
        <v>117</v>
      </c>
      <c r="I214" s="16" t="s">
        <v>117</v>
      </c>
      <c r="J214" s="16" t="s">
        <v>117</v>
      </c>
      <c r="K214" s="17" t="s">
        <v>117</v>
      </c>
      <c r="L214" s="18" t="s">
        <v>117</v>
      </c>
      <c r="N214" s="20" t="s">
        <v>117</v>
      </c>
    </row>
    <row r="215" spans="1:14" x14ac:dyDescent="0.3">
      <c r="A215" s="12" t="s">
        <v>383</v>
      </c>
      <c r="B215" s="12" t="s">
        <v>147</v>
      </c>
      <c r="C215" s="12" t="s">
        <v>176</v>
      </c>
      <c r="D215" s="12" t="s">
        <v>79</v>
      </c>
      <c r="E215" s="21">
        <v>1.23870719306666</v>
      </c>
      <c r="F215" s="23">
        <v>449210.50422930898</v>
      </c>
      <c r="G215" s="23" t="s">
        <v>117</v>
      </c>
      <c r="H215" s="16" t="s">
        <v>117</v>
      </c>
      <c r="I215" s="16" t="s">
        <v>117</v>
      </c>
      <c r="J215" s="16" t="s">
        <v>117</v>
      </c>
      <c r="K215" s="17" t="s">
        <v>117</v>
      </c>
      <c r="L215" s="18" t="s">
        <v>117</v>
      </c>
      <c r="N215" s="20" t="s">
        <v>117</v>
      </c>
    </row>
    <row r="216" spans="1:14" x14ac:dyDescent="0.3">
      <c r="A216" s="12" t="s">
        <v>384</v>
      </c>
      <c r="B216" s="12" t="s">
        <v>147</v>
      </c>
      <c r="C216" s="12" t="s">
        <v>213</v>
      </c>
      <c r="D216" s="12" t="s">
        <v>79</v>
      </c>
      <c r="E216" s="21">
        <v>1.2387252064000001</v>
      </c>
      <c r="F216" s="23">
        <v>447655.81387057598</v>
      </c>
      <c r="G216" s="23" t="s">
        <v>117</v>
      </c>
      <c r="H216" s="16" t="s">
        <v>117</v>
      </c>
      <c r="I216" s="16" t="s">
        <v>117</v>
      </c>
      <c r="J216" s="16" t="s">
        <v>117</v>
      </c>
      <c r="K216" s="17" t="s">
        <v>117</v>
      </c>
      <c r="L216" s="18" t="s">
        <v>117</v>
      </c>
      <c r="N216" s="20" t="s">
        <v>117</v>
      </c>
    </row>
    <row r="217" spans="1:14" x14ac:dyDescent="0.3">
      <c r="A217" s="12" t="s">
        <v>385</v>
      </c>
      <c r="B217" s="12" t="s">
        <v>147</v>
      </c>
      <c r="C217" s="12" t="s">
        <v>160</v>
      </c>
      <c r="D217" s="12" t="s">
        <v>79</v>
      </c>
      <c r="E217" s="21">
        <v>1.2687260629333299</v>
      </c>
      <c r="F217" s="23">
        <v>458159.66944280203</v>
      </c>
      <c r="G217" s="23" t="s">
        <v>117</v>
      </c>
      <c r="H217" s="16" t="s">
        <v>117</v>
      </c>
      <c r="I217" s="16" t="s">
        <v>117</v>
      </c>
      <c r="J217" s="16" t="s">
        <v>117</v>
      </c>
      <c r="K217" s="17" t="s">
        <v>117</v>
      </c>
      <c r="L217" s="18" t="s">
        <v>117</v>
      </c>
      <c r="N217" s="20" t="s">
        <v>117</v>
      </c>
    </row>
    <row r="218" spans="1:14" x14ac:dyDescent="0.3">
      <c r="A218" s="12" t="s">
        <v>386</v>
      </c>
      <c r="B218" s="12" t="s">
        <v>147</v>
      </c>
      <c r="C218" s="12" t="s">
        <v>211</v>
      </c>
      <c r="D218" s="12" t="s">
        <v>79</v>
      </c>
      <c r="E218" s="21">
        <v>1.32879614133333</v>
      </c>
      <c r="F218" s="23">
        <v>461639.40322918299</v>
      </c>
      <c r="G218" s="23" t="s">
        <v>117</v>
      </c>
      <c r="H218" s="16" t="s">
        <v>117</v>
      </c>
      <c r="I218" s="16" t="s">
        <v>117</v>
      </c>
      <c r="J218" s="16" t="s">
        <v>117</v>
      </c>
      <c r="K218" s="17" t="s">
        <v>117</v>
      </c>
      <c r="L218" s="18" t="s">
        <v>117</v>
      </c>
      <c r="N218" s="20" t="s">
        <v>117</v>
      </c>
    </row>
    <row r="219" spans="1:14" x14ac:dyDescent="0.3">
      <c r="A219" s="12" t="s">
        <v>387</v>
      </c>
      <c r="B219" s="12" t="s">
        <v>147</v>
      </c>
      <c r="C219" s="12" t="s">
        <v>388</v>
      </c>
      <c r="D219" s="12" t="s">
        <v>79</v>
      </c>
      <c r="E219" s="21">
        <v>1.2687495685333301</v>
      </c>
      <c r="F219" s="23">
        <v>481740.52750312898</v>
      </c>
      <c r="G219" s="23" t="s">
        <v>117</v>
      </c>
      <c r="H219" s="16" t="s">
        <v>117</v>
      </c>
      <c r="I219" s="16" t="s">
        <v>117</v>
      </c>
      <c r="J219" s="16" t="s">
        <v>117</v>
      </c>
      <c r="K219" s="17" t="s">
        <v>117</v>
      </c>
      <c r="L219" s="18" t="s">
        <v>117</v>
      </c>
      <c r="N219" s="20" t="s">
        <v>117</v>
      </c>
    </row>
    <row r="220" spans="1:14" x14ac:dyDescent="0.3">
      <c r="A220" s="12" t="s">
        <v>389</v>
      </c>
      <c r="B220" s="12" t="s">
        <v>147</v>
      </c>
      <c r="C220" s="12" t="s">
        <v>148</v>
      </c>
      <c r="D220" s="12" t="s">
        <v>79</v>
      </c>
      <c r="E220" s="21">
        <v>1.2387092200000001</v>
      </c>
      <c r="F220" s="23">
        <v>542437.03343499405</v>
      </c>
      <c r="G220" s="23" t="s">
        <v>117</v>
      </c>
      <c r="H220" s="16" t="s">
        <v>117</v>
      </c>
      <c r="I220" s="16" t="s">
        <v>117</v>
      </c>
      <c r="J220" s="16" t="s">
        <v>117</v>
      </c>
      <c r="K220" s="17" t="s">
        <v>117</v>
      </c>
      <c r="L220" s="18" t="s">
        <v>117</v>
      </c>
      <c r="N220" s="20" t="s">
        <v>117</v>
      </c>
    </row>
    <row r="221" spans="1:14" x14ac:dyDescent="0.3">
      <c r="A221" s="12" t="s">
        <v>390</v>
      </c>
      <c r="B221" s="12" t="s">
        <v>147</v>
      </c>
      <c r="C221" s="12" t="s">
        <v>183</v>
      </c>
      <c r="D221" s="12" t="s">
        <v>79</v>
      </c>
      <c r="E221" s="21">
        <v>1.2086653312</v>
      </c>
      <c r="F221" s="23">
        <v>461259.399749982</v>
      </c>
      <c r="G221" s="23" t="s">
        <v>117</v>
      </c>
      <c r="H221" s="16" t="s">
        <v>117</v>
      </c>
      <c r="I221" s="16" t="s">
        <v>117</v>
      </c>
      <c r="J221" s="16" t="s">
        <v>117</v>
      </c>
      <c r="K221" s="17" t="s">
        <v>117</v>
      </c>
      <c r="L221" s="18" t="s">
        <v>117</v>
      </c>
      <c r="N221" s="20" t="s">
        <v>117</v>
      </c>
    </row>
    <row r="222" spans="1:14" x14ac:dyDescent="0.3">
      <c r="A222" s="12" t="s">
        <v>391</v>
      </c>
      <c r="B222" s="12" t="s">
        <v>147</v>
      </c>
      <c r="C222" s="12" t="s">
        <v>194</v>
      </c>
      <c r="D222" s="12" t="s">
        <v>79</v>
      </c>
      <c r="E222" s="21">
        <v>1.2587314946666599</v>
      </c>
      <c r="F222" s="23">
        <v>481646.70994112903</v>
      </c>
      <c r="G222" s="23" t="s">
        <v>117</v>
      </c>
      <c r="H222" s="16" t="s">
        <v>117</v>
      </c>
      <c r="I222" s="16" t="s">
        <v>117</v>
      </c>
      <c r="J222" s="16" t="s">
        <v>117</v>
      </c>
      <c r="K222" s="17" t="s">
        <v>117</v>
      </c>
      <c r="L222" s="18" t="s">
        <v>117</v>
      </c>
      <c r="N222" s="20" t="s">
        <v>117</v>
      </c>
    </row>
    <row r="223" spans="1:14" x14ac:dyDescent="0.3">
      <c r="A223" s="12" t="s">
        <v>392</v>
      </c>
      <c r="B223" s="12" t="s">
        <v>147</v>
      </c>
      <c r="C223" s="12" t="s">
        <v>216</v>
      </c>
      <c r="D223" s="12" t="s">
        <v>79</v>
      </c>
      <c r="E223" s="21">
        <v>1.2387069023999999</v>
      </c>
      <c r="F223" s="23">
        <v>586792.91551010497</v>
      </c>
      <c r="G223" s="23" t="s">
        <v>117</v>
      </c>
      <c r="H223" s="16" t="s">
        <v>117</v>
      </c>
      <c r="I223" s="16" t="s">
        <v>117</v>
      </c>
      <c r="J223" s="16" t="s">
        <v>117</v>
      </c>
      <c r="K223" s="17" t="s">
        <v>117</v>
      </c>
      <c r="L223" s="18" t="s">
        <v>117</v>
      </c>
      <c r="N223" s="20" t="s">
        <v>117</v>
      </c>
    </row>
    <row r="224" spans="1:14" x14ac:dyDescent="0.3">
      <c r="A224" s="12" t="s">
        <v>393</v>
      </c>
      <c r="B224" s="12" t="s">
        <v>147</v>
      </c>
      <c r="C224" s="12" t="s">
        <v>189</v>
      </c>
      <c r="D224" s="12" t="s">
        <v>79</v>
      </c>
      <c r="E224" s="21">
        <v>1.2287638504</v>
      </c>
      <c r="F224" s="23">
        <v>466297.36130284902</v>
      </c>
      <c r="G224" s="23" t="s">
        <v>117</v>
      </c>
      <c r="H224" s="16" t="s">
        <v>117</v>
      </c>
      <c r="I224" s="16" t="s">
        <v>117</v>
      </c>
      <c r="J224" s="16" t="s">
        <v>117</v>
      </c>
      <c r="K224" s="17" t="s">
        <v>117</v>
      </c>
      <c r="L224" s="18" t="s">
        <v>117</v>
      </c>
      <c r="N224" s="20" t="s">
        <v>117</v>
      </c>
    </row>
    <row r="225" spans="1:14" x14ac:dyDescent="0.3">
      <c r="A225" s="12" t="s">
        <v>394</v>
      </c>
      <c r="B225" s="12" t="s">
        <v>147</v>
      </c>
      <c r="C225" s="12" t="s">
        <v>185</v>
      </c>
      <c r="D225" s="12" t="s">
        <v>79</v>
      </c>
      <c r="E225" s="21">
        <v>1.2186969264</v>
      </c>
      <c r="F225" s="23">
        <v>410571.05101499101</v>
      </c>
      <c r="G225" s="23" t="s">
        <v>117</v>
      </c>
      <c r="H225" s="16" t="s">
        <v>117</v>
      </c>
      <c r="I225" s="16" t="s">
        <v>117</v>
      </c>
      <c r="J225" s="16" t="s">
        <v>117</v>
      </c>
      <c r="K225" s="17" t="s">
        <v>117</v>
      </c>
      <c r="L225" s="18" t="s">
        <v>117</v>
      </c>
      <c r="N225" s="20" t="s">
        <v>117</v>
      </c>
    </row>
    <row r="226" spans="1:14" x14ac:dyDescent="0.3">
      <c r="A226" s="12" t="s">
        <v>395</v>
      </c>
      <c r="B226" s="12" t="s">
        <v>147</v>
      </c>
      <c r="C226" s="12" t="s">
        <v>396</v>
      </c>
      <c r="D226" s="12" t="s">
        <v>79</v>
      </c>
      <c r="E226" s="21">
        <v>1.2287108447999999</v>
      </c>
      <c r="F226" s="23">
        <v>421984.70641850203</v>
      </c>
      <c r="G226" s="23" t="s">
        <v>117</v>
      </c>
      <c r="H226" s="16" t="s">
        <v>117</v>
      </c>
      <c r="I226" s="16" t="s">
        <v>117</v>
      </c>
      <c r="J226" s="16" t="s">
        <v>117</v>
      </c>
      <c r="K226" s="17" t="s">
        <v>117</v>
      </c>
      <c r="L226" s="18" t="s">
        <v>117</v>
      </c>
      <c r="N226" s="20" t="s">
        <v>117</v>
      </c>
    </row>
    <row r="227" spans="1:14" x14ac:dyDescent="0.3">
      <c r="A227" s="12" t="s">
        <v>397</v>
      </c>
      <c r="B227" s="12" t="s">
        <v>147</v>
      </c>
      <c r="C227" s="12" t="s">
        <v>181</v>
      </c>
      <c r="D227" s="12" t="s">
        <v>79</v>
      </c>
      <c r="E227" s="21">
        <v>1.2086851514666599</v>
      </c>
      <c r="F227" s="23">
        <v>469421.09594804299</v>
      </c>
      <c r="G227" s="23" t="s">
        <v>117</v>
      </c>
      <c r="H227" s="16" t="s">
        <v>117</v>
      </c>
      <c r="I227" s="16" t="s">
        <v>117</v>
      </c>
      <c r="J227" s="16" t="s">
        <v>117</v>
      </c>
      <c r="K227" s="17" t="s">
        <v>117</v>
      </c>
      <c r="L227" s="18" t="s">
        <v>117</v>
      </c>
      <c r="N227" s="20" t="s">
        <v>117</v>
      </c>
    </row>
    <row r="228" spans="1:14" x14ac:dyDescent="0.3">
      <c r="A228" s="12" t="s">
        <v>398</v>
      </c>
      <c r="B228" s="12" t="s">
        <v>147</v>
      </c>
      <c r="C228" s="12" t="s">
        <v>218</v>
      </c>
      <c r="D228" s="12" t="s">
        <v>79</v>
      </c>
      <c r="E228" s="21">
        <v>1.2186848079999999</v>
      </c>
      <c r="F228" s="23">
        <v>470254.86639843503</v>
      </c>
      <c r="G228" s="23" t="s">
        <v>117</v>
      </c>
      <c r="H228" s="16" t="s">
        <v>117</v>
      </c>
      <c r="I228" s="16" t="s">
        <v>117</v>
      </c>
      <c r="J228" s="16" t="s">
        <v>117</v>
      </c>
      <c r="K228" s="17" t="s">
        <v>117</v>
      </c>
      <c r="L228" s="18" t="s">
        <v>117</v>
      </c>
      <c r="N228" s="20" t="s">
        <v>117</v>
      </c>
    </row>
    <row r="229" spans="1:14" x14ac:dyDescent="0.3">
      <c r="A229" s="12" t="s">
        <v>399</v>
      </c>
      <c r="B229" s="12" t="s">
        <v>147</v>
      </c>
      <c r="C229" s="12" t="s">
        <v>168</v>
      </c>
      <c r="D229" s="12" t="s">
        <v>79</v>
      </c>
      <c r="E229" s="21">
        <v>1.2687329808000001</v>
      </c>
      <c r="F229" s="23">
        <v>471191.12374854501</v>
      </c>
      <c r="G229" s="23" t="s">
        <v>117</v>
      </c>
      <c r="H229" s="16" t="s">
        <v>117</v>
      </c>
      <c r="I229" s="16" t="s">
        <v>117</v>
      </c>
      <c r="J229" s="16" t="s">
        <v>117</v>
      </c>
      <c r="K229" s="17" t="s">
        <v>117</v>
      </c>
      <c r="L229" s="18" t="s">
        <v>117</v>
      </c>
      <c r="N229" s="20" t="s">
        <v>117</v>
      </c>
    </row>
    <row r="230" spans="1:14" x14ac:dyDescent="0.3">
      <c r="A230" s="12" t="s">
        <v>400</v>
      </c>
      <c r="B230" s="12" t="s">
        <v>147</v>
      </c>
      <c r="C230" s="12" t="s">
        <v>78</v>
      </c>
      <c r="D230" s="12" t="s">
        <v>79</v>
      </c>
      <c r="E230" s="21">
        <v>1.1886925528000001</v>
      </c>
      <c r="F230" s="23">
        <v>505169.884404663</v>
      </c>
      <c r="G230" s="23" t="s">
        <v>117</v>
      </c>
      <c r="H230" s="16" t="s">
        <v>117</v>
      </c>
      <c r="I230" s="16" t="s">
        <v>117</v>
      </c>
      <c r="J230" s="16" t="s">
        <v>117</v>
      </c>
      <c r="K230" s="17" t="s">
        <v>117</v>
      </c>
      <c r="L230" s="18" t="s">
        <v>117</v>
      </c>
      <c r="N230" s="20" t="s">
        <v>117</v>
      </c>
    </row>
    <row r="231" spans="1:14" x14ac:dyDescent="0.3">
      <c r="A231" s="12" t="s">
        <v>401</v>
      </c>
      <c r="B231" s="12" t="s">
        <v>147</v>
      </c>
      <c r="C231" s="12" t="s">
        <v>150</v>
      </c>
      <c r="D231" s="12" t="s">
        <v>79</v>
      </c>
      <c r="E231" s="21">
        <v>1.23870039493333</v>
      </c>
      <c r="F231" s="23">
        <v>518025.00101754098</v>
      </c>
      <c r="G231" s="23" t="s">
        <v>117</v>
      </c>
      <c r="H231" s="16" t="s">
        <v>117</v>
      </c>
      <c r="I231" s="16" t="s">
        <v>117</v>
      </c>
      <c r="J231" s="16" t="s">
        <v>117</v>
      </c>
      <c r="K231" s="17" t="s">
        <v>117</v>
      </c>
      <c r="L231" s="18" t="s">
        <v>117</v>
      </c>
      <c r="N231" s="20" t="s">
        <v>117</v>
      </c>
    </row>
    <row r="232" spans="1:14" x14ac:dyDescent="0.3">
      <c r="A232" s="12" t="s">
        <v>402</v>
      </c>
      <c r="B232" s="12" t="s">
        <v>147</v>
      </c>
      <c r="C232" s="12" t="s">
        <v>78</v>
      </c>
      <c r="D232" s="12" t="s">
        <v>79</v>
      </c>
      <c r="E232" s="21">
        <v>1.2286955658666601</v>
      </c>
      <c r="F232" s="23">
        <v>492418.02122136101</v>
      </c>
      <c r="G232" s="23" t="s">
        <v>117</v>
      </c>
      <c r="H232" s="16" t="s">
        <v>117</v>
      </c>
      <c r="I232" s="16" t="s">
        <v>117</v>
      </c>
      <c r="J232" s="16" t="s">
        <v>117</v>
      </c>
      <c r="K232" s="17" t="s">
        <v>117</v>
      </c>
      <c r="L232" s="18" t="s">
        <v>117</v>
      </c>
      <c r="N232" s="20" t="s">
        <v>117</v>
      </c>
    </row>
    <row r="233" spans="1:14" x14ac:dyDescent="0.3">
      <c r="A233" s="12" t="s">
        <v>403</v>
      </c>
      <c r="B233" s="12" t="s">
        <v>147</v>
      </c>
      <c r="C233" s="12" t="s">
        <v>150</v>
      </c>
      <c r="D233" s="12" t="s">
        <v>79</v>
      </c>
      <c r="E233" s="21">
        <v>1.2387071186666601</v>
      </c>
      <c r="F233" s="23">
        <v>529940.76228457503</v>
      </c>
      <c r="G233" s="23" t="s">
        <v>117</v>
      </c>
      <c r="H233" s="16" t="s">
        <v>117</v>
      </c>
      <c r="I233" s="16" t="s">
        <v>117</v>
      </c>
      <c r="J233" s="16" t="s">
        <v>117</v>
      </c>
      <c r="K233" s="17" t="s">
        <v>117</v>
      </c>
      <c r="L233" s="18" t="s">
        <v>117</v>
      </c>
      <c r="N233" s="20" t="s">
        <v>117</v>
      </c>
    </row>
    <row r="234" spans="1:14" x14ac:dyDescent="0.3">
      <c r="A234" s="12" t="s">
        <v>404</v>
      </c>
      <c r="B234" s="12" t="s">
        <v>147</v>
      </c>
      <c r="C234" s="12" t="s">
        <v>78</v>
      </c>
      <c r="D234" s="12" t="s">
        <v>79</v>
      </c>
      <c r="E234" s="21">
        <v>1.2186755104</v>
      </c>
      <c r="F234" s="23">
        <v>514144.70125141297</v>
      </c>
      <c r="G234" s="23" t="s">
        <v>117</v>
      </c>
      <c r="H234" s="16" t="s">
        <v>117</v>
      </c>
      <c r="I234" s="16" t="s">
        <v>117</v>
      </c>
      <c r="J234" s="16" t="s">
        <v>117</v>
      </c>
      <c r="K234" s="17" t="s">
        <v>117</v>
      </c>
      <c r="L234" s="18" t="s">
        <v>117</v>
      </c>
      <c r="N234" s="20" t="s">
        <v>117</v>
      </c>
    </row>
    <row r="235" spans="1:14" x14ac:dyDescent="0.3">
      <c r="A235" s="12" t="s">
        <v>405</v>
      </c>
      <c r="B235" s="12" t="s">
        <v>147</v>
      </c>
      <c r="C235" s="12" t="s">
        <v>192</v>
      </c>
      <c r="D235" s="12" t="s">
        <v>79</v>
      </c>
      <c r="E235" s="21">
        <v>1.2086735615999999</v>
      </c>
      <c r="F235" s="23">
        <v>462589.10279581498</v>
      </c>
      <c r="G235" s="23" t="s">
        <v>117</v>
      </c>
      <c r="H235" s="16" t="s">
        <v>117</v>
      </c>
      <c r="I235" s="16" t="s">
        <v>117</v>
      </c>
      <c r="J235" s="16" t="s">
        <v>117</v>
      </c>
      <c r="K235" s="17" t="s">
        <v>117</v>
      </c>
      <c r="L235" s="18" t="s">
        <v>117</v>
      </c>
      <c r="N235" s="20" t="s">
        <v>117</v>
      </c>
    </row>
    <row r="236" spans="1:14" x14ac:dyDescent="0.3">
      <c r="A236" s="12" t="s">
        <v>406</v>
      </c>
      <c r="B236" s="12" t="s">
        <v>147</v>
      </c>
      <c r="C236" s="12" t="s">
        <v>187</v>
      </c>
      <c r="D236" s="12" t="s">
        <v>79</v>
      </c>
      <c r="E236" s="21">
        <v>1.2587337448</v>
      </c>
      <c r="F236" s="23">
        <v>475161.77042993699</v>
      </c>
      <c r="G236" s="23" t="s">
        <v>117</v>
      </c>
      <c r="H236" s="16" t="s">
        <v>117</v>
      </c>
      <c r="I236" s="16" t="s">
        <v>117</v>
      </c>
      <c r="J236" s="16" t="s">
        <v>117</v>
      </c>
      <c r="K236" s="17" t="s">
        <v>117</v>
      </c>
      <c r="L236" s="18" t="s">
        <v>117</v>
      </c>
      <c r="N236" s="20" t="s">
        <v>117</v>
      </c>
    </row>
    <row r="237" spans="1:14" x14ac:dyDescent="0.3">
      <c r="A237" s="12" t="s">
        <v>407</v>
      </c>
      <c r="B237" s="12" t="s">
        <v>147</v>
      </c>
      <c r="C237" s="12" t="s">
        <v>170</v>
      </c>
      <c r="D237" s="12" t="s">
        <v>79</v>
      </c>
      <c r="E237" s="21">
        <v>1.3187826575999999</v>
      </c>
      <c r="F237" s="23">
        <v>525251.57366995199</v>
      </c>
      <c r="G237" s="23" t="s">
        <v>117</v>
      </c>
      <c r="H237" s="16" t="s">
        <v>117</v>
      </c>
      <c r="I237" s="16" t="s">
        <v>117</v>
      </c>
      <c r="J237" s="16" t="s">
        <v>117</v>
      </c>
      <c r="K237" s="17" t="s">
        <v>117</v>
      </c>
      <c r="L237" s="18" t="s">
        <v>117</v>
      </c>
      <c r="N237" s="20" t="s">
        <v>117</v>
      </c>
    </row>
    <row r="238" spans="1:14" x14ac:dyDescent="0.3">
      <c r="A238" s="12" t="s">
        <v>408</v>
      </c>
      <c r="B238" s="12" t="s">
        <v>147</v>
      </c>
      <c r="C238" s="12" t="s">
        <v>199</v>
      </c>
      <c r="D238" s="12" t="s">
        <v>79</v>
      </c>
      <c r="E238" s="21">
        <v>1.2286952610666599</v>
      </c>
      <c r="F238" s="23">
        <v>460782.30809179402</v>
      </c>
      <c r="G238" s="23" t="s">
        <v>117</v>
      </c>
      <c r="H238" s="16" t="s">
        <v>117</v>
      </c>
      <c r="I238" s="16" t="s">
        <v>117</v>
      </c>
      <c r="J238" s="16" t="s">
        <v>117</v>
      </c>
      <c r="K238" s="17" t="s">
        <v>117</v>
      </c>
      <c r="L238" s="18" t="s">
        <v>117</v>
      </c>
      <c r="N238" s="20" t="s">
        <v>117</v>
      </c>
    </row>
    <row r="239" spans="1:14" x14ac:dyDescent="0.3">
      <c r="A239" s="12" t="s">
        <v>409</v>
      </c>
      <c r="B239" s="12" t="s">
        <v>147</v>
      </c>
      <c r="C239" s="12" t="s">
        <v>156</v>
      </c>
      <c r="D239" s="12" t="s">
        <v>79</v>
      </c>
      <c r="E239" s="21">
        <v>1.27875688506666</v>
      </c>
      <c r="F239" s="23">
        <v>190329.87206338899</v>
      </c>
      <c r="G239" s="23" t="s">
        <v>117</v>
      </c>
      <c r="H239" s="16" t="s">
        <v>117</v>
      </c>
      <c r="I239" s="16" t="s">
        <v>117</v>
      </c>
      <c r="J239" s="16" t="s">
        <v>117</v>
      </c>
      <c r="K239" s="17" t="s">
        <v>117</v>
      </c>
      <c r="L239" s="18" t="s">
        <v>117</v>
      </c>
      <c r="N239" s="20" t="s">
        <v>117</v>
      </c>
    </row>
    <row r="240" spans="1:14" x14ac:dyDescent="0.3">
      <c r="A240" s="12" t="s">
        <v>410</v>
      </c>
      <c r="B240" s="12" t="s">
        <v>147</v>
      </c>
      <c r="C240" s="12" t="s">
        <v>152</v>
      </c>
      <c r="D240" s="12" t="s">
        <v>79</v>
      </c>
      <c r="E240" s="21">
        <v>1.2387014575999999</v>
      </c>
      <c r="F240" s="23">
        <v>520934.40191829699</v>
      </c>
      <c r="G240" s="23" t="s">
        <v>117</v>
      </c>
      <c r="H240" s="16" t="s">
        <v>117</v>
      </c>
      <c r="I240" s="16" t="s">
        <v>117</v>
      </c>
      <c r="J240" s="16" t="s">
        <v>117</v>
      </c>
      <c r="K240" s="17" t="s">
        <v>117</v>
      </c>
      <c r="L240" s="18" t="s">
        <v>117</v>
      </c>
      <c r="N240" s="20" t="s">
        <v>117</v>
      </c>
    </row>
    <row r="241" spans="1:16" x14ac:dyDescent="0.3">
      <c r="A241" s="12" t="s">
        <v>411</v>
      </c>
      <c r="B241" s="12" t="s">
        <v>147</v>
      </c>
      <c r="C241" s="12" t="s">
        <v>150</v>
      </c>
      <c r="D241" s="12" t="s">
        <v>79</v>
      </c>
      <c r="E241" s="21">
        <v>1.18865324506666</v>
      </c>
      <c r="F241" s="23">
        <v>560014.46718292905</v>
      </c>
      <c r="G241" s="23" t="s">
        <v>117</v>
      </c>
      <c r="H241" s="16" t="s">
        <v>117</v>
      </c>
      <c r="I241" s="16" t="s">
        <v>117</v>
      </c>
      <c r="J241" s="16" t="s">
        <v>117</v>
      </c>
      <c r="K241" s="17" t="s">
        <v>117</v>
      </c>
      <c r="L241" s="18" t="s">
        <v>117</v>
      </c>
      <c r="N241" s="20" t="s">
        <v>117</v>
      </c>
    </row>
    <row r="242" spans="1:16" x14ac:dyDescent="0.3">
      <c r="A242" s="12" t="s">
        <v>412</v>
      </c>
      <c r="B242" s="12" t="s">
        <v>147</v>
      </c>
      <c r="C242" s="12" t="s">
        <v>174</v>
      </c>
      <c r="D242" s="12" t="s">
        <v>79</v>
      </c>
      <c r="E242" s="21">
        <v>1.2286959154666599</v>
      </c>
      <c r="F242" s="23">
        <v>481766.34491346398</v>
      </c>
      <c r="G242" s="23" t="s">
        <v>117</v>
      </c>
      <c r="H242" s="16" t="s">
        <v>117</v>
      </c>
      <c r="I242" s="16" t="s">
        <v>117</v>
      </c>
      <c r="J242" s="16" t="s">
        <v>117</v>
      </c>
      <c r="K242" s="17" t="s">
        <v>117</v>
      </c>
      <c r="L242" s="18" t="s">
        <v>117</v>
      </c>
      <c r="N242" s="20" t="s">
        <v>117</v>
      </c>
    </row>
    <row r="243" spans="1:16" x14ac:dyDescent="0.3">
      <c r="A243" s="12" t="s">
        <v>413</v>
      </c>
      <c r="B243" s="12" t="s">
        <v>147</v>
      </c>
      <c r="C243" s="12" t="s">
        <v>203</v>
      </c>
      <c r="D243" s="12" t="s">
        <v>79</v>
      </c>
      <c r="E243" s="21">
        <v>1.24872797786666</v>
      </c>
      <c r="F243" s="23">
        <v>485823.87859008898</v>
      </c>
      <c r="G243" s="23" t="s">
        <v>117</v>
      </c>
      <c r="H243" s="16" t="s">
        <v>117</v>
      </c>
      <c r="I243" s="16" t="s">
        <v>117</v>
      </c>
      <c r="J243" s="16" t="s">
        <v>117</v>
      </c>
      <c r="K243" s="17" t="s">
        <v>117</v>
      </c>
      <c r="L243" s="18" t="s">
        <v>117</v>
      </c>
      <c r="N243" s="20" t="s">
        <v>117</v>
      </c>
    </row>
    <row r="244" spans="1:16" x14ac:dyDescent="0.3">
      <c r="A244" s="12" t="s">
        <v>414</v>
      </c>
      <c r="B244" s="12" t="s">
        <v>147</v>
      </c>
      <c r="C244" s="12" t="s">
        <v>205</v>
      </c>
      <c r="D244" s="12" t="s">
        <v>79</v>
      </c>
      <c r="E244" s="21">
        <v>1.2286822632000001</v>
      </c>
      <c r="F244" s="23">
        <v>480130.283502198</v>
      </c>
      <c r="G244" s="23" t="s">
        <v>117</v>
      </c>
      <c r="H244" s="16" t="s">
        <v>117</v>
      </c>
      <c r="I244" s="16" t="s">
        <v>117</v>
      </c>
      <c r="J244" s="16" t="s">
        <v>117</v>
      </c>
      <c r="K244" s="17" t="s">
        <v>117</v>
      </c>
      <c r="L244" s="18" t="s">
        <v>117</v>
      </c>
      <c r="N244" s="20" t="s">
        <v>117</v>
      </c>
    </row>
    <row r="245" spans="1:16" x14ac:dyDescent="0.3">
      <c r="A245" s="12" t="s">
        <v>415</v>
      </c>
      <c r="B245" s="12" t="s">
        <v>147</v>
      </c>
      <c r="C245" s="12" t="s">
        <v>160</v>
      </c>
      <c r="D245" s="12" t="s">
        <v>79</v>
      </c>
      <c r="E245" s="21">
        <v>1.2587277242666599</v>
      </c>
      <c r="F245" s="23">
        <v>455744.02977591602</v>
      </c>
      <c r="G245" s="23" t="s">
        <v>117</v>
      </c>
      <c r="H245" s="16" t="s">
        <v>117</v>
      </c>
      <c r="I245" s="16" t="s">
        <v>117</v>
      </c>
      <c r="J245" s="16" t="s">
        <v>117</v>
      </c>
      <c r="K245" s="17" t="s">
        <v>117</v>
      </c>
      <c r="L245" s="18" t="s">
        <v>117</v>
      </c>
      <c r="N245" s="20" t="s">
        <v>117</v>
      </c>
    </row>
    <row r="246" spans="1:16" x14ac:dyDescent="0.3">
      <c r="A246" s="12" t="s">
        <v>416</v>
      </c>
      <c r="B246" s="12" t="s">
        <v>147</v>
      </c>
      <c r="C246" s="12" t="s">
        <v>211</v>
      </c>
      <c r="D246" s="12" t="s">
        <v>79</v>
      </c>
      <c r="E246" s="21">
        <v>1.20875695573333</v>
      </c>
      <c r="F246" s="23">
        <v>422026.55480742001</v>
      </c>
      <c r="G246" s="23" t="s">
        <v>117</v>
      </c>
      <c r="H246" s="16" t="s">
        <v>117</v>
      </c>
      <c r="I246" s="16" t="s">
        <v>117</v>
      </c>
      <c r="J246" s="16" t="s">
        <v>117</v>
      </c>
      <c r="K246" s="17" t="s">
        <v>117</v>
      </c>
      <c r="L246" s="18" t="s">
        <v>117</v>
      </c>
      <c r="N246" s="20" t="s">
        <v>117</v>
      </c>
    </row>
    <row r="247" spans="1:16" x14ac:dyDescent="0.3">
      <c r="A247" s="12" t="s">
        <v>417</v>
      </c>
      <c r="B247" s="12" t="s">
        <v>147</v>
      </c>
      <c r="C247" s="12" t="s">
        <v>183</v>
      </c>
      <c r="D247" s="12" t="s">
        <v>79</v>
      </c>
      <c r="E247" s="21">
        <v>1.26873593413333</v>
      </c>
      <c r="F247" s="23">
        <v>478219.75827017199</v>
      </c>
      <c r="G247" s="23" t="s">
        <v>117</v>
      </c>
      <c r="H247" s="16" t="s">
        <v>117</v>
      </c>
      <c r="I247" s="16" t="s">
        <v>117</v>
      </c>
      <c r="J247" s="16" t="s">
        <v>117</v>
      </c>
      <c r="K247" s="17" t="s">
        <v>117</v>
      </c>
      <c r="L247" s="18" t="s">
        <v>117</v>
      </c>
      <c r="N247" s="20" t="s">
        <v>117</v>
      </c>
    </row>
    <row r="248" spans="1:16" x14ac:dyDescent="0.3">
      <c r="A248" s="12" t="s">
        <v>418</v>
      </c>
      <c r="B248" s="12" t="s">
        <v>147</v>
      </c>
      <c r="C248" s="12" t="s">
        <v>164</v>
      </c>
      <c r="D248" s="12" t="s">
        <v>79</v>
      </c>
      <c r="E248" s="21">
        <v>1.2086715501333301</v>
      </c>
      <c r="F248" s="23">
        <v>440328.91512301698</v>
      </c>
      <c r="G248" s="23" t="s">
        <v>117</v>
      </c>
      <c r="H248" s="16" t="s">
        <v>117</v>
      </c>
      <c r="I248" s="16" t="s">
        <v>117</v>
      </c>
      <c r="J248" s="16" t="s">
        <v>117</v>
      </c>
      <c r="K248" s="17" t="s">
        <v>117</v>
      </c>
      <c r="L248" s="18" t="s">
        <v>117</v>
      </c>
      <c r="N248" s="20" t="s">
        <v>117</v>
      </c>
    </row>
    <row r="249" spans="1:16" x14ac:dyDescent="0.3">
      <c r="A249" s="12" t="s">
        <v>419</v>
      </c>
      <c r="B249" s="12" t="s">
        <v>147</v>
      </c>
      <c r="C249" s="12" t="s">
        <v>354</v>
      </c>
      <c r="D249" s="12" t="s">
        <v>79</v>
      </c>
      <c r="E249" s="21">
        <v>1.2186724170666601</v>
      </c>
      <c r="F249" s="23">
        <v>205578.48674942201</v>
      </c>
      <c r="G249" s="23" t="s">
        <v>117</v>
      </c>
      <c r="H249" s="16" t="s">
        <v>117</v>
      </c>
      <c r="I249" s="16" t="s">
        <v>117</v>
      </c>
      <c r="J249" s="16" t="s">
        <v>117</v>
      </c>
      <c r="K249" s="17" t="s">
        <v>117</v>
      </c>
      <c r="L249" s="18" t="s">
        <v>117</v>
      </c>
      <c r="N249" s="20" t="s">
        <v>117</v>
      </c>
    </row>
    <row r="250" spans="1:16" x14ac:dyDescent="0.3">
      <c r="A250" s="12" t="s">
        <v>420</v>
      </c>
      <c r="B250" s="12" t="s">
        <v>147</v>
      </c>
      <c r="C250" s="12" t="s">
        <v>216</v>
      </c>
      <c r="D250" s="12" t="s">
        <v>79</v>
      </c>
      <c r="E250" s="21">
        <v>1.23870569333333</v>
      </c>
      <c r="F250" s="23">
        <v>587803.62820361799</v>
      </c>
      <c r="G250" s="23" t="s">
        <v>117</v>
      </c>
      <c r="H250" s="16" t="s">
        <v>117</v>
      </c>
      <c r="I250" s="16" t="s">
        <v>117</v>
      </c>
      <c r="J250" s="16" t="s">
        <v>117</v>
      </c>
      <c r="K250" s="17" t="s">
        <v>117</v>
      </c>
      <c r="L250" s="18" t="s">
        <v>117</v>
      </c>
      <c r="N250" s="20" t="s">
        <v>117</v>
      </c>
    </row>
    <row r="252" spans="1:16" x14ac:dyDescent="0.3">
      <c r="A252" s="11" t="s">
        <v>50</v>
      </c>
      <c r="C252" s="11" t="s">
        <v>51</v>
      </c>
      <c r="D252" s="11" t="s">
        <v>52</v>
      </c>
      <c r="F252" s="13" t="s">
        <v>53</v>
      </c>
      <c r="G252" s="14" t="s">
        <v>54</v>
      </c>
      <c r="H252" s="15"/>
    </row>
    <row r="253" spans="1:16" x14ac:dyDescent="0.3">
      <c r="A253" s="12" t="s">
        <v>288</v>
      </c>
      <c r="C253" s="12" t="s">
        <v>56</v>
      </c>
      <c r="D253" s="12" t="s">
        <v>57</v>
      </c>
      <c r="F253" s="22" t="s">
        <v>58</v>
      </c>
      <c r="G253" s="22" t="s">
        <v>422</v>
      </c>
    </row>
    <row r="254" spans="1:16" x14ac:dyDescent="0.3">
      <c r="I254" s="24" t="s">
        <v>60</v>
      </c>
      <c r="J254" s="24" t="s">
        <v>61</v>
      </c>
    </row>
    <row r="255" spans="1:16" s="1" customFormat="1" x14ac:dyDescent="0.3">
      <c r="A255" s="11" t="s">
        <v>62</v>
      </c>
      <c r="B255" s="11" t="s">
        <v>63</v>
      </c>
      <c r="C255" s="11" t="s">
        <v>64</v>
      </c>
      <c r="D255" s="25" t="s">
        <v>65</v>
      </c>
      <c r="E255" s="30" t="s">
        <v>75</v>
      </c>
      <c r="F255" s="26" t="s">
        <v>66</v>
      </c>
      <c r="G255" s="26" t="s">
        <v>67</v>
      </c>
      <c r="H255" s="24" t="s">
        <v>68</v>
      </c>
      <c r="I255" s="24" t="s">
        <v>69</v>
      </c>
      <c r="J255" s="24" t="s">
        <v>69</v>
      </c>
      <c r="K255" s="27" t="s">
        <v>70</v>
      </c>
      <c r="L255" s="28" t="s">
        <v>71</v>
      </c>
      <c r="M255" s="29" t="s">
        <v>72</v>
      </c>
      <c r="N255" s="29" t="s">
        <v>73</v>
      </c>
      <c r="O255" s="29" t="s">
        <v>74</v>
      </c>
      <c r="P255" s="29"/>
    </row>
    <row r="256" spans="1:16" x14ac:dyDescent="0.3">
      <c r="A256" s="12" t="s">
        <v>294</v>
      </c>
      <c r="B256" s="12" t="s">
        <v>77</v>
      </c>
      <c r="C256" s="12" t="s">
        <v>78</v>
      </c>
      <c r="D256" s="12" t="s">
        <v>103</v>
      </c>
      <c r="E256" s="21">
        <v>7.4568926637333304</v>
      </c>
      <c r="F256" s="23">
        <v>7000.3318439191798</v>
      </c>
      <c r="G256" s="23">
        <v>37497.536175158799</v>
      </c>
      <c r="H256" s="16">
        <v>0.18668778159768101</v>
      </c>
      <c r="I256" s="16">
        <v>1</v>
      </c>
      <c r="J256" s="16">
        <v>0.59308967183160999</v>
      </c>
      <c r="K256" s="17">
        <v>-0.40691032816839001</v>
      </c>
      <c r="L256" s="18">
        <v>0.32258222767252698</v>
      </c>
      <c r="M256" s="19" t="s">
        <v>80</v>
      </c>
      <c r="N256" s="20" t="s">
        <v>81</v>
      </c>
      <c r="O256" s="20" t="s">
        <v>82</v>
      </c>
    </row>
    <row r="257" spans="1:15" x14ac:dyDescent="0.3">
      <c r="A257" s="12" t="s">
        <v>295</v>
      </c>
      <c r="B257" s="12" t="s">
        <v>77</v>
      </c>
      <c r="C257" s="12" t="s">
        <v>84</v>
      </c>
      <c r="D257" s="12" t="s">
        <v>79</v>
      </c>
      <c r="E257" s="21">
        <v>7.4569133487999997</v>
      </c>
      <c r="F257" s="23">
        <v>28138.549734397599</v>
      </c>
      <c r="G257" s="23">
        <v>65631.521753880297</v>
      </c>
      <c r="H257" s="16">
        <v>0.42873529338414301</v>
      </c>
      <c r="I257" s="16">
        <v>2.5</v>
      </c>
      <c r="J257" s="16">
        <v>2.06483372480331</v>
      </c>
      <c r="K257" s="17">
        <v>-0.17406651007867399</v>
      </c>
      <c r="L257" s="18">
        <v>0.29406649055447098</v>
      </c>
      <c r="N257" s="20" t="s">
        <v>85</v>
      </c>
      <c r="O257" s="20" t="s">
        <v>82</v>
      </c>
    </row>
    <row r="258" spans="1:15" x14ac:dyDescent="0.3">
      <c r="A258" s="12" t="s">
        <v>296</v>
      </c>
      <c r="B258" s="12" t="s">
        <v>77</v>
      </c>
      <c r="C258" s="12" t="s">
        <v>87</v>
      </c>
      <c r="D258" s="12" t="s">
        <v>79</v>
      </c>
      <c r="E258" s="21">
        <v>7.4568189365333302</v>
      </c>
      <c r="F258" s="23">
        <v>76947.877558908804</v>
      </c>
      <c r="G258" s="23">
        <v>94216.107139081796</v>
      </c>
      <c r="H258" s="16">
        <v>0.81671680029528604</v>
      </c>
      <c r="I258" s="16">
        <v>5</v>
      </c>
      <c r="J258" s="16">
        <v>4.4203685758708602</v>
      </c>
      <c r="K258" s="17">
        <v>-0.11592628482582799</v>
      </c>
      <c r="L258" s="18">
        <v>0.191030942915701</v>
      </c>
      <c r="N258" s="20" t="s">
        <v>88</v>
      </c>
      <c r="O258" s="20" t="s">
        <v>82</v>
      </c>
    </row>
    <row r="259" spans="1:15" x14ac:dyDescent="0.3">
      <c r="A259" s="12" t="s">
        <v>297</v>
      </c>
      <c r="B259" s="12" t="s">
        <v>77</v>
      </c>
      <c r="C259" s="12" t="s">
        <v>90</v>
      </c>
      <c r="D259" s="12" t="s">
        <v>79</v>
      </c>
      <c r="E259" s="21">
        <v>7.4568475797333296</v>
      </c>
      <c r="F259" s="23">
        <v>28631.4625402331</v>
      </c>
      <c r="G259" s="23">
        <v>14815.768889400801</v>
      </c>
      <c r="H259" s="16">
        <v>1.93249926844605</v>
      </c>
      <c r="I259" s="16">
        <v>10</v>
      </c>
      <c r="J259" s="16">
        <v>11.1704347317292</v>
      </c>
      <c r="K259" s="17">
        <v>0.117043473172925</v>
      </c>
      <c r="L259" s="18">
        <v>5.1838744686941003E-2</v>
      </c>
      <c r="N259" s="20" t="s">
        <v>91</v>
      </c>
      <c r="O259" s="20" t="s">
        <v>82</v>
      </c>
    </row>
    <row r="260" spans="1:15" x14ac:dyDescent="0.3">
      <c r="A260" s="12" t="s">
        <v>298</v>
      </c>
      <c r="B260" s="12" t="s">
        <v>77</v>
      </c>
      <c r="C260" s="12" t="s">
        <v>93</v>
      </c>
      <c r="D260" s="12" t="s">
        <v>79</v>
      </c>
      <c r="E260" s="21">
        <v>7.4568040511999998</v>
      </c>
      <c r="F260" s="23">
        <v>149940.825211485</v>
      </c>
      <c r="G260" s="23">
        <v>30518.805847359599</v>
      </c>
      <c r="H260" s="16">
        <v>4.9130633079622203</v>
      </c>
      <c r="I260" s="16">
        <v>25</v>
      </c>
      <c r="J260" s="16">
        <v>29.029768646403902</v>
      </c>
      <c r="K260" s="17">
        <v>0.161190745856158</v>
      </c>
      <c r="L260" s="18">
        <v>1.6192773920679999E-3</v>
      </c>
      <c r="N260" s="20" t="s">
        <v>94</v>
      </c>
      <c r="O260" s="20" t="s">
        <v>82</v>
      </c>
    </row>
    <row r="261" spans="1:15" x14ac:dyDescent="0.3">
      <c r="A261" s="12" t="s">
        <v>299</v>
      </c>
      <c r="B261" s="12" t="s">
        <v>77</v>
      </c>
      <c r="C261" s="12" t="s">
        <v>96</v>
      </c>
      <c r="D261" s="12" t="s">
        <v>79</v>
      </c>
      <c r="E261" s="21">
        <v>7.4569072338666604</v>
      </c>
      <c r="F261" s="23">
        <v>884148.561582305</v>
      </c>
      <c r="G261" s="23">
        <v>105118.992050863</v>
      </c>
      <c r="H261" s="16">
        <v>8.4109307398466502</v>
      </c>
      <c r="I261" s="16">
        <v>50</v>
      </c>
      <c r="J261" s="16">
        <v>49.6805595394733</v>
      </c>
      <c r="K261" s="17">
        <v>-6.3888092105320003E-3</v>
      </c>
      <c r="L261" s="18">
        <v>3.0355611722736001E-2</v>
      </c>
      <c r="N261" s="20" t="s">
        <v>97</v>
      </c>
      <c r="O261" s="20" t="s">
        <v>82</v>
      </c>
    </row>
    <row r="262" spans="1:15" x14ac:dyDescent="0.3">
      <c r="A262" s="12" t="s">
        <v>300</v>
      </c>
      <c r="B262" s="12" t="s">
        <v>77</v>
      </c>
      <c r="C262" s="12" t="s">
        <v>99</v>
      </c>
      <c r="D262" s="12" t="s">
        <v>79</v>
      </c>
      <c r="E262" s="21">
        <v>7.4568712615999999</v>
      </c>
      <c r="F262" s="23">
        <v>2960776.6821432398</v>
      </c>
      <c r="G262" s="23">
        <v>180627.28783543201</v>
      </c>
      <c r="H262" s="16">
        <v>16.391635602925898</v>
      </c>
      <c r="I262" s="16">
        <v>100</v>
      </c>
      <c r="J262" s="16">
        <v>95.628783334011302</v>
      </c>
      <c r="K262" s="17">
        <v>-4.3712166659887003E-2</v>
      </c>
      <c r="L262" s="18">
        <v>1.0417343612278E-2</v>
      </c>
      <c r="N262" s="20" t="s">
        <v>100</v>
      </c>
      <c r="O262" s="20" t="s">
        <v>82</v>
      </c>
    </row>
    <row r="263" spans="1:15" x14ac:dyDescent="0.3">
      <c r="A263" s="12" t="s">
        <v>301</v>
      </c>
      <c r="B263" s="12" t="s">
        <v>77</v>
      </c>
      <c r="C263" s="12" t="s">
        <v>102</v>
      </c>
      <c r="D263" s="12" t="s">
        <v>79</v>
      </c>
      <c r="E263" s="21">
        <v>7.4568560975999896</v>
      </c>
      <c r="F263" s="23">
        <v>7469489.3189943302</v>
      </c>
      <c r="G263" s="23">
        <v>163924.492246899</v>
      </c>
      <c r="H263" s="16">
        <v>45.566646061309498</v>
      </c>
      <c r="I263" s="16">
        <v>250</v>
      </c>
      <c r="J263" s="16">
        <v>251.842064274432</v>
      </c>
      <c r="K263" s="17">
        <v>7.3682570977289998E-3</v>
      </c>
      <c r="L263" s="18">
        <v>8.4804817397900005E-4</v>
      </c>
      <c r="M263" s="19" t="s">
        <v>237</v>
      </c>
      <c r="N263" s="20" t="s">
        <v>104</v>
      </c>
      <c r="O263" s="20" t="s">
        <v>82</v>
      </c>
    </row>
    <row r="264" spans="1:15" x14ac:dyDescent="0.3">
      <c r="A264" s="12" t="s">
        <v>302</v>
      </c>
      <c r="B264" s="12" t="s">
        <v>77</v>
      </c>
      <c r="C264" s="12" t="s">
        <v>78</v>
      </c>
      <c r="D264" s="12" t="s">
        <v>103</v>
      </c>
      <c r="E264" s="21">
        <v>7.45687593786666</v>
      </c>
      <c r="F264" s="23">
        <v>2532.3150163475598</v>
      </c>
      <c r="G264" s="23">
        <v>10365.162210385701</v>
      </c>
      <c r="H264" s="16">
        <v>0.24431021579288301</v>
      </c>
      <c r="I264" s="16">
        <v>1</v>
      </c>
      <c r="J264" s="16">
        <v>0.94361128378494796</v>
      </c>
      <c r="K264" s="17">
        <v>-5.6388716215052002E-2</v>
      </c>
      <c r="L264" s="18">
        <v>0.32258222767252698</v>
      </c>
      <c r="M264" s="19" t="s">
        <v>80</v>
      </c>
      <c r="N264" s="20" t="s">
        <v>81</v>
      </c>
      <c r="O264" s="20" t="s">
        <v>82</v>
      </c>
    </row>
    <row r="265" spans="1:15" x14ac:dyDescent="0.3">
      <c r="A265" s="12" t="s">
        <v>303</v>
      </c>
      <c r="B265" s="12" t="s">
        <v>77</v>
      </c>
      <c r="C265" s="12" t="s">
        <v>84</v>
      </c>
      <c r="D265" s="12" t="s">
        <v>79</v>
      </c>
      <c r="E265" s="21">
        <v>7.4569085079999997</v>
      </c>
      <c r="F265" s="23">
        <v>9893.5708775921794</v>
      </c>
      <c r="G265" s="23">
        <v>16293.342248699901</v>
      </c>
      <c r="H265" s="16">
        <v>0.60721555630377899</v>
      </c>
      <c r="I265" s="16">
        <v>2.5</v>
      </c>
      <c r="J265" s="16">
        <v>3.1489742315416001</v>
      </c>
      <c r="K265" s="17">
        <v>0.25958969261664</v>
      </c>
      <c r="L265" s="18">
        <v>0.29406649055447098</v>
      </c>
      <c r="N265" s="20" t="s">
        <v>85</v>
      </c>
      <c r="O265" s="20" t="s">
        <v>82</v>
      </c>
    </row>
    <row r="266" spans="1:15" x14ac:dyDescent="0.3">
      <c r="A266" s="12" t="s">
        <v>304</v>
      </c>
      <c r="B266" s="12" t="s">
        <v>77</v>
      </c>
      <c r="C266" s="12" t="s">
        <v>87</v>
      </c>
      <c r="D266" s="12" t="s">
        <v>79</v>
      </c>
      <c r="E266" s="21">
        <v>7.4569025354666598</v>
      </c>
      <c r="F266" s="23">
        <v>147365.72138689199</v>
      </c>
      <c r="G266" s="23">
        <v>141091.77160836401</v>
      </c>
      <c r="H266" s="16">
        <v>1.04446715571722</v>
      </c>
      <c r="I266" s="16">
        <v>5</v>
      </c>
      <c r="J266" s="16">
        <v>5.8010735722484696</v>
      </c>
      <c r="K266" s="17">
        <v>0.16021471444969501</v>
      </c>
      <c r="L266" s="18">
        <v>0.191030942915701</v>
      </c>
      <c r="N266" s="20" t="s">
        <v>88</v>
      </c>
      <c r="O266" s="20" t="s">
        <v>82</v>
      </c>
    </row>
    <row r="267" spans="1:15" x14ac:dyDescent="0.3">
      <c r="A267" s="12" t="s">
        <v>305</v>
      </c>
      <c r="B267" s="12" t="s">
        <v>77</v>
      </c>
      <c r="C267" s="12" t="s">
        <v>90</v>
      </c>
      <c r="D267" s="12" t="s">
        <v>79</v>
      </c>
      <c r="E267" s="21">
        <v>7.4569177760000001</v>
      </c>
      <c r="F267" s="23">
        <v>8366.6221357853701</v>
      </c>
      <c r="G267" s="23">
        <v>4643.9573029493804</v>
      </c>
      <c r="H267" s="16">
        <v>1.8016147845441399</v>
      </c>
      <c r="I267" s="16">
        <v>10</v>
      </c>
      <c r="J267" s="16">
        <v>10.3804747673928</v>
      </c>
      <c r="K267" s="17">
        <v>3.8047476739287003E-2</v>
      </c>
      <c r="L267" s="18">
        <v>5.1838744686941003E-2</v>
      </c>
      <c r="N267" s="20" t="s">
        <v>91</v>
      </c>
      <c r="O267" s="20" t="s">
        <v>82</v>
      </c>
    </row>
    <row r="268" spans="1:15" x14ac:dyDescent="0.3">
      <c r="A268" s="12" t="s">
        <v>306</v>
      </c>
      <c r="B268" s="12" t="s">
        <v>77</v>
      </c>
      <c r="C268" s="12" t="s">
        <v>93</v>
      </c>
      <c r="D268" s="12" t="s">
        <v>79</v>
      </c>
      <c r="E268" s="21">
        <v>7.45683669973333</v>
      </c>
      <c r="F268" s="23">
        <v>37323.572370713999</v>
      </c>
      <c r="G268" s="23">
        <v>7614.09549236163</v>
      </c>
      <c r="H268" s="16">
        <v>4.9019049482839501</v>
      </c>
      <c r="I268" s="16">
        <v>25</v>
      </c>
      <c r="J268" s="16">
        <v>28.9633663893825</v>
      </c>
      <c r="K268" s="17">
        <v>0.1585346555753</v>
      </c>
      <c r="L268" s="18">
        <v>1.6192773920679999E-3</v>
      </c>
      <c r="N268" s="20" t="s">
        <v>94</v>
      </c>
      <c r="O268" s="20" t="s">
        <v>82</v>
      </c>
    </row>
    <row r="269" spans="1:15" x14ac:dyDescent="0.3">
      <c r="A269" s="12" t="s">
        <v>307</v>
      </c>
      <c r="B269" s="12" t="s">
        <v>77</v>
      </c>
      <c r="C269" s="12" t="s">
        <v>96</v>
      </c>
      <c r="D269" s="12" t="s">
        <v>79</v>
      </c>
      <c r="E269" s="21">
        <v>7.4569012989333299</v>
      </c>
      <c r="F269" s="23">
        <v>292077.18094080198</v>
      </c>
      <c r="G269" s="23">
        <v>36261.411910843497</v>
      </c>
      <c r="H269" s="16">
        <v>8.0547658116274192</v>
      </c>
      <c r="I269" s="16">
        <v>50</v>
      </c>
      <c r="J269" s="16">
        <v>47.592623838515998</v>
      </c>
      <c r="K269" s="17">
        <v>-4.8147523229679003E-2</v>
      </c>
      <c r="L269" s="18">
        <v>3.0355611722736001E-2</v>
      </c>
      <c r="N269" s="20" t="s">
        <v>97</v>
      </c>
      <c r="O269" s="20" t="s">
        <v>82</v>
      </c>
    </row>
    <row r="270" spans="1:15" x14ac:dyDescent="0.3">
      <c r="A270" s="12" t="s">
        <v>308</v>
      </c>
      <c r="B270" s="12" t="s">
        <v>77</v>
      </c>
      <c r="C270" s="12" t="s">
        <v>99</v>
      </c>
      <c r="D270" s="12" t="s">
        <v>79</v>
      </c>
      <c r="E270" s="21">
        <v>7.4568294453333301</v>
      </c>
      <c r="F270" s="23">
        <v>2876100.8440485802</v>
      </c>
      <c r="G270" s="23">
        <v>178145.24803837301</v>
      </c>
      <c r="H270" s="16">
        <v>16.144695835103299</v>
      </c>
      <c r="I270" s="16">
        <v>100</v>
      </c>
      <c r="J270" s="16">
        <v>94.230248610343097</v>
      </c>
      <c r="K270" s="17">
        <v>-5.7697513896568998E-2</v>
      </c>
      <c r="L270" s="18">
        <v>1.0417343612278E-2</v>
      </c>
      <c r="N270" s="20" t="s">
        <v>100</v>
      </c>
      <c r="O270" s="20" t="s">
        <v>82</v>
      </c>
    </row>
    <row r="271" spans="1:15" x14ac:dyDescent="0.3">
      <c r="A271" s="12" t="s">
        <v>309</v>
      </c>
      <c r="B271" s="12" t="s">
        <v>77</v>
      </c>
      <c r="C271" s="12" t="s">
        <v>102</v>
      </c>
      <c r="D271" s="12" t="s">
        <v>79</v>
      </c>
      <c r="E271" s="21">
        <v>7.4568781221333298</v>
      </c>
      <c r="F271" s="23">
        <v>7384001.0810800605</v>
      </c>
      <c r="G271" s="23">
        <v>162259.969239408</v>
      </c>
      <c r="H271" s="16">
        <v>45.507225939290201</v>
      </c>
      <c r="I271" s="16">
        <v>250</v>
      </c>
      <c r="J271" s="16">
        <v>251.54020575299</v>
      </c>
      <c r="K271" s="17">
        <v>6.1608230119620001E-3</v>
      </c>
      <c r="L271" s="18">
        <v>8.4804817397900005E-4</v>
      </c>
      <c r="M271" s="19" t="s">
        <v>237</v>
      </c>
      <c r="N271" s="20" t="s">
        <v>104</v>
      </c>
      <c r="O271" s="20" t="s">
        <v>82</v>
      </c>
    </row>
    <row r="272" spans="1:15" x14ac:dyDescent="0.3">
      <c r="A272" s="12" t="s">
        <v>310</v>
      </c>
      <c r="B272" s="12" t="s">
        <v>114</v>
      </c>
      <c r="C272" s="12" t="s">
        <v>115</v>
      </c>
      <c r="D272" s="12" t="s">
        <v>79</v>
      </c>
      <c r="E272" s="21" t="s">
        <v>116</v>
      </c>
      <c r="F272" s="23" t="s">
        <v>116</v>
      </c>
      <c r="G272" s="23">
        <v>0</v>
      </c>
      <c r="H272" s="16" t="s">
        <v>116</v>
      </c>
      <c r="I272" s="16" t="s">
        <v>117</v>
      </c>
      <c r="J272" s="16" t="s">
        <v>116</v>
      </c>
      <c r="K272" s="17" t="s">
        <v>116</v>
      </c>
      <c r="L272" s="18" t="s">
        <v>116</v>
      </c>
      <c r="M272" s="19" t="s">
        <v>118</v>
      </c>
      <c r="N272" s="20" t="s">
        <v>117</v>
      </c>
      <c r="O272" s="20" t="s">
        <v>82</v>
      </c>
    </row>
    <row r="273" spans="1:15" x14ac:dyDescent="0.3">
      <c r="A273" s="12" t="s">
        <v>311</v>
      </c>
      <c r="B273" s="12" t="s">
        <v>114</v>
      </c>
      <c r="C273" s="12" t="s">
        <v>115</v>
      </c>
      <c r="D273" s="12" t="s">
        <v>79</v>
      </c>
      <c r="E273" s="21" t="s">
        <v>116</v>
      </c>
      <c r="F273" s="23" t="s">
        <v>116</v>
      </c>
      <c r="G273" s="23">
        <v>0</v>
      </c>
      <c r="H273" s="16" t="s">
        <v>116</v>
      </c>
      <c r="I273" s="16" t="s">
        <v>117</v>
      </c>
      <c r="J273" s="16" t="s">
        <v>116</v>
      </c>
      <c r="K273" s="17" t="s">
        <v>116</v>
      </c>
      <c r="L273" s="18" t="s">
        <v>116</v>
      </c>
      <c r="M273" s="19" t="s">
        <v>118</v>
      </c>
      <c r="N273" s="20" t="s">
        <v>117</v>
      </c>
      <c r="O273" s="20" t="s">
        <v>82</v>
      </c>
    </row>
    <row r="274" spans="1:15" x14ac:dyDescent="0.3">
      <c r="A274" s="12" t="s">
        <v>312</v>
      </c>
      <c r="B274" s="12" t="s">
        <v>114</v>
      </c>
      <c r="C274" s="12" t="s">
        <v>115</v>
      </c>
      <c r="D274" s="12" t="s">
        <v>79</v>
      </c>
      <c r="E274" s="21" t="s">
        <v>116</v>
      </c>
      <c r="F274" s="23" t="s">
        <v>116</v>
      </c>
      <c r="G274" s="23">
        <v>0</v>
      </c>
      <c r="H274" s="16" t="s">
        <v>116</v>
      </c>
      <c r="I274" s="16" t="s">
        <v>117</v>
      </c>
      <c r="J274" s="16" t="s">
        <v>116</v>
      </c>
      <c r="K274" s="17" t="s">
        <v>116</v>
      </c>
      <c r="L274" s="18" t="s">
        <v>116</v>
      </c>
      <c r="M274" s="19" t="s">
        <v>118</v>
      </c>
      <c r="N274" s="20" t="s">
        <v>117</v>
      </c>
      <c r="O274" s="20" t="s">
        <v>82</v>
      </c>
    </row>
    <row r="275" spans="1:15" x14ac:dyDescent="0.3">
      <c r="A275" s="12" t="s">
        <v>313</v>
      </c>
      <c r="B275" s="12" t="s">
        <v>114</v>
      </c>
      <c r="C275" s="12" t="s">
        <v>115</v>
      </c>
      <c r="D275" s="12" t="s">
        <v>79</v>
      </c>
      <c r="E275" s="21" t="s">
        <v>116</v>
      </c>
      <c r="F275" s="23" t="s">
        <v>116</v>
      </c>
      <c r="G275" s="23">
        <v>0</v>
      </c>
      <c r="H275" s="16" t="s">
        <v>116</v>
      </c>
      <c r="I275" s="16" t="s">
        <v>117</v>
      </c>
      <c r="J275" s="16" t="s">
        <v>116</v>
      </c>
      <c r="K275" s="17" t="s">
        <v>116</v>
      </c>
      <c r="L275" s="18" t="s">
        <v>116</v>
      </c>
      <c r="M275" s="19" t="s">
        <v>118</v>
      </c>
      <c r="N275" s="20" t="s">
        <v>117</v>
      </c>
      <c r="O275" s="20" t="s">
        <v>82</v>
      </c>
    </row>
    <row r="276" spans="1:15" x14ac:dyDescent="0.3">
      <c r="A276" s="12" t="s">
        <v>314</v>
      </c>
      <c r="B276" s="12" t="s">
        <v>114</v>
      </c>
      <c r="C276" s="12" t="s">
        <v>115</v>
      </c>
      <c r="D276" s="12" t="s">
        <v>79</v>
      </c>
      <c r="E276" s="21" t="s">
        <v>116</v>
      </c>
      <c r="F276" s="23" t="s">
        <v>116</v>
      </c>
      <c r="G276" s="23">
        <v>0</v>
      </c>
      <c r="H276" s="16" t="s">
        <v>116</v>
      </c>
      <c r="I276" s="16" t="s">
        <v>117</v>
      </c>
      <c r="J276" s="16" t="s">
        <v>116</v>
      </c>
      <c r="K276" s="17" t="s">
        <v>116</v>
      </c>
      <c r="L276" s="18" t="s">
        <v>116</v>
      </c>
      <c r="M276" s="19" t="s">
        <v>118</v>
      </c>
      <c r="N276" s="20" t="s">
        <v>117</v>
      </c>
      <c r="O276" s="20" t="s">
        <v>82</v>
      </c>
    </row>
    <row r="277" spans="1:15" x14ac:dyDescent="0.3">
      <c r="A277" s="12" t="s">
        <v>315</v>
      </c>
      <c r="B277" s="12" t="s">
        <v>114</v>
      </c>
      <c r="C277" s="12" t="s">
        <v>115</v>
      </c>
      <c r="D277" s="12" t="s">
        <v>79</v>
      </c>
      <c r="E277" s="21" t="s">
        <v>116</v>
      </c>
      <c r="F277" s="23" t="s">
        <v>116</v>
      </c>
      <c r="G277" s="23">
        <v>0</v>
      </c>
      <c r="H277" s="16" t="s">
        <v>116</v>
      </c>
      <c r="I277" s="16" t="s">
        <v>117</v>
      </c>
      <c r="J277" s="16" t="s">
        <v>116</v>
      </c>
      <c r="K277" s="17" t="s">
        <v>116</v>
      </c>
      <c r="L277" s="18" t="s">
        <v>116</v>
      </c>
      <c r="M277" s="19" t="s">
        <v>118</v>
      </c>
      <c r="N277" s="20" t="s">
        <v>117</v>
      </c>
      <c r="O277" s="20" t="s">
        <v>82</v>
      </c>
    </row>
    <row r="278" spans="1:15" x14ac:dyDescent="0.3">
      <c r="A278" s="12" t="s">
        <v>316</v>
      </c>
      <c r="B278" s="12" t="s">
        <v>114</v>
      </c>
      <c r="C278" s="12" t="s">
        <v>115</v>
      </c>
      <c r="D278" s="12" t="s">
        <v>79</v>
      </c>
      <c r="E278" s="21" t="s">
        <v>116</v>
      </c>
      <c r="F278" s="23" t="s">
        <v>116</v>
      </c>
      <c r="G278" s="23">
        <v>0</v>
      </c>
      <c r="H278" s="16" t="s">
        <v>116</v>
      </c>
      <c r="I278" s="16" t="s">
        <v>117</v>
      </c>
      <c r="J278" s="16" t="s">
        <v>116</v>
      </c>
      <c r="K278" s="17" t="s">
        <v>116</v>
      </c>
      <c r="L278" s="18" t="s">
        <v>116</v>
      </c>
      <c r="M278" s="19" t="s">
        <v>118</v>
      </c>
      <c r="N278" s="20" t="s">
        <v>117</v>
      </c>
      <c r="O278" s="20" t="s">
        <v>82</v>
      </c>
    </row>
    <row r="279" spans="1:15" x14ac:dyDescent="0.3">
      <c r="A279" s="12" t="s">
        <v>317</v>
      </c>
      <c r="B279" s="12" t="s">
        <v>114</v>
      </c>
      <c r="C279" s="12" t="s">
        <v>115</v>
      </c>
      <c r="D279" s="12" t="s">
        <v>79</v>
      </c>
      <c r="E279" s="21" t="s">
        <v>116</v>
      </c>
      <c r="F279" s="23" t="s">
        <v>116</v>
      </c>
      <c r="G279" s="23">
        <v>0</v>
      </c>
      <c r="H279" s="16" t="s">
        <v>116</v>
      </c>
      <c r="I279" s="16" t="s">
        <v>117</v>
      </c>
      <c r="J279" s="16" t="s">
        <v>116</v>
      </c>
      <c r="K279" s="17" t="s">
        <v>116</v>
      </c>
      <c r="L279" s="18" t="s">
        <v>116</v>
      </c>
      <c r="M279" s="19" t="s">
        <v>118</v>
      </c>
      <c r="N279" s="20" t="s">
        <v>117</v>
      </c>
      <c r="O279" s="20" t="s">
        <v>82</v>
      </c>
    </row>
    <row r="280" spans="1:15" x14ac:dyDescent="0.3">
      <c r="A280" s="12" t="s">
        <v>318</v>
      </c>
      <c r="B280" s="12" t="s">
        <v>114</v>
      </c>
      <c r="C280" s="12" t="s">
        <v>115</v>
      </c>
      <c r="D280" s="12" t="s">
        <v>79</v>
      </c>
      <c r="E280" s="21" t="s">
        <v>116</v>
      </c>
      <c r="F280" s="23" t="s">
        <v>116</v>
      </c>
      <c r="G280" s="23">
        <v>0</v>
      </c>
      <c r="H280" s="16" t="s">
        <v>116</v>
      </c>
      <c r="I280" s="16" t="s">
        <v>117</v>
      </c>
      <c r="J280" s="16" t="s">
        <v>116</v>
      </c>
      <c r="K280" s="17" t="s">
        <v>116</v>
      </c>
      <c r="L280" s="18" t="s">
        <v>116</v>
      </c>
      <c r="M280" s="19" t="s">
        <v>118</v>
      </c>
      <c r="N280" s="20" t="s">
        <v>117</v>
      </c>
      <c r="O280" s="20" t="s">
        <v>82</v>
      </c>
    </row>
    <row r="281" spans="1:15" x14ac:dyDescent="0.3">
      <c r="A281" s="12" t="s">
        <v>319</v>
      </c>
      <c r="B281" s="12" t="s">
        <v>114</v>
      </c>
      <c r="C281" s="12" t="s">
        <v>115</v>
      </c>
      <c r="D281" s="12" t="s">
        <v>79</v>
      </c>
      <c r="E281" s="21" t="s">
        <v>116</v>
      </c>
      <c r="F281" s="23" t="s">
        <v>116</v>
      </c>
      <c r="G281" s="23">
        <v>0</v>
      </c>
      <c r="H281" s="16" t="s">
        <v>116</v>
      </c>
      <c r="I281" s="16" t="s">
        <v>117</v>
      </c>
      <c r="J281" s="16" t="s">
        <v>116</v>
      </c>
      <c r="K281" s="17" t="s">
        <v>116</v>
      </c>
      <c r="L281" s="18" t="s">
        <v>116</v>
      </c>
      <c r="M281" s="19" t="s">
        <v>118</v>
      </c>
      <c r="N281" s="20" t="s">
        <v>117</v>
      </c>
      <c r="O281" s="20" t="s">
        <v>82</v>
      </c>
    </row>
    <row r="282" spans="1:15" x14ac:dyDescent="0.3">
      <c r="A282" s="12" t="s">
        <v>320</v>
      </c>
      <c r="B282" s="12" t="s">
        <v>114</v>
      </c>
      <c r="C282" s="12" t="s">
        <v>115</v>
      </c>
      <c r="D282" s="12" t="s">
        <v>79</v>
      </c>
      <c r="E282" s="21" t="s">
        <v>116</v>
      </c>
      <c r="F282" s="23" t="s">
        <v>116</v>
      </c>
      <c r="G282" s="23">
        <v>0</v>
      </c>
      <c r="H282" s="16" t="s">
        <v>116</v>
      </c>
      <c r="I282" s="16" t="s">
        <v>117</v>
      </c>
      <c r="J282" s="16" t="s">
        <v>116</v>
      </c>
      <c r="K282" s="17" t="s">
        <v>116</v>
      </c>
      <c r="L282" s="18" t="s">
        <v>116</v>
      </c>
      <c r="M282" s="19" t="s">
        <v>118</v>
      </c>
      <c r="N282" s="20" t="s">
        <v>117</v>
      </c>
      <c r="O282" s="20" t="s">
        <v>82</v>
      </c>
    </row>
    <row r="283" spans="1:15" x14ac:dyDescent="0.3">
      <c r="A283" s="12" t="s">
        <v>321</v>
      </c>
      <c r="B283" s="12" t="s">
        <v>114</v>
      </c>
      <c r="C283" s="12" t="s">
        <v>115</v>
      </c>
      <c r="D283" s="12" t="s">
        <v>79</v>
      </c>
      <c r="E283" s="21" t="s">
        <v>116</v>
      </c>
      <c r="F283" s="23" t="s">
        <v>116</v>
      </c>
      <c r="G283" s="23">
        <v>0</v>
      </c>
      <c r="H283" s="16" t="s">
        <v>116</v>
      </c>
      <c r="I283" s="16" t="s">
        <v>117</v>
      </c>
      <c r="J283" s="16" t="s">
        <v>116</v>
      </c>
      <c r="K283" s="17" t="s">
        <v>116</v>
      </c>
      <c r="L283" s="18" t="s">
        <v>116</v>
      </c>
      <c r="M283" s="19" t="s">
        <v>118</v>
      </c>
      <c r="N283" s="20" t="s">
        <v>117</v>
      </c>
      <c r="O283" s="20" t="s">
        <v>82</v>
      </c>
    </row>
    <row r="284" spans="1:15" x14ac:dyDescent="0.3">
      <c r="A284" s="12" t="s">
        <v>322</v>
      </c>
      <c r="B284" s="12" t="s">
        <v>114</v>
      </c>
      <c r="C284" s="12" t="s">
        <v>115</v>
      </c>
      <c r="D284" s="12" t="s">
        <v>79</v>
      </c>
      <c r="E284" s="21" t="s">
        <v>116</v>
      </c>
      <c r="F284" s="23" t="s">
        <v>116</v>
      </c>
      <c r="G284" s="23">
        <v>0</v>
      </c>
      <c r="H284" s="16" t="s">
        <v>116</v>
      </c>
      <c r="I284" s="16" t="s">
        <v>117</v>
      </c>
      <c r="J284" s="16" t="s">
        <v>116</v>
      </c>
      <c r="K284" s="17" t="s">
        <v>116</v>
      </c>
      <c r="L284" s="18" t="s">
        <v>116</v>
      </c>
      <c r="M284" s="19" t="s">
        <v>118</v>
      </c>
      <c r="N284" s="20" t="s">
        <v>117</v>
      </c>
      <c r="O284" s="20" t="s">
        <v>82</v>
      </c>
    </row>
    <row r="285" spans="1:15" x14ac:dyDescent="0.3">
      <c r="A285" s="12" t="s">
        <v>323</v>
      </c>
      <c r="B285" s="12" t="s">
        <v>114</v>
      </c>
      <c r="C285" s="12" t="s">
        <v>115</v>
      </c>
      <c r="D285" s="12" t="s">
        <v>79</v>
      </c>
      <c r="E285" s="21" t="s">
        <v>116</v>
      </c>
      <c r="F285" s="23" t="s">
        <v>116</v>
      </c>
      <c r="G285" s="23">
        <v>0</v>
      </c>
      <c r="H285" s="16" t="s">
        <v>116</v>
      </c>
      <c r="I285" s="16" t="s">
        <v>117</v>
      </c>
      <c r="J285" s="16" t="s">
        <v>116</v>
      </c>
      <c r="K285" s="17" t="s">
        <v>116</v>
      </c>
      <c r="L285" s="18" t="s">
        <v>116</v>
      </c>
      <c r="M285" s="19" t="s">
        <v>118</v>
      </c>
      <c r="N285" s="20" t="s">
        <v>117</v>
      </c>
      <c r="O285" s="20" t="s">
        <v>82</v>
      </c>
    </row>
    <row r="286" spans="1:15" x14ac:dyDescent="0.3">
      <c r="A286" s="12" t="s">
        <v>324</v>
      </c>
      <c r="B286" s="12" t="s">
        <v>114</v>
      </c>
      <c r="C286" s="12" t="s">
        <v>115</v>
      </c>
      <c r="D286" s="12" t="s">
        <v>79</v>
      </c>
      <c r="E286" s="21" t="s">
        <v>116</v>
      </c>
      <c r="F286" s="23" t="s">
        <v>116</v>
      </c>
      <c r="G286" s="23">
        <v>0</v>
      </c>
      <c r="H286" s="16" t="s">
        <v>116</v>
      </c>
      <c r="I286" s="16" t="s">
        <v>117</v>
      </c>
      <c r="J286" s="16" t="s">
        <v>116</v>
      </c>
      <c r="K286" s="17" t="s">
        <v>116</v>
      </c>
      <c r="L286" s="18" t="s">
        <v>116</v>
      </c>
      <c r="M286" s="19" t="s">
        <v>118</v>
      </c>
      <c r="N286" s="20" t="s">
        <v>117</v>
      </c>
      <c r="O286" s="20" t="s">
        <v>82</v>
      </c>
    </row>
    <row r="287" spans="1:15" x14ac:dyDescent="0.3">
      <c r="A287" s="12" t="s">
        <v>325</v>
      </c>
      <c r="B287" s="12" t="s">
        <v>114</v>
      </c>
      <c r="C287" s="12" t="s">
        <v>115</v>
      </c>
      <c r="D287" s="12" t="s">
        <v>79</v>
      </c>
      <c r="E287" s="21" t="s">
        <v>116</v>
      </c>
      <c r="F287" s="23" t="s">
        <v>116</v>
      </c>
      <c r="G287" s="23">
        <v>0</v>
      </c>
      <c r="H287" s="16" t="s">
        <v>116</v>
      </c>
      <c r="I287" s="16" t="s">
        <v>117</v>
      </c>
      <c r="J287" s="16" t="s">
        <v>116</v>
      </c>
      <c r="K287" s="17" t="s">
        <v>116</v>
      </c>
      <c r="L287" s="18" t="s">
        <v>116</v>
      </c>
      <c r="M287" s="19" t="s">
        <v>118</v>
      </c>
      <c r="N287" s="20" t="s">
        <v>117</v>
      </c>
      <c r="O287" s="20" t="s">
        <v>82</v>
      </c>
    </row>
    <row r="288" spans="1:15" x14ac:dyDescent="0.3">
      <c r="A288" s="12" t="s">
        <v>326</v>
      </c>
      <c r="B288" s="12" t="s">
        <v>114</v>
      </c>
      <c r="C288" s="12" t="s">
        <v>115</v>
      </c>
      <c r="D288" s="12" t="s">
        <v>79</v>
      </c>
      <c r="E288" s="21" t="s">
        <v>116</v>
      </c>
      <c r="F288" s="23" t="s">
        <v>116</v>
      </c>
      <c r="G288" s="23">
        <v>0</v>
      </c>
      <c r="H288" s="16" t="s">
        <v>116</v>
      </c>
      <c r="I288" s="16" t="s">
        <v>117</v>
      </c>
      <c r="J288" s="16" t="s">
        <v>116</v>
      </c>
      <c r="K288" s="17" t="s">
        <v>116</v>
      </c>
      <c r="L288" s="18" t="s">
        <v>116</v>
      </c>
      <c r="M288" s="19" t="s">
        <v>118</v>
      </c>
      <c r="N288" s="20" t="s">
        <v>117</v>
      </c>
      <c r="O288" s="20" t="s">
        <v>82</v>
      </c>
    </row>
    <row r="289" spans="1:15" x14ac:dyDescent="0.3">
      <c r="A289" s="12" t="s">
        <v>327</v>
      </c>
      <c r="B289" s="12" t="s">
        <v>114</v>
      </c>
      <c r="C289" s="12" t="s">
        <v>115</v>
      </c>
      <c r="D289" s="12" t="s">
        <v>79</v>
      </c>
      <c r="E289" s="21" t="s">
        <v>116</v>
      </c>
      <c r="F289" s="23" t="s">
        <v>116</v>
      </c>
      <c r="G289" s="23">
        <v>0</v>
      </c>
      <c r="H289" s="16" t="s">
        <v>116</v>
      </c>
      <c r="I289" s="16" t="s">
        <v>117</v>
      </c>
      <c r="J289" s="16" t="s">
        <v>116</v>
      </c>
      <c r="K289" s="17" t="s">
        <v>116</v>
      </c>
      <c r="L289" s="18" t="s">
        <v>116</v>
      </c>
      <c r="M289" s="19" t="s">
        <v>118</v>
      </c>
      <c r="N289" s="20" t="s">
        <v>117</v>
      </c>
      <c r="O289" s="20" t="s">
        <v>82</v>
      </c>
    </row>
    <row r="290" spans="1:15" x14ac:dyDescent="0.3">
      <c r="A290" s="12" t="s">
        <v>328</v>
      </c>
      <c r="B290" s="12" t="s">
        <v>114</v>
      </c>
      <c r="C290" s="12" t="s">
        <v>115</v>
      </c>
      <c r="D290" s="12" t="s">
        <v>79</v>
      </c>
      <c r="E290" s="21" t="s">
        <v>116</v>
      </c>
      <c r="F290" s="23" t="s">
        <v>116</v>
      </c>
      <c r="G290" s="23">
        <v>0</v>
      </c>
      <c r="H290" s="16" t="s">
        <v>116</v>
      </c>
      <c r="I290" s="16" t="s">
        <v>117</v>
      </c>
      <c r="J290" s="16" t="s">
        <v>116</v>
      </c>
      <c r="K290" s="17" t="s">
        <v>116</v>
      </c>
      <c r="L290" s="18" t="s">
        <v>116</v>
      </c>
      <c r="M290" s="19" t="s">
        <v>118</v>
      </c>
      <c r="N290" s="20" t="s">
        <v>117</v>
      </c>
      <c r="O290" s="20" t="s">
        <v>82</v>
      </c>
    </row>
    <row r="291" spans="1:15" x14ac:dyDescent="0.3">
      <c r="A291" s="12" t="s">
        <v>329</v>
      </c>
      <c r="B291" s="12" t="s">
        <v>114</v>
      </c>
      <c r="C291" s="12" t="s">
        <v>115</v>
      </c>
      <c r="D291" s="12" t="s">
        <v>79</v>
      </c>
      <c r="E291" s="21" t="s">
        <v>116</v>
      </c>
      <c r="F291" s="23" t="s">
        <v>116</v>
      </c>
      <c r="G291" s="23">
        <v>0</v>
      </c>
      <c r="H291" s="16" t="s">
        <v>116</v>
      </c>
      <c r="I291" s="16" t="s">
        <v>117</v>
      </c>
      <c r="J291" s="16" t="s">
        <v>116</v>
      </c>
      <c r="K291" s="17" t="s">
        <v>116</v>
      </c>
      <c r="L291" s="18" t="s">
        <v>116</v>
      </c>
      <c r="M291" s="19" t="s">
        <v>118</v>
      </c>
      <c r="N291" s="20" t="s">
        <v>117</v>
      </c>
      <c r="O291" s="20" t="s">
        <v>82</v>
      </c>
    </row>
    <row r="292" spans="1:15" x14ac:dyDescent="0.3">
      <c r="A292" s="12" t="s">
        <v>330</v>
      </c>
      <c r="B292" s="12" t="s">
        <v>114</v>
      </c>
      <c r="C292" s="12" t="s">
        <v>115</v>
      </c>
      <c r="D292" s="12" t="s">
        <v>79</v>
      </c>
      <c r="E292" s="21" t="s">
        <v>116</v>
      </c>
      <c r="F292" s="23" t="s">
        <v>116</v>
      </c>
      <c r="G292" s="23">
        <v>0</v>
      </c>
      <c r="H292" s="16" t="s">
        <v>116</v>
      </c>
      <c r="I292" s="16" t="s">
        <v>117</v>
      </c>
      <c r="J292" s="16" t="s">
        <v>116</v>
      </c>
      <c r="K292" s="17" t="s">
        <v>116</v>
      </c>
      <c r="L292" s="18" t="s">
        <v>116</v>
      </c>
      <c r="M292" s="19" t="s">
        <v>118</v>
      </c>
      <c r="N292" s="20" t="s">
        <v>117</v>
      </c>
      <c r="O292" s="20" t="s">
        <v>82</v>
      </c>
    </row>
    <row r="293" spans="1:15" x14ac:dyDescent="0.3">
      <c r="A293" s="12" t="s">
        <v>331</v>
      </c>
      <c r="B293" s="12" t="s">
        <v>114</v>
      </c>
      <c r="C293" s="12" t="s">
        <v>115</v>
      </c>
      <c r="D293" s="12" t="s">
        <v>79</v>
      </c>
      <c r="E293" s="21" t="s">
        <v>116</v>
      </c>
      <c r="F293" s="23" t="s">
        <v>116</v>
      </c>
      <c r="G293" s="23">
        <v>0</v>
      </c>
      <c r="H293" s="16" t="s">
        <v>116</v>
      </c>
      <c r="I293" s="16" t="s">
        <v>117</v>
      </c>
      <c r="J293" s="16" t="s">
        <v>116</v>
      </c>
      <c r="K293" s="17" t="s">
        <v>116</v>
      </c>
      <c r="L293" s="18" t="s">
        <v>116</v>
      </c>
      <c r="M293" s="19" t="s">
        <v>118</v>
      </c>
      <c r="N293" s="20" t="s">
        <v>117</v>
      </c>
      <c r="O293" s="20" t="s">
        <v>82</v>
      </c>
    </row>
    <row r="294" spans="1:15" x14ac:dyDescent="0.3">
      <c r="A294" s="12" t="s">
        <v>332</v>
      </c>
      <c r="B294" s="12" t="s">
        <v>114</v>
      </c>
      <c r="C294" s="12" t="s">
        <v>115</v>
      </c>
      <c r="D294" s="12" t="s">
        <v>79</v>
      </c>
      <c r="E294" s="21" t="s">
        <v>116</v>
      </c>
      <c r="F294" s="23" t="s">
        <v>116</v>
      </c>
      <c r="G294" s="23">
        <v>0</v>
      </c>
      <c r="H294" s="16" t="s">
        <v>116</v>
      </c>
      <c r="I294" s="16" t="s">
        <v>117</v>
      </c>
      <c r="J294" s="16" t="s">
        <v>116</v>
      </c>
      <c r="K294" s="17" t="s">
        <v>116</v>
      </c>
      <c r="L294" s="18" t="s">
        <v>116</v>
      </c>
      <c r="M294" s="19" t="s">
        <v>118</v>
      </c>
      <c r="N294" s="20" t="s">
        <v>117</v>
      </c>
      <c r="O294" s="20" t="s">
        <v>82</v>
      </c>
    </row>
    <row r="295" spans="1:15" x14ac:dyDescent="0.3">
      <c r="A295" s="12" t="s">
        <v>333</v>
      </c>
      <c r="B295" s="12" t="s">
        <v>114</v>
      </c>
      <c r="C295" s="12" t="s">
        <v>115</v>
      </c>
      <c r="D295" s="12" t="s">
        <v>79</v>
      </c>
      <c r="E295" s="21" t="s">
        <v>116</v>
      </c>
      <c r="F295" s="23" t="s">
        <v>116</v>
      </c>
      <c r="G295" s="23">
        <v>0</v>
      </c>
      <c r="H295" s="16" t="s">
        <v>116</v>
      </c>
      <c r="I295" s="16" t="s">
        <v>117</v>
      </c>
      <c r="J295" s="16" t="s">
        <v>116</v>
      </c>
      <c r="K295" s="17" t="s">
        <v>116</v>
      </c>
      <c r="L295" s="18" t="s">
        <v>116</v>
      </c>
      <c r="M295" s="19" t="s">
        <v>118</v>
      </c>
      <c r="N295" s="20" t="s">
        <v>117</v>
      </c>
      <c r="O295" s="20" t="s">
        <v>82</v>
      </c>
    </row>
    <row r="296" spans="1:15" x14ac:dyDescent="0.3">
      <c r="A296" s="12" t="s">
        <v>334</v>
      </c>
      <c r="B296" s="12" t="s">
        <v>114</v>
      </c>
      <c r="C296" s="12" t="s">
        <v>115</v>
      </c>
      <c r="D296" s="12" t="s">
        <v>79</v>
      </c>
      <c r="E296" s="21" t="s">
        <v>116</v>
      </c>
      <c r="F296" s="23" t="s">
        <v>116</v>
      </c>
      <c r="G296" s="23">
        <v>0</v>
      </c>
      <c r="H296" s="16" t="s">
        <v>116</v>
      </c>
      <c r="I296" s="16" t="s">
        <v>117</v>
      </c>
      <c r="J296" s="16" t="s">
        <v>116</v>
      </c>
      <c r="K296" s="17" t="s">
        <v>116</v>
      </c>
      <c r="L296" s="18" t="s">
        <v>116</v>
      </c>
      <c r="M296" s="19" t="s">
        <v>118</v>
      </c>
      <c r="N296" s="20" t="s">
        <v>117</v>
      </c>
      <c r="O296" s="20" t="s">
        <v>82</v>
      </c>
    </row>
    <row r="297" spans="1:15" x14ac:dyDescent="0.3">
      <c r="A297" s="12" t="s">
        <v>335</v>
      </c>
      <c r="B297" s="12" t="s">
        <v>114</v>
      </c>
      <c r="C297" s="12" t="s">
        <v>115</v>
      </c>
      <c r="D297" s="12" t="s">
        <v>79</v>
      </c>
      <c r="E297" s="21" t="s">
        <v>116</v>
      </c>
      <c r="F297" s="23" t="s">
        <v>116</v>
      </c>
      <c r="G297" s="23">
        <v>0</v>
      </c>
      <c r="H297" s="16" t="s">
        <v>116</v>
      </c>
      <c r="I297" s="16" t="s">
        <v>117</v>
      </c>
      <c r="J297" s="16" t="s">
        <v>116</v>
      </c>
      <c r="K297" s="17" t="s">
        <v>116</v>
      </c>
      <c r="L297" s="18" t="s">
        <v>116</v>
      </c>
      <c r="M297" s="19" t="s">
        <v>118</v>
      </c>
      <c r="N297" s="20" t="s">
        <v>117</v>
      </c>
      <c r="O297" s="20" t="s">
        <v>82</v>
      </c>
    </row>
    <row r="298" spans="1:15" x14ac:dyDescent="0.3">
      <c r="A298" s="12" t="s">
        <v>336</v>
      </c>
      <c r="B298" s="12" t="s">
        <v>114</v>
      </c>
      <c r="C298" s="12" t="s">
        <v>115</v>
      </c>
      <c r="D298" s="12" t="s">
        <v>79</v>
      </c>
      <c r="E298" s="21" t="s">
        <v>116</v>
      </c>
      <c r="F298" s="23" t="s">
        <v>116</v>
      </c>
      <c r="G298" s="23">
        <v>0</v>
      </c>
      <c r="H298" s="16" t="s">
        <v>116</v>
      </c>
      <c r="I298" s="16" t="s">
        <v>117</v>
      </c>
      <c r="J298" s="16" t="s">
        <v>116</v>
      </c>
      <c r="K298" s="17" t="s">
        <v>116</v>
      </c>
      <c r="L298" s="18" t="s">
        <v>116</v>
      </c>
      <c r="M298" s="19" t="s">
        <v>118</v>
      </c>
      <c r="N298" s="20" t="s">
        <v>117</v>
      </c>
      <c r="O298" s="20" t="s">
        <v>82</v>
      </c>
    </row>
    <row r="299" spans="1:15" x14ac:dyDescent="0.3">
      <c r="A299" s="12" t="s">
        <v>337</v>
      </c>
      <c r="B299" s="12" t="s">
        <v>114</v>
      </c>
      <c r="C299" s="12" t="s">
        <v>115</v>
      </c>
      <c r="D299" s="12" t="s">
        <v>79</v>
      </c>
      <c r="E299" s="21" t="s">
        <v>116</v>
      </c>
      <c r="F299" s="23" t="s">
        <v>116</v>
      </c>
      <c r="G299" s="23">
        <v>0</v>
      </c>
      <c r="H299" s="16" t="s">
        <v>116</v>
      </c>
      <c r="I299" s="16" t="s">
        <v>117</v>
      </c>
      <c r="J299" s="16" t="s">
        <v>116</v>
      </c>
      <c r="K299" s="17" t="s">
        <v>116</v>
      </c>
      <c r="L299" s="18" t="s">
        <v>116</v>
      </c>
      <c r="M299" s="19" t="s">
        <v>118</v>
      </c>
      <c r="N299" s="20" t="s">
        <v>117</v>
      </c>
      <c r="O299" s="20" t="s">
        <v>82</v>
      </c>
    </row>
    <row r="300" spans="1:15" x14ac:dyDescent="0.3">
      <c r="A300" s="12" t="s">
        <v>338</v>
      </c>
      <c r="B300" s="12" t="s">
        <v>114</v>
      </c>
      <c r="C300" s="12" t="s">
        <v>115</v>
      </c>
      <c r="D300" s="12" t="s">
        <v>79</v>
      </c>
      <c r="E300" s="21" t="s">
        <v>116</v>
      </c>
      <c r="F300" s="23" t="s">
        <v>116</v>
      </c>
      <c r="G300" s="23">
        <v>0</v>
      </c>
      <c r="H300" s="16" t="s">
        <v>116</v>
      </c>
      <c r="I300" s="16" t="s">
        <v>117</v>
      </c>
      <c r="J300" s="16" t="s">
        <v>116</v>
      </c>
      <c r="K300" s="17" t="s">
        <v>116</v>
      </c>
      <c r="L300" s="18" t="s">
        <v>116</v>
      </c>
      <c r="M300" s="19" t="s">
        <v>118</v>
      </c>
      <c r="N300" s="20" t="s">
        <v>117</v>
      </c>
      <c r="O300" s="20" t="s">
        <v>82</v>
      </c>
    </row>
    <row r="301" spans="1:15" x14ac:dyDescent="0.3">
      <c r="A301" s="12" t="s">
        <v>339</v>
      </c>
      <c r="B301" s="12" t="s">
        <v>114</v>
      </c>
      <c r="C301" s="12" t="s">
        <v>115</v>
      </c>
      <c r="D301" s="12" t="s">
        <v>79</v>
      </c>
      <c r="E301" s="21" t="s">
        <v>116</v>
      </c>
      <c r="F301" s="23" t="s">
        <v>116</v>
      </c>
      <c r="G301" s="23">
        <v>0</v>
      </c>
      <c r="H301" s="16" t="s">
        <v>116</v>
      </c>
      <c r="I301" s="16" t="s">
        <v>117</v>
      </c>
      <c r="J301" s="16" t="s">
        <v>116</v>
      </c>
      <c r="K301" s="17" t="s">
        <v>116</v>
      </c>
      <c r="L301" s="18" t="s">
        <v>116</v>
      </c>
      <c r="M301" s="19" t="s">
        <v>118</v>
      </c>
      <c r="N301" s="20" t="s">
        <v>117</v>
      </c>
      <c r="O301" s="20" t="s">
        <v>82</v>
      </c>
    </row>
    <row r="302" spans="1:15" x14ac:dyDescent="0.3">
      <c r="A302" s="12" t="s">
        <v>340</v>
      </c>
      <c r="B302" s="12" t="s">
        <v>114</v>
      </c>
      <c r="C302" s="12" t="s">
        <v>115</v>
      </c>
      <c r="D302" s="12" t="s">
        <v>79</v>
      </c>
      <c r="E302" s="21" t="s">
        <v>116</v>
      </c>
      <c r="F302" s="23" t="s">
        <v>116</v>
      </c>
      <c r="G302" s="23">
        <v>0</v>
      </c>
      <c r="H302" s="16" t="s">
        <v>116</v>
      </c>
      <c r="I302" s="16" t="s">
        <v>117</v>
      </c>
      <c r="J302" s="16" t="s">
        <v>116</v>
      </c>
      <c r="K302" s="17" t="s">
        <v>116</v>
      </c>
      <c r="L302" s="18" t="s">
        <v>116</v>
      </c>
      <c r="M302" s="19" t="s">
        <v>118</v>
      </c>
      <c r="N302" s="20" t="s">
        <v>117</v>
      </c>
      <c r="O302" s="20" t="s">
        <v>82</v>
      </c>
    </row>
    <row r="303" spans="1:15" x14ac:dyDescent="0.3">
      <c r="A303" s="12" t="s">
        <v>341</v>
      </c>
      <c r="B303" s="12" t="s">
        <v>114</v>
      </c>
      <c r="C303" s="12" t="s">
        <v>115</v>
      </c>
      <c r="D303" s="12" t="s">
        <v>79</v>
      </c>
      <c r="E303" s="21" t="s">
        <v>116</v>
      </c>
      <c r="F303" s="23" t="s">
        <v>116</v>
      </c>
      <c r="G303" s="23">
        <v>0</v>
      </c>
      <c r="H303" s="16" t="s">
        <v>116</v>
      </c>
      <c r="I303" s="16" t="s">
        <v>117</v>
      </c>
      <c r="J303" s="16" t="s">
        <v>116</v>
      </c>
      <c r="K303" s="17" t="s">
        <v>116</v>
      </c>
      <c r="L303" s="18" t="s">
        <v>116</v>
      </c>
      <c r="M303" s="19" t="s">
        <v>118</v>
      </c>
      <c r="N303" s="20" t="s">
        <v>117</v>
      </c>
      <c r="O303" s="20" t="s">
        <v>82</v>
      </c>
    </row>
    <row r="304" spans="1:15" x14ac:dyDescent="0.3">
      <c r="A304" s="12" t="s">
        <v>342</v>
      </c>
      <c r="B304" s="12" t="s">
        <v>114</v>
      </c>
      <c r="C304" s="12" t="s">
        <v>115</v>
      </c>
      <c r="D304" s="12" t="s">
        <v>79</v>
      </c>
      <c r="E304" s="21" t="s">
        <v>116</v>
      </c>
      <c r="F304" s="23" t="s">
        <v>116</v>
      </c>
      <c r="G304" s="23">
        <v>0</v>
      </c>
      <c r="H304" s="16" t="s">
        <v>116</v>
      </c>
      <c r="I304" s="16" t="s">
        <v>117</v>
      </c>
      <c r="J304" s="16" t="s">
        <v>116</v>
      </c>
      <c r="K304" s="17" t="s">
        <v>116</v>
      </c>
      <c r="L304" s="18" t="s">
        <v>116</v>
      </c>
      <c r="M304" s="19" t="s">
        <v>118</v>
      </c>
      <c r="N304" s="20" t="s">
        <v>117</v>
      </c>
      <c r="O304" s="20" t="s">
        <v>82</v>
      </c>
    </row>
    <row r="305" spans="1:15" x14ac:dyDescent="0.3">
      <c r="A305" s="12" t="s">
        <v>343</v>
      </c>
      <c r="B305" s="12" t="s">
        <v>114</v>
      </c>
      <c r="C305" s="12" t="s">
        <v>115</v>
      </c>
      <c r="D305" s="12" t="s">
        <v>79</v>
      </c>
      <c r="E305" s="21" t="s">
        <v>116</v>
      </c>
      <c r="F305" s="23" t="s">
        <v>116</v>
      </c>
      <c r="G305" s="23">
        <v>0</v>
      </c>
      <c r="H305" s="16" t="s">
        <v>116</v>
      </c>
      <c r="I305" s="16" t="s">
        <v>117</v>
      </c>
      <c r="J305" s="16" t="s">
        <v>116</v>
      </c>
      <c r="K305" s="17" t="s">
        <v>116</v>
      </c>
      <c r="L305" s="18" t="s">
        <v>116</v>
      </c>
      <c r="M305" s="19" t="s">
        <v>118</v>
      </c>
      <c r="N305" s="20" t="s">
        <v>117</v>
      </c>
      <c r="O305" s="20" t="s">
        <v>82</v>
      </c>
    </row>
    <row r="306" spans="1:15" x14ac:dyDescent="0.3">
      <c r="A306" s="12" t="s">
        <v>344</v>
      </c>
      <c r="B306" s="12" t="s">
        <v>114</v>
      </c>
      <c r="C306" s="12" t="s">
        <v>115</v>
      </c>
      <c r="D306" s="12" t="s">
        <v>79</v>
      </c>
      <c r="E306" s="21" t="s">
        <v>116</v>
      </c>
      <c r="F306" s="23" t="s">
        <v>116</v>
      </c>
      <c r="G306" s="23">
        <v>0</v>
      </c>
      <c r="H306" s="16" t="s">
        <v>116</v>
      </c>
      <c r="I306" s="16" t="s">
        <v>117</v>
      </c>
      <c r="J306" s="16" t="s">
        <v>116</v>
      </c>
      <c r="K306" s="17" t="s">
        <v>116</v>
      </c>
      <c r="L306" s="18" t="s">
        <v>116</v>
      </c>
      <c r="M306" s="19" t="s">
        <v>118</v>
      </c>
      <c r="N306" s="20" t="s">
        <v>117</v>
      </c>
      <c r="O306" s="20" t="s">
        <v>82</v>
      </c>
    </row>
    <row r="307" spans="1:15" x14ac:dyDescent="0.3">
      <c r="A307" s="12" t="s">
        <v>345</v>
      </c>
      <c r="B307" s="12" t="s">
        <v>147</v>
      </c>
      <c r="C307" s="12" t="s">
        <v>148</v>
      </c>
      <c r="D307" s="12" t="s">
        <v>79</v>
      </c>
      <c r="E307" s="21">
        <v>7.46691439066666</v>
      </c>
      <c r="F307" s="23">
        <v>87141.226823831399</v>
      </c>
      <c r="G307" s="23">
        <v>27029.1592994251</v>
      </c>
      <c r="H307" s="16">
        <v>3.2239710402566901</v>
      </c>
      <c r="I307" s="16" t="s">
        <v>117</v>
      </c>
      <c r="J307" s="16">
        <v>18.939223432952801</v>
      </c>
      <c r="K307" s="17" t="s">
        <v>117</v>
      </c>
      <c r="L307" s="18" t="s">
        <v>117</v>
      </c>
      <c r="N307" s="20" t="s">
        <v>117</v>
      </c>
      <c r="O307" s="20" t="s">
        <v>82</v>
      </c>
    </row>
    <row r="308" spans="1:15" x14ac:dyDescent="0.3">
      <c r="A308" s="12" t="s">
        <v>346</v>
      </c>
      <c r="B308" s="12" t="s">
        <v>147</v>
      </c>
      <c r="C308" s="12" t="s">
        <v>150</v>
      </c>
      <c r="D308" s="12" t="s">
        <v>79</v>
      </c>
      <c r="E308" s="21" t="s">
        <v>116</v>
      </c>
      <c r="F308" s="23" t="s">
        <v>116</v>
      </c>
      <c r="G308" s="23">
        <v>10379.572082685099</v>
      </c>
      <c r="H308" s="16" t="s">
        <v>116</v>
      </c>
      <c r="I308" s="16" t="s">
        <v>117</v>
      </c>
      <c r="J308" s="16" t="s">
        <v>116</v>
      </c>
      <c r="K308" s="17" t="s">
        <v>116</v>
      </c>
      <c r="L308" s="18" t="s">
        <v>116</v>
      </c>
      <c r="M308" s="19" t="s">
        <v>118</v>
      </c>
      <c r="N308" s="20" t="s">
        <v>117</v>
      </c>
      <c r="O308" s="20" t="s">
        <v>82</v>
      </c>
    </row>
    <row r="309" spans="1:15" x14ac:dyDescent="0.3">
      <c r="A309" s="12" t="s">
        <v>347</v>
      </c>
      <c r="B309" s="12" t="s">
        <v>147</v>
      </c>
      <c r="C309" s="12" t="s">
        <v>166</v>
      </c>
      <c r="D309" s="12" t="s">
        <v>79</v>
      </c>
      <c r="E309" s="21">
        <v>7.4567763749333302</v>
      </c>
      <c r="F309" s="23">
        <v>929686.494191395</v>
      </c>
      <c r="G309" s="23">
        <v>24350.485039945201</v>
      </c>
      <c r="H309" s="16">
        <v>38.179382984211998</v>
      </c>
      <c r="I309" s="16" t="s">
        <v>117</v>
      </c>
      <c r="J309" s="16">
        <v>213.843605774591</v>
      </c>
      <c r="K309" s="17" t="s">
        <v>117</v>
      </c>
      <c r="L309" s="18" t="s">
        <v>117</v>
      </c>
      <c r="N309" s="20" t="s">
        <v>117</v>
      </c>
      <c r="O309" s="20" t="s">
        <v>82</v>
      </c>
    </row>
    <row r="310" spans="1:15" x14ac:dyDescent="0.3">
      <c r="A310" s="12" t="s">
        <v>348</v>
      </c>
      <c r="B310" s="12" t="s">
        <v>147</v>
      </c>
      <c r="C310" s="12" t="s">
        <v>154</v>
      </c>
      <c r="D310" s="12" t="s">
        <v>79</v>
      </c>
      <c r="E310" s="21">
        <v>7.4568290872</v>
      </c>
      <c r="F310" s="23">
        <v>12939.048452991899</v>
      </c>
      <c r="G310" s="23">
        <v>85495.990589331996</v>
      </c>
      <c r="H310" s="16">
        <v>0.151340996973096</v>
      </c>
      <c r="I310" s="16" t="s">
        <v>117</v>
      </c>
      <c r="J310" s="16">
        <v>0.37802466038499</v>
      </c>
      <c r="K310" s="17" t="s">
        <v>117</v>
      </c>
      <c r="L310" s="18" t="s">
        <v>117</v>
      </c>
      <c r="M310" s="19" t="s">
        <v>80</v>
      </c>
      <c r="N310" s="20" t="s">
        <v>117</v>
      </c>
      <c r="O310" s="20" t="s">
        <v>82</v>
      </c>
    </row>
    <row r="311" spans="1:15" x14ac:dyDescent="0.3">
      <c r="A311" s="12" t="s">
        <v>349</v>
      </c>
      <c r="B311" s="12" t="s">
        <v>147</v>
      </c>
      <c r="C311" s="12" t="s">
        <v>194</v>
      </c>
      <c r="D311" s="12" t="s">
        <v>79</v>
      </c>
      <c r="E311" s="21">
        <v>7.4567736341333299</v>
      </c>
      <c r="F311" s="23">
        <v>4971421.15563937</v>
      </c>
      <c r="G311" s="23">
        <v>123555.562625698</v>
      </c>
      <c r="H311" s="16">
        <v>40.236320000418502</v>
      </c>
      <c r="I311" s="16" t="s">
        <v>117</v>
      </c>
      <c r="J311" s="16">
        <v>224.52108591016099</v>
      </c>
      <c r="K311" s="17" t="s">
        <v>117</v>
      </c>
      <c r="L311" s="18" t="s">
        <v>117</v>
      </c>
      <c r="N311" s="20" t="s">
        <v>117</v>
      </c>
      <c r="O311" s="20" t="s">
        <v>82</v>
      </c>
    </row>
    <row r="312" spans="1:15" x14ac:dyDescent="0.3">
      <c r="A312" s="12" t="s">
        <v>350</v>
      </c>
      <c r="B312" s="12" t="s">
        <v>147</v>
      </c>
      <c r="C312" s="12" t="s">
        <v>150</v>
      </c>
      <c r="D312" s="12" t="s">
        <v>79</v>
      </c>
      <c r="E312" s="21" t="s">
        <v>116</v>
      </c>
      <c r="F312" s="23" t="s">
        <v>116</v>
      </c>
      <c r="G312" s="23">
        <v>8744.3540889754095</v>
      </c>
      <c r="H312" s="16" t="s">
        <v>116</v>
      </c>
      <c r="I312" s="16" t="s">
        <v>117</v>
      </c>
      <c r="J312" s="16" t="s">
        <v>116</v>
      </c>
      <c r="K312" s="17" t="s">
        <v>116</v>
      </c>
      <c r="L312" s="18" t="s">
        <v>116</v>
      </c>
      <c r="M312" s="19" t="s">
        <v>118</v>
      </c>
      <c r="N312" s="20" t="s">
        <v>117</v>
      </c>
      <c r="O312" s="20" t="s">
        <v>82</v>
      </c>
    </row>
    <row r="313" spans="1:15" x14ac:dyDescent="0.3">
      <c r="A313" s="12" t="s">
        <v>351</v>
      </c>
      <c r="B313" s="12" t="s">
        <v>147</v>
      </c>
      <c r="C313" s="12" t="s">
        <v>78</v>
      </c>
      <c r="D313" s="12" t="s">
        <v>79</v>
      </c>
      <c r="E313" s="21">
        <v>7.4567829813333297</v>
      </c>
      <c r="F313" s="23">
        <v>6285.1086931439204</v>
      </c>
      <c r="G313" s="23">
        <v>29269.1772394008</v>
      </c>
      <c r="H313" s="16">
        <v>0.214734723895252</v>
      </c>
      <c r="I313" s="16" t="s">
        <v>117</v>
      </c>
      <c r="J313" s="16">
        <v>0.76371341270152904</v>
      </c>
      <c r="K313" s="17" t="s">
        <v>117</v>
      </c>
      <c r="L313" s="18" t="s">
        <v>117</v>
      </c>
      <c r="M313" s="19" t="s">
        <v>80</v>
      </c>
      <c r="N313" s="20" t="s">
        <v>117</v>
      </c>
      <c r="O313" s="20" t="s">
        <v>82</v>
      </c>
    </row>
    <row r="314" spans="1:15" x14ac:dyDescent="0.3">
      <c r="A314" s="12" t="s">
        <v>352</v>
      </c>
      <c r="B314" s="12" t="s">
        <v>147</v>
      </c>
      <c r="C314" s="12" t="s">
        <v>192</v>
      </c>
      <c r="D314" s="12" t="s">
        <v>79</v>
      </c>
      <c r="E314" s="21">
        <v>7.4568487482666601</v>
      </c>
      <c r="F314" s="23">
        <v>237127.54829422801</v>
      </c>
      <c r="G314" s="23">
        <v>135930.74641939599</v>
      </c>
      <c r="H314" s="16">
        <v>1.7444732302329999</v>
      </c>
      <c r="I314" s="16" t="s">
        <v>117</v>
      </c>
      <c r="J314" s="16">
        <v>10.035441142002901</v>
      </c>
      <c r="K314" s="17" t="s">
        <v>117</v>
      </c>
      <c r="L314" s="18" t="s">
        <v>117</v>
      </c>
      <c r="N314" s="20" t="s">
        <v>117</v>
      </c>
      <c r="O314" s="20" t="s">
        <v>82</v>
      </c>
    </row>
    <row r="315" spans="1:15" x14ac:dyDescent="0.3">
      <c r="A315" s="12" t="s">
        <v>353</v>
      </c>
      <c r="B315" s="12" t="s">
        <v>147</v>
      </c>
      <c r="C315" s="12" t="s">
        <v>354</v>
      </c>
      <c r="D315" s="12" t="s">
        <v>79</v>
      </c>
      <c r="E315" s="21">
        <v>7.4568886402666603</v>
      </c>
      <c r="F315" s="23">
        <v>559381.92969227501</v>
      </c>
      <c r="G315" s="23">
        <v>22139.498004893201</v>
      </c>
      <c r="H315" s="16">
        <v>25.2662426929753</v>
      </c>
      <c r="I315" s="16" t="s">
        <v>117</v>
      </c>
      <c r="J315" s="16">
        <v>144.972689716459</v>
      </c>
      <c r="K315" s="17" t="s">
        <v>117</v>
      </c>
      <c r="L315" s="18" t="s">
        <v>117</v>
      </c>
      <c r="N315" s="20" t="s">
        <v>117</v>
      </c>
      <c r="O315" s="20" t="s">
        <v>82</v>
      </c>
    </row>
    <row r="316" spans="1:15" x14ac:dyDescent="0.3">
      <c r="A316" s="12" t="s">
        <v>355</v>
      </c>
      <c r="B316" s="12" t="s">
        <v>147</v>
      </c>
      <c r="C316" s="12" t="s">
        <v>356</v>
      </c>
      <c r="D316" s="12" t="s">
        <v>79</v>
      </c>
      <c r="E316" s="21">
        <v>7.45678893386666</v>
      </c>
      <c r="F316" s="23">
        <v>15682.8734409233</v>
      </c>
      <c r="G316" s="23">
        <v>107220.663719984</v>
      </c>
      <c r="H316" s="16">
        <v>0.14626726693168399</v>
      </c>
      <c r="I316" s="16" t="s">
        <v>117</v>
      </c>
      <c r="J316" s="16">
        <v>0.34715092078257298</v>
      </c>
      <c r="K316" s="17" t="s">
        <v>117</v>
      </c>
      <c r="L316" s="18" t="s">
        <v>117</v>
      </c>
      <c r="M316" s="19" t="s">
        <v>80</v>
      </c>
      <c r="N316" s="20" t="s">
        <v>117</v>
      </c>
      <c r="O316" s="20" t="s">
        <v>82</v>
      </c>
    </row>
    <row r="317" spans="1:15" x14ac:dyDescent="0.3">
      <c r="A317" s="12" t="s">
        <v>357</v>
      </c>
      <c r="B317" s="12" t="s">
        <v>147</v>
      </c>
      <c r="C317" s="12" t="s">
        <v>187</v>
      </c>
      <c r="D317" s="12" t="s">
        <v>79</v>
      </c>
      <c r="E317" s="21">
        <v>7.4569586429333299</v>
      </c>
      <c r="F317" s="23">
        <v>21494.202666747598</v>
      </c>
      <c r="G317" s="23">
        <v>91270.218066550005</v>
      </c>
      <c r="H317" s="16">
        <v>0.23550072654669399</v>
      </c>
      <c r="I317" s="16" t="s">
        <v>117</v>
      </c>
      <c r="J317" s="16">
        <v>0.89002875615261601</v>
      </c>
      <c r="K317" s="17" t="s">
        <v>117</v>
      </c>
      <c r="L317" s="18" t="s">
        <v>117</v>
      </c>
      <c r="M317" s="19" t="s">
        <v>80</v>
      </c>
      <c r="N317" s="20" t="s">
        <v>117</v>
      </c>
      <c r="O317" s="20" t="s">
        <v>82</v>
      </c>
    </row>
    <row r="318" spans="1:15" x14ac:dyDescent="0.3">
      <c r="A318" s="12" t="s">
        <v>358</v>
      </c>
      <c r="B318" s="12" t="s">
        <v>147</v>
      </c>
      <c r="C318" s="12" t="s">
        <v>179</v>
      </c>
      <c r="D318" s="12" t="s">
        <v>79</v>
      </c>
      <c r="E318" s="21">
        <v>7.4567982215999997</v>
      </c>
      <c r="F318" s="23">
        <v>2621.2284849320699</v>
      </c>
      <c r="G318" s="23">
        <v>74125.353503050806</v>
      </c>
      <c r="H318" s="16">
        <v>3.5362104341588999E-2</v>
      </c>
      <c r="I318" s="16" t="s">
        <v>117</v>
      </c>
      <c r="J318" s="16">
        <v>-0.32789655009254098</v>
      </c>
      <c r="K318" s="17" t="s">
        <v>117</v>
      </c>
      <c r="L318" s="18" t="s">
        <v>117</v>
      </c>
      <c r="M318" s="19" t="s">
        <v>80</v>
      </c>
      <c r="N318" s="20" t="s">
        <v>117</v>
      </c>
      <c r="O318" s="20" t="s">
        <v>82</v>
      </c>
    </row>
    <row r="319" spans="1:15" x14ac:dyDescent="0.3">
      <c r="A319" s="12" t="s">
        <v>359</v>
      </c>
      <c r="B319" s="12" t="s">
        <v>147</v>
      </c>
      <c r="C319" s="12" t="s">
        <v>360</v>
      </c>
      <c r="D319" s="12" t="s">
        <v>79</v>
      </c>
      <c r="E319" s="21">
        <v>7.4568860800000003</v>
      </c>
      <c r="F319" s="23">
        <v>3216352.6685889</v>
      </c>
      <c r="G319" s="23">
        <v>103751.709488454</v>
      </c>
      <c r="H319" s="16">
        <v>31.0004787819597</v>
      </c>
      <c r="I319" s="16" t="s">
        <v>117</v>
      </c>
      <c r="J319" s="16">
        <v>175.96058253257399</v>
      </c>
      <c r="K319" s="17" t="s">
        <v>117</v>
      </c>
      <c r="L319" s="18" t="s">
        <v>117</v>
      </c>
      <c r="N319" s="20" t="s">
        <v>117</v>
      </c>
      <c r="O319" s="20" t="s">
        <v>82</v>
      </c>
    </row>
    <row r="320" spans="1:15" x14ac:dyDescent="0.3">
      <c r="A320" s="12" t="s">
        <v>361</v>
      </c>
      <c r="B320" s="12" t="s">
        <v>147</v>
      </c>
      <c r="C320" s="12" t="s">
        <v>150</v>
      </c>
      <c r="D320" s="12" t="s">
        <v>79</v>
      </c>
      <c r="E320" s="21" t="s">
        <v>116</v>
      </c>
      <c r="F320" s="23" t="s">
        <v>116</v>
      </c>
      <c r="G320" s="23">
        <v>7971.8839344634498</v>
      </c>
      <c r="H320" s="16" t="s">
        <v>116</v>
      </c>
      <c r="I320" s="16" t="s">
        <v>117</v>
      </c>
      <c r="J320" s="16" t="s">
        <v>116</v>
      </c>
      <c r="K320" s="17" t="s">
        <v>116</v>
      </c>
      <c r="L320" s="18" t="s">
        <v>116</v>
      </c>
      <c r="M320" s="19" t="s">
        <v>118</v>
      </c>
      <c r="N320" s="20" t="s">
        <v>117</v>
      </c>
      <c r="O320" s="20" t="s">
        <v>82</v>
      </c>
    </row>
    <row r="321" spans="1:15" x14ac:dyDescent="0.3">
      <c r="A321" s="12" t="s">
        <v>362</v>
      </c>
      <c r="B321" s="12" t="s">
        <v>147</v>
      </c>
      <c r="C321" s="12" t="s">
        <v>170</v>
      </c>
      <c r="D321" s="12" t="s">
        <v>79</v>
      </c>
      <c r="E321" s="21">
        <v>7.4568226045333299</v>
      </c>
      <c r="F321" s="23">
        <v>256665.15489580101</v>
      </c>
      <c r="G321" s="23">
        <v>70878.093475146394</v>
      </c>
      <c r="H321" s="16">
        <v>3.6212197917795401</v>
      </c>
      <c r="I321" s="16" t="s">
        <v>117</v>
      </c>
      <c r="J321" s="16">
        <v>21.3194565821628</v>
      </c>
      <c r="K321" s="17" t="s">
        <v>117</v>
      </c>
      <c r="L321" s="18" t="s">
        <v>117</v>
      </c>
      <c r="N321" s="20" t="s">
        <v>117</v>
      </c>
      <c r="O321" s="20" t="s">
        <v>82</v>
      </c>
    </row>
    <row r="322" spans="1:15" x14ac:dyDescent="0.3">
      <c r="A322" s="12" t="s">
        <v>363</v>
      </c>
      <c r="B322" s="12" t="s">
        <v>147</v>
      </c>
      <c r="C322" s="12" t="s">
        <v>199</v>
      </c>
      <c r="D322" s="12" t="s">
        <v>79</v>
      </c>
      <c r="E322" s="21">
        <v>7.4569008095999996</v>
      </c>
      <c r="F322" s="23">
        <v>8523.4019962196598</v>
      </c>
      <c r="G322" s="23">
        <v>90188.092782843203</v>
      </c>
      <c r="H322" s="16">
        <v>9.4506954667978996E-2</v>
      </c>
      <c r="I322" s="16" t="s">
        <v>117</v>
      </c>
      <c r="J322" s="16">
        <v>3.2145600196910998E-2</v>
      </c>
      <c r="K322" s="17" t="s">
        <v>117</v>
      </c>
      <c r="L322" s="18" t="s">
        <v>117</v>
      </c>
      <c r="M322" s="19" t="s">
        <v>80</v>
      </c>
      <c r="N322" s="20" t="s">
        <v>117</v>
      </c>
      <c r="O322" s="20" t="s">
        <v>82</v>
      </c>
    </row>
    <row r="323" spans="1:15" x14ac:dyDescent="0.3">
      <c r="A323" s="12" t="s">
        <v>364</v>
      </c>
      <c r="B323" s="12" t="s">
        <v>147</v>
      </c>
      <c r="C323" s="12" t="s">
        <v>209</v>
      </c>
      <c r="D323" s="12" t="s">
        <v>79</v>
      </c>
      <c r="E323" s="21">
        <v>7.4568001930666599</v>
      </c>
      <c r="F323" s="23">
        <v>2731.1242640784499</v>
      </c>
      <c r="G323" s="23">
        <v>68100.892805351396</v>
      </c>
      <c r="H323" s="16">
        <v>4.0104088971119001E-2</v>
      </c>
      <c r="I323" s="16" t="s">
        <v>117</v>
      </c>
      <c r="J323" s="16">
        <v>-0.299026124840165</v>
      </c>
      <c r="K323" s="17" t="s">
        <v>117</v>
      </c>
      <c r="L323" s="18" t="s">
        <v>117</v>
      </c>
      <c r="M323" s="19" t="s">
        <v>80</v>
      </c>
      <c r="N323" s="20" t="s">
        <v>117</v>
      </c>
      <c r="O323" s="20" t="s">
        <v>82</v>
      </c>
    </row>
    <row r="324" spans="1:15" x14ac:dyDescent="0.3">
      <c r="A324" s="12" t="s">
        <v>365</v>
      </c>
      <c r="B324" s="12" t="s">
        <v>147</v>
      </c>
      <c r="C324" s="12" t="s">
        <v>78</v>
      </c>
      <c r="D324" s="12" t="s">
        <v>79</v>
      </c>
      <c r="E324" s="21">
        <v>7.4568465090666596</v>
      </c>
      <c r="F324" s="23">
        <v>5018.8725198666298</v>
      </c>
      <c r="G324" s="23">
        <v>22418.471354966099</v>
      </c>
      <c r="H324" s="16">
        <v>0.22387220075800801</v>
      </c>
      <c r="I324" s="16" t="s">
        <v>117</v>
      </c>
      <c r="J324" s="16">
        <v>0.81929636075644596</v>
      </c>
      <c r="K324" s="17" t="s">
        <v>117</v>
      </c>
      <c r="L324" s="18" t="s">
        <v>117</v>
      </c>
      <c r="M324" s="19" t="s">
        <v>80</v>
      </c>
      <c r="N324" s="20" t="s">
        <v>117</v>
      </c>
      <c r="O324" s="20" t="s">
        <v>82</v>
      </c>
    </row>
    <row r="325" spans="1:15" x14ac:dyDescent="0.3">
      <c r="A325" s="12" t="s">
        <v>366</v>
      </c>
      <c r="B325" s="12" t="s">
        <v>147</v>
      </c>
      <c r="C325" s="12" t="s">
        <v>156</v>
      </c>
      <c r="D325" s="12" t="s">
        <v>79</v>
      </c>
      <c r="E325" s="21">
        <v>7.4569028829333304</v>
      </c>
      <c r="F325" s="23">
        <v>148480.13158186001</v>
      </c>
      <c r="G325" s="23">
        <v>2408.9691429598402</v>
      </c>
      <c r="H325" s="16">
        <v>61.636377541734198</v>
      </c>
      <c r="I325" s="16" t="s">
        <v>117</v>
      </c>
      <c r="J325" s="16">
        <v>331.39048973769599</v>
      </c>
      <c r="K325" s="17" t="s">
        <v>117</v>
      </c>
      <c r="L325" s="18" t="s">
        <v>117</v>
      </c>
      <c r="M325" s="19" t="s">
        <v>237</v>
      </c>
      <c r="N325" s="20" t="s">
        <v>117</v>
      </c>
      <c r="O325" s="20" t="s">
        <v>82</v>
      </c>
    </row>
    <row r="326" spans="1:15" x14ac:dyDescent="0.3">
      <c r="A326" s="12" t="s">
        <v>367</v>
      </c>
      <c r="B326" s="12" t="s">
        <v>147</v>
      </c>
      <c r="C326" s="12" t="s">
        <v>152</v>
      </c>
      <c r="D326" s="12" t="s">
        <v>79</v>
      </c>
      <c r="E326" s="21">
        <v>7.4567754474666597</v>
      </c>
      <c r="F326" s="23">
        <v>5104698.3532026503</v>
      </c>
      <c r="G326" s="23">
        <v>120534.71748361</v>
      </c>
      <c r="H326" s="16">
        <v>42.350440269598998</v>
      </c>
      <c r="I326" s="16" t="s">
        <v>117</v>
      </c>
      <c r="J326" s="16">
        <v>235.41649092990801</v>
      </c>
      <c r="K326" s="17" t="s">
        <v>117</v>
      </c>
      <c r="L326" s="18" t="s">
        <v>117</v>
      </c>
      <c r="N326" s="20" t="s">
        <v>117</v>
      </c>
      <c r="O326" s="20" t="s">
        <v>82</v>
      </c>
    </row>
    <row r="327" spans="1:15" x14ac:dyDescent="0.3">
      <c r="A327" s="12" t="s">
        <v>368</v>
      </c>
      <c r="B327" s="12" t="s">
        <v>147</v>
      </c>
      <c r="C327" s="12" t="s">
        <v>369</v>
      </c>
      <c r="D327" s="12" t="s">
        <v>79</v>
      </c>
      <c r="E327" s="21">
        <v>7.4569134655999996</v>
      </c>
      <c r="F327" s="23">
        <v>33619.562475984902</v>
      </c>
      <c r="G327" s="23">
        <v>119062.709996758</v>
      </c>
      <c r="H327" s="16">
        <v>0.28236853064154499</v>
      </c>
      <c r="I327" s="16" t="s">
        <v>117</v>
      </c>
      <c r="J327" s="16">
        <v>1.1750698865295801</v>
      </c>
      <c r="K327" s="17" t="s">
        <v>117</v>
      </c>
      <c r="L327" s="18" t="s">
        <v>117</v>
      </c>
      <c r="N327" s="20" t="s">
        <v>117</v>
      </c>
      <c r="O327" s="20" t="s">
        <v>82</v>
      </c>
    </row>
    <row r="328" spans="1:15" x14ac:dyDescent="0.3">
      <c r="A328" s="12" t="s">
        <v>370</v>
      </c>
      <c r="B328" s="12" t="s">
        <v>147</v>
      </c>
      <c r="C328" s="12" t="s">
        <v>164</v>
      </c>
      <c r="D328" s="12" t="s">
        <v>79</v>
      </c>
      <c r="E328" s="21">
        <v>7.4569443808000004</v>
      </c>
      <c r="F328" s="23">
        <v>10800.997774252401</v>
      </c>
      <c r="G328" s="23">
        <v>76688.366613419596</v>
      </c>
      <c r="H328" s="16">
        <v>0.14084271514999699</v>
      </c>
      <c r="I328" s="16" t="s">
        <v>117</v>
      </c>
      <c r="J328" s="16">
        <v>0.314141594613012</v>
      </c>
      <c r="K328" s="17" t="s">
        <v>117</v>
      </c>
      <c r="L328" s="18" t="s">
        <v>117</v>
      </c>
      <c r="M328" s="19" t="s">
        <v>80</v>
      </c>
      <c r="N328" s="20" t="s">
        <v>117</v>
      </c>
      <c r="O328" s="20" t="s">
        <v>82</v>
      </c>
    </row>
    <row r="329" spans="1:15" x14ac:dyDescent="0.3">
      <c r="A329" s="12" t="s">
        <v>371</v>
      </c>
      <c r="B329" s="12" t="s">
        <v>147</v>
      </c>
      <c r="C329" s="12" t="s">
        <v>166</v>
      </c>
      <c r="D329" s="12" t="s">
        <v>79</v>
      </c>
      <c r="E329" s="21">
        <v>7.4568080423999996</v>
      </c>
      <c r="F329" s="23">
        <v>721339.77684939001</v>
      </c>
      <c r="G329" s="23">
        <v>8517.3834885203796</v>
      </c>
      <c r="H329" s="16">
        <v>84.690301642705506</v>
      </c>
      <c r="I329" s="16" t="s">
        <v>117</v>
      </c>
      <c r="J329" s="16">
        <v>439.058611944451</v>
      </c>
      <c r="K329" s="17" t="s">
        <v>117</v>
      </c>
      <c r="L329" s="18" t="s">
        <v>117</v>
      </c>
      <c r="M329" s="19" t="s">
        <v>237</v>
      </c>
      <c r="N329" s="20" t="s">
        <v>117</v>
      </c>
      <c r="O329" s="20" t="s">
        <v>82</v>
      </c>
    </row>
    <row r="330" spans="1:15" x14ac:dyDescent="0.3">
      <c r="A330" s="12" t="s">
        <v>372</v>
      </c>
      <c r="B330" s="12" t="s">
        <v>147</v>
      </c>
      <c r="C330" s="12" t="s">
        <v>220</v>
      </c>
      <c r="D330" s="12" t="s">
        <v>79</v>
      </c>
      <c r="E330" s="21">
        <v>7.4568700698666603</v>
      </c>
      <c r="F330" s="23">
        <v>457809.20455690398</v>
      </c>
      <c r="G330" s="23">
        <v>94940.018275996903</v>
      </c>
      <c r="H330" s="16">
        <v>4.8220888606322196</v>
      </c>
      <c r="I330" s="16" t="s">
        <v>117</v>
      </c>
      <c r="J330" s="16">
        <v>28.488290009317101</v>
      </c>
      <c r="K330" s="17" t="s">
        <v>117</v>
      </c>
      <c r="L330" s="18" t="s">
        <v>117</v>
      </c>
      <c r="N330" s="20" t="s">
        <v>117</v>
      </c>
      <c r="O330" s="20" t="s">
        <v>82</v>
      </c>
    </row>
    <row r="331" spans="1:15" x14ac:dyDescent="0.3">
      <c r="A331" s="12" t="s">
        <v>373</v>
      </c>
      <c r="B331" s="12" t="s">
        <v>147</v>
      </c>
      <c r="C331" s="12" t="s">
        <v>150</v>
      </c>
      <c r="D331" s="12" t="s">
        <v>79</v>
      </c>
      <c r="E331" s="21" t="s">
        <v>116</v>
      </c>
      <c r="F331" s="23" t="s">
        <v>116</v>
      </c>
      <c r="G331" s="23">
        <v>6638.2837172239997</v>
      </c>
      <c r="H331" s="16" t="s">
        <v>116</v>
      </c>
      <c r="I331" s="16" t="s">
        <v>117</v>
      </c>
      <c r="J331" s="16" t="s">
        <v>116</v>
      </c>
      <c r="K331" s="17" t="s">
        <v>116</v>
      </c>
      <c r="L331" s="18" t="s">
        <v>116</v>
      </c>
      <c r="M331" s="19" t="s">
        <v>118</v>
      </c>
      <c r="N331" s="20" t="s">
        <v>117</v>
      </c>
      <c r="O331" s="20" t="s">
        <v>82</v>
      </c>
    </row>
    <row r="332" spans="1:15" x14ac:dyDescent="0.3">
      <c r="A332" s="12" t="s">
        <v>374</v>
      </c>
      <c r="B332" s="12" t="s">
        <v>147</v>
      </c>
      <c r="C332" s="12" t="s">
        <v>375</v>
      </c>
      <c r="D332" s="12" t="s">
        <v>79</v>
      </c>
      <c r="E332" s="21">
        <v>7.4668682578666603</v>
      </c>
      <c r="F332" s="23">
        <v>961.41589333008403</v>
      </c>
      <c r="G332" s="23">
        <v>83503.3138281258</v>
      </c>
      <c r="H332" s="16">
        <v>1.1513505862881E-2</v>
      </c>
      <c r="I332" s="16" t="s">
        <v>117</v>
      </c>
      <c r="J332" s="16">
        <v>-0.47310292063681197</v>
      </c>
      <c r="K332" s="17" t="s">
        <v>117</v>
      </c>
      <c r="L332" s="18" t="s">
        <v>117</v>
      </c>
      <c r="M332" s="19" t="s">
        <v>80</v>
      </c>
      <c r="N332" s="20" t="s">
        <v>117</v>
      </c>
      <c r="O332" s="20" t="s">
        <v>82</v>
      </c>
    </row>
    <row r="333" spans="1:15" x14ac:dyDescent="0.3">
      <c r="A333" s="12" t="s">
        <v>376</v>
      </c>
      <c r="B333" s="12" t="s">
        <v>147</v>
      </c>
      <c r="C333" s="12" t="s">
        <v>197</v>
      </c>
      <c r="D333" s="12" t="s">
        <v>79</v>
      </c>
      <c r="E333" s="21">
        <v>7.4568623248000003</v>
      </c>
      <c r="F333" s="23">
        <v>18820.087840646898</v>
      </c>
      <c r="G333" s="23">
        <v>75112.680596801103</v>
      </c>
      <c r="H333" s="16">
        <v>0.25055806411265802</v>
      </c>
      <c r="I333" s="16" t="s">
        <v>117</v>
      </c>
      <c r="J333" s="16">
        <v>0.98161160768856703</v>
      </c>
      <c r="K333" s="17" t="s">
        <v>117</v>
      </c>
      <c r="L333" s="18" t="s">
        <v>117</v>
      </c>
      <c r="M333" s="19" t="s">
        <v>80</v>
      </c>
      <c r="N333" s="20" t="s">
        <v>117</v>
      </c>
      <c r="O333" s="20" t="s">
        <v>82</v>
      </c>
    </row>
    <row r="334" spans="1:15" x14ac:dyDescent="0.3">
      <c r="A334" s="12" t="s">
        <v>377</v>
      </c>
      <c r="B334" s="12" t="s">
        <v>147</v>
      </c>
      <c r="C334" s="12" t="s">
        <v>174</v>
      </c>
      <c r="D334" s="12" t="s">
        <v>79</v>
      </c>
      <c r="E334" s="21">
        <v>7.4568714040000001</v>
      </c>
      <c r="F334" s="23">
        <v>1851.96445505837</v>
      </c>
      <c r="G334" s="23">
        <v>67720.697974745606</v>
      </c>
      <c r="H334" s="16">
        <v>2.7347096389187E-2</v>
      </c>
      <c r="I334" s="16" t="s">
        <v>117</v>
      </c>
      <c r="J334" s="16">
        <v>-0.37669547778100898</v>
      </c>
      <c r="K334" s="17" t="s">
        <v>117</v>
      </c>
      <c r="L334" s="18" t="s">
        <v>117</v>
      </c>
      <c r="M334" s="19" t="s">
        <v>80</v>
      </c>
      <c r="N334" s="20" t="s">
        <v>117</v>
      </c>
      <c r="O334" s="20" t="s">
        <v>82</v>
      </c>
    </row>
    <row r="335" spans="1:15" x14ac:dyDescent="0.3">
      <c r="A335" s="12" t="s">
        <v>378</v>
      </c>
      <c r="B335" s="12" t="s">
        <v>147</v>
      </c>
      <c r="C335" s="12" t="s">
        <v>162</v>
      </c>
      <c r="D335" s="12" t="s">
        <v>79</v>
      </c>
      <c r="E335" s="21">
        <v>7.4568648498666601</v>
      </c>
      <c r="F335" s="23">
        <v>10539.2242038353</v>
      </c>
      <c r="G335" s="23">
        <v>76706.247749893198</v>
      </c>
      <c r="H335" s="16">
        <v>0.13739720704628</v>
      </c>
      <c r="I335" s="16" t="s">
        <v>117</v>
      </c>
      <c r="J335" s="16">
        <v>0.29317464259790299</v>
      </c>
      <c r="K335" s="17" t="s">
        <v>117</v>
      </c>
      <c r="L335" s="18" t="s">
        <v>117</v>
      </c>
      <c r="M335" s="19" t="s">
        <v>80</v>
      </c>
      <c r="N335" s="20" t="s">
        <v>117</v>
      </c>
      <c r="O335" s="20" t="s">
        <v>82</v>
      </c>
    </row>
    <row r="336" spans="1:15" x14ac:dyDescent="0.3">
      <c r="A336" s="12" t="s">
        <v>379</v>
      </c>
      <c r="B336" s="12" t="s">
        <v>147</v>
      </c>
      <c r="C336" s="12" t="s">
        <v>203</v>
      </c>
      <c r="D336" s="12" t="s">
        <v>79</v>
      </c>
      <c r="E336" s="21">
        <v>7.4468553642666597</v>
      </c>
      <c r="F336" s="23">
        <v>669.18448187294496</v>
      </c>
      <c r="G336" s="23">
        <v>76959.802351269202</v>
      </c>
      <c r="H336" s="16">
        <v>8.6952468877009997E-3</v>
      </c>
      <c r="I336" s="16" t="s">
        <v>117</v>
      </c>
      <c r="J336" s="16">
        <v>-0.49026348143009402</v>
      </c>
      <c r="K336" s="17" t="s">
        <v>117</v>
      </c>
      <c r="L336" s="18" t="s">
        <v>117</v>
      </c>
      <c r="M336" s="19" t="s">
        <v>80</v>
      </c>
      <c r="N336" s="20" t="s">
        <v>117</v>
      </c>
      <c r="O336" s="20" t="s">
        <v>82</v>
      </c>
    </row>
    <row r="337" spans="1:15" x14ac:dyDescent="0.3">
      <c r="A337" s="12" t="s">
        <v>380</v>
      </c>
      <c r="B337" s="12" t="s">
        <v>147</v>
      </c>
      <c r="C337" s="12" t="s">
        <v>154</v>
      </c>
      <c r="D337" s="12" t="s">
        <v>79</v>
      </c>
      <c r="E337" s="21">
        <v>7.4569035186666603</v>
      </c>
      <c r="F337" s="23">
        <v>8878.2547448628302</v>
      </c>
      <c r="G337" s="23">
        <v>53077.380067505801</v>
      </c>
      <c r="H337" s="16">
        <v>0.167270026018073</v>
      </c>
      <c r="I337" s="16" t="s">
        <v>117</v>
      </c>
      <c r="J337" s="16">
        <v>0.47494821715704</v>
      </c>
      <c r="K337" s="17" t="s">
        <v>117</v>
      </c>
      <c r="L337" s="18" t="s">
        <v>117</v>
      </c>
      <c r="M337" s="19" t="s">
        <v>80</v>
      </c>
      <c r="N337" s="20" t="s">
        <v>117</v>
      </c>
      <c r="O337" s="20" t="s">
        <v>82</v>
      </c>
    </row>
    <row r="338" spans="1:15" x14ac:dyDescent="0.3">
      <c r="A338" s="12" t="s">
        <v>381</v>
      </c>
      <c r="B338" s="12" t="s">
        <v>147</v>
      </c>
      <c r="C338" s="12" t="s">
        <v>78</v>
      </c>
      <c r="D338" s="12" t="s">
        <v>79</v>
      </c>
      <c r="E338" s="21">
        <v>7.4568310938666604</v>
      </c>
      <c r="F338" s="23">
        <v>3798.2547632874398</v>
      </c>
      <c r="G338" s="23">
        <v>17835.976165045598</v>
      </c>
      <c r="H338" s="16">
        <v>0.212954689339131</v>
      </c>
      <c r="I338" s="16" t="s">
        <v>117</v>
      </c>
      <c r="J338" s="16">
        <v>0.75288524264432</v>
      </c>
      <c r="K338" s="17" t="s">
        <v>117</v>
      </c>
      <c r="L338" s="18" t="s">
        <v>117</v>
      </c>
      <c r="M338" s="19" t="s">
        <v>80</v>
      </c>
      <c r="N338" s="20" t="s">
        <v>117</v>
      </c>
      <c r="O338" s="20" t="s">
        <v>82</v>
      </c>
    </row>
    <row r="339" spans="1:15" x14ac:dyDescent="0.3">
      <c r="A339" s="12" t="s">
        <v>382</v>
      </c>
      <c r="B339" s="12" t="s">
        <v>147</v>
      </c>
      <c r="C339" s="12" t="s">
        <v>205</v>
      </c>
      <c r="D339" s="12" t="s">
        <v>79</v>
      </c>
      <c r="E339" s="21">
        <v>7.4569385045333298</v>
      </c>
      <c r="F339" s="23">
        <v>52043.888629476402</v>
      </c>
      <c r="G339" s="23">
        <v>77700.452373170396</v>
      </c>
      <c r="H339" s="16">
        <v>0.66980161684936301</v>
      </c>
      <c r="I339" s="16" t="s">
        <v>117</v>
      </c>
      <c r="J339" s="16">
        <v>3.5289214467794601</v>
      </c>
      <c r="K339" s="17" t="s">
        <v>117</v>
      </c>
      <c r="L339" s="18" t="s">
        <v>117</v>
      </c>
      <c r="N339" s="20" t="s">
        <v>117</v>
      </c>
      <c r="O339" s="20" t="s">
        <v>82</v>
      </c>
    </row>
    <row r="340" spans="1:15" x14ac:dyDescent="0.3">
      <c r="A340" s="12" t="s">
        <v>383</v>
      </c>
      <c r="B340" s="12" t="s">
        <v>147</v>
      </c>
      <c r="C340" s="12" t="s">
        <v>176</v>
      </c>
      <c r="D340" s="12" t="s">
        <v>79</v>
      </c>
      <c r="E340" s="21">
        <v>7.4568206290666597</v>
      </c>
      <c r="F340" s="23">
        <v>37507.610793934102</v>
      </c>
      <c r="G340" s="23">
        <v>175911.125103292</v>
      </c>
      <c r="H340" s="16">
        <v>0.21321909442572301</v>
      </c>
      <c r="I340" s="16" t="s">
        <v>117</v>
      </c>
      <c r="J340" s="16">
        <v>0.75449365727710005</v>
      </c>
      <c r="K340" s="17" t="s">
        <v>117</v>
      </c>
      <c r="L340" s="18" t="s">
        <v>117</v>
      </c>
      <c r="M340" s="19" t="s">
        <v>80</v>
      </c>
      <c r="N340" s="20" t="s">
        <v>117</v>
      </c>
      <c r="O340" s="20" t="s">
        <v>82</v>
      </c>
    </row>
    <row r="341" spans="1:15" x14ac:dyDescent="0.3">
      <c r="A341" s="12" t="s">
        <v>384</v>
      </c>
      <c r="B341" s="12" t="s">
        <v>147</v>
      </c>
      <c r="C341" s="12" t="s">
        <v>213</v>
      </c>
      <c r="D341" s="12" t="s">
        <v>79</v>
      </c>
      <c r="E341" s="21">
        <v>7.4569183098666603</v>
      </c>
      <c r="F341" s="23">
        <v>7266.9352177454703</v>
      </c>
      <c r="G341" s="23">
        <v>61841.241596621898</v>
      </c>
      <c r="H341" s="16">
        <v>0.117509529726881</v>
      </c>
      <c r="I341" s="16" t="s">
        <v>117</v>
      </c>
      <c r="J341" s="16">
        <v>0.172145387090746</v>
      </c>
      <c r="K341" s="17" t="s">
        <v>117</v>
      </c>
      <c r="L341" s="18" t="s">
        <v>117</v>
      </c>
      <c r="M341" s="19" t="s">
        <v>80</v>
      </c>
      <c r="N341" s="20" t="s">
        <v>117</v>
      </c>
      <c r="O341" s="20" t="s">
        <v>82</v>
      </c>
    </row>
    <row r="342" spans="1:15" x14ac:dyDescent="0.3">
      <c r="A342" s="12" t="s">
        <v>385</v>
      </c>
      <c r="B342" s="12" t="s">
        <v>147</v>
      </c>
      <c r="C342" s="12" t="s">
        <v>160</v>
      </c>
      <c r="D342" s="12" t="s">
        <v>79</v>
      </c>
      <c r="E342" s="21">
        <v>7.4568711415999998</v>
      </c>
      <c r="F342" s="23">
        <v>10949.5963948357</v>
      </c>
      <c r="G342" s="23">
        <v>74123.001914718203</v>
      </c>
      <c r="H342" s="16">
        <v>0.147721977145958</v>
      </c>
      <c r="I342" s="16" t="s">
        <v>117</v>
      </c>
      <c r="J342" s="16">
        <v>0.35600293561774599</v>
      </c>
      <c r="K342" s="17" t="s">
        <v>117</v>
      </c>
      <c r="L342" s="18" t="s">
        <v>117</v>
      </c>
      <c r="M342" s="19" t="s">
        <v>80</v>
      </c>
      <c r="N342" s="20" t="s">
        <v>117</v>
      </c>
      <c r="O342" s="20" t="s">
        <v>82</v>
      </c>
    </row>
    <row r="343" spans="1:15" x14ac:dyDescent="0.3">
      <c r="A343" s="12" t="s">
        <v>386</v>
      </c>
      <c r="B343" s="12" t="s">
        <v>147</v>
      </c>
      <c r="C343" s="12" t="s">
        <v>211</v>
      </c>
      <c r="D343" s="12" t="s">
        <v>79</v>
      </c>
      <c r="E343" s="21">
        <v>7.4668978530666603</v>
      </c>
      <c r="F343" s="23">
        <v>3574.2509324748398</v>
      </c>
      <c r="G343" s="23">
        <v>51214.587657162898</v>
      </c>
      <c r="H343" s="16">
        <v>6.9789704378785997E-2</v>
      </c>
      <c r="I343" s="16" t="s">
        <v>117</v>
      </c>
      <c r="J343" s="16">
        <v>-0.118307357478196</v>
      </c>
      <c r="K343" s="17" t="s">
        <v>117</v>
      </c>
      <c r="L343" s="18" t="s">
        <v>117</v>
      </c>
      <c r="M343" s="19" t="s">
        <v>80</v>
      </c>
      <c r="N343" s="20" t="s">
        <v>117</v>
      </c>
      <c r="O343" s="20" t="s">
        <v>82</v>
      </c>
    </row>
    <row r="344" spans="1:15" x14ac:dyDescent="0.3">
      <c r="A344" s="12" t="s">
        <v>387</v>
      </c>
      <c r="B344" s="12" t="s">
        <v>147</v>
      </c>
      <c r="C344" s="12" t="s">
        <v>388</v>
      </c>
      <c r="D344" s="12" t="s">
        <v>79</v>
      </c>
      <c r="E344" s="21">
        <v>7.4569294709333303</v>
      </c>
      <c r="F344" s="23">
        <v>13536.664646282299</v>
      </c>
      <c r="G344" s="23">
        <v>91228.958598662502</v>
      </c>
      <c r="H344" s="16">
        <v>0.14838122515278601</v>
      </c>
      <c r="I344" s="16" t="s">
        <v>117</v>
      </c>
      <c r="J344" s="16">
        <v>0.360014486190667</v>
      </c>
      <c r="K344" s="17" t="s">
        <v>117</v>
      </c>
      <c r="L344" s="18" t="s">
        <v>117</v>
      </c>
      <c r="M344" s="19" t="s">
        <v>80</v>
      </c>
      <c r="N344" s="20" t="s">
        <v>117</v>
      </c>
      <c r="O344" s="20" t="s">
        <v>82</v>
      </c>
    </row>
    <row r="345" spans="1:15" x14ac:dyDescent="0.3">
      <c r="A345" s="12" t="s">
        <v>389</v>
      </c>
      <c r="B345" s="12" t="s">
        <v>147</v>
      </c>
      <c r="C345" s="12" t="s">
        <v>148</v>
      </c>
      <c r="D345" s="12" t="s">
        <v>79</v>
      </c>
      <c r="E345" s="21">
        <v>7.4568448181333302</v>
      </c>
      <c r="F345" s="23">
        <v>26904.4242166816</v>
      </c>
      <c r="G345" s="23">
        <v>9004.2293824472508</v>
      </c>
      <c r="H345" s="16">
        <v>2.9879763246734599</v>
      </c>
      <c r="I345" s="16" t="s">
        <v>117</v>
      </c>
      <c r="J345" s="16">
        <v>17.523108094223598</v>
      </c>
      <c r="K345" s="17" t="s">
        <v>117</v>
      </c>
      <c r="L345" s="18" t="s">
        <v>117</v>
      </c>
      <c r="N345" s="20" t="s">
        <v>117</v>
      </c>
      <c r="O345" s="20" t="s">
        <v>82</v>
      </c>
    </row>
    <row r="346" spans="1:15" x14ac:dyDescent="0.3">
      <c r="A346" s="12" t="s">
        <v>390</v>
      </c>
      <c r="B346" s="12" t="s">
        <v>147</v>
      </c>
      <c r="C346" s="12" t="s">
        <v>183</v>
      </c>
      <c r="D346" s="12" t="s">
        <v>79</v>
      </c>
      <c r="E346" s="21">
        <v>7.4568187277333298</v>
      </c>
      <c r="F346" s="23">
        <v>445798.90188491298</v>
      </c>
      <c r="G346" s="23">
        <v>70065.875665074505</v>
      </c>
      <c r="H346" s="16">
        <v>6.3625680497578996</v>
      </c>
      <c r="I346" s="16" t="s">
        <v>117</v>
      </c>
      <c r="J346" s="16">
        <v>37.626956513287404</v>
      </c>
      <c r="K346" s="17" t="s">
        <v>117</v>
      </c>
      <c r="L346" s="18" t="s">
        <v>117</v>
      </c>
      <c r="N346" s="20" t="s">
        <v>117</v>
      </c>
      <c r="O346" s="20" t="s">
        <v>82</v>
      </c>
    </row>
    <row r="347" spans="1:15" x14ac:dyDescent="0.3">
      <c r="A347" s="12" t="s">
        <v>391</v>
      </c>
      <c r="B347" s="12" t="s">
        <v>147</v>
      </c>
      <c r="C347" s="12" t="s">
        <v>194</v>
      </c>
      <c r="D347" s="12" t="s">
        <v>79</v>
      </c>
      <c r="E347" s="21">
        <v>7.4568262992000003</v>
      </c>
      <c r="F347" s="23">
        <v>4664663.88048648</v>
      </c>
      <c r="G347" s="23">
        <v>89972.960568051305</v>
      </c>
      <c r="H347" s="16">
        <v>51.845174939623597</v>
      </c>
      <c r="I347" s="16" t="s">
        <v>117</v>
      </c>
      <c r="J347" s="16">
        <v>283.40696094859101</v>
      </c>
      <c r="K347" s="17" t="s">
        <v>117</v>
      </c>
      <c r="L347" s="18" t="s">
        <v>117</v>
      </c>
      <c r="M347" s="19" t="s">
        <v>237</v>
      </c>
      <c r="N347" s="20" t="s">
        <v>117</v>
      </c>
      <c r="O347" s="20" t="s">
        <v>82</v>
      </c>
    </row>
    <row r="348" spans="1:15" x14ac:dyDescent="0.3">
      <c r="A348" s="12" t="s">
        <v>392</v>
      </c>
      <c r="B348" s="12" t="s">
        <v>147</v>
      </c>
      <c r="C348" s="12" t="s">
        <v>216</v>
      </c>
      <c r="D348" s="12" t="s">
        <v>103</v>
      </c>
      <c r="E348" s="21">
        <v>7.4568369615999996</v>
      </c>
      <c r="F348" s="23">
        <v>828.07195250030099</v>
      </c>
      <c r="G348" s="23">
        <v>13783.9101530021</v>
      </c>
      <c r="H348" s="16">
        <v>6.0075257550916999E-2</v>
      </c>
      <c r="I348" s="16" t="s">
        <v>117</v>
      </c>
      <c r="J348" s="16">
        <v>-0.177443703341439</v>
      </c>
      <c r="K348" s="17" t="s">
        <v>117</v>
      </c>
      <c r="L348" s="18" t="s">
        <v>117</v>
      </c>
      <c r="M348" s="19" t="s">
        <v>80</v>
      </c>
      <c r="N348" s="20" t="s">
        <v>117</v>
      </c>
      <c r="O348" s="20" t="s">
        <v>82</v>
      </c>
    </row>
    <row r="349" spans="1:15" x14ac:dyDescent="0.3">
      <c r="A349" s="12" t="s">
        <v>393</v>
      </c>
      <c r="B349" s="12" t="s">
        <v>147</v>
      </c>
      <c r="C349" s="12" t="s">
        <v>189</v>
      </c>
      <c r="D349" s="12" t="s">
        <v>79</v>
      </c>
      <c r="E349" s="21">
        <v>7.4568409042666604</v>
      </c>
      <c r="F349" s="23">
        <v>2560933.9917935799</v>
      </c>
      <c r="G349" s="23">
        <v>73516.311163917097</v>
      </c>
      <c r="H349" s="16">
        <v>34.834908760364002</v>
      </c>
      <c r="I349" s="16" t="s">
        <v>117</v>
      </c>
      <c r="J349" s="16">
        <v>196.31660655994</v>
      </c>
      <c r="K349" s="17" t="s">
        <v>117</v>
      </c>
      <c r="L349" s="18" t="s">
        <v>117</v>
      </c>
      <c r="N349" s="20" t="s">
        <v>117</v>
      </c>
      <c r="O349" s="20" t="s">
        <v>82</v>
      </c>
    </row>
    <row r="350" spans="1:15" x14ac:dyDescent="0.3">
      <c r="A350" s="12" t="s">
        <v>394</v>
      </c>
      <c r="B350" s="12" t="s">
        <v>147</v>
      </c>
      <c r="C350" s="12" t="s">
        <v>185</v>
      </c>
      <c r="D350" s="12" t="s">
        <v>79</v>
      </c>
      <c r="E350" s="21">
        <v>7.4569178528000002</v>
      </c>
      <c r="F350" s="23">
        <v>8072.6489930896696</v>
      </c>
      <c r="G350" s="23">
        <v>84713.547829096395</v>
      </c>
      <c r="H350" s="16">
        <v>9.5293482565216997E-2</v>
      </c>
      <c r="I350" s="16" t="s">
        <v>117</v>
      </c>
      <c r="J350" s="16">
        <v>3.6932872870208001E-2</v>
      </c>
      <c r="K350" s="17" t="s">
        <v>117</v>
      </c>
      <c r="L350" s="18" t="s">
        <v>117</v>
      </c>
      <c r="M350" s="19" t="s">
        <v>80</v>
      </c>
      <c r="N350" s="20" t="s">
        <v>117</v>
      </c>
      <c r="O350" s="20" t="s">
        <v>82</v>
      </c>
    </row>
    <row r="351" spans="1:15" x14ac:dyDescent="0.3">
      <c r="A351" s="12" t="s">
        <v>395</v>
      </c>
      <c r="B351" s="12" t="s">
        <v>147</v>
      </c>
      <c r="C351" s="12" t="s">
        <v>396</v>
      </c>
      <c r="D351" s="12" t="s">
        <v>79</v>
      </c>
      <c r="E351" s="21">
        <v>7.4569373943999997</v>
      </c>
      <c r="F351" s="23">
        <v>16818.1497806851</v>
      </c>
      <c r="G351" s="23">
        <v>74909.927262688201</v>
      </c>
      <c r="H351" s="16">
        <v>0.22451162876862199</v>
      </c>
      <c r="I351" s="16" t="s">
        <v>117</v>
      </c>
      <c r="J351" s="16">
        <v>0.82318588768737599</v>
      </c>
      <c r="K351" s="17" t="s">
        <v>117</v>
      </c>
      <c r="L351" s="18" t="s">
        <v>117</v>
      </c>
      <c r="M351" s="19" t="s">
        <v>80</v>
      </c>
      <c r="N351" s="20" t="s">
        <v>117</v>
      </c>
      <c r="O351" s="20" t="s">
        <v>82</v>
      </c>
    </row>
    <row r="352" spans="1:15" x14ac:dyDescent="0.3">
      <c r="A352" s="12" t="s">
        <v>397</v>
      </c>
      <c r="B352" s="12" t="s">
        <v>147</v>
      </c>
      <c r="C352" s="12" t="s">
        <v>181</v>
      </c>
      <c r="D352" s="12" t="s">
        <v>79</v>
      </c>
      <c r="E352" s="21">
        <v>7.45687921146666</v>
      </c>
      <c r="F352" s="23">
        <v>328452.083223583</v>
      </c>
      <c r="G352" s="23">
        <v>63816.5135115921</v>
      </c>
      <c r="H352" s="16">
        <v>5.1468196106313604</v>
      </c>
      <c r="I352" s="16" t="s">
        <v>117</v>
      </c>
      <c r="J352" s="16">
        <v>30.420049040823599</v>
      </c>
      <c r="K352" s="17" t="s">
        <v>117</v>
      </c>
      <c r="L352" s="18" t="s">
        <v>117</v>
      </c>
      <c r="N352" s="20" t="s">
        <v>117</v>
      </c>
      <c r="O352" s="20" t="s">
        <v>82</v>
      </c>
    </row>
    <row r="353" spans="1:15" x14ac:dyDescent="0.3">
      <c r="A353" s="12" t="s">
        <v>398</v>
      </c>
      <c r="B353" s="12" t="s">
        <v>147</v>
      </c>
      <c r="C353" s="12" t="s">
        <v>218</v>
      </c>
      <c r="D353" s="12" t="s">
        <v>79</v>
      </c>
      <c r="E353" s="21">
        <v>7.4567718826666596</v>
      </c>
      <c r="F353" s="23">
        <v>11691.747955176999</v>
      </c>
      <c r="G353" s="23">
        <v>57217.376619991403</v>
      </c>
      <c r="H353" s="16">
        <v>0.204339112448787</v>
      </c>
      <c r="I353" s="16" t="s">
        <v>117</v>
      </c>
      <c r="J353" s="16">
        <v>0.70047432032275803</v>
      </c>
      <c r="K353" s="17" t="s">
        <v>117</v>
      </c>
      <c r="L353" s="18" t="s">
        <v>117</v>
      </c>
      <c r="M353" s="19" t="s">
        <v>80</v>
      </c>
      <c r="N353" s="20" t="s">
        <v>117</v>
      </c>
      <c r="O353" s="20" t="s">
        <v>82</v>
      </c>
    </row>
    <row r="354" spans="1:15" x14ac:dyDescent="0.3">
      <c r="A354" s="12" t="s">
        <v>399</v>
      </c>
      <c r="B354" s="12" t="s">
        <v>147</v>
      </c>
      <c r="C354" s="12" t="s">
        <v>168</v>
      </c>
      <c r="D354" s="12" t="s">
        <v>79</v>
      </c>
      <c r="E354" s="21">
        <v>7.4569366645333304</v>
      </c>
      <c r="F354" s="23">
        <v>789791.60466571804</v>
      </c>
      <c r="G354" s="23">
        <v>77584.028893612398</v>
      </c>
      <c r="H354" s="16">
        <v>10.1798220062627</v>
      </c>
      <c r="I354" s="16" t="s">
        <v>117</v>
      </c>
      <c r="J354" s="16">
        <v>60.001721897033903</v>
      </c>
      <c r="K354" s="17" t="s">
        <v>117</v>
      </c>
      <c r="L354" s="18" t="s">
        <v>117</v>
      </c>
      <c r="N354" s="20" t="s">
        <v>117</v>
      </c>
      <c r="O354" s="20" t="s">
        <v>82</v>
      </c>
    </row>
    <row r="355" spans="1:15" x14ac:dyDescent="0.3">
      <c r="A355" s="12" t="s">
        <v>400</v>
      </c>
      <c r="B355" s="12" t="s">
        <v>147</v>
      </c>
      <c r="C355" s="12" t="s">
        <v>78</v>
      </c>
      <c r="D355" s="12" t="s">
        <v>79</v>
      </c>
      <c r="E355" s="21">
        <v>7.4568668752000002</v>
      </c>
      <c r="F355" s="23">
        <v>2535.49053629334</v>
      </c>
      <c r="G355" s="23">
        <v>11051.060543748499</v>
      </c>
      <c r="H355" s="16">
        <v>0.22943413677410801</v>
      </c>
      <c r="I355" s="16" t="s">
        <v>117</v>
      </c>
      <c r="J355" s="16">
        <v>0.85312823038950003</v>
      </c>
      <c r="K355" s="17" t="s">
        <v>117</v>
      </c>
      <c r="L355" s="18" t="s">
        <v>117</v>
      </c>
      <c r="M355" s="19" t="s">
        <v>80</v>
      </c>
      <c r="N355" s="20" t="s">
        <v>117</v>
      </c>
      <c r="O355" s="20" t="s">
        <v>82</v>
      </c>
    </row>
    <row r="356" spans="1:15" x14ac:dyDescent="0.3">
      <c r="A356" s="12" t="s">
        <v>401</v>
      </c>
      <c r="B356" s="12" t="s">
        <v>147</v>
      </c>
      <c r="C356" s="12" t="s">
        <v>150</v>
      </c>
      <c r="D356" s="12" t="s">
        <v>79</v>
      </c>
      <c r="E356" s="21" t="s">
        <v>116</v>
      </c>
      <c r="F356" s="23" t="s">
        <v>116</v>
      </c>
      <c r="G356" s="23">
        <v>3742.9593979483302</v>
      </c>
      <c r="H356" s="16" t="s">
        <v>116</v>
      </c>
      <c r="I356" s="16" t="s">
        <v>117</v>
      </c>
      <c r="J356" s="16" t="s">
        <v>116</v>
      </c>
      <c r="K356" s="17" t="s">
        <v>116</v>
      </c>
      <c r="L356" s="18" t="s">
        <v>116</v>
      </c>
      <c r="M356" s="19" t="s">
        <v>118</v>
      </c>
      <c r="N356" s="20" t="s">
        <v>117</v>
      </c>
      <c r="O356" s="20" t="s">
        <v>82</v>
      </c>
    </row>
    <row r="357" spans="1:15" x14ac:dyDescent="0.3">
      <c r="A357" s="12" t="s">
        <v>402</v>
      </c>
      <c r="B357" s="12" t="s">
        <v>147</v>
      </c>
      <c r="C357" s="12" t="s">
        <v>78</v>
      </c>
      <c r="D357" s="12" t="s">
        <v>79</v>
      </c>
      <c r="E357" s="21">
        <v>7.4567823280000001</v>
      </c>
      <c r="F357" s="23">
        <v>2405.1967206171498</v>
      </c>
      <c r="G357" s="23">
        <v>10272.403565050699</v>
      </c>
      <c r="H357" s="16">
        <v>0.23414157216332701</v>
      </c>
      <c r="I357" s="16" t="s">
        <v>117</v>
      </c>
      <c r="J357" s="16">
        <v>0.88176168218088902</v>
      </c>
      <c r="K357" s="17" t="s">
        <v>117</v>
      </c>
      <c r="L357" s="18" t="s">
        <v>117</v>
      </c>
      <c r="M357" s="19" t="s">
        <v>80</v>
      </c>
      <c r="N357" s="20" t="s">
        <v>117</v>
      </c>
      <c r="O357" s="20" t="s">
        <v>82</v>
      </c>
    </row>
    <row r="358" spans="1:15" x14ac:dyDescent="0.3">
      <c r="A358" s="12" t="s">
        <v>403</v>
      </c>
      <c r="B358" s="12" t="s">
        <v>147</v>
      </c>
      <c r="C358" s="12" t="s">
        <v>150</v>
      </c>
      <c r="D358" s="12" t="s">
        <v>79</v>
      </c>
      <c r="E358" s="21" t="s">
        <v>116</v>
      </c>
      <c r="F358" s="23" t="s">
        <v>116</v>
      </c>
      <c r="G358" s="23">
        <v>3037.5655998761299</v>
      </c>
      <c r="H358" s="16" t="s">
        <v>116</v>
      </c>
      <c r="I358" s="16" t="s">
        <v>117</v>
      </c>
      <c r="J358" s="16" t="s">
        <v>116</v>
      </c>
      <c r="K358" s="17" t="s">
        <v>116</v>
      </c>
      <c r="L358" s="18" t="s">
        <v>116</v>
      </c>
      <c r="M358" s="19" t="s">
        <v>118</v>
      </c>
      <c r="N358" s="20" t="s">
        <v>117</v>
      </c>
      <c r="O358" s="20" t="s">
        <v>82</v>
      </c>
    </row>
    <row r="359" spans="1:15" x14ac:dyDescent="0.3">
      <c r="A359" s="12" t="s">
        <v>404</v>
      </c>
      <c r="B359" s="12" t="s">
        <v>147</v>
      </c>
      <c r="C359" s="12" t="s">
        <v>78</v>
      </c>
      <c r="D359" s="12" t="s">
        <v>79</v>
      </c>
      <c r="E359" s="21">
        <v>7.4567950696</v>
      </c>
      <c r="F359" s="23">
        <v>1706.6811563956301</v>
      </c>
      <c r="G359" s="23">
        <v>7927.2571668998498</v>
      </c>
      <c r="H359" s="16">
        <v>0.21529277030671601</v>
      </c>
      <c r="I359" s="16" t="s">
        <v>117</v>
      </c>
      <c r="J359" s="16">
        <v>0.76710805895168999</v>
      </c>
      <c r="K359" s="17" t="s">
        <v>117</v>
      </c>
      <c r="L359" s="18" t="s">
        <v>117</v>
      </c>
      <c r="M359" s="19" t="s">
        <v>80</v>
      </c>
      <c r="N359" s="20" t="s">
        <v>117</v>
      </c>
      <c r="O359" s="20" t="s">
        <v>82</v>
      </c>
    </row>
    <row r="360" spans="1:15" x14ac:dyDescent="0.3">
      <c r="A360" s="12" t="s">
        <v>405</v>
      </c>
      <c r="B360" s="12" t="s">
        <v>147</v>
      </c>
      <c r="C360" s="12" t="s">
        <v>192</v>
      </c>
      <c r="D360" s="12" t="s">
        <v>79</v>
      </c>
      <c r="E360" s="21">
        <v>7.4569106914666596</v>
      </c>
      <c r="F360" s="23">
        <v>100332.185485822</v>
      </c>
      <c r="G360" s="23">
        <v>75539.042558276793</v>
      </c>
      <c r="H360" s="16">
        <v>1.32821627184933</v>
      </c>
      <c r="I360" s="16" t="s">
        <v>117</v>
      </c>
      <c r="J360" s="16">
        <v>7.5191758119066598</v>
      </c>
      <c r="K360" s="17" t="s">
        <v>117</v>
      </c>
      <c r="L360" s="18" t="s">
        <v>117</v>
      </c>
      <c r="N360" s="20" t="s">
        <v>117</v>
      </c>
      <c r="O360" s="20" t="s">
        <v>82</v>
      </c>
    </row>
    <row r="361" spans="1:15" x14ac:dyDescent="0.3">
      <c r="A361" s="12" t="s">
        <v>406</v>
      </c>
      <c r="B361" s="12" t="s">
        <v>147</v>
      </c>
      <c r="C361" s="12" t="s">
        <v>187</v>
      </c>
      <c r="D361" s="12" t="s">
        <v>79</v>
      </c>
      <c r="E361" s="21">
        <v>7.4568530568</v>
      </c>
      <c r="F361" s="23">
        <v>15960.869962095099</v>
      </c>
      <c r="G361" s="23">
        <v>61802.721500871601</v>
      </c>
      <c r="H361" s="16">
        <v>0.25825513140016099</v>
      </c>
      <c r="I361" s="16" t="s">
        <v>117</v>
      </c>
      <c r="J361" s="16">
        <v>1.02842473072122</v>
      </c>
      <c r="K361" s="17" t="s">
        <v>117</v>
      </c>
      <c r="L361" s="18" t="s">
        <v>117</v>
      </c>
      <c r="N361" s="20" t="s">
        <v>117</v>
      </c>
      <c r="O361" s="20" t="s">
        <v>82</v>
      </c>
    </row>
    <row r="362" spans="1:15" x14ac:dyDescent="0.3">
      <c r="A362" s="12" t="s">
        <v>407</v>
      </c>
      <c r="B362" s="12" t="s">
        <v>147</v>
      </c>
      <c r="C362" s="12" t="s">
        <v>170</v>
      </c>
      <c r="D362" s="12" t="s">
        <v>79</v>
      </c>
      <c r="E362" s="21">
        <v>7.4567741887999999</v>
      </c>
      <c r="F362" s="23">
        <v>117090.843005886</v>
      </c>
      <c r="G362" s="23">
        <v>33112.477108970103</v>
      </c>
      <c r="H362" s="16">
        <v>3.53615474374058</v>
      </c>
      <c r="I362" s="16" t="s">
        <v>117</v>
      </c>
      <c r="J362" s="16">
        <v>20.810133507000501</v>
      </c>
      <c r="K362" s="17" t="s">
        <v>117</v>
      </c>
      <c r="L362" s="18" t="s">
        <v>117</v>
      </c>
      <c r="N362" s="20" t="s">
        <v>117</v>
      </c>
      <c r="O362" s="20" t="s">
        <v>82</v>
      </c>
    </row>
    <row r="363" spans="1:15" x14ac:dyDescent="0.3">
      <c r="A363" s="12" t="s">
        <v>408</v>
      </c>
      <c r="B363" s="12" t="s">
        <v>147</v>
      </c>
      <c r="C363" s="12" t="s">
        <v>199</v>
      </c>
      <c r="D363" s="12" t="s">
        <v>79</v>
      </c>
      <c r="E363" s="21">
        <v>7.4568581959999998</v>
      </c>
      <c r="F363" s="23">
        <v>6561.12560337182</v>
      </c>
      <c r="G363" s="23">
        <v>59266.909138911004</v>
      </c>
      <c r="H363" s="16">
        <v>0.11070470349641</v>
      </c>
      <c r="I363" s="16" t="s">
        <v>117</v>
      </c>
      <c r="J363" s="16">
        <v>0.13073101277330201</v>
      </c>
      <c r="K363" s="17" t="s">
        <v>117</v>
      </c>
      <c r="L363" s="18" t="s">
        <v>117</v>
      </c>
      <c r="M363" s="19" t="s">
        <v>80</v>
      </c>
      <c r="N363" s="20" t="s">
        <v>117</v>
      </c>
      <c r="O363" s="20" t="s">
        <v>82</v>
      </c>
    </row>
    <row r="364" spans="1:15" x14ac:dyDescent="0.3">
      <c r="A364" s="12" t="s">
        <v>409</v>
      </c>
      <c r="B364" s="12" t="s">
        <v>147</v>
      </c>
      <c r="C364" s="12" t="s">
        <v>156</v>
      </c>
      <c r="D364" s="12" t="s">
        <v>79</v>
      </c>
      <c r="E364" s="21">
        <v>7.4568997664000003</v>
      </c>
      <c r="F364" s="23">
        <v>108920.346824787</v>
      </c>
      <c r="G364" s="23">
        <v>1965.45721113237</v>
      </c>
      <c r="H364" s="16">
        <v>55.417307590244803</v>
      </c>
      <c r="I364" s="16" t="s">
        <v>117</v>
      </c>
      <c r="J364" s="16">
        <v>301.08262751333001</v>
      </c>
      <c r="K364" s="17" t="s">
        <v>117</v>
      </c>
      <c r="L364" s="18" t="s">
        <v>117</v>
      </c>
      <c r="M364" s="19" t="s">
        <v>237</v>
      </c>
      <c r="N364" s="20" t="s">
        <v>117</v>
      </c>
      <c r="O364" s="20" t="s">
        <v>82</v>
      </c>
    </row>
    <row r="365" spans="1:15" x14ac:dyDescent="0.3">
      <c r="A365" s="12" t="s">
        <v>410</v>
      </c>
      <c r="B365" s="12" t="s">
        <v>147</v>
      </c>
      <c r="C365" s="12" t="s">
        <v>152</v>
      </c>
      <c r="D365" s="12" t="s">
        <v>79</v>
      </c>
      <c r="E365" s="21">
        <v>7.4567945688000004</v>
      </c>
      <c r="F365" s="23">
        <v>4429683.8664442301</v>
      </c>
      <c r="G365" s="23">
        <v>93440.995591880099</v>
      </c>
      <c r="H365" s="16">
        <v>47.406214353618999</v>
      </c>
      <c r="I365" s="16" t="s">
        <v>117</v>
      </c>
      <c r="J365" s="16">
        <v>261.157767639474</v>
      </c>
      <c r="K365" s="17" t="s">
        <v>117</v>
      </c>
      <c r="L365" s="18" t="s">
        <v>117</v>
      </c>
      <c r="M365" s="19" t="s">
        <v>237</v>
      </c>
      <c r="N365" s="20" t="s">
        <v>117</v>
      </c>
      <c r="O365" s="20" t="s">
        <v>82</v>
      </c>
    </row>
    <row r="366" spans="1:15" x14ac:dyDescent="0.3">
      <c r="A366" s="12" t="s">
        <v>411</v>
      </c>
      <c r="B366" s="12" t="s">
        <v>147</v>
      </c>
      <c r="C366" s="12" t="s">
        <v>150</v>
      </c>
      <c r="D366" s="12" t="s">
        <v>79</v>
      </c>
      <c r="E366" s="21" t="s">
        <v>116</v>
      </c>
      <c r="F366" s="23" t="s">
        <v>116</v>
      </c>
      <c r="G366" s="23">
        <v>2553.3019658172002</v>
      </c>
      <c r="H366" s="16" t="s">
        <v>116</v>
      </c>
      <c r="I366" s="16" t="s">
        <v>117</v>
      </c>
      <c r="J366" s="16" t="s">
        <v>116</v>
      </c>
      <c r="K366" s="17" t="s">
        <v>116</v>
      </c>
      <c r="L366" s="18" t="s">
        <v>116</v>
      </c>
      <c r="M366" s="19" t="s">
        <v>118</v>
      </c>
      <c r="N366" s="20" t="s">
        <v>117</v>
      </c>
      <c r="O366" s="20" t="s">
        <v>82</v>
      </c>
    </row>
    <row r="367" spans="1:15" x14ac:dyDescent="0.3">
      <c r="A367" s="12" t="s">
        <v>412</v>
      </c>
      <c r="B367" s="12" t="s">
        <v>147</v>
      </c>
      <c r="C367" s="12" t="s">
        <v>174</v>
      </c>
      <c r="D367" s="12" t="s">
        <v>79</v>
      </c>
      <c r="E367" s="21">
        <v>7.4467489634666597</v>
      </c>
      <c r="F367" s="23">
        <v>1624.4471950081499</v>
      </c>
      <c r="G367" s="23">
        <v>37203.622959481501</v>
      </c>
      <c r="H367" s="16">
        <v>4.3663682883178997E-2</v>
      </c>
      <c r="I367" s="16" t="s">
        <v>117</v>
      </c>
      <c r="J367" s="16">
        <v>-0.27735483046936898</v>
      </c>
      <c r="K367" s="17" t="s">
        <v>117</v>
      </c>
      <c r="L367" s="18" t="s">
        <v>117</v>
      </c>
      <c r="M367" s="19" t="s">
        <v>80</v>
      </c>
      <c r="N367" s="20" t="s">
        <v>117</v>
      </c>
      <c r="O367" s="20" t="s">
        <v>82</v>
      </c>
    </row>
    <row r="368" spans="1:15" x14ac:dyDescent="0.3">
      <c r="A368" s="12" t="s">
        <v>413</v>
      </c>
      <c r="B368" s="12" t="s">
        <v>147</v>
      </c>
      <c r="C368" s="12" t="s">
        <v>203</v>
      </c>
      <c r="D368" s="12" t="s">
        <v>79</v>
      </c>
      <c r="E368" s="21">
        <v>7.45684655413333</v>
      </c>
      <c r="F368" s="23">
        <v>1159.1098410207601</v>
      </c>
      <c r="G368" s="23">
        <v>48129.116480828001</v>
      </c>
      <c r="H368" s="16">
        <v>2.408333927099E-2</v>
      </c>
      <c r="I368" s="16" t="s">
        <v>117</v>
      </c>
      <c r="J368" s="16">
        <v>-0.39656721781760501</v>
      </c>
      <c r="K368" s="17" t="s">
        <v>117</v>
      </c>
      <c r="L368" s="18" t="s">
        <v>117</v>
      </c>
      <c r="M368" s="19" t="s">
        <v>80</v>
      </c>
      <c r="N368" s="20" t="s">
        <v>117</v>
      </c>
      <c r="O368" s="20" t="s">
        <v>82</v>
      </c>
    </row>
    <row r="369" spans="1:16" x14ac:dyDescent="0.3">
      <c r="A369" s="12" t="s">
        <v>414</v>
      </c>
      <c r="B369" s="12" t="s">
        <v>147</v>
      </c>
      <c r="C369" s="12" t="s">
        <v>205</v>
      </c>
      <c r="D369" s="12" t="s">
        <v>79</v>
      </c>
      <c r="E369" s="21">
        <v>7.4568820229333301</v>
      </c>
      <c r="F369" s="23">
        <v>33664.137658560699</v>
      </c>
      <c r="G369" s="23">
        <v>52116.268349227503</v>
      </c>
      <c r="H369" s="16">
        <v>0.64594297951226298</v>
      </c>
      <c r="I369" s="16" t="s">
        <v>117</v>
      </c>
      <c r="J369" s="16">
        <v>3.38409389294999</v>
      </c>
      <c r="K369" s="17" t="s">
        <v>117</v>
      </c>
      <c r="L369" s="18" t="s">
        <v>117</v>
      </c>
      <c r="N369" s="20" t="s">
        <v>117</v>
      </c>
      <c r="O369" s="20" t="s">
        <v>82</v>
      </c>
    </row>
    <row r="370" spans="1:16" x14ac:dyDescent="0.3">
      <c r="A370" s="12" t="s">
        <v>415</v>
      </c>
      <c r="B370" s="12" t="s">
        <v>147</v>
      </c>
      <c r="C370" s="12" t="s">
        <v>160</v>
      </c>
      <c r="D370" s="12" t="s">
        <v>79</v>
      </c>
      <c r="E370" s="21">
        <v>7.45687295093333</v>
      </c>
      <c r="F370" s="23">
        <v>10012.789189753101</v>
      </c>
      <c r="G370" s="23">
        <v>57276.307157460004</v>
      </c>
      <c r="H370" s="16">
        <v>0.17481555090880199</v>
      </c>
      <c r="I370" s="16" t="s">
        <v>117</v>
      </c>
      <c r="J370" s="16">
        <v>0.520857983676003</v>
      </c>
      <c r="K370" s="17" t="s">
        <v>117</v>
      </c>
      <c r="L370" s="18" t="s">
        <v>117</v>
      </c>
      <c r="M370" s="19" t="s">
        <v>80</v>
      </c>
      <c r="N370" s="20" t="s">
        <v>117</v>
      </c>
      <c r="O370" s="20" t="s">
        <v>82</v>
      </c>
    </row>
    <row r="371" spans="1:16" x14ac:dyDescent="0.3">
      <c r="A371" s="12" t="s">
        <v>416</v>
      </c>
      <c r="B371" s="12" t="s">
        <v>147</v>
      </c>
      <c r="C371" s="12" t="s">
        <v>211</v>
      </c>
      <c r="D371" s="12" t="s">
        <v>79</v>
      </c>
      <c r="E371" s="21">
        <v>7.4568477309333296</v>
      </c>
      <c r="F371" s="23">
        <v>1937.8366933672401</v>
      </c>
      <c r="G371" s="23">
        <v>30406.756327668401</v>
      </c>
      <c r="H371" s="16">
        <v>6.3730464127273997E-2</v>
      </c>
      <c r="I371" s="16" t="s">
        <v>117</v>
      </c>
      <c r="J371" s="16">
        <v>-0.155192441567546</v>
      </c>
      <c r="K371" s="17" t="s">
        <v>117</v>
      </c>
      <c r="L371" s="18" t="s">
        <v>117</v>
      </c>
      <c r="M371" s="19" t="s">
        <v>80</v>
      </c>
      <c r="N371" s="20" t="s">
        <v>117</v>
      </c>
      <c r="O371" s="20" t="s">
        <v>82</v>
      </c>
    </row>
    <row r="372" spans="1:16" x14ac:dyDescent="0.3">
      <c r="A372" s="12" t="s">
        <v>417</v>
      </c>
      <c r="B372" s="12" t="s">
        <v>147</v>
      </c>
      <c r="C372" s="12" t="s">
        <v>183</v>
      </c>
      <c r="D372" s="12" t="s">
        <v>79</v>
      </c>
      <c r="E372" s="21">
        <v>7.4569332943999997</v>
      </c>
      <c r="F372" s="23">
        <v>338829.742721332</v>
      </c>
      <c r="G372" s="23">
        <v>55119.592169864503</v>
      </c>
      <c r="H372" s="16">
        <v>6.1471743418773004</v>
      </c>
      <c r="I372" s="16" t="s">
        <v>117</v>
      </c>
      <c r="J372" s="16">
        <v>36.353009134772599</v>
      </c>
      <c r="K372" s="17" t="s">
        <v>117</v>
      </c>
      <c r="L372" s="18" t="s">
        <v>117</v>
      </c>
      <c r="N372" s="20" t="s">
        <v>117</v>
      </c>
      <c r="O372" s="20" t="s">
        <v>82</v>
      </c>
    </row>
    <row r="373" spans="1:16" x14ac:dyDescent="0.3">
      <c r="A373" s="12" t="s">
        <v>418</v>
      </c>
      <c r="B373" s="12" t="s">
        <v>147</v>
      </c>
      <c r="C373" s="12" t="s">
        <v>164</v>
      </c>
      <c r="D373" s="12" t="s">
        <v>79</v>
      </c>
      <c r="E373" s="21">
        <v>7.4568891600000002</v>
      </c>
      <c r="F373" s="23">
        <v>8684.6163893261601</v>
      </c>
      <c r="G373" s="23">
        <v>52320.978217425603</v>
      </c>
      <c r="H373" s="16">
        <v>0.16598727098022301</v>
      </c>
      <c r="I373" s="16" t="s">
        <v>117</v>
      </c>
      <c r="J373" s="16">
        <v>0.46714329570221902</v>
      </c>
      <c r="K373" s="17" t="s">
        <v>117</v>
      </c>
      <c r="L373" s="18" t="s">
        <v>117</v>
      </c>
      <c r="M373" s="19" t="s">
        <v>80</v>
      </c>
      <c r="N373" s="20" t="s">
        <v>117</v>
      </c>
      <c r="O373" s="20" t="s">
        <v>82</v>
      </c>
    </row>
    <row r="374" spans="1:16" x14ac:dyDescent="0.3">
      <c r="A374" s="12" t="s">
        <v>419</v>
      </c>
      <c r="B374" s="12" t="s">
        <v>147</v>
      </c>
      <c r="C374" s="12" t="s">
        <v>354</v>
      </c>
      <c r="D374" s="12" t="s">
        <v>79</v>
      </c>
      <c r="E374" s="21">
        <v>7.4568658173333304</v>
      </c>
      <c r="F374" s="23">
        <v>461365.786831751</v>
      </c>
      <c r="G374" s="23">
        <v>6050.9040666979599</v>
      </c>
      <c r="H374" s="16">
        <v>76.247413898188398</v>
      </c>
      <c r="I374" s="16" t="s">
        <v>117</v>
      </c>
      <c r="J374" s="16">
        <v>400.43352965019801</v>
      </c>
      <c r="K374" s="17" t="s">
        <v>117</v>
      </c>
      <c r="L374" s="18" t="s">
        <v>117</v>
      </c>
      <c r="M374" s="19" t="s">
        <v>237</v>
      </c>
      <c r="N374" s="20" t="s">
        <v>117</v>
      </c>
      <c r="O374" s="20" t="s">
        <v>82</v>
      </c>
    </row>
    <row r="375" spans="1:16" x14ac:dyDescent="0.3">
      <c r="A375" s="12" t="s">
        <v>420</v>
      </c>
      <c r="B375" s="12" t="s">
        <v>147</v>
      </c>
      <c r="C375" s="12" t="s">
        <v>216</v>
      </c>
      <c r="D375" s="12" t="s">
        <v>79</v>
      </c>
      <c r="E375" s="21" t="s">
        <v>116</v>
      </c>
      <c r="F375" s="23" t="s">
        <v>116</v>
      </c>
      <c r="G375" s="23">
        <v>6728.7019280861996</v>
      </c>
      <c r="H375" s="16" t="s">
        <v>116</v>
      </c>
      <c r="I375" s="16" t="s">
        <v>117</v>
      </c>
      <c r="J375" s="16" t="s">
        <v>116</v>
      </c>
      <c r="K375" s="17" t="s">
        <v>116</v>
      </c>
      <c r="L375" s="18" t="s">
        <v>116</v>
      </c>
      <c r="M375" s="19" t="s">
        <v>118</v>
      </c>
      <c r="N375" s="20" t="s">
        <v>117</v>
      </c>
      <c r="O375" s="20" t="s">
        <v>82</v>
      </c>
    </row>
    <row r="377" spans="1:16" x14ac:dyDescent="0.3">
      <c r="A377" s="11" t="s">
        <v>50</v>
      </c>
      <c r="C377" s="11" t="s">
        <v>51</v>
      </c>
      <c r="D377" s="11" t="s">
        <v>52</v>
      </c>
      <c r="F377" s="13" t="s">
        <v>53</v>
      </c>
      <c r="G377" s="14" t="s">
        <v>54</v>
      </c>
      <c r="H377" s="15"/>
    </row>
    <row r="378" spans="1:16" x14ac:dyDescent="0.3">
      <c r="A378" s="12" t="s">
        <v>423</v>
      </c>
      <c r="C378" s="12" t="s">
        <v>239</v>
      </c>
      <c r="D378" s="12" t="s">
        <v>240</v>
      </c>
      <c r="F378" s="22" t="s">
        <v>58</v>
      </c>
      <c r="G378" s="22" t="s">
        <v>424</v>
      </c>
    </row>
    <row r="379" spans="1:16" x14ac:dyDescent="0.3">
      <c r="I379" s="24" t="s">
        <v>60</v>
      </c>
      <c r="J379" s="24" t="s">
        <v>61</v>
      </c>
    </row>
    <row r="380" spans="1:16" s="1" customFormat="1" x14ac:dyDescent="0.3">
      <c r="A380" s="11" t="s">
        <v>62</v>
      </c>
      <c r="B380" s="11" t="s">
        <v>63</v>
      </c>
      <c r="C380" s="11" t="s">
        <v>64</v>
      </c>
      <c r="D380" s="25" t="s">
        <v>65</v>
      </c>
      <c r="E380" s="30" t="s">
        <v>75</v>
      </c>
      <c r="F380" s="26" t="s">
        <v>66</v>
      </c>
      <c r="G380" s="26" t="s">
        <v>67</v>
      </c>
      <c r="H380" s="24" t="s">
        <v>68</v>
      </c>
      <c r="I380" s="24" t="s">
        <v>69</v>
      </c>
      <c r="J380" s="24" t="s">
        <v>69</v>
      </c>
      <c r="K380" s="27" t="s">
        <v>70</v>
      </c>
      <c r="L380" s="28" t="s">
        <v>71</v>
      </c>
      <c r="M380" s="29" t="s">
        <v>72</v>
      </c>
      <c r="N380" s="29" t="s">
        <v>73</v>
      </c>
      <c r="O380" s="29" t="s">
        <v>74</v>
      </c>
      <c r="P380" s="29"/>
    </row>
    <row r="381" spans="1:16" x14ac:dyDescent="0.3">
      <c r="A381" s="12" t="s">
        <v>294</v>
      </c>
      <c r="B381" s="12" t="s">
        <v>77</v>
      </c>
      <c r="C381" s="12" t="s">
        <v>78</v>
      </c>
      <c r="D381" s="12" t="s">
        <v>79</v>
      </c>
      <c r="E381" s="21">
        <v>7.4378536408000002</v>
      </c>
      <c r="F381" s="23">
        <v>37497.536175158799</v>
      </c>
      <c r="G381" s="23" t="s">
        <v>117</v>
      </c>
      <c r="H381" s="16" t="s">
        <v>117</v>
      </c>
      <c r="I381" s="16">
        <v>5</v>
      </c>
      <c r="J381" s="16" t="s">
        <v>117</v>
      </c>
      <c r="K381" s="17" t="s">
        <v>117</v>
      </c>
      <c r="L381" s="18" t="s">
        <v>117</v>
      </c>
      <c r="N381" s="20" t="s">
        <v>81</v>
      </c>
    </row>
    <row r="382" spans="1:16" x14ac:dyDescent="0.3">
      <c r="A382" s="12" t="s">
        <v>295</v>
      </c>
      <c r="B382" s="12" t="s">
        <v>77</v>
      </c>
      <c r="C382" s="12" t="s">
        <v>84</v>
      </c>
      <c r="D382" s="12" t="s">
        <v>79</v>
      </c>
      <c r="E382" s="21">
        <v>7.4378746807999896</v>
      </c>
      <c r="F382" s="23">
        <v>65631.521753880297</v>
      </c>
      <c r="G382" s="23" t="s">
        <v>117</v>
      </c>
      <c r="H382" s="16" t="s">
        <v>117</v>
      </c>
      <c r="I382" s="16">
        <v>5</v>
      </c>
      <c r="J382" s="16" t="s">
        <v>117</v>
      </c>
      <c r="K382" s="17" t="s">
        <v>117</v>
      </c>
      <c r="L382" s="18" t="s">
        <v>117</v>
      </c>
      <c r="N382" s="20" t="s">
        <v>85</v>
      </c>
    </row>
    <row r="383" spans="1:16" x14ac:dyDescent="0.3">
      <c r="A383" s="12" t="s">
        <v>296</v>
      </c>
      <c r="B383" s="12" t="s">
        <v>77</v>
      </c>
      <c r="C383" s="12" t="s">
        <v>87</v>
      </c>
      <c r="D383" s="12" t="s">
        <v>79</v>
      </c>
      <c r="E383" s="21">
        <v>7.4377791776000004</v>
      </c>
      <c r="F383" s="23">
        <v>94216.107139081796</v>
      </c>
      <c r="G383" s="23" t="s">
        <v>117</v>
      </c>
      <c r="H383" s="16" t="s">
        <v>117</v>
      </c>
      <c r="I383" s="16">
        <v>5</v>
      </c>
      <c r="J383" s="16" t="s">
        <v>117</v>
      </c>
      <c r="K383" s="17" t="s">
        <v>117</v>
      </c>
      <c r="L383" s="18" t="s">
        <v>117</v>
      </c>
      <c r="N383" s="20" t="s">
        <v>88</v>
      </c>
    </row>
    <row r="384" spans="1:16" x14ac:dyDescent="0.3">
      <c r="A384" s="12" t="s">
        <v>297</v>
      </c>
      <c r="B384" s="12" t="s">
        <v>77</v>
      </c>
      <c r="C384" s="12" t="s">
        <v>90</v>
      </c>
      <c r="D384" s="12" t="s">
        <v>79</v>
      </c>
      <c r="E384" s="21">
        <v>7.42778654693333</v>
      </c>
      <c r="F384" s="23">
        <v>14815.768889400801</v>
      </c>
      <c r="G384" s="23" t="s">
        <v>117</v>
      </c>
      <c r="H384" s="16" t="s">
        <v>117</v>
      </c>
      <c r="I384" s="16">
        <v>5</v>
      </c>
      <c r="J384" s="16" t="s">
        <v>117</v>
      </c>
      <c r="K384" s="17" t="s">
        <v>117</v>
      </c>
      <c r="L384" s="18" t="s">
        <v>117</v>
      </c>
      <c r="N384" s="20" t="s">
        <v>91</v>
      </c>
    </row>
    <row r="385" spans="1:14" x14ac:dyDescent="0.3">
      <c r="A385" s="12" t="s">
        <v>298</v>
      </c>
      <c r="B385" s="12" t="s">
        <v>77</v>
      </c>
      <c r="C385" s="12" t="s">
        <v>93</v>
      </c>
      <c r="D385" s="12" t="s">
        <v>79</v>
      </c>
      <c r="E385" s="21">
        <v>7.4377639018666599</v>
      </c>
      <c r="F385" s="23">
        <v>30518.805847359599</v>
      </c>
      <c r="G385" s="23" t="s">
        <v>117</v>
      </c>
      <c r="H385" s="16" t="s">
        <v>117</v>
      </c>
      <c r="I385" s="16">
        <v>5</v>
      </c>
      <c r="J385" s="16" t="s">
        <v>117</v>
      </c>
      <c r="K385" s="17" t="s">
        <v>117</v>
      </c>
      <c r="L385" s="18" t="s">
        <v>117</v>
      </c>
      <c r="N385" s="20" t="s">
        <v>94</v>
      </c>
    </row>
    <row r="386" spans="1:14" x14ac:dyDescent="0.3">
      <c r="A386" s="12" t="s">
        <v>299</v>
      </c>
      <c r="B386" s="12" t="s">
        <v>77</v>
      </c>
      <c r="C386" s="12" t="s">
        <v>96</v>
      </c>
      <c r="D386" s="12" t="s">
        <v>79</v>
      </c>
      <c r="E386" s="21">
        <v>7.4378675834666597</v>
      </c>
      <c r="F386" s="23">
        <v>105118.992050863</v>
      </c>
      <c r="G386" s="23" t="s">
        <v>117</v>
      </c>
      <c r="H386" s="16" t="s">
        <v>117</v>
      </c>
      <c r="I386" s="16">
        <v>5</v>
      </c>
      <c r="J386" s="16" t="s">
        <v>117</v>
      </c>
      <c r="K386" s="17" t="s">
        <v>117</v>
      </c>
      <c r="L386" s="18" t="s">
        <v>117</v>
      </c>
      <c r="N386" s="20" t="s">
        <v>97</v>
      </c>
    </row>
    <row r="387" spans="1:14" x14ac:dyDescent="0.3">
      <c r="A387" s="12" t="s">
        <v>300</v>
      </c>
      <c r="B387" s="12" t="s">
        <v>77</v>
      </c>
      <c r="C387" s="12" t="s">
        <v>99</v>
      </c>
      <c r="D387" s="12" t="s">
        <v>79</v>
      </c>
      <c r="E387" s="21">
        <v>7.4378303344000001</v>
      </c>
      <c r="F387" s="23">
        <v>180627.28783543201</v>
      </c>
      <c r="G387" s="23" t="s">
        <v>117</v>
      </c>
      <c r="H387" s="16" t="s">
        <v>117</v>
      </c>
      <c r="I387" s="16">
        <v>5</v>
      </c>
      <c r="J387" s="16" t="s">
        <v>117</v>
      </c>
      <c r="K387" s="17" t="s">
        <v>117</v>
      </c>
      <c r="L387" s="18" t="s">
        <v>117</v>
      </c>
      <c r="N387" s="20" t="s">
        <v>100</v>
      </c>
    </row>
    <row r="388" spans="1:14" x14ac:dyDescent="0.3">
      <c r="A388" s="12" t="s">
        <v>301</v>
      </c>
      <c r="B388" s="12" t="s">
        <v>77</v>
      </c>
      <c r="C388" s="12" t="s">
        <v>102</v>
      </c>
      <c r="D388" s="12" t="s">
        <v>79</v>
      </c>
      <c r="E388" s="21">
        <v>7.4277956074666598</v>
      </c>
      <c r="F388" s="23">
        <v>163924.492246899</v>
      </c>
      <c r="G388" s="23" t="s">
        <v>117</v>
      </c>
      <c r="H388" s="16" t="s">
        <v>117</v>
      </c>
      <c r="I388" s="16">
        <v>5</v>
      </c>
      <c r="J388" s="16" t="s">
        <v>117</v>
      </c>
      <c r="K388" s="17" t="s">
        <v>117</v>
      </c>
      <c r="L388" s="18" t="s">
        <v>117</v>
      </c>
      <c r="N388" s="20" t="s">
        <v>104</v>
      </c>
    </row>
    <row r="389" spans="1:14" x14ac:dyDescent="0.3">
      <c r="A389" s="12" t="s">
        <v>302</v>
      </c>
      <c r="B389" s="12" t="s">
        <v>77</v>
      </c>
      <c r="C389" s="12" t="s">
        <v>78</v>
      </c>
      <c r="D389" s="12" t="s">
        <v>79</v>
      </c>
      <c r="E389" s="21">
        <v>7.4378356376000001</v>
      </c>
      <c r="F389" s="23">
        <v>10365.162210385701</v>
      </c>
      <c r="G389" s="23" t="s">
        <v>117</v>
      </c>
      <c r="H389" s="16" t="s">
        <v>117</v>
      </c>
      <c r="I389" s="16">
        <v>5</v>
      </c>
      <c r="J389" s="16" t="s">
        <v>117</v>
      </c>
      <c r="K389" s="17" t="s">
        <v>117</v>
      </c>
      <c r="L389" s="18" t="s">
        <v>117</v>
      </c>
      <c r="N389" s="20" t="s">
        <v>81</v>
      </c>
    </row>
    <row r="390" spans="1:14" x14ac:dyDescent="0.3">
      <c r="A390" s="12" t="s">
        <v>303</v>
      </c>
      <c r="B390" s="12" t="s">
        <v>77</v>
      </c>
      <c r="C390" s="12" t="s">
        <v>84</v>
      </c>
      <c r="D390" s="12" t="s">
        <v>79</v>
      </c>
      <c r="E390" s="21">
        <v>7.4378663365333297</v>
      </c>
      <c r="F390" s="23">
        <v>16293.342248699901</v>
      </c>
      <c r="G390" s="23" t="s">
        <v>117</v>
      </c>
      <c r="H390" s="16" t="s">
        <v>117</v>
      </c>
      <c r="I390" s="16">
        <v>5</v>
      </c>
      <c r="J390" s="16" t="s">
        <v>117</v>
      </c>
      <c r="K390" s="17" t="s">
        <v>117</v>
      </c>
      <c r="L390" s="18" t="s">
        <v>117</v>
      </c>
      <c r="N390" s="20" t="s">
        <v>85</v>
      </c>
    </row>
    <row r="391" spans="1:14" x14ac:dyDescent="0.3">
      <c r="A391" s="12" t="s">
        <v>304</v>
      </c>
      <c r="B391" s="12" t="s">
        <v>77</v>
      </c>
      <c r="C391" s="12" t="s">
        <v>87</v>
      </c>
      <c r="D391" s="12" t="s">
        <v>79</v>
      </c>
      <c r="E391" s="21">
        <v>7.4378633605333304</v>
      </c>
      <c r="F391" s="23">
        <v>141091.77160836401</v>
      </c>
      <c r="G391" s="23" t="s">
        <v>117</v>
      </c>
      <c r="H391" s="16" t="s">
        <v>117</v>
      </c>
      <c r="I391" s="16">
        <v>5</v>
      </c>
      <c r="J391" s="16" t="s">
        <v>117</v>
      </c>
      <c r="K391" s="17" t="s">
        <v>117</v>
      </c>
      <c r="L391" s="18" t="s">
        <v>117</v>
      </c>
      <c r="N391" s="20" t="s">
        <v>88</v>
      </c>
    </row>
    <row r="392" spans="1:14" x14ac:dyDescent="0.3">
      <c r="A392" s="12" t="s">
        <v>305</v>
      </c>
      <c r="B392" s="12" t="s">
        <v>77</v>
      </c>
      <c r="C392" s="12" t="s">
        <v>90</v>
      </c>
      <c r="D392" s="12" t="s">
        <v>79</v>
      </c>
      <c r="E392" s="21">
        <v>7.4378778538666603</v>
      </c>
      <c r="F392" s="23">
        <v>4643.9573029493804</v>
      </c>
      <c r="G392" s="23" t="s">
        <v>117</v>
      </c>
      <c r="H392" s="16" t="s">
        <v>117</v>
      </c>
      <c r="I392" s="16">
        <v>5</v>
      </c>
      <c r="J392" s="16" t="s">
        <v>117</v>
      </c>
      <c r="K392" s="17" t="s">
        <v>117</v>
      </c>
      <c r="L392" s="18" t="s">
        <v>117</v>
      </c>
      <c r="N392" s="20" t="s">
        <v>91</v>
      </c>
    </row>
    <row r="393" spans="1:14" x14ac:dyDescent="0.3">
      <c r="A393" s="12" t="s">
        <v>306</v>
      </c>
      <c r="B393" s="12" t="s">
        <v>77</v>
      </c>
      <c r="C393" s="12" t="s">
        <v>93</v>
      </c>
      <c r="D393" s="12" t="s">
        <v>79</v>
      </c>
      <c r="E393" s="21">
        <v>7.4377949191999999</v>
      </c>
      <c r="F393" s="23">
        <v>7614.09549236163</v>
      </c>
      <c r="G393" s="23" t="s">
        <v>117</v>
      </c>
      <c r="H393" s="16" t="s">
        <v>117</v>
      </c>
      <c r="I393" s="16">
        <v>5</v>
      </c>
      <c r="J393" s="16" t="s">
        <v>117</v>
      </c>
      <c r="K393" s="17" t="s">
        <v>117</v>
      </c>
      <c r="L393" s="18" t="s">
        <v>117</v>
      </c>
      <c r="N393" s="20" t="s">
        <v>94</v>
      </c>
    </row>
    <row r="394" spans="1:14" x14ac:dyDescent="0.3">
      <c r="A394" s="12" t="s">
        <v>307</v>
      </c>
      <c r="B394" s="12" t="s">
        <v>77</v>
      </c>
      <c r="C394" s="12" t="s">
        <v>96</v>
      </c>
      <c r="D394" s="12" t="s">
        <v>79</v>
      </c>
      <c r="E394" s="21">
        <v>7.4278403173333301</v>
      </c>
      <c r="F394" s="23">
        <v>36261.411910843497</v>
      </c>
      <c r="G394" s="23" t="s">
        <v>117</v>
      </c>
      <c r="H394" s="16" t="s">
        <v>117</v>
      </c>
      <c r="I394" s="16">
        <v>5</v>
      </c>
      <c r="J394" s="16" t="s">
        <v>117</v>
      </c>
      <c r="K394" s="17" t="s">
        <v>117</v>
      </c>
      <c r="L394" s="18" t="s">
        <v>117</v>
      </c>
      <c r="N394" s="20" t="s">
        <v>97</v>
      </c>
    </row>
    <row r="395" spans="1:14" x14ac:dyDescent="0.3">
      <c r="A395" s="12" t="s">
        <v>308</v>
      </c>
      <c r="B395" s="12" t="s">
        <v>77</v>
      </c>
      <c r="C395" s="12" t="s">
        <v>99</v>
      </c>
      <c r="D395" s="12" t="s">
        <v>79</v>
      </c>
      <c r="E395" s="21">
        <v>7.4277684146666596</v>
      </c>
      <c r="F395" s="23">
        <v>178145.24803837301</v>
      </c>
      <c r="G395" s="23" t="s">
        <v>117</v>
      </c>
      <c r="H395" s="16" t="s">
        <v>117</v>
      </c>
      <c r="I395" s="16">
        <v>5</v>
      </c>
      <c r="J395" s="16" t="s">
        <v>117</v>
      </c>
      <c r="K395" s="17" t="s">
        <v>117</v>
      </c>
      <c r="L395" s="18" t="s">
        <v>117</v>
      </c>
      <c r="N395" s="20" t="s">
        <v>100</v>
      </c>
    </row>
    <row r="396" spans="1:14" x14ac:dyDescent="0.3">
      <c r="A396" s="12" t="s">
        <v>309</v>
      </c>
      <c r="B396" s="12" t="s">
        <v>77</v>
      </c>
      <c r="C396" s="12" t="s">
        <v>102</v>
      </c>
      <c r="D396" s="12" t="s">
        <v>79</v>
      </c>
      <c r="E396" s="21">
        <v>7.4278162645333303</v>
      </c>
      <c r="F396" s="23">
        <v>162259.969239408</v>
      </c>
      <c r="G396" s="23" t="s">
        <v>117</v>
      </c>
      <c r="H396" s="16" t="s">
        <v>117</v>
      </c>
      <c r="I396" s="16">
        <v>5</v>
      </c>
      <c r="J396" s="16" t="s">
        <v>117</v>
      </c>
      <c r="K396" s="17" t="s">
        <v>117</v>
      </c>
      <c r="L396" s="18" t="s">
        <v>117</v>
      </c>
      <c r="N396" s="20" t="s">
        <v>104</v>
      </c>
    </row>
    <row r="397" spans="1:14" x14ac:dyDescent="0.3">
      <c r="A397" s="12" t="s">
        <v>310</v>
      </c>
      <c r="B397" s="12" t="s">
        <v>114</v>
      </c>
      <c r="C397" s="12" t="s">
        <v>115</v>
      </c>
      <c r="D397" s="12" t="s">
        <v>79</v>
      </c>
      <c r="E397" s="21" t="s">
        <v>116</v>
      </c>
      <c r="F397" s="23" t="s">
        <v>116</v>
      </c>
      <c r="G397" s="23" t="s">
        <v>117</v>
      </c>
      <c r="H397" s="16" t="s">
        <v>116</v>
      </c>
      <c r="I397" s="16" t="s">
        <v>117</v>
      </c>
      <c r="J397" s="16" t="s">
        <v>116</v>
      </c>
      <c r="K397" s="17" t="s">
        <v>116</v>
      </c>
      <c r="L397" s="18" t="s">
        <v>116</v>
      </c>
      <c r="M397" s="19" t="s">
        <v>118</v>
      </c>
      <c r="N397" s="20" t="s">
        <v>117</v>
      </c>
    </row>
    <row r="398" spans="1:14" x14ac:dyDescent="0.3">
      <c r="A398" s="12" t="s">
        <v>311</v>
      </c>
      <c r="B398" s="12" t="s">
        <v>114</v>
      </c>
      <c r="C398" s="12" t="s">
        <v>115</v>
      </c>
      <c r="D398" s="12" t="s">
        <v>79</v>
      </c>
      <c r="E398" s="21" t="s">
        <v>116</v>
      </c>
      <c r="F398" s="23" t="s">
        <v>116</v>
      </c>
      <c r="G398" s="23" t="s">
        <v>117</v>
      </c>
      <c r="H398" s="16" t="s">
        <v>116</v>
      </c>
      <c r="I398" s="16" t="s">
        <v>117</v>
      </c>
      <c r="J398" s="16" t="s">
        <v>116</v>
      </c>
      <c r="K398" s="17" t="s">
        <v>116</v>
      </c>
      <c r="L398" s="18" t="s">
        <v>116</v>
      </c>
      <c r="M398" s="19" t="s">
        <v>118</v>
      </c>
      <c r="N398" s="20" t="s">
        <v>117</v>
      </c>
    </row>
    <row r="399" spans="1:14" x14ac:dyDescent="0.3">
      <c r="A399" s="12" t="s">
        <v>312</v>
      </c>
      <c r="B399" s="12" t="s">
        <v>114</v>
      </c>
      <c r="C399" s="12" t="s">
        <v>115</v>
      </c>
      <c r="D399" s="12" t="s">
        <v>79</v>
      </c>
      <c r="E399" s="21" t="s">
        <v>116</v>
      </c>
      <c r="F399" s="23" t="s">
        <v>116</v>
      </c>
      <c r="G399" s="23" t="s">
        <v>117</v>
      </c>
      <c r="H399" s="16" t="s">
        <v>116</v>
      </c>
      <c r="I399" s="16" t="s">
        <v>117</v>
      </c>
      <c r="J399" s="16" t="s">
        <v>116</v>
      </c>
      <c r="K399" s="17" t="s">
        <v>116</v>
      </c>
      <c r="L399" s="18" t="s">
        <v>116</v>
      </c>
      <c r="M399" s="19" t="s">
        <v>118</v>
      </c>
      <c r="N399" s="20" t="s">
        <v>117</v>
      </c>
    </row>
    <row r="400" spans="1:14" x14ac:dyDescent="0.3">
      <c r="A400" s="12" t="s">
        <v>313</v>
      </c>
      <c r="B400" s="12" t="s">
        <v>114</v>
      </c>
      <c r="C400" s="12" t="s">
        <v>115</v>
      </c>
      <c r="D400" s="12" t="s">
        <v>79</v>
      </c>
      <c r="E400" s="21" t="s">
        <v>116</v>
      </c>
      <c r="F400" s="23" t="s">
        <v>116</v>
      </c>
      <c r="G400" s="23" t="s">
        <v>117</v>
      </c>
      <c r="H400" s="16" t="s">
        <v>116</v>
      </c>
      <c r="I400" s="16" t="s">
        <v>117</v>
      </c>
      <c r="J400" s="16" t="s">
        <v>116</v>
      </c>
      <c r="K400" s="17" t="s">
        <v>116</v>
      </c>
      <c r="L400" s="18" t="s">
        <v>116</v>
      </c>
      <c r="M400" s="19" t="s">
        <v>118</v>
      </c>
      <c r="N400" s="20" t="s">
        <v>117</v>
      </c>
    </row>
    <row r="401" spans="1:14" x14ac:dyDescent="0.3">
      <c r="A401" s="12" t="s">
        <v>314</v>
      </c>
      <c r="B401" s="12" t="s">
        <v>114</v>
      </c>
      <c r="C401" s="12" t="s">
        <v>115</v>
      </c>
      <c r="D401" s="12" t="s">
        <v>79</v>
      </c>
      <c r="E401" s="21" t="s">
        <v>116</v>
      </c>
      <c r="F401" s="23" t="s">
        <v>116</v>
      </c>
      <c r="G401" s="23" t="s">
        <v>117</v>
      </c>
      <c r="H401" s="16" t="s">
        <v>116</v>
      </c>
      <c r="I401" s="16" t="s">
        <v>117</v>
      </c>
      <c r="J401" s="16" t="s">
        <v>116</v>
      </c>
      <c r="K401" s="17" t="s">
        <v>116</v>
      </c>
      <c r="L401" s="18" t="s">
        <v>116</v>
      </c>
      <c r="M401" s="19" t="s">
        <v>118</v>
      </c>
      <c r="N401" s="20" t="s">
        <v>117</v>
      </c>
    </row>
    <row r="402" spans="1:14" x14ac:dyDescent="0.3">
      <c r="A402" s="12" t="s">
        <v>315</v>
      </c>
      <c r="B402" s="12" t="s">
        <v>114</v>
      </c>
      <c r="C402" s="12" t="s">
        <v>115</v>
      </c>
      <c r="D402" s="12" t="s">
        <v>79</v>
      </c>
      <c r="E402" s="21" t="s">
        <v>116</v>
      </c>
      <c r="F402" s="23" t="s">
        <v>116</v>
      </c>
      <c r="G402" s="23" t="s">
        <v>117</v>
      </c>
      <c r="H402" s="16" t="s">
        <v>116</v>
      </c>
      <c r="I402" s="16" t="s">
        <v>117</v>
      </c>
      <c r="J402" s="16" t="s">
        <v>116</v>
      </c>
      <c r="K402" s="17" t="s">
        <v>116</v>
      </c>
      <c r="L402" s="18" t="s">
        <v>116</v>
      </c>
      <c r="M402" s="19" t="s">
        <v>118</v>
      </c>
      <c r="N402" s="20" t="s">
        <v>117</v>
      </c>
    </row>
    <row r="403" spans="1:14" x14ac:dyDescent="0.3">
      <c r="A403" s="12" t="s">
        <v>316</v>
      </c>
      <c r="B403" s="12" t="s">
        <v>114</v>
      </c>
      <c r="C403" s="12" t="s">
        <v>115</v>
      </c>
      <c r="D403" s="12" t="s">
        <v>79</v>
      </c>
      <c r="E403" s="21" t="s">
        <v>116</v>
      </c>
      <c r="F403" s="23" t="s">
        <v>116</v>
      </c>
      <c r="G403" s="23" t="s">
        <v>117</v>
      </c>
      <c r="H403" s="16" t="s">
        <v>116</v>
      </c>
      <c r="I403" s="16" t="s">
        <v>117</v>
      </c>
      <c r="J403" s="16" t="s">
        <v>116</v>
      </c>
      <c r="K403" s="17" t="s">
        <v>116</v>
      </c>
      <c r="L403" s="18" t="s">
        <v>116</v>
      </c>
      <c r="M403" s="19" t="s">
        <v>118</v>
      </c>
      <c r="N403" s="20" t="s">
        <v>117</v>
      </c>
    </row>
    <row r="404" spans="1:14" x14ac:dyDescent="0.3">
      <c r="A404" s="12" t="s">
        <v>317</v>
      </c>
      <c r="B404" s="12" t="s">
        <v>114</v>
      </c>
      <c r="C404" s="12" t="s">
        <v>115</v>
      </c>
      <c r="D404" s="12" t="s">
        <v>79</v>
      </c>
      <c r="E404" s="21" t="s">
        <v>116</v>
      </c>
      <c r="F404" s="23" t="s">
        <v>116</v>
      </c>
      <c r="G404" s="23" t="s">
        <v>117</v>
      </c>
      <c r="H404" s="16" t="s">
        <v>116</v>
      </c>
      <c r="I404" s="16" t="s">
        <v>117</v>
      </c>
      <c r="J404" s="16" t="s">
        <v>116</v>
      </c>
      <c r="K404" s="17" t="s">
        <v>116</v>
      </c>
      <c r="L404" s="18" t="s">
        <v>116</v>
      </c>
      <c r="M404" s="19" t="s">
        <v>118</v>
      </c>
      <c r="N404" s="20" t="s">
        <v>117</v>
      </c>
    </row>
    <row r="405" spans="1:14" x14ac:dyDescent="0.3">
      <c r="A405" s="12" t="s">
        <v>318</v>
      </c>
      <c r="B405" s="12" t="s">
        <v>114</v>
      </c>
      <c r="C405" s="12" t="s">
        <v>115</v>
      </c>
      <c r="D405" s="12" t="s">
        <v>79</v>
      </c>
      <c r="E405" s="21" t="s">
        <v>116</v>
      </c>
      <c r="F405" s="23" t="s">
        <v>116</v>
      </c>
      <c r="G405" s="23" t="s">
        <v>117</v>
      </c>
      <c r="H405" s="16" t="s">
        <v>116</v>
      </c>
      <c r="I405" s="16" t="s">
        <v>117</v>
      </c>
      <c r="J405" s="16" t="s">
        <v>116</v>
      </c>
      <c r="K405" s="17" t="s">
        <v>116</v>
      </c>
      <c r="L405" s="18" t="s">
        <v>116</v>
      </c>
      <c r="M405" s="19" t="s">
        <v>118</v>
      </c>
      <c r="N405" s="20" t="s">
        <v>117</v>
      </c>
    </row>
    <row r="406" spans="1:14" x14ac:dyDescent="0.3">
      <c r="A406" s="12" t="s">
        <v>319</v>
      </c>
      <c r="B406" s="12" t="s">
        <v>114</v>
      </c>
      <c r="C406" s="12" t="s">
        <v>115</v>
      </c>
      <c r="D406" s="12" t="s">
        <v>79</v>
      </c>
      <c r="E406" s="21" t="s">
        <v>116</v>
      </c>
      <c r="F406" s="23" t="s">
        <v>116</v>
      </c>
      <c r="G406" s="23" t="s">
        <v>117</v>
      </c>
      <c r="H406" s="16" t="s">
        <v>116</v>
      </c>
      <c r="I406" s="16" t="s">
        <v>117</v>
      </c>
      <c r="J406" s="16" t="s">
        <v>116</v>
      </c>
      <c r="K406" s="17" t="s">
        <v>116</v>
      </c>
      <c r="L406" s="18" t="s">
        <v>116</v>
      </c>
      <c r="M406" s="19" t="s">
        <v>118</v>
      </c>
      <c r="N406" s="20" t="s">
        <v>117</v>
      </c>
    </row>
    <row r="407" spans="1:14" x14ac:dyDescent="0.3">
      <c r="A407" s="12" t="s">
        <v>320</v>
      </c>
      <c r="B407" s="12" t="s">
        <v>114</v>
      </c>
      <c r="C407" s="12" t="s">
        <v>115</v>
      </c>
      <c r="D407" s="12" t="s">
        <v>79</v>
      </c>
      <c r="E407" s="21" t="s">
        <v>116</v>
      </c>
      <c r="F407" s="23" t="s">
        <v>116</v>
      </c>
      <c r="G407" s="23" t="s">
        <v>117</v>
      </c>
      <c r="H407" s="16" t="s">
        <v>116</v>
      </c>
      <c r="I407" s="16" t="s">
        <v>117</v>
      </c>
      <c r="J407" s="16" t="s">
        <v>116</v>
      </c>
      <c r="K407" s="17" t="s">
        <v>116</v>
      </c>
      <c r="L407" s="18" t="s">
        <v>116</v>
      </c>
      <c r="M407" s="19" t="s">
        <v>118</v>
      </c>
      <c r="N407" s="20" t="s">
        <v>117</v>
      </c>
    </row>
    <row r="408" spans="1:14" x14ac:dyDescent="0.3">
      <c r="A408" s="12" t="s">
        <v>321</v>
      </c>
      <c r="B408" s="12" t="s">
        <v>114</v>
      </c>
      <c r="C408" s="12" t="s">
        <v>115</v>
      </c>
      <c r="D408" s="12" t="s">
        <v>79</v>
      </c>
      <c r="E408" s="21" t="s">
        <v>116</v>
      </c>
      <c r="F408" s="23" t="s">
        <v>116</v>
      </c>
      <c r="G408" s="23" t="s">
        <v>117</v>
      </c>
      <c r="H408" s="16" t="s">
        <v>116</v>
      </c>
      <c r="I408" s="16" t="s">
        <v>117</v>
      </c>
      <c r="J408" s="16" t="s">
        <v>116</v>
      </c>
      <c r="K408" s="17" t="s">
        <v>116</v>
      </c>
      <c r="L408" s="18" t="s">
        <v>116</v>
      </c>
      <c r="M408" s="19" t="s">
        <v>118</v>
      </c>
      <c r="N408" s="20" t="s">
        <v>117</v>
      </c>
    </row>
    <row r="409" spans="1:14" x14ac:dyDescent="0.3">
      <c r="A409" s="12" t="s">
        <v>322</v>
      </c>
      <c r="B409" s="12" t="s">
        <v>114</v>
      </c>
      <c r="C409" s="12" t="s">
        <v>115</v>
      </c>
      <c r="D409" s="12" t="s">
        <v>79</v>
      </c>
      <c r="E409" s="21" t="s">
        <v>116</v>
      </c>
      <c r="F409" s="23" t="s">
        <v>116</v>
      </c>
      <c r="G409" s="23" t="s">
        <v>117</v>
      </c>
      <c r="H409" s="16" t="s">
        <v>116</v>
      </c>
      <c r="I409" s="16" t="s">
        <v>117</v>
      </c>
      <c r="J409" s="16" t="s">
        <v>116</v>
      </c>
      <c r="K409" s="17" t="s">
        <v>116</v>
      </c>
      <c r="L409" s="18" t="s">
        <v>116</v>
      </c>
      <c r="M409" s="19" t="s">
        <v>118</v>
      </c>
      <c r="N409" s="20" t="s">
        <v>117</v>
      </c>
    </row>
    <row r="410" spans="1:14" x14ac:dyDescent="0.3">
      <c r="A410" s="12" t="s">
        <v>323</v>
      </c>
      <c r="B410" s="12" t="s">
        <v>114</v>
      </c>
      <c r="C410" s="12" t="s">
        <v>115</v>
      </c>
      <c r="D410" s="12" t="s">
        <v>79</v>
      </c>
      <c r="E410" s="21" t="s">
        <v>116</v>
      </c>
      <c r="F410" s="23" t="s">
        <v>116</v>
      </c>
      <c r="G410" s="23" t="s">
        <v>117</v>
      </c>
      <c r="H410" s="16" t="s">
        <v>116</v>
      </c>
      <c r="I410" s="16" t="s">
        <v>117</v>
      </c>
      <c r="J410" s="16" t="s">
        <v>116</v>
      </c>
      <c r="K410" s="17" t="s">
        <v>116</v>
      </c>
      <c r="L410" s="18" t="s">
        <v>116</v>
      </c>
      <c r="M410" s="19" t="s">
        <v>118</v>
      </c>
      <c r="N410" s="20" t="s">
        <v>117</v>
      </c>
    </row>
    <row r="411" spans="1:14" x14ac:dyDescent="0.3">
      <c r="A411" s="12" t="s">
        <v>324</v>
      </c>
      <c r="B411" s="12" t="s">
        <v>114</v>
      </c>
      <c r="C411" s="12" t="s">
        <v>115</v>
      </c>
      <c r="D411" s="12" t="s">
        <v>79</v>
      </c>
      <c r="E411" s="21" t="s">
        <v>116</v>
      </c>
      <c r="F411" s="23" t="s">
        <v>116</v>
      </c>
      <c r="G411" s="23" t="s">
        <v>117</v>
      </c>
      <c r="H411" s="16" t="s">
        <v>116</v>
      </c>
      <c r="I411" s="16" t="s">
        <v>117</v>
      </c>
      <c r="J411" s="16" t="s">
        <v>116</v>
      </c>
      <c r="K411" s="17" t="s">
        <v>116</v>
      </c>
      <c r="L411" s="18" t="s">
        <v>116</v>
      </c>
      <c r="M411" s="19" t="s">
        <v>118</v>
      </c>
      <c r="N411" s="20" t="s">
        <v>117</v>
      </c>
    </row>
    <row r="412" spans="1:14" x14ac:dyDescent="0.3">
      <c r="A412" s="12" t="s">
        <v>325</v>
      </c>
      <c r="B412" s="12" t="s">
        <v>114</v>
      </c>
      <c r="C412" s="12" t="s">
        <v>115</v>
      </c>
      <c r="D412" s="12" t="s">
        <v>79</v>
      </c>
      <c r="E412" s="21" t="s">
        <v>116</v>
      </c>
      <c r="F412" s="23" t="s">
        <v>116</v>
      </c>
      <c r="G412" s="23" t="s">
        <v>117</v>
      </c>
      <c r="H412" s="16" t="s">
        <v>116</v>
      </c>
      <c r="I412" s="16" t="s">
        <v>117</v>
      </c>
      <c r="J412" s="16" t="s">
        <v>116</v>
      </c>
      <c r="K412" s="17" t="s">
        <v>116</v>
      </c>
      <c r="L412" s="18" t="s">
        <v>116</v>
      </c>
      <c r="M412" s="19" t="s">
        <v>118</v>
      </c>
      <c r="N412" s="20" t="s">
        <v>117</v>
      </c>
    </row>
    <row r="413" spans="1:14" x14ac:dyDescent="0.3">
      <c r="A413" s="12" t="s">
        <v>326</v>
      </c>
      <c r="B413" s="12" t="s">
        <v>114</v>
      </c>
      <c r="C413" s="12" t="s">
        <v>115</v>
      </c>
      <c r="D413" s="12" t="s">
        <v>79</v>
      </c>
      <c r="E413" s="21" t="s">
        <v>116</v>
      </c>
      <c r="F413" s="23" t="s">
        <v>116</v>
      </c>
      <c r="G413" s="23" t="s">
        <v>117</v>
      </c>
      <c r="H413" s="16" t="s">
        <v>116</v>
      </c>
      <c r="I413" s="16" t="s">
        <v>117</v>
      </c>
      <c r="J413" s="16" t="s">
        <v>116</v>
      </c>
      <c r="K413" s="17" t="s">
        <v>116</v>
      </c>
      <c r="L413" s="18" t="s">
        <v>116</v>
      </c>
      <c r="M413" s="19" t="s">
        <v>118</v>
      </c>
      <c r="N413" s="20" t="s">
        <v>117</v>
      </c>
    </row>
    <row r="414" spans="1:14" x14ac:dyDescent="0.3">
      <c r="A414" s="12" t="s">
        <v>327</v>
      </c>
      <c r="B414" s="12" t="s">
        <v>114</v>
      </c>
      <c r="C414" s="12" t="s">
        <v>115</v>
      </c>
      <c r="D414" s="12" t="s">
        <v>79</v>
      </c>
      <c r="E414" s="21" t="s">
        <v>116</v>
      </c>
      <c r="F414" s="23" t="s">
        <v>116</v>
      </c>
      <c r="G414" s="23" t="s">
        <v>117</v>
      </c>
      <c r="H414" s="16" t="s">
        <v>116</v>
      </c>
      <c r="I414" s="16" t="s">
        <v>117</v>
      </c>
      <c r="J414" s="16" t="s">
        <v>116</v>
      </c>
      <c r="K414" s="17" t="s">
        <v>116</v>
      </c>
      <c r="L414" s="18" t="s">
        <v>116</v>
      </c>
      <c r="M414" s="19" t="s">
        <v>118</v>
      </c>
      <c r="N414" s="20" t="s">
        <v>117</v>
      </c>
    </row>
    <row r="415" spans="1:14" x14ac:dyDescent="0.3">
      <c r="A415" s="12" t="s">
        <v>328</v>
      </c>
      <c r="B415" s="12" t="s">
        <v>114</v>
      </c>
      <c r="C415" s="12" t="s">
        <v>115</v>
      </c>
      <c r="D415" s="12" t="s">
        <v>79</v>
      </c>
      <c r="E415" s="21" t="s">
        <v>116</v>
      </c>
      <c r="F415" s="23" t="s">
        <v>116</v>
      </c>
      <c r="G415" s="23" t="s">
        <v>117</v>
      </c>
      <c r="H415" s="16" t="s">
        <v>116</v>
      </c>
      <c r="I415" s="16" t="s">
        <v>117</v>
      </c>
      <c r="J415" s="16" t="s">
        <v>116</v>
      </c>
      <c r="K415" s="17" t="s">
        <v>116</v>
      </c>
      <c r="L415" s="18" t="s">
        <v>116</v>
      </c>
      <c r="M415" s="19" t="s">
        <v>118</v>
      </c>
      <c r="N415" s="20" t="s">
        <v>117</v>
      </c>
    </row>
    <row r="416" spans="1:14" x14ac:dyDescent="0.3">
      <c r="A416" s="12" t="s">
        <v>329</v>
      </c>
      <c r="B416" s="12" t="s">
        <v>114</v>
      </c>
      <c r="C416" s="12" t="s">
        <v>115</v>
      </c>
      <c r="D416" s="12" t="s">
        <v>79</v>
      </c>
      <c r="E416" s="21" t="s">
        <v>116</v>
      </c>
      <c r="F416" s="23" t="s">
        <v>116</v>
      </c>
      <c r="G416" s="23" t="s">
        <v>117</v>
      </c>
      <c r="H416" s="16" t="s">
        <v>116</v>
      </c>
      <c r="I416" s="16" t="s">
        <v>117</v>
      </c>
      <c r="J416" s="16" t="s">
        <v>116</v>
      </c>
      <c r="K416" s="17" t="s">
        <v>116</v>
      </c>
      <c r="L416" s="18" t="s">
        <v>116</v>
      </c>
      <c r="M416" s="19" t="s">
        <v>118</v>
      </c>
      <c r="N416" s="20" t="s">
        <v>117</v>
      </c>
    </row>
    <row r="417" spans="1:14" x14ac:dyDescent="0.3">
      <c r="A417" s="12" t="s">
        <v>330</v>
      </c>
      <c r="B417" s="12" t="s">
        <v>114</v>
      </c>
      <c r="C417" s="12" t="s">
        <v>115</v>
      </c>
      <c r="D417" s="12" t="s">
        <v>79</v>
      </c>
      <c r="E417" s="21" t="s">
        <v>116</v>
      </c>
      <c r="F417" s="23" t="s">
        <v>116</v>
      </c>
      <c r="G417" s="23" t="s">
        <v>117</v>
      </c>
      <c r="H417" s="16" t="s">
        <v>116</v>
      </c>
      <c r="I417" s="16" t="s">
        <v>117</v>
      </c>
      <c r="J417" s="16" t="s">
        <v>116</v>
      </c>
      <c r="K417" s="17" t="s">
        <v>116</v>
      </c>
      <c r="L417" s="18" t="s">
        <v>116</v>
      </c>
      <c r="M417" s="19" t="s">
        <v>118</v>
      </c>
      <c r="N417" s="20" t="s">
        <v>117</v>
      </c>
    </row>
    <row r="418" spans="1:14" x14ac:dyDescent="0.3">
      <c r="A418" s="12" t="s">
        <v>331</v>
      </c>
      <c r="B418" s="12" t="s">
        <v>114</v>
      </c>
      <c r="C418" s="12" t="s">
        <v>115</v>
      </c>
      <c r="D418" s="12" t="s">
        <v>79</v>
      </c>
      <c r="E418" s="21" t="s">
        <v>116</v>
      </c>
      <c r="F418" s="23" t="s">
        <v>116</v>
      </c>
      <c r="G418" s="23" t="s">
        <v>117</v>
      </c>
      <c r="H418" s="16" t="s">
        <v>116</v>
      </c>
      <c r="I418" s="16" t="s">
        <v>117</v>
      </c>
      <c r="J418" s="16" t="s">
        <v>116</v>
      </c>
      <c r="K418" s="17" t="s">
        <v>116</v>
      </c>
      <c r="L418" s="18" t="s">
        <v>116</v>
      </c>
      <c r="M418" s="19" t="s">
        <v>118</v>
      </c>
      <c r="N418" s="20" t="s">
        <v>117</v>
      </c>
    </row>
    <row r="419" spans="1:14" x14ac:dyDescent="0.3">
      <c r="A419" s="12" t="s">
        <v>332</v>
      </c>
      <c r="B419" s="12" t="s">
        <v>114</v>
      </c>
      <c r="C419" s="12" t="s">
        <v>115</v>
      </c>
      <c r="D419" s="12" t="s">
        <v>79</v>
      </c>
      <c r="E419" s="21" t="s">
        <v>116</v>
      </c>
      <c r="F419" s="23" t="s">
        <v>116</v>
      </c>
      <c r="G419" s="23" t="s">
        <v>117</v>
      </c>
      <c r="H419" s="16" t="s">
        <v>116</v>
      </c>
      <c r="I419" s="16" t="s">
        <v>117</v>
      </c>
      <c r="J419" s="16" t="s">
        <v>116</v>
      </c>
      <c r="K419" s="17" t="s">
        <v>116</v>
      </c>
      <c r="L419" s="18" t="s">
        <v>116</v>
      </c>
      <c r="M419" s="19" t="s">
        <v>118</v>
      </c>
      <c r="N419" s="20" t="s">
        <v>117</v>
      </c>
    </row>
    <row r="420" spans="1:14" x14ac:dyDescent="0.3">
      <c r="A420" s="12" t="s">
        <v>333</v>
      </c>
      <c r="B420" s="12" t="s">
        <v>114</v>
      </c>
      <c r="C420" s="12" t="s">
        <v>115</v>
      </c>
      <c r="D420" s="12" t="s">
        <v>79</v>
      </c>
      <c r="E420" s="21" t="s">
        <v>116</v>
      </c>
      <c r="F420" s="23" t="s">
        <v>116</v>
      </c>
      <c r="G420" s="23" t="s">
        <v>117</v>
      </c>
      <c r="H420" s="16" t="s">
        <v>116</v>
      </c>
      <c r="I420" s="16" t="s">
        <v>117</v>
      </c>
      <c r="J420" s="16" t="s">
        <v>116</v>
      </c>
      <c r="K420" s="17" t="s">
        <v>116</v>
      </c>
      <c r="L420" s="18" t="s">
        <v>116</v>
      </c>
      <c r="M420" s="19" t="s">
        <v>118</v>
      </c>
      <c r="N420" s="20" t="s">
        <v>117</v>
      </c>
    </row>
    <row r="421" spans="1:14" x14ac:dyDescent="0.3">
      <c r="A421" s="12" t="s">
        <v>334</v>
      </c>
      <c r="B421" s="12" t="s">
        <v>114</v>
      </c>
      <c r="C421" s="12" t="s">
        <v>115</v>
      </c>
      <c r="D421" s="12" t="s">
        <v>79</v>
      </c>
      <c r="E421" s="21" t="s">
        <v>116</v>
      </c>
      <c r="F421" s="23" t="s">
        <v>116</v>
      </c>
      <c r="G421" s="23" t="s">
        <v>117</v>
      </c>
      <c r="H421" s="16" t="s">
        <v>116</v>
      </c>
      <c r="I421" s="16" t="s">
        <v>117</v>
      </c>
      <c r="J421" s="16" t="s">
        <v>116</v>
      </c>
      <c r="K421" s="17" t="s">
        <v>116</v>
      </c>
      <c r="L421" s="18" t="s">
        <v>116</v>
      </c>
      <c r="M421" s="19" t="s">
        <v>118</v>
      </c>
      <c r="N421" s="20" t="s">
        <v>117</v>
      </c>
    </row>
    <row r="422" spans="1:14" x14ac:dyDescent="0.3">
      <c r="A422" s="12" t="s">
        <v>335</v>
      </c>
      <c r="B422" s="12" t="s">
        <v>114</v>
      </c>
      <c r="C422" s="12" t="s">
        <v>115</v>
      </c>
      <c r="D422" s="12" t="s">
        <v>79</v>
      </c>
      <c r="E422" s="21" t="s">
        <v>116</v>
      </c>
      <c r="F422" s="23" t="s">
        <v>116</v>
      </c>
      <c r="G422" s="23" t="s">
        <v>117</v>
      </c>
      <c r="H422" s="16" t="s">
        <v>116</v>
      </c>
      <c r="I422" s="16" t="s">
        <v>117</v>
      </c>
      <c r="J422" s="16" t="s">
        <v>116</v>
      </c>
      <c r="K422" s="17" t="s">
        <v>116</v>
      </c>
      <c r="L422" s="18" t="s">
        <v>116</v>
      </c>
      <c r="M422" s="19" t="s">
        <v>118</v>
      </c>
      <c r="N422" s="20" t="s">
        <v>117</v>
      </c>
    </row>
    <row r="423" spans="1:14" x14ac:dyDescent="0.3">
      <c r="A423" s="12" t="s">
        <v>336</v>
      </c>
      <c r="B423" s="12" t="s">
        <v>114</v>
      </c>
      <c r="C423" s="12" t="s">
        <v>115</v>
      </c>
      <c r="D423" s="12" t="s">
        <v>79</v>
      </c>
      <c r="E423" s="21" t="s">
        <v>116</v>
      </c>
      <c r="F423" s="23" t="s">
        <v>116</v>
      </c>
      <c r="G423" s="23" t="s">
        <v>117</v>
      </c>
      <c r="H423" s="16" t="s">
        <v>116</v>
      </c>
      <c r="I423" s="16" t="s">
        <v>117</v>
      </c>
      <c r="J423" s="16" t="s">
        <v>116</v>
      </c>
      <c r="K423" s="17" t="s">
        <v>116</v>
      </c>
      <c r="L423" s="18" t="s">
        <v>116</v>
      </c>
      <c r="M423" s="19" t="s">
        <v>118</v>
      </c>
      <c r="N423" s="20" t="s">
        <v>117</v>
      </c>
    </row>
    <row r="424" spans="1:14" x14ac:dyDescent="0.3">
      <c r="A424" s="12" t="s">
        <v>337</v>
      </c>
      <c r="B424" s="12" t="s">
        <v>114</v>
      </c>
      <c r="C424" s="12" t="s">
        <v>115</v>
      </c>
      <c r="D424" s="12" t="s">
        <v>79</v>
      </c>
      <c r="E424" s="21" t="s">
        <v>116</v>
      </c>
      <c r="F424" s="23" t="s">
        <v>116</v>
      </c>
      <c r="G424" s="23" t="s">
        <v>117</v>
      </c>
      <c r="H424" s="16" t="s">
        <v>116</v>
      </c>
      <c r="I424" s="16" t="s">
        <v>117</v>
      </c>
      <c r="J424" s="16" t="s">
        <v>116</v>
      </c>
      <c r="K424" s="17" t="s">
        <v>116</v>
      </c>
      <c r="L424" s="18" t="s">
        <v>116</v>
      </c>
      <c r="M424" s="19" t="s">
        <v>118</v>
      </c>
      <c r="N424" s="20" t="s">
        <v>117</v>
      </c>
    </row>
    <row r="425" spans="1:14" x14ac:dyDescent="0.3">
      <c r="A425" s="12" t="s">
        <v>338</v>
      </c>
      <c r="B425" s="12" t="s">
        <v>114</v>
      </c>
      <c r="C425" s="12" t="s">
        <v>115</v>
      </c>
      <c r="D425" s="12" t="s">
        <v>79</v>
      </c>
      <c r="E425" s="21" t="s">
        <v>116</v>
      </c>
      <c r="F425" s="23" t="s">
        <v>116</v>
      </c>
      <c r="G425" s="23" t="s">
        <v>117</v>
      </c>
      <c r="H425" s="16" t="s">
        <v>116</v>
      </c>
      <c r="I425" s="16" t="s">
        <v>117</v>
      </c>
      <c r="J425" s="16" t="s">
        <v>116</v>
      </c>
      <c r="K425" s="17" t="s">
        <v>116</v>
      </c>
      <c r="L425" s="18" t="s">
        <v>116</v>
      </c>
      <c r="M425" s="19" t="s">
        <v>118</v>
      </c>
      <c r="N425" s="20" t="s">
        <v>117</v>
      </c>
    </row>
    <row r="426" spans="1:14" x14ac:dyDescent="0.3">
      <c r="A426" s="12" t="s">
        <v>339</v>
      </c>
      <c r="B426" s="12" t="s">
        <v>114</v>
      </c>
      <c r="C426" s="12" t="s">
        <v>115</v>
      </c>
      <c r="D426" s="12" t="s">
        <v>79</v>
      </c>
      <c r="E426" s="21" t="s">
        <v>116</v>
      </c>
      <c r="F426" s="23" t="s">
        <v>116</v>
      </c>
      <c r="G426" s="23" t="s">
        <v>117</v>
      </c>
      <c r="H426" s="16" t="s">
        <v>116</v>
      </c>
      <c r="I426" s="16" t="s">
        <v>117</v>
      </c>
      <c r="J426" s="16" t="s">
        <v>116</v>
      </c>
      <c r="K426" s="17" t="s">
        <v>116</v>
      </c>
      <c r="L426" s="18" t="s">
        <v>116</v>
      </c>
      <c r="M426" s="19" t="s">
        <v>118</v>
      </c>
      <c r="N426" s="20" t="s">
        <v>117</v>
      </c>
    </row>
    <row r="427" spans="1:14" x14ac:dyDescent="0.3">
      <c r="A427" s="12" t="s">
        <v>340</v>
      </c>
      <c r="B427" s="12" t="s">
        <v>114</v>
      </c>
      <c r="C427" s="12" t="s">
        <v>115</v>
      </c>
      <c r="D427" s="12" t="s">
        <v>79</v>
      </c>
      <c r="E427" s="21" t="s">
        <v>116</v>
      </c>
      <c r="F427" s="23" t="s">
        <v>116</v>
      </c>
      <c r="G427" s="23" t="s">
        <v>117</v>
      </c>
      <c r="H427" s="16" t="s">
        <v>116</v>
      </c>
      <c r="I427" s="16" t="s">
        <v>117</v>
      </c>
      <c r="J427" s="16" t="s">
        <v>116</v>
      </c>
      <c r="K427" s="17" t="s">
        <v>116</v>
      </c>
      <c r="L427" s="18" t="s">
        <v>116</v>
      </c>
      <c r="M427" s="19" t="s">
        <v>118</v>
      </c>
      <c r="N427" s="20" t="s">
        <v>117</v>
      </c>
    </row>
    <row r="428" spans="1:14" x14ac:dyDescent="0.3">
      <c r="A428" s="12" t="s">
        <v>341</v>
      </c>
      <c r="B428" s="12" t="s">
        <v>114</v>
      </c>
      <c r="C428" s="12" t="s">
        <v>115</v>
      </c>
      <c r="D428" s="12" t="s">
        <v>79</v>
      </c>
      <c r="E428" s="21" t="s">
        <v>116</v>
      </c>
      <c r="F428" s="23" t="s">
        <v>116</v>
      </c>
      <c r="G428" s="23" t="s">
        <v>117</v>
      </c>
      <c r="H428" s="16" t="s">
        <v>116</v>
      </c>
      <c r="I428" s="16" t="s">
        <v>117</v>
      </c>
      <c r="J428" s="16" t="s">
        <v>116</v>
      </c>
      <c r="K428" s="17" t="s">
        <v>116</v>
      </c>
      <c r="L428" s="18" t="s">
        <v>116</v>
      </c>
      <c r="M428" s="19" t="s">
        <v>118</v>
      </c>
      <c r="N428" s="20" t="s">
        <v>117</v>
      </c>
    </row>
    <row r="429" spans="1:14" x14ac:dyDescent="0.3">
      <c r="A429" s="12" t="s">
        <v>342</v>
      </c>
      <c r="B429" s="12" t="s">
        <v>114</v>
      </c>
      <c r="C429" s="12" t="s">
        <v>115</v>
      </c>
      <c r="D429" s="12" t="s">
        <v>79</v>
      </c>
      <c r="E429" s="21" t="s">
        <v>116</v>
      </c>
      <c r="F429" s="23" t="s">
        <v>116</v>
      </c>
      <c r="G429" s="23" t="s">
        <v>117</v>
      </c>
      <c r="H429" s="16" t="s">
        <v>116</v>
      </c>
      <c r="I429" s="16" t="s">
        <v>117</v>
      </c>
      <c r="J429" s="16" t="s">
        <v>116</v>
      </c>
      <c r="K429" s="17" t="s">
        <v>116</v>
      </c>
      <c r="L429" s="18" t="s">
        <v>116</v>
      </c>
      <c r="M429" s="19" t="s">
        <v>118</v>
      </c>
      <c r="N429" s="20" t="s">
        <v>117</v>
      </c>
    </row>
    <row r="430" spans="1:14" x14ac:dyDescent="0.3">
      <c r="A430" s="12" t="s">
        <v>343</v>
      </c>
      <c r="B430" s="12" t="s">
        <v>114</v>
      </c>
      <c r="C430" s="12" t="s">
        <v>115</v>
      </c>
      <c r="D430" s="12" t="s">
        <v>79</v>
      </c>
      <c r="E430" s="21" t="s">
        <v>116</v>
      </c>
      <c r="F430" s="23" t="s">
        <v>116</v>
      </c>
      <c r="G430" s="23" t="s">
        <v>117</v>
      </c>
      <c r="H430" s="16" t="s">
        <v>116</v>
      </c>
      <c r="I430" s="16" t="s">
        <v>117</v>
      </c>
      <c r="J430" s="16" t="s">
        <v>116</v>
      </c>
      <c r="K430" s="17" t="s">
        <v>116</v>
      </c>
      <c r="L430" s="18" t="s">
        <v>116</v>
      </c>
      <c r="M430" s="19" t="s">
        <v>118</v>
      </c>
      <c r="N430" s="20" t="s">
        <v>117</v>
      </c>
    </row>
    <row r="431" spans="1:14" x14ac:dyDescent="0.3">
      <c r="A431" s="12" t="s">
        <v>344</v>
      </c>
      <c r="B431" s="12" t="s">
        <v>114</v>
      </c>
      <c r="C431" s="12" t="s">
        <v>115</v>
      </c>
      <c r="D431" s="12" t="s">
        <v>79</v>
      </c>
      <c r="E431" s="21" t="s">
        <v>116</v>
      </c>
      <c r="F431" s="23" t="s">
        <v>116</v>
      </c>
      <c r="G431" s="23" t="s">
        <v>117</v>
      </c>
      <c r="H431" s="16" t="s">
        <v>116</v>
      </c>
      <c r="I431" s="16" t="s">
        <v>117</v>
      </c>
      <c r="J431" s="16" t="s">
        <v>116</v>
      </c>
      <c r="K431" s="17" t="s">
        <v>116</v>
      </c>
      <c r="L431" s="18" t="s">
        <v>116</v>
      </c>
      <c r="M431" s="19" t="s">
        <v>118</v>
      </c>
      <c r="N431" s="20" t="s">
        <v>117</v>
      </c>
    </row>
    <row r="432" spans="1:14" x14ac:dyDescent="0.3">
      <c r="A432" s="12" t="s">
        <v>345</v>
      </c>
      <c r="B432" s="12" t="s">
        <v>147</v>
      </c>
      <c r="C432" s="12" t="s">
        <v>148</v>
      </c>
      <c r="D432" s="12" t="s">
        <v>79</v>
      </c>
      <c r="E432" s="21">
        <v>7.4378546229333304</v>
      </c>
      <c r="F432" s="23">
        <v>27029.1592994251</v>
      </c>
      <c r="G432" s="23" t="s">
        <v>117</v>
      </c>
      <c r="H432" s="16" t="s">
        <v>117</v>
      </c>
      <c r="I432" s="16" t="s">
        <v>117</v>
      </c>
      <c r="J432" s="16" t="s">
        <v>117</v>
      </c>
      <c r="K432" s="17" t="s">
        <v>117</v>
      </c>
      <c r="L432" s="18" t="s">
        <v>117</v>
      </c>
      <c r="N432" s="20" t="s">
        <v>117</v>
      </c>
    </row>
    <row r="433" spans="1:14" x14ac:dyDescent="0.3">
      <c r="A433" s="12" t="s">
        <v>346</v>
      </c>
      <c r="B433" s="12" t="s">
        <v>147</v>
      </c>
      <c r="C433" s="12" t="s">
        <v>150</v>
      </c>
      <c r="D433" s="12" t="s">
        <v>79</v>
      </c>
      <c r="E433" s="21">
        <v>7.4377212512000002</v>
      </c>
      <c r="F433" s="23">
        <v>10379.572082685099</v>
      </c>
      <c r="G433" s="23" t="s">
        <v>117</v>
      </c>
      <c r="H433" s="16" t="s">
        <v>117</v>
      </c>
      <c r="I433" s="16" t="s">
        <v>117</v>
      </c>
      <c r="J433" s="16" t="s">
        <v>117</v>
      </c>
      <c r="K433" s="17" t="s">
        <v>117</v>
      </c>
      <c r="L433" s="18" t="s">
        <v>117</v>
      </c>
      <c r="N433" s="20" t="s">
        <v>117</v>
      </c>
    </row>
    <row r="434" spans="1:14" x14ac:dyDescent="0.3">
      <c r="A434" s="12" t="s">
        <v>347</v>
      </c>
      <c r="B434" s="12" t="s">
        <v>147</v>
      </c>
      <c r="C434" s="12" t="s">
        <v>166</v>
      </c>
      <c r="D434" s="12" t="s">
        <v>79</v>
      </c>
      <c r="E434" s="21">
        <v>7.4377378661333298</v>
      </c>
      <c r="F434" s="23">
        <v>24350.485039945201</v>
      </c>
      <c r="G434" s="23" t="s">
        <v>117</v>
      </c>
      <c r="H434" s="16" t="s">
        <v>117</v>
      </c>
      <c r="I434" s="16" t="s">
        <v>117</v>
      </c>
      <c r="J434" s="16" t="s">
        <v>117</v>
      </c>
      <c r="K434" s="17" t="s">
        <v>117</v>
      </c>
      <c r="L434" s="18" t="s">
        <v>117</v>
      </c>
      <c r="N434" s="20" t="s">
        <v>117</v>
      </c>
    </row>
    <row r="435" spans="1:14" x14ac:dyDescent="0.3">
      <c r="A435" s="12" t="s">
        <v>348</v>
      </c>
      <c r="B435" s="12" t="s">
        <v>147</v>
      </c>
      <c r="C435" s="12" t="s">
        <v>154</v>
      </c>
      <c r="D435" s="12" t="s">
        <v>79</v>
      </c>
      <c r="E435" s="21">
        <v>7.4377883650666599</v>
      </c>
      <c r="F435" s="23">
        <v>85495.990589331996</v>
      </c>
      <c r="G435" s="23" t="s">
        <v>117</v>
      </c>
      <c r="H435" s="16" t="s">
        <v>117</v>
      </c>
      <c r="I435" s="16" t="s">
        <v>117</v>
      </c>
      <c r="J435" s="16" t="s">
        <v>117</v>
      </c>
      <c r="K435" s="17" t="s">
        <v>117</v>
      </c>
      <c r="L435" s="18" t="s">
        <v>117</v>
      </c>
      <c r="N435" s="20" t="s">
        <v>117</v>
      </c>
    </row>
    <row r="436" spans="1:14" x14ac:dyDescent="0.3">
      <c r="A436" s="12" t="s">
        <v>349</v>
      </c>
      <c r="B436" s="12" t="s">
        <v>147</v>
      </c>
      <c r="C436" s="12" t="s">
        <v>194</v>
      </c>
      <c r="D436" s="12" t="s">
        <v>79</v>
      </c>
      <c r="E436" s="21">
        <v>7.4377342125333303</v>
      </c>
      <c r="F436" s="23">
        <v>123555.562625698</v>
      </c>
      <c r="G436" s="23" t="s">
        <v>117</v>
      </c>
      <c r="H436" s="16" t="s">
        <v>117</v>
      </c>
      <c r="I436" s="16" t="s">
        <v>117</v>
      </c>
      <c r="J436" s="16" t="s">
        <v>117</v>
      </c>
      <c r="K436" s="17" t="s">
        <v>117</v>
      </c>
      <c r="L436" s="18" t="s">
        <v>117</v>
      </c>
      <c r="N436" s="20" t="s">
        <v>117</v>
      </c>
    </row>
    <row r="437" spans="1:14" x14ac:dyDescent="0.3">
      <c r="A437" s="12" t="s">
        <v>350</v>
      </c>
      <c r="B437" s="12" t="s">
        <v>147</v>
      </c>
      <c r="C437" s="12" t="s">
        <v>150</v>
      </c>
      <c r="D437" s="12" t="s">
        <v>79</v>
      </c>
      <c r="E437" s="21">
        <v>7.43785431653333</v>
      </c>
      <c r="F437" s="23">
        <v>8744.3540889754095</v>
      </c>
      <c r="G437" s="23" t="s">
        <v>117</v>
      </c>
      <c r="H437" s="16" t="s">
        <v>117</v>
      </c>
      <c r="I437" s="16" t="s">
        <v>117</v>
      </c>
      <c r="J437" s="16" t="s">
        <v>117</v>
      </c>
      <c r="K437" s="17" t="s">
        <v>117</v>
      </c>
      <c r="L437" s="18" t="s">
        <v>117</v>
      </c>
      <c r="N437" s="20" t="s">
        <v>117</v>
      </c>
    </row>
    <row r="438" spans="1:14" x14ac:dyDescent="0.3">
      <c r="A438" s="12" t="s">
        <v>351</v>
      </c>
      <c r="B438" s="12" t="s">
        <v>147</v>
      </c>
      <c r="C438" s="12" t="s">
        <v>78</v>
      </c>
      <c r="D438" s="12" t="s">
        <v>79</v>
      </c>
      <c r="E438" s="21">
        <v>7.4377424351999997</v>
      </c>
      <c r="F438" s="23">
        <v>29269.1772394008</v>
      </c>
      <c r="G438" s="23" t="s">
        <v>117</v>
      </c>
      <c r="H438" s="16" t="s">
        <v>117</v>
      </c>
      <c r="I438" s="16" t="s">
        <v>117</v>
      </c>
      <c r="J438" s="16" t="s">
        <v>117</v>
      </c>
      <c r="K438" s="17" t="s">
        <v>117</v>
      </c>
      <c r="L438" s="18" t="s">
        <v>117</v>
      </c>
      <c r="N438" s="20" t="s">
        <v>117</v>
      </c>
    </row>
    <row r="439" spans="1:14" x14ac:dyDescent="0.3">
      <c r="A439" s="12" t="s">
        <v>352</v>
      </c>
      <c r="B439" s="12" t="s">
        <v>147</v>
      </c>
      <c r="C439" s="12" t="s">
        <v>192</v>
      </c>
      <c r="D439" s="12" t="s">
        <v>79</v>
      </c>
      <c r="E439" s="21">
        <v>7.4277879522666597</v>
      </c>
      <c r="F439" s="23">
        <v>135930.74641939599</v>
      </c>
      <c r="G439" s="23" t="s">
        <v>117</v>
      </c>
      <c r="H439" s="16" t="s">
        <v>117</v>
      </c>
      <c r="I439" s="16" t="s">
        <v>117</v>
      </c>
      <c r="J439" s="16" t="s">
        <v>117</v>
      </c>
      <c r="K439" s="17" t="s">
        <v>117</v>
      </c>
      <c r="L439" s="18" t="s">
        <v>117</v>
      </c>
      <c r="N439" s="20" t="s">
        <v>117</v>
      </c>
    </row>
    <row r="440" spans="1:14" x14ac:dyDescent="0.3">
      <c r="A440" s="12" t="s">
        <v>353</v>
      </c>
      <c r="B440" s="12" t="s">
        <v>147</v>
      </c>
      <c r="C440" s="12" t="s">
        <v>354</v>
      </c>
      <c r="D440" s="12" t="s">
        <v>79</v>
      </c>
      <c r="E440" s="21">
        <v>7.4378487034666598</v>
      </c>
      <c r="F440" s="23">
        <v>22139.498004893201</v>
      </c>
      <c r="G440" s="23" t="s">
        <v>117</v>
      </c>
      <c r="H440" s="16" t="s">
        <v>117</v>
      </c>
      <c r="I440" s="16" t="s">
        <v>117</v>
      </c>
      <c r="J440" s="16" t="s">
        <v>117</v>
      </c>
      <c r="K440" s="17" t="s">
        <v>117</v>
      </c>
      <c r="L440" s="18" t="s">
        <v>117</v>
      </c>
      <c r="N440" s="20" t="s">
        <v>117</v>
      </c>
    </row>
    <row r="441" spans="1:14" x14ac:dyDescent="0.3">
      <c r="A441" s="12" t="s">
        <v>355</v>
      </c>
      <c r="B441" s="12" t="s">
        <v>147</v>
      </c>
      <c r="C441" s="12" t="s">
        <v>356</v>
      </c>
      <c r="D441" s="12" t="s">
        <v>79</v>
      </c>
      <c r="E441" s="21">
        <v>7.4377498759999998</v>
      </c>
      <c r="F441" s="23">
        <v>107220.663719984</v>
      </c>
      <c r="G441" s="23" t="s">
        <v>117</v>
      </c>
      <c r="H441" s="16" t="s">
        <v>117</v>
      </c>
      <c r="I441" s="16" t="s">
        <v>117</v>
      </c>
      <c r="J441" s="16" t="s">
        <v>117</v>
      </c>
      <c r="K441" s="17" t="s">
        <v>117</v>
      </c>
      <c r="L441" s="18" t="s">
        <v>117</v>
      </c>
      <c r="N441" s="20" t="s">
        <v>117</v>
      </c>
    </row>
    <row r="442" spans="1:14" x14ac:dyDescent="0.3">
      <c r="A442" s="12" t="s">
        <v>357</v>
      </c>
      <c r="B442" s="12" t="s">
        <v>147</v>
      </c>
      <c r="C442" s="12" t="s">
        <v>187</v>
      </c>
      <c r="D442" s="12" t="s">
        <v>79</v>
      </c>
      <c r="E442" s="21">
        <v>7.4278970386666598</v>
      </c>
      <c r="F442" s="23">
        <v>91270.218066550005</v>
      </c>
      <c r="G442" s="23" t="s">
        <v>117</v>
      </c>
      <c r="H442" s="16" t="s">
        <v>117</v>
      </c>
      <c r="I442" s="16" t="s">
        <v>117</v>
      </c>
      <c r="J442" s="16" t="s">
        <v>117</v>
      </c>
      <c r="K442" s="17" t="s">
        <v>117</v>
      </c>
      <c r="L442" s="18" t="s">
        <v>117</v>
      </c>
      <c r="N442" s="20" t="s">
        <v>117</v>
      </c>
    </row>
    <row r="443" spans="1:14" x14ac:dyDescent="0.3">
      <c r="A443" s="12" t="s">
        <v>358</v>
      </c>
      <c r="B443" s="12" t="s">
        <v>147</v>
      </c>
      <c r="C443" s="12" t="s">
        <v>179</v>
      </c>
      <c r="D443" s="12" t="s">
        <v>79</v>
      </c>
      <c r="E443" s="21">
        <v>7.4277358400000004</v>
      </c>
      <c r="F443" s="23">
        <v>74125.353503050806</v>
      </c>
      <c r="G443" s="23" t="s">
        <v>117</v>
      </c>
      <c r="H443" s="16" t="s">
        <v>117</v>
      </c>
      <c r="I443" s="16" t="s">
        <v>117</v>
      </c>
      <c r="J443" s="16" t="s">
        <v>117</v>
      </c>
      <c r="K443" s="17" t="s">
        <v>117</v>
      </c>
      <c r="L443" s="18" t="s">
        <v>117</v>
      </c>
      <c r="N443" s="20" t="s">
        <v>117</v>
      </c>
    </row>
    <row r="444" spans="1:14" x14ac:dyDescent="0.3">
      <c r="A444" s="12" t="s">
        <v>359</v>
      </c>
      <c r="B444" s="12" t="s">
        <v>147</v>
      </c>
      <c r="C444" s="12" t="s">
        <v>360</v>
      </c>
      <c r="D444" s="12" t="s">
        <v>79</v>
      </c>
      <c r="E444" s="21">
        <v>7.4378457687999999</v>
      </c>
      <c r="F444" s="23">
        <v>103751.709488454</v>
      </c>
      <c r="G444" s="23" t="s">
        <v>117</v>
      </c>
      <c r="H444" s="16" t="s">
        <v>117</v>
      </c>
      <c r="I444" s="16" t="s">
        <v>117</v>
      </c>
      <c r="J444" s="16" t="s">
        <v>117</v>
      </c>
      <c r="K444" s="17" t="s">
        <v>117</v>
      </c>
      <c r="L444" s="18" t="s">
        <v>117</v>
      </c>
      <c r="N444" s="20" t="s">
        <v>117</v>
      </c>
    </row>
    <row r="445" spans="1:14" x14ac:dyDescent="0.3">
      <c r="A445" s="12" t="s">
        <v>361</v>
      </c>
      <c r="B445" s="12" t="s">
        <v>147</v>
      </c>
      <c r="C445" s="12" t="s">
        <v>150</v>
      </c>
      <c r="D445" s="12" t="s">
        <v>79</v>
      </c>
      <c r="E445" s="21">
        <v>7.4378818808</v>
      </c>
      <c r="F445" s="23">
        <v>7971.8839344634498</v>
      </c>
      <c r="G445" s="23" t="s">
        <v>117</v>
      </c>
      <c r="H445" s="16" t="s">
        <v>117</v>
      </c>
      <c r="I445" s="16" t="s">
        <v>117</v>
      </c>
      <c r="J445" s="16" t="s">
        <v>117</v>
      </c>
      <c r="K445" s="17" t="s">
        <v>117</v>
      </c>
      <c r="L445" s="18" t="s">
        <v>117</v>
      </c>
      <c r="N445" s="20" t="s">
        <v>117</v>
      </c>
    </row>
    <row r="446" spans="1:14" x14ac:dyDescent="0.3">
      <c r="A446" s="12" t="s">
        <v>362</v>
      </c>
      <c r="B446" s="12" t="s">
        <v>147</v>
      </c>
      <c r="C446" s="12" t="s">
        <v>170</v>
      </c>
      <c r="D446" s="12" t="s">
        <v>79</v>
      </c>
      <c r="E446" s="21">
        <v>7.4377822511999998</v>
      </c>
      <c r="F446" s="23">
        <v>70878.093475146394</v>
      </c>
      <c r="G446" s="23" t="s">
        <v>117</v>
      </c>
      <c r="H446" s="16" t="s">
        <v>117</v>
      </c>
      <c r="I446" s="16" t="s">
        <v>117</v>
      </c>
      <c r="J446" s="16" t="s">
        <v>117</v>
      </c>
      <c r="K446" s="17" t="s">
        <v>117</v>
      </c>
      <c r="L446" s="18" t="s">
        <v>117</v>
      </c>
      <c r="N446" s="20" t="s">
        <v>117</v>
      </c>
    </row>
    <row r="447" spans="1:14" x14ac:dyDescent="0.3">
      <c r="A447" s="12" t="s">
        <v>363</v>
      </c>
      <c r="B447" s="12" t="s">
        <v>147</v>
      </c>
      <c r="C447" s="12" t="s">
        <v>199</v>
      </c>
      <c r="D447" s="12" t="s">
        <v>79</v>
      </c>
      <c r="E447" s="21">
        <v>7.4378606213333303</v>
      </c>
      <c r="F447" s="23">
        <v>90188.092782843203</v>
      </c>
      <c r="G447" s="23" t="s">
        <v>117</v>
      </c>
      <c r="H447" s="16" t="s">
        <v>117</v>
      </c>
      <c r="I447" s="16" t="s">
        <v>117</v>
      </c>
      <c r="J447" s="16" t="s">
        <v>117</v>
      </c>
      <c r="K447" s="17" t="s">
        <v>117</v>
      </c>
      <c r="L447" s="18" t="s">
        <v>117</v>
      </c>
      <c r="N447" s="20" t="s">
        <v>117</v>
      </c>
    </row>
    <row r="448" spans="1:14" x14ac:dyDescent="0.3">
      <c r="A448" s="12" t="s">
        <v>364</v>
      </c>
      <c r="B448" s="12" t="s">
        <v>147</v>
      </c>
      <c r="C448" s="12" t="s">
        <v>209</v>
      </c>
      <c r="D448" s="12" t="s">
        <v>79</v>
      </c>
      <c r="E448" s="21">
        <v>7.4277383711999896</v>
      </c>
      <c r="F448" s="23">
        <v>68100.892805351396</v>
      </c>
      <c r="G448" s="23" t="s">
        <v>117</v>
      </c>
      <c r="H448" s="16" t="s">
        <v>117</v>
      </c>
      <c r="I448" s="16" t="s">
        <v>117</v>
      </c>
      <c r="J448" s="16" t="s">
        <v>117</v>
      </c>
      <c r="K448" s="17" t="s">
        <v>117</v>
      </c>
      <c r="L448" s="18" t="s">
        <v>117</v>
      </c>
      <c r="N448" s="20" t="s">
        <v>117</v>
      </c>
    </row>
    <row r="449" spans="1:14" x14ac:dyDescent="0.3">
      <c r="A449" s="12" t="s">
        <v>365</v>
      </c>
      <c r="B449" s="12" t="s">
        <v>147</v>
      </c>
      <c r="C449" s="12" t="s">
        <v>78</v>
      </c>
      <c r="D449" s="12" t="s">
        <v>79</v>
      </c>
      <c r="E449" s="21">
        <v>7.4277833581333299</v>
      </c>
      <c r="F449" s="23">
        <v>22418.471354966099</v>
      </c>
      <c r="G449" s="23" t="s">
        <v>117</v>
      </c>
      <c r="H449" s="16" t="s">
        <v>117</v>
      </c>
      <c r="I449" s="16" t="s">
        <v>117</v>
      </c>
      <c r="J449" s="16" t="s">
        <v>117</v>
      </c>
      <c r="K449" s="17" t="s">
        <v>117</v>
      </c>
      <c r="L449" s="18" t="s">
        <v>117</v>
      </c>
      <c r="N449" s="20" t="s">
        <v>117</v>
      </c>
    </row>
    <row r="450" spans="1:14" x14ac:dyDescent="0.3">
      <c r="A450" s="12" t="s">
        <v>366</v>
      </c>
      <c r="B450" s="12" t="s">
        <v>147</v>
      </c>
      <c r="C450" s="12" t="s">
        <v>156</v>
      </c>
      <c r="D450" s="12" t="s">
        <v>79</v>
      </c>
      <c r="E450" s="21">
        <v>7.42784137893333</v>
      </c>
      <c r="F450" s="23">
        <v>2408.9691429598402</v>
      </c>
      <c r="G450" s="23" t="s">
        <v>117</v>
      </c>
      <c r="H450" s="16" t="s">
        <v>117</v>
      </c>
      <c r="I450" s="16" t="s">
        <v>117</v>
      </c>
      <c r="J450" s="16" t="s">
        <v>117</v>
      </c>
      <c r="K450" s="17" t="s">
        <v>117</v>
      </c>
      <c r="L450" s="18" t="s">
        <v>117</v>
      </c>
      <c r="N450" s="20" t="s">
        <v>117</v>
      </c>
    </row>
    <row r="451" spans="1:14" x14ac:dyDescent="0.3">
      <c r="A451" s="12" t="s">
        <v>367</v>
      </c>
      <c r="B451" s="12" t="s">
        <v>147</v>
      </c>
      <c r="C451" s="12" t="s">
        <v>152</v>
      </c>
      <c r="D451" s="12" t="s">
        <v>79</v>
      </c>
      <c r="E451" s="21">
        <v>7.4277160618666596</v>
      </c>
      <c r="F451" s="23">
        <v>120534.71748361</v>
      </c>
      <c r="G451" s="23" t="s">
        <v>117</v>
      </c>
      <c r="H451" s="16" t="s">
        <v>117</v>
      </c>
      <c r="I451" s="16" t="s">
        <v>117</v>
      </c>
      <c r="J451" s="16" t="s">
        <v>117</v>
      </c>
      <c r="K451" s="17" t="s">
        <v>117</v>
      </c>
      <c r="L451" s="18" t="s">
        <v>117</v>
      </c>
      <c r="N451" s="20" t="s">
        <v>117</v>
      </c>
    </row>
    <row r="452" spans="1:14" x14ac:dyDescent="0.3">
      <c r="A452" s="12" t="s">
        <v>368</v>
      </c>
      <c r="B452" s="12" t="s">
        <v>147</v>
      </c>
      <c r="C452" s="12" t="s">
        <v>369</v>
      </c>
      <c r="D452" s="12" t="s">
        <v>79</v>
      </c>
      <c r="E452" s="21">
        <v>7.4378759024000001</v>
      </c>
      <c r="F452" s="23">
        <v>119062.709996758</v>
      </c>
      <c r="G452" s="23" t="s">
        <v>117</v>
      </c>
      <c r="H452" s="16" t="s">
        <v>117</v>
      </c>
      <c r="I452" s="16" t="s">
        <v>117</v>
      </c>
      <c r="J452" s="16" t="s">
        <v>117</v>
      </c>
      <c r="K452" s="17" t="s">
        <v>117</v>
      </c>
      <c r="L452" s="18" t="s">
        <v>117</v>
      </c>
      <c r="N452" s="20" t="s">
        <v>117</v>
      </c>
    </row>
    <row r="453" spans="1:14" x14ac:dyDescent="0.3">
      <c r="A453" s="12" t="s">
        <v>370</v>
      </c>
      <c r="B453" s="12" t="s">
        <v>147</v>
      </c>
      <c r="C453" s="12" t="s">
        <v>164</v>
      </c>
      <c r="D453" s="12" t="s">
        <v>79</v>
      </c>
      <c r="E453" s="21">
        <v>7.43790503813333</v>
      </c>
      <c r="F453" s="23">
        <v>76688.366613419596</v>
      </c>
      <c r="G453" s="23" t="s">
        <v>117</v>
      </c>
      <c r="H453" s="16" t="s">
        <v>117</v>
      </c>
      <c r="I453" s="16" t="s">
        <v>117</v>
      </c>
      <c r="J453" s="16" t="s">
        <v>117</v>
      </c>
      <c r="K453" s="17" t="s">
        <v>117</v>
      </c>
      <c r="L453" s="18" t="s">
        <v>117</v>
      </c>
      <c r="N453" s="20" t="s">
        <v>117</v>
      </c>
    </row>
    <row r="454" spans="1:14" x14ac:dyDescent="0.3">
      <c r="A454" s="12" t="s">
        <v>371</v>
      </c>
      <c r="B454" s="12" t="s">
        <v>147</v>
      </c>
      <c r="C454" s="12" t="s">
        <v>166</v>
      </c>
      <c r="D454" s="12" t="s">
        <v>79</v>
      </c>
      <c r="E454" s="21">
        <v>7.4377689904000004</v>
      </c>
      <c r="F454" s="23">
        <v>8517.3834885203796</v>
      </c>
      <c r="G454" s="23" t="s">
        <v>117</v>
      </c>
      <c r="H454" s="16" t="s">
        <v>117</v>
      </c>
      <c r="I454" s="16" t="s">
        <v>117</v>
      </c>
      <c r="J454" s="16" t="s">
        <v>117</v>
      </c>
      <c r="K454" s="17" t="s">
        <v>117</v>
      </c>
      <c r="L454" s="18" t="s">
        <v>117</v>
      </c>
      <c r="N454" s="20" t="s">
        <v>117</v>
      </c>
    </row>
    <row r="455" spans="1:14" x14ac:dyDescent="0.3">
      <c r="A455" s="12" t="s">
        <v>372</v>
      </c>
      <c r="B455" s="12" t="s">
        <v>147</v>
      </c>
      <c r="C455" s="12" t="s">
        <v>220</v>
      </c>
      <c r="D455" s="12" t="s">
        <v>79</v>
      </c>
      <c r="E455" s="21">
        <v>7.4378301642666598</v>
      </c>
      <c r="F455" s="23">
        <v>94940.018275996903</v>
      </c>
      <c r="G455" s="23" t="s">
        <v>117</v>
      </c>
      <c r="H455" s="16" t="s">
        <v>117</v>
      </c>
      <c r="I455" s="16" t="s">
        <v>117</v>
      </c>
      <c r="J455" s="16" t="s">
        <v>117</v>
      </c>
      <c r="K455" s="17" t="s">
        <v>117</v>
      </c>
      <c r="L455" s="18" t="s">
        <v>117</v>
      </c>
      <c r="N455" s="20" t="s">
        <v>117</v>
      </c>
    </row>
    <row r="456" spans="1:14" x14ac:dyDescent="0.3">
      <c r="A456" s="12" t="s">
        <v>373</v>
      </c>
      <c r="B456" s="12" t="s">
        <v>147</v>
      </c>
      <c r="C456" s="12" t="s">
        <v>150</v>
      </c>
      <c r="D456" s="12" t="s">
        <v>79</v>
      </c>
      <c r="E456" s="21">
        <v>7.4277954576000003</v>
      </c>
      <c r="F456" s="23">
        <v>6638.2837172239997</v>
      </c>
      <c r="G456" s="23" t="s">
        <v>117</v>
      </c>
      <c r="H456" s="16" t="s">
        <v>117</v>
      </c>
      <c r="I456" s="16" t="s">
        <v>117</v>
      </c>
      <c r="J456" s="16" t="s">
        <v>117</v>
      </c>
      <c r="K456" s="17" t="s">
        <v>117</v>
      </c>
      <c r="L456" s="18" t="s">
        <v>117</v>
      </c>
      <c r="N456" s="20" t="s">
        <v>117</v>
      </c>
    </row>
    <row r="457" spans="1:14" x14ac:dyDescent="0.3">
      <c r="A457" s="12" t="s">
        <v>374</v>
      </c>
      <c r="B457" s="12" t="s">
        <v>147</v>
      </c>
      <c r="C457" s="12" t="s">
        <v>375</v>
      </c>
      <c r="D457" s="12" t="s">
        <v>79</v>
      </c>
      <c r="E457" s="21">
        <v>7.4277851957333301</v>
      </c>
      <c r="F457" s="23">
        <v>83503.3138281258</v>
      </c>
      <c r="G457" s="23" t="s">
        <v>117</v>
      </c>
      <c r="H457" s="16" t="s">
        <v>117</v>
      </c>
      <c r="I457" s="16" t="s">
        <v>117</v>
      </c>
      <c r="J457" s="16" t="s">
        <v>117</v>
      </c>
      <c r="K457" s="17" t="s">
        <v>117</v>
      </c>
      <c r="L457" s="18" t="s">
        <v>117</v>
      </c>
      <c r="N457" s="20" t="s">
        <v>117</v>
      </c>
    </row>
    <row r="458" spans="1:14" x14ac:dyDescent="0.3">
      <c r="A458" s="12" t="s">
        <v>376</v>
      </c>
      <c r="B458" s="12" t="s">
        <v>147</v>
      </c>
      <c r="C458" s="12" t="s">
        <v>197</v>
      </c>
      <c r="D458" s="12" t="s">
        <v>79</v>
      </c>
      <c r="E458" s="21">
        <v>7.4378225061333296</v>
      </c>
      <c r="F458" s="23">
        <v>75112.680596801103</v>
      </c>
      <c r="G458" s="23" t="s">
        <v>117</v>
      </c>
      <c r="H458" s="16" t="s">
        <v>117</v>
      </c>
      <c r="I458" s="16" t="s">
        <v>117</v>
      </c>
      <c r="J458" s="16" t="s">
        <v>117</v>
      </c>
      <c r="K458" s="17" t="s">
        <v>117</v>
      </c>
      <c r="L458" s="18" t="s">
        <v>117</v>
      </c>
      <c r="N458" s="20" t="s">
        <v>117</v>
      </c>
    </row>
    <row r="459" spans="1:14" x14ac:dyDescent="0.3">
      <c r="A459" s="12" t="s">
        <v>377</v>
      </c>
      <c r="B459" s="12" t="s">
        <v>147</v>
      </c>
      <c r="C459" s="12" t="s">
        <v>174</v>
      </c>
      <c r="D459" s="12" t="s">
        <v>79</v>
      </c>
      <c r="E459" s="21">
        <v>7.4378315728000004</v>
      </c>
      <c r="F459" s="23">
        <v>67720.697974745606</v>
      </c>
      <c r="G459" s="23" t="s">
        <v>117</v>
      </c>
      <c r="H459" s="16" t="s">
        <v>117</v>
      </c>
      <c r="I459" s="16" t="s">
        <v>117</v>
      </c>
      <c r="J459" s="16" t="s">
        <v>117</v>
      </c>
      <c r="K459" s="17" t="s">
        <v>117</v>
      </c>
      <c r="L459" s="18" t="s">
        <v>117</v>
      </c>
      <c r="N459" s="20" t="s">
        <v>117</v>
      </c>
    </row>
    <row r="460" spans="1:14" x14ac:dyDescent="0.3">
      <c r="A460" s="12" t="s">
        <v>378</v>
      </c>
      <c r="B460" s="12" t="s">
        <v>147</v>
      </c>
      <c r="C460" s="12" t="s">
        <v>162</v>
      </c>
      <c r="D460" s="12" t="s">
        <v>79</v>
      </c>
      <c r="E460" s="21">
        <v>7.4378253074666603</v>
      </c>
      <c r="F460" s="23">
        <v>76706.247749893198</v>
      </c>
      <c r="G460" s="23" t="s">
        <v>117</v>
      </c>
      <c r="H460" s="16" t="s">
        <v>117</v>
      </c>
      <c r="I460" s="16" t="s">
        <v>117</v>
      </c>
      <c r="J460" s="16" t="s">
        <v>117</v>
      </c>
      <c r="K460" s="17" t="s">
        <v>117</v>
      </c>
      <c r="L460" s="18" t="s">
        <v>117</v>
      </c>
      <c r="N460" s="20" t="s">
        <v>117</v>
      </c>
    </row>
    <row r="461" spans="1:14" x14ac:dyDescent="0.3">
      <c r="A461" s="12" t="s">
        <v>379</v>
      </c>
      <c r="B461" s="12" t="s">
        <v>147</v>
      </c>
      <c r="C461" s="12" t="s">
        <v>203</v>
      </c>
      <c r="D461" s="12" t="s">
        <v>79</v>
      </c>
      <c r="E461" s="21">
        <v>7.4378387767999996</v>
      </c>
      <c r="F461" s="23">
        <v>76959.802351269202</v>
      </c>
      <c r="G461" s="23" t="s">
        <v>117</v>
      </c>
      <c r="H461" s="16" t="s">
        <v>117</v>
      </c>
      <c r="I461" s="16" t="s">
        <v>117</v>
      </c>
      <c r="J461" s="16" t="s">
        <v>117</v>
      </c>
      <c r="K461" s="17" t="s">
        <v>117</v>
      </c>
      <c r="L461" s="18" t="s">
        <v>117</v>
      </c>
      <c r="N461" s="20" t="s">
        <v>117</v>
      </c>
    </row>
    <row r="462" spans="1:14" x14ac:dyDescent="0.3">
      <c r="A462" s="12" t="s">
        <v>380</v>
      </c>
      <c r="B462" s="12" t="s">
        <v>147</v>
      </c>
      <c r="C462" s="12" t="s">
        <v>154</v>
      </c>
      <c r="D462" s="12" t="s">
        <v>79</v>
      </c>
      <c r="E462" s="21">
        <v>7.4378631202666599</v>
      </c>
      <c r="F462" s="23">
        <v>53077.380067505801</v>
      </c>
      <c r="G462" s="23" t="s">
        <v>117</v>
      </c>
      <c r="H462" s="16" t="s">
        <v>117</v>
      </c>
      <c r="I462" s="16" t="s">
        <v>117</v>
      </c>
      <c r="J462" s="16" t="s">
        <v>117</v>
      </c>
      <c r="K462" s="17" t="s">
        <v>117</v>
      </c>
      <c r="L462" s="18" t="s">
        <v>117</v>
      </c>
      <c r="N462" s="20" t="s">
        <v>117</v>
      </c>
    </row>
    <row r="463" spans="1:14" x14ac:dyDescent="0.3">
      <c r="A463" s="12" t="s">
        <v>381</v>
      </c>
      <c r="B463" s="12" t="s">
        <v>147</v>
      </c>
      <c r="C463" s="12" t="s">
        <v>78</v>
      </c>
      <c r="D463" s="12" t="s">
        <v>79</v>
      </c>
      <c r="E463" s="21">
        <v>7.4377910381333301</v>
      </c>
      <c r="F463" s="23">
        <v>17835.976165045598</v>
      </c>
      <c r="G463" s="23" t="s">
        <v>117</v>
      </c>
      <c r="H463" s="16" t="s">
        <v>117</v>
      </c>
      <c r="I463" s="16" t="s">
        <v>117</v>
      </c>
      <c r="J463" s="16" t="s">
        <v>117</v>
      </c>
      <c r="K463" s="17" t="s">
        <v>117</v>
      </c>
      <c r="L463" s="18" t="s">
        <v>117</v>
      </c>
      <c r="N463" s="20" t="s">
        <v>117</v>
      </c>
    </row>
    <row r="464" spans="1:14" x14ac:dyDescent="0.3">
      <c r="A464" s="12" t="s">
        <v>382</v>
      </c>
      <c r="B464" s="12" t="s">
        <v>147</v>
      </c>
      <c r="C464" s="12" t="s">
        <v>205</v>
      </c>
      <c r="D464" s="12" t="s">
        <v>79</v>
      </c>
      <c r="E464" s="21">
        <v>7.4278757770666601</v>
      </c>
      <c r="F464" s="23">
        <v>77700.452373170396</v>
      </c>
      <c r="G464" s="23" t="s">
        <v>117</v>
      </c>
      <c r="H464" s="16" t="s">
        <v>117</v>
      </c>
      <c r="I464" s="16" t="s">
        <v>117</v>
      </c>
      <c r="J464" s="16" t="s">
        <v>117</v>
      </c>
      <c r="K464" s="17" t="s">
        <v>117</v>
      </c>
      <c r="L464" s="18" t="s">
        <v>117</v>
      </c>
      <c r="N464" s="20" t="s">
        <v>117</v>
      </c>
    </row>
    <row r="465" spans="1:14" x14ac:dyDescent="0.3">
      <c r="A465" s="12" t="s">
        <v>383</v>
      </c>
      <c r="B465" s="12" t="s">
        <v>147</v>
      </c>
      <c r="C465" s="12" t="s">
        <v>176</v>
      </c>
      <c r="D465" s="12" t="s">
        <v>79</v>
      </c>
      <c r="E465" s="21">
        <v>7.4377811981333304</v>
      </c>
      <c r="F465" s="23">
        <v>175911.125103292</v>
      </c>
      <c r="G465" s="23" t="s">
        <v>117</v>
      </c>
      <c r="H465" s="16" t="s">
        <v>117</v>
      </c>
      <c r="I465" s="16" t="s">
        <v>117</v>
      </c>
      <c r="J465" s="16" t="s">
        <v>117</v>
      </c>
      <c r="K465" s="17" t="s">
        <v>117</v>
      </c>
      <c r="L465" s="18" t="s">
        <v>117</v>
      </c>
      <c r="N465" s="20" t="s">
        <v>117</v>
      </c>
    </row>
    <row r="466" spans="1:14" x14ac:dyDescent="0.3">
      <c r="A466" s="12" t="s">
        <v>384</v>
      </c>
      <c r="B466" s="12" t="s">
        <v>147</v>
      </c>
      <c r="C466" s="12" t="s">
        <v>213</v>
      </c>
      <c r="D466" s="12" t="s">
        <v>79</v>
      </c>
      <c r="E466" s="21">
        <v>7.43787937466666</v>
      </c>
      <c r="F466" s="23">
        <v>61841.241596621898</v>
      </c>
      <c r="G466" s="23" t="s">
        <v>117</v>
      </c>
      <c r="H466" s="16" t="s">
        <v>117</v>
      </c>
      <c r="I466" s="16" t="s">
        <v>117</v>
      </c>
      <c r="J466" s="16" t="s">
        <v>117</v>
      </c>
      <c r="K466" s="17" t="s">
        <v>117</v>
      </c>
      <c r="L466" s="18" t="s">
        <v>117</v>
      </c>
      <c r="N466" s="20" t="s">
        <v>117</v>
      </c>
    </row>
    <row r="467" spans="1:14" x14ac:dyDescent="0.3">
      <c r="A467" s="12" t="s">
        <v>385</v>
      </c>
      <c r="B467" s="12" t="s">
        <v>147</v>
      </c>
      <c r="C467" s="12" t="s">
        <v>160</v>
      </c>
      <c r="D467" s="12" t="s">
        <v>79</v>
      </c>
      <c r="E467" s="21">
        <v>7.4378328533333304</v>
      </c>
      <c r="F467" s="23">
        <v>74123.001914718203</v>
      </c>
      <c r="G467" s="23" t="s">
        <v>117</v>
      </c>
      <c r="H467" s="16" t="s">
        <v>117</v>
      </c>
      <c r="I467" s="16" t="s">
        <v>117</v>
      </c>
      <c r="J467" s="16" t="s">
        <v>117</v>
      </c>
      <c r="K467" s="17" t="s">
        <v>117</v>
      </c>
      <c r="L467" s="18" t="s">
        <v>117</v>
      </c>
      <c r="N467" s="20" t="s">
        <v>117</v>
      </c>
    </row>
    <row r="468" spans="1:14" x14ac:dyDescent="0.3">
      <c r="A468" s="12" t="s">
        <v>386</v>
      </c>
      <c r="B468" s="12" t="s">
        <v>147</v>
      </c>
      <c r="C468" s="12" t="s">
        <v>211</v>
      </c>
      <c r="D468" s="12" t="s">
        <v>79</v>
      </c>
      <c r="E468" s="21">
        <v>7.4378357485333302</v>
      </c>
      <c r="F468" s="23">
        <v>51214.587657162898</v>
      </c>
      <c r="G468" s="23" t="s">
        <v>117</v>
      </c>
      <c r="H468" s="16" t="s">
        <v>117</v>
      </c>
      <c r="I468" s="16" t="s">
        <v>117</v>
      </c>
      <c r="J468" s="16" t="s">
        <v>117</v>
      </c>
      <c r="K468" s="17" t="s">
        <v>117</v>
      </c>
      <c r="L468" s="18" t="s">
        <v>117</v>
      </c>
      <c r="N468" s="20" t="s">
        <v>117</v>
      </c>
    </row>
    <row r="469" spans="1:14" x14ac:dyDescent="0.3">
      <c r="A469" s="12" t="s">
        <v>387</v>
      </c>
      <c r="B469" s="12" t="s">
        <v>147</v>
      </c>
      <c r="C469" s="12" t="s">
        <v>388</v>
      </c>
      <c r="D469" s="12" t="s">
        <v>79</v>
      </c>
      <c r="E469" s="21">
        <v>7.4278667120000001</v>
      </c>
      <c r="F469" s="23">
        <v>91228.958598662502</v>
      </c>
      <c r="G469" s="23" t="s">
        <v>117</v>
      </c>
      <c r="H469" s="16" t="s">
        <v>117</v>
      </c>
      <c r="I469" s="16" t="s">
        <v>117</v>
      </c>
      <c r="J469" s="16" t="s">
        <v>117</v>
      </c>
      <c r="K469" s="17" t="s">
        <v>117</v>
      </c>
      <c r="L469" s="18" t="s">
        <v>117</v>
      </c>
      <c r="N469" s="20" t="s">
        <v>117</v>
      </c>
    </row>
    <row r="470" spans="1:14" x14ac:dyDescent="0.3">
      <c r="A470" s="12" t="s">
        <v>389</v>
      </c>
      <c r="B470" s="12" t="s">
        <v>147</v>
      </c>
      <c r="C470" s="12" t="s">
        <v>148</v>
      </c>
      <c r="D470" s="12" t="s">
        <v>79</v>
      </c>
      <c r="E470" s="21">
        <v>7.4378057424000001</v>
      </c>
      <c r="F470" s="23">
        <v>9004.2293824472508</v>
      </c>
      <c r="G470" s="23" t="s">
        <v>117</v>
      </c>
      <c r="H470" s="16" t="s">
        <v>117</v>
      </c>
      <c r="I470" s="16" t="s">
        <v>117</v>
      </c>
      <c r="J470" s="16" t="s">
        <v>117</v>
      </c>
      <c r="K470" s="17" t="s">
        <v>117</v>
      </c>
      <c r="L470" s="18" t="s">
        <v>117</v>
      </c>
      <c r="N470" s="20" t="s">
        <v>117</v>
      </c>
    </row>
    <row r="471" spans="1:14" x14ac:dyDescent="0.3">
      <c r="A471" s="12" t="s">
        <v>390</v>
      </c>
      <c r="B471" s="12" t="s">
        <v>147</v>
      </c>
      <c r="C471" s="12" t="s">
        <v>183</v>
      </c>
      <c r="D471" s="12" t="s">
        <v>79</v>
      </c>
      <c r="E471" s="21">
        <v>7.4377792551999997</v>
      </c>
      <c r="F471" s="23">
        <v>70065.875665074505</v>
      </c>
      <c r="G471" s="23" t="s">
        <v>117</v>
      </c>
      <c r="H471" s="16" t="s">
        <v>117</v>
      </c>
      <c r="I471" s="16" t="s">
        <v>117</v>
      </c>
      <c r="J471" s="16" t="s">
        <v>117</v>
      </c>
      <c r="K471" s="17" t="s">
        <v>117</v>
      </c>
      <c r="L471" s="18" t="s">
        <v>117</v>
      </c>
      <c r="N471" s="20" t="s">
        <v>117</v>
      </c>
    </row>
    <row r="472" spans="1:14" x14ac:dyDescent="0.3">
      <c r="A472" s="12" t="s">
        <v>391</v>
      </c>
      <c r="B472" s="12" t="s">
        <v>147</v>
      </c>
      <c r="C472" s="12" t="s">
        <v>194</v>
      </c>
      <c r="D472" s="12" t="s">
        <v>79</v>
      </c>
      <c r="E472" s="21">
        <v>7.4377872176000004</v>
      </c>
      <c r="F472" s="23">
        <v>89972.960568051305</v>
      </c>
      <c r="G472" s="23" t="s">
        <v>117</v>
      </c>
      <c r="H472" s="16" t="s">
        <v>117</v>
      </c>
      <c r="I472" s="16" t="s">
        <v>117</v>
      </c>
      <c r="J472" s="16" t="s">
        <v>117</v>
      </c>
      <c r="K472" s="17" t="s">
        <v>117</v>
      </c>
      <c r="L472" s="18" t="s">
        <v>117</v>
      </c>
      <c r="N472" s="20" t="s">
        <v>117</v>
      </c>
    </row>
    <row r="473" spans="1:14" x14ac:dyDescent="0.3">
      <c r="A473" s="12" t="s">
        <v>392</v>
      </c>
      <c r="B473" s="12" t="s">
        <v>147</v>
      </c>
      <c r="C473" s="12" t="s">
        <v>216</v>
      </c>
      <c r="D473" s="12" t="s">
        <v>79</v>
      </c>
      <c r="E473" s="21">
        <v>7.4377976818666598</v>
      </c>
      <c r="F473" s="23">
        <v>13783.9101530021</v>
      </c>
      <c r="G473" s="23" t="s">
        <v>117</v>
      </c>
      <c r="H473" s="16" t="s">
        <v>117</v>
      </c>
      <c r="I473" s="16" t="s">
        <v>117</v>
      </c>
      <c r="J473" s="16" t="s">
        <v>117</v>
      </c>
      <c r="K473" s="17" t="s">
        <v>117</v>
      </c>
      <c r="L473" s="18" t="s">
        <v>117</v>
      </c>
      <c r="N473" s="20" t="s">
        <v>117</v>
      </c>
    </row>
    <row r="474" spans="1:14" x14ac:dyDescent="0.3">
      <c r="A474" s="12" t="s">
        <v>393</v>
      </c>
      <c r="B474" s="12" t="s">
        <v>147</v>
      </c>
      <c r="C474" s="12" t="s">
        <v>189</v>
      </c>
      <c r="D474" s="12" t="s">
        <v>79</v>
      </c>
      <c r="E474" s="21">
        <v>7.4377997418666597</v>
      </c>
      <c r="F474" s="23">
        <v>73516.311163917097</v>
      </c>
      <c r="G474" s="23" t="s">
        <v>117</v>
      </c>
      <c r="H474" s="16" t="s">
        <v>117</v>
      </c>
      <c r="I474" s="16" t="s">
        <v>117</v>
      </c>
      <c r="J474" s="16" t="s">
        <v>117</v>
      </c>
      <c r="K474" s="17" t="s">
        <v>117</v>
      </c>
      <c r="L474" s="18" t="s">
        <v>117</v>
      </c>
      <c r="N474" s="20" t="s">
        <v>117</v>
      </c>
    </row>
    <row r="475" spans="1:14" x14ac:dyDescent="0.3">
      <c r="A475" s="12" t="s">
        <v>394</v>
      </c>
      <c r="B475" s="12" t="s">
        <v>147</v>
      </c>
      <c r="C475" s="12" t="s">
        <v>185</v>
      </c>
      <c r="D475" s="12" t="s">
        <v>79</v>
      </c>
      <c r="E475" s="21">
        <v>7.42785660133333</v>
      </c>
      <c r="F475" s="23">
        <v>84713.547829096395</v>
      </c>
      <c r="G475" s="23" t="s">
        <v>117</v>
      </c>
      <c r="H475" s="16" t="s">
        <v>117</v>
      </c>
      <c r="I475" s="16" t="s">
        <v>117</v>
      </c>
      <c r="J475" s="16" t="s">
        <v>117</v>
      </c>
      <c r="K475" s="17" t="s">
        <v>117</v>
      </c>
      <c r="L475" s="18" t="s">
        <v>117</v>
      </c>
      <c r="N475" s="20" t="s">
        <v>117</v>
      </c>
    </row>
    <row r="476" spans="1:14" x14ac:dyDescent="0.3">
      <c r="A476" s="12" t="s">
        <v>395</v>
      </c>
      <c r="B476" s="12" t="s">
        <v>147</v>
      </c>
      <c r="C476" s="12" t="s">
        <v>396</v>
      </c>
      <c r="D476" s="12" t="s">
        <v>79</v>
      </c>
      <c r="E476" s="21">
        <v>7.4378963586666602</v>
      </c>
      <c r="F476" s="23">
        <v>74909.927262688201</v>
      </c>
      <c r="G476" s="23" t="s">
        <v>117</v>
      </c>
      <c r="H476" s="16" t="s">
        <v>117</v>
      </c>
      <c r="I476" s="16" t="s">
        <v>117</v>
      </c>
      <c r="J476" s="16" t="s">
        <v>117</v>
      </c>
      <c r="K476" s="17" t="s">
        <v>117</v>
      </c>
      <c r="L476" s="18" t="s">
        <v>117</v>
      </c>
      <c r="N476" s="20" t="s">
        <v>117</v>
      </c>
    </row>
    <row r="477" spans="1:14" x14ac:dyDescent="0.3">
      <c r="A477" s="12" t="s">
        <v>397</v>
      </c>
      <c r="B477" s="12" t="s">
        <v>147</v>
      </c>
      <c r="C477" s="12" t="s">
        <v>181</v>
      </c>
      <c r="D477" s="12" t="s">
        <v>79</v>
      </c>
      <c r="E477" s="21">
        <v>7.4378406839999904</v>
      </c>
      <c r="F477" s="23">
        <v>63816.5135115921</v>
      </c>
      <c r="G477" s="23" t="s">
        <v>117</v>
      </c>
      <c r="H477" s="16" t="s">
        <v>117</v>
      </c>
      <c r="I477" s="16" t="s">
        <v>117</v>
      </c>
      <c r="J477" s="16" t="s">
        <v>117</v>
      </c>
      <c r="K477" s="17" t="s">
        <v>117</v>
      </c>
      <c r="L477" s="18" t="s">
        <v>117</v>
      </c>
      <c r="N477" s="20" t="s">
        <v>117</v>
      </c>
    </row>
    <row r="478" spans="1:14" x14ac:dyDescent="0.3">
      <c r="A478" s="12" t="s">
        <v>398</v>
      </c>
      <c r="B478" s="12" t="s">
        <v>147</v>
      </c>
      <c r="C478" s="12" t="s">
        <v>218</v>
      </c>
      <c r="D478" s="12" t="s">
        <v>79</v>
      </c>
      <c r="E478" s="21">
        <v>7.4277103344000004</v>
      </c>
      <c r="F478" s="23">
        <v>57217.376619991403</v>
      </c>
      <c r="G478" s="23" t="s">
        <v>117</v>
      </c>
      <c r="H478" s="16" t="s">
        <v>117</v>
      </c>
      <c r="I478" s="16" t="s">
        <v>117</v>
      </c>
      <c r="J478" s="16" t="s">
        <v>117</v>
      </c>
      <c r="K478" s="17" t="s">
        <v>117</v>
      </c>
      <c r="L478" s="18" t="s">
        <v>117</v>
      </c>
      <c r="N478" s="20" t="s">
        <v>117</v>
      </c>
    </row>
    <row r="479" spans="1:14" x14ac:dyDescent="0.3">
      <c r="A479" s="12" t="s">
        <v>399</v>
      </c>
      <c r="B479" s="12" t="s">
        <v>147</v>
      </c>
      <c r="C479" s="12" t="s">
        <v>168</v>
      </c>
      <c r="D479" s="12" t="s">
        <v>79</v>
      </c>
      <c r="E479" s="21">
        <v>7.4378978210666604</v>
      </c>
      <c r="F479" s="23">
        <v>77584.028893612398</v>
      </c>
      <c r="G479" s="23" t="s">
        <v>117</v>
      </c>
      <c r="H479" s="16" t="s">
        <v>117</v>
      </c>
      <c r="I479" s="16" t="s">
        <v>117</v>
      </c>
      <c r="J479" s="16" t="s">
        <v>117</v>
      </c>
      <c r="K479" s="17" t="s">
        <v>117</v>
      </c>
      <c r="L479" s="18" t="s">
        <v>117</v>
      </c>
      <c r="N479" s="20" t="s">
        <v>117</v>
      </c>
    </row>
    <row r="480" spans="1:14" x14ac:dyDescent="0.3">
      <c r="A480" s="12" t="s">
        <v>400</v>
      </c>
      <c r="B480" s="12" t="s">
        <v>147</v>
      </c>
      <c r="C480" s="12" t="s">
        <v>78</v>
      </c>
      <c r="D480" s="12" t="s">
        <v>79</v>
      </c>
      <c r="E480" s="21">
        <v>7.4378272861333299</v>
      </c>
      <c r="F480" s="23">
        <v>11051.060543748499</v>
      </c>
      <c r="G480" s="23" t="s">
        <v>117</v>
      </c>
      <c r="H480" s="16" t="s">
        <v>117</v>
      </c>
      <c r="I480" s="16" t="s">
        <v>117</v>
      </c>
      <c r="J480" s="16" t="s">
        <v>117</v>
      </c>
      <c r="K480" s="17" t="s">
        <v>117</v>
      </c>
      <c r="L480" s="18" t="s">
        <v>117</v>
      </c>
      <c r="N480" s="20" t="s">
        <v>117</v>
      </c>
    </row>
    <row r="481" spans="1:14" x14ac:dyDescent="0.3">
      <c r="A481" s="12" t="s">
        <v>401</v>
      </c>
      <c r="B481" s="12" t="s">
        <v>147</v>
      </c>
      <c r="C481" s="12" t="s">
        <v>150</v>
      </c>
      <c r="D481" s="12" t="s">
        <v>103</v>
      </c>
      <c r="E481" s="21">
        <v>7.4378684370666601</v>
      </c>
      <c r="F481" s="23">
        <v>3742.9593979483302</v>
      </c>
      <c r="G481" s="23" t="s">
        <v>117</v>
      </c>
      <c r="H481" s="16" t="s">
        <v>117</v>
      </c>
      <c r="I481" s="16" t="s">
        <v>117</v>
      </c>
      <c r="J481" s="16" t="s">
        <v>117</v>
      </c>
      <c r="K481" s="17" t="s">
        <v>117</v>
      </c>
      <c r="L481" s="18" t="s">
        <v>117</v>
      </c>
      <c r="N481" s="20" t="s">
        <v>117</v>
      </c>
    </row>
    <row r="482" spans="1:14" x14ac:dyDescent="0.3">
      <c r="A482" s="12" t="s">
        <v>402</v>
      </c>
      <c r="B482" s="12" t="s">
        <v>147</v>
      </c>
      <c r="C482" s="12" t="s">
        <v>78</v>
      </c>
      <c r="D482" s="12" t="s">
        <v>79</v>
      </c>
      <c r="E482" s="21">
        <v>7.4377422599999896</v>
      </c>
      <c r="F482" s="23">
        <v>10272.403565050699</v>
      </c>
      <c r="G482" s="23" t="s">
        <v>117</v>
      </c>
      <c r="H482" s="16" t="s">
        <v>117</v>
      </c>
      <c r="I482" s="16" t="s">
        <v>117</v>
      </c>
      <c r="J482" s="16" t="s">
        <v>117</v>
      </c>
      <c r="K482" s="17" t="s">
        <v>117</v>
      </c>
      <c r="L482" s="18" t="s">
        <v>117</v>
      </c>
      <c r="N482" s="20" t="s">
        <v>117</v>
      </c>
    </row>
    <row r="483" spans="1:14" x14ac:dyDescent="0.3">
      <c r="A483" s="12" t="s">
        <v>403</v>
      </c>
      <c r="B483" s="12" t="s">
        <v>147</v>
      </c>
      <c r="C483" s="12" t="s">
        <v>150</v>
      </c>
      <c r="D483" s="12" t="s">
        <v>103</v>
      </c>
      <c r="E483" s="21">
        <v>7.4278024792000004</v>
      </c>
      <c r="F483" s="23">
        <v>3037.5655998761299</v>
      </c>
      <c r="G483" s="23" t="s">
        <v>117</v>
      </c>
      <c r="H483" s="16" t="s">
        <v>117</v>
      </c>
      <c r="I483" s="16" t="s">
        <v>117</v>
      </c>
      <c r="J483" s="16" t="s">
        <v>117</v>
      </c>
      <c r="K483" s="17" t="s">
        <v>117</v>
      </c>
      <c r="L483" s="18" t="s">
        <v>117</v>
      </c>
      <c r="N483" s="20" t="s">
        <v>117</v>
      </c>
    </row>
    <row r="484" spans="1:14" x14ac:dyDescent="0.3">
      <c r="A484" s="12" t="s">
        <v>404</v>
      </c>
      <c r="B484" s="12" t="s">
        <v>147</v>
      </c>
      <c r="C484" s="12" t="s">
        <v>78</v>
      </c>
      <c r="D484" s="12" t="s">
        <v>103</v>
      </c>
      <c r="E484" s="21">
        <v>7.4377544911999998</v>
      </c>
      <c r="F484" s="23">
        <v>7927.2571668998498</v>
      </c>
      <c r="G484" s="23" t="s">
        <v>117</v>
      </c>
      <c r="H484" s="16" t="s">
        <v>117</v>
      </c>
      <c r="I484" s="16" t="s">
        <v>117</v>
      </c>
      <c r="J484" s="16" t="s">
        <v>117</v>
      </c>
      <c r="K484" s="17" t="s">
        <v>117</v>
      </c>
      <c r="L484" s="18" t="s">
        <v>117</v>
      </c>
      <c r="N484" s="20" t="s">
        <v>117</v>
      </c>
    </row>
    <row r="485" spans="1:14" x14ac:dyDescent="0.3">
      <c r="A485" s="12" t="s">
        <v>405</v>
      </c>
      <c r="B485" s="12" t="s">
        <v>147</v>
      </c>
      <c r="C485" s="12" t="s">
        <v>192</v>
      </c>
      <c r="D485" s="12" t="s">
        <v>79</v>
      </c>
      <c r="E485" s="21">
        <v>7.4278493938666603</v>
      </c>
      <c r="F485" s="23">
        <v>75539.042558276793</v>
      </c>
      <c r="G485" s="23" t="s">
        <v>117</v>
      </c>
      <c r="H485" s="16" t="s">
        <v>117</v>
      </c>
      <c r="I485" s="16" t="s">
        <v>117</v>
      </c>
      <c r="J485" s="16" t="s">
        <v>117</v>
      </c>
      <c r="K485" s="17" t="s">
        <v>117</v>
      </c>
      <c r="L485" s="18" t="s">
        <v>117</v>
      </c>
      <c r="N485" s="20" t="s">
        <v>117</v>
      </c>
    </row>
    <row r="486" spans="1:14" x14ac:dyDescent="0.3">
      <c r="A486" s="12" t="s">
        <v>406</v>
      </c>
      <c r="B486" s="12" t="s">
        <v>147</v>
      </c>
      <c r="C486" s="12" t="s">
        <v>187</v>
      </c>
      <c r="D486" s="12" t="s">
        <v>79</v>
      </c>
      <c r="E486" s="21">
        <v>7.4277944322666603</v>
      </c>
      <c r="F486" s="23">
        <v>61802.721500871601</v>
      </c>
      <c r="G486" s="23" t="s">
        <v>117</v>
      </c>
      <c r="H486" s="16" t="s">
        <v>117</v>
      </c>
      <c r="I486" s="16" t="s">
        <v>117</v>
      </c>
      <c r="J486" s="16" t="s">
        <v>117</v>
      </c>
      <c r="K486" s="17" t="s">
        <v>117</v>
      </c>
      <c r="L486" s="18" t="s">
        <v>117</v>
      </c>
      <c r="N486" s="20" t="s">
        <v>117</v>
      </c>
    </row>
    <row r="487" spans="1:14" x14ac:dyDescent="0.3">
      <c r="A487" s="12" t="s">
        <v>407</v>
      </c>
      <c r="B487" s="12" t="s">
        <v>147</v>
      </c>
      <c r="C487" s="12" t="s">
        <v>170</v>
      </c>
      <c r="D487" s="12" t="s">
        <v>79</v>
      </c>
      <c r="E487" s="21">
        <v>7.4277089114666603</v>
      </c>
      <c r="F487" s="23">
        <v>33112.477108970103</v>
      </c>
      <c r="G487" s="23" t="s">
        <v>117</v>
      </c>
      <c r="H487" s="16" t="s">
        <v>117</v>
      </c>
      <c r="I487" s="16" t="s">
        <v>117</v>
      </c>
      <c r="J487" s="16" t="s">
        <v>117</v>
      </c>
      <c r="K487" s="17" t="s">
        <v>117</v>
      </c>
      <c r="L487" s="18" t="s">
        <v>117</v>
      </c>
      <c r="N487" s="20" t="s">
        <v>117</v>
      </c>
    </row>
    <row r="488" spans="1:14" x14ac:dyDescent="0.3">
      <c r="A488" s="12" t="s">
        <v>408</v>
      </c>
      <c r="B488" s="12" t="s">
        <v>147</v>
      </c>
      <c r="C488" s="12" t="s">
        <v>199</v>
      </c>
      <c r="D488" s="12" t="s">
        <v>79</v>
      </c>
      <c r="E488" s="21">
        <v>7.4378178583999999</v>
      </c>
      <c r="F488" s="23">
        <v>59266.909138911004</v>
      </c>
      <c r="G488" s="23" t="s">
        <v>117</v>
      </c>
      <c r="H488" s="16" t="s">
        <v>117</v>
      </c>
      <c r="I488" s="16" t="s">
        <v>117</v>
      </c>
      <c r="J488" s="16" t="s">
        <v>117</v>
      </c>
      <c r="K488" s="17" t="s">
        <v>117</v>
      </c>
      <c r="L488" s="18" t="s">
        <v>117</v>
      </c>
      <c r="N488" s="20" t="s">
        <v>117</v>
      </c>
    </row>
    <row r="489" spans="1:14" x14ac:dyDescent="0.3">
      <c r="A489" s="12" t="s">
        <v>409</v>
      </c>
      <c r="B489" s="12" t="s">
        <v>147</v>
      </c>
      <c r="C489" s="12" t="s">
        <v>156</v>
      </c>
      <c r="D489" s="12" t="s">
        <v>103</v>
      </c>
      <c r="E489" s="21">
        <v>7.4278373170666603</v>
      </c>
      <c r="F489" s="23">
        <v>1965.45721113237</v>
      </c>
      <c r="G489" s="23" t="s">
        <v>117</v>
      </c>
      <c r="H489" s="16" t="s">
        <v>117</v>
      </c>
      <c r="I489" s="16" t="s">
        <v>117</v>
      </c>
      <c r="J489" s="16" t="s">
        <v>117</v>
      </c>
      <c r="K489" s="17" t="s">
        <v>117</v>
      </c>
      <c r="L489" s="18" t="s">
        <v>117</v>
      </c>
      <c r="N489" s="20" t="s">
        <v>117</v>
      </c>
    </row>
    <row r="490" spans="1:14" x14ac:dyDescent="0.3">
      <c r="A490" s="12" t="s">
        <v>410</v>
      </c>
      <c r="B490" s="12" t="s">
        <v>147</v>
      </c>
      <c r="C490" s="12" t="s">
        <v>152</v>
      </c>
      <c r="D490" s="12" t="s">
        <v>79</v>
      </c>
      <c r="E490" s="21">
        <v>7.4277321378666601</v>
      </c>
      <c r="F490" s="23">
        <v>93440.995591880099</v>
      </c>
      <c r="G490" s="23" t="s">
        <v>117</v>
      </c>
      <c r="H490" s="16" t="s">
        <v>117</v>
      </c>
      <c r="I490" s="16" t="s">
        <v>117</v>
      </c>
      <c r="J490" s="16" t="s">
        <v>117</v>
      </c>
      <c r="K490" s="17" t="s">
        <v>117</v>
      </c>
      <c r="L490" s="18" t="s">
        <v>117</v>
      </c>
      <c r="N490" s="20" t="s">
        <v>117</v>
      </c>
    </row>
    <row r="491" spans="1:14" x14ac:dyDescent="0.3">
      <c r="A491" s="12" t="s">
        <v>411</v>
      </c>
      <c r="B491" s="12" t="s">
        <v>147</v>
      </c>
      <c r="C491" s="12" t="s">
        <v>150</v>
      </c>
      <c r="D491" s="12" t="s">
        <v>103</v>
      </c>
      <c r="E491" s="21">
        <v>7.4278529658666601</v>
      </c>
      <c r="F491" s="23">
        <v>2553.3019658172002</v>
      </c>
      <c r="G491" s="23" t="s">
        <v>117</v>
      </c>
      <c r="H491" s="16" t="s">
        <v>117</v>
      </c>
      <c r="I491" s="16" t="s">
        <v>117</v>
      </c>
      <c r="J491" s="16" t="s">
        <v>117</v>
      </c>
      <c r="K491" s="17" t="s">
        <v>117</v>
      </c>
      <c r="L491" s="18" t="s">
        <v>117</v>
      </c>
      <c r="N491" s="20" t="s">
        <v>117</v>
      </c>
    </row>
    <row r="492" spans="1:14" x14ac:dyDescent="0.3">
      <c r="A492" s="12" t="s">
        <v>412</v>
      </c>
      <c r="B492" s="12" t="s">
        <v>147</v>
      </c>
      <c r="C492" s="12" t="s">
        <v>174</v>
      </c>
      <c r="D492" s="12" t="s">
        <v>79</v>
      </c>
      <c r="E492" s="21">
        <v>7.43773291013333</v>
      </c>
      <c r="F492" s="23">
        <v>37203.622959481501</v>
      </c>
      <c r="G492" s="23" t="s">
        <v>117</v>
      </c>
      <c r="H492" s="16" t="s">
        <v>117</v>
      </c>
      <c r="I492" s="16" t="s">
        <v>117</v>
      </c>
      <c r="J492" s="16" t="s">
        <v>117</v>
      </c>
      <c r="K492" s="17" t="s">
        <v>117</v>
      </c>
      <c r="L492" s="18" t="s">
        <v>117</v>
      </c>
      <c r="N492" s="20" t="s">
        <v>117</v>
      </c>
    </row>
    <row r="493" spans="1:14" x14ac:dyDescent="0.3">
      <c r="A493" s="12" t="s">
        <v>413</v>
      </c>
      <c r="B493" s="12" t="s">
        <v>147</v>
      </c>
      <c r="C493" s="12" t="s">
        <v>203</v>
      </c>
      <c r="D493" s="12" t="s">
        <v>79</v>
      </c>
      <c r="E493" s="21">
        <v>7.4277840181333303</v>
      </c>
      <c r="F493" s="23">
        <v>48129.116480828001</v>
      </c>
      <c r="G493" s="23" t="s">
        <v>117</v>
      </c>
      <c r="H493" s="16" t="s">
        <v>117</v>
      </c>
      <c r="I493" s="16" t="s">
        <v>117</v>
      </c>
      <c r="J493" s="16" t="s">
        <v>117</v>
      </c>
      <c r="K493" s="17" t="s">
        <v>117</v>
      </c>
      <c r="L493" s="18" t="s">
        <v>117</v>
      </c>
      <c r="N493" s="20" t="s">
        <v>117</v>
      </c>
    </row>
    <row r="494" spans="1:14" x14ac:dyDescent="0.3">
      <c r="A494" s="12" t="s">
        <v>414</v>
      </c>
      <c r="B494" s="12" t="s">
        <v>147</v>
      </c>
      <c r="C494" s="12" t="s">
        <v>205</v>
      </c>
      <c r="D494" s="12" t="s">
        <v>79</v>
      </c>
      <c r="E494" s="21">
        <v>7.4278221650666598</v>
      </c>
      <c r="F494" s="23">
        <v>52116.268349227503</v>
      </c>
      <c r="G494" s="23" t="s">
        <v>117</v>
      </c>
      <c r="H494" s="16" t="s">
        <v>117</v>
      </c>
      <c r="I494" s="16" t="s">
        <v>117</v>
      </c>
      <c r="J494" s="16" t="s">
        <v>117</v>
      </c>
      <c r="K494" s="17" t="s">
        <v>117</v>
      </c>
      <c r="L494" s="18" t="s">
        <v>117</v>
      </c>
      <c r="N494" s="20" t="s">
        <v>117</v>
      </c>
    </row>
    <row r="495" spans="1:14" x14ac:dyDescent="0.3">
      <c r="A495" s="12" t="s">
        <v>415</v>
      </c>
      <c r="B495" s="12" t="s">
        <v>147</v>
      </c>
      <c r="C495" s="12" t="s">
        <v>160</v>
      </c>
      <c r="D495" s="12" t="s">
        <v>79</v>
      </c>
      <c r="E495" s="21">
        <v>7.4278130386666597</v>
      </c>
      <c r="F495" s="23">
        <v>57276.307157460004</v>
      </c>
      <c r="G495" s="23" t="s">
        <v>117</v>
      </c>
      <c r="H495" s="16" t="s">
        <v>117</v>
      </c>
      <c r="I495" s="16" t="s">
        <v>117</v>
      </c>
      <c r="J495" s="16" t="s">
        <v>117</v>
      </c>
      <c r="K495" s="17" t="s">
        <v>117</v>
      </c>
      <c r="L495" s="18" t="s">
        <v>117</v>
      </c>
      <c r="N495" s="20" t="s">
        <v>117</v>
      </c>
    </row>
    <row r="496" spans="1:14" x14ac:dyDescent="0.3">
      <c r="A496" s="12" t="s">
        <v>416</v>
      </c>
      <c r="B496" s="12" t="s">
        <v>147</v>
      </c>
      <c r="C496" s="12" t="s">
        <v>211</v>
      </c>
      <c r="D496" s="12" t="s">
        <v>79</v>
      </c>
      <c r="E496" s="21">
        <v>7.4378086701333297</v>
      </c>
      <c r="F496" s="23">
        <v>30406.756327668401</v>
      </c>
      <c r="G496" s="23" t="s">
        <v>117</v>
      </c>
      <c r="H496" s="16" t="s">
        <v>117</v>
      </c>
      <c r="I496" s="16" t="s">
        <v>117</v>
      </c>
      <c r="J496" s="16" t="s">
        <v>117</v>
      </c>
      <c r="K496" s="17" t="s">
        <v>117</v>
      </c>
      <c r="L496" s="18" t="s">
        <v>117</v>
      </c>
      <c r="N496" s="20" t="s">
        <v>117</v>
      </c>
    </row>
    <row r="497" spans="1:16" x14ac:dyDescent="0.3">
      <c r="A497" s="12" t="s">
        <v>417</v>
      </c>
      <c r="B497" s="12" t="s">
        <v>147</v>
      </c>
      <c r="C497" s="12" t="s">
        <v>183</v>
      </c>
      <c r="D497" s="12" t="s">
        <v>79</v>
      </c>
      <c r="E497" s="21">
        <v>7.4278713293333301</v>
      </c>
      <c r="F497" s="23">
        <v>55119.592169864503</v>
      </c>
      <c r="G497" s="23" t="s">
        <v>117</v>
      </c>
      <c r="H497" s="16" t="s">
        <v>117</v>
      </c>
      <c r="I497" s="16" t="s">
        <v>117</v>
      </c>
      <c r="J497" s="16" t="s">
        <v>117</v>
      </c>
      <c r="K497" s="17" t="s">
        <v>117</v>
      </c>
      <c r="L497" s="18" t="s">
        <v>117</v>
      </c>
      <c r="N497" s="20" t="s">
        <v>117</v>
      </c>
    </row>
    <row r="498" spans="1:16" x14ac:dyDescent="0.3">
      <c r="A498" s="12" t="s">
        <v>418</v>
      </c>
      <c r="B498" s="12" t="s">
        <v>147</v>
      </c>
      <c r="C498" s="12" t="s">
        <v>164</v>
      </c>
      <c r="D498" s="12" t="s">
        <v>79</v>
      </c>
      <c r="E498" s="21">
        <v>7.42782924933333</v>
      </c>
      <c r="F498" s="23">
        <v>52320.978217425603</v>
      </c>
      <c r="G498" s="23" t="s">
        <v>117</v>
      </c>
      <c r="H498" s="16" t="s">
        <v>117</v>
      </c>
      <c r="I498" s="16" t="s">
        <v>117</v>
      </c>
      <c r="J498" s="16" t="s">
        <v>117</v>
      </c>
      <c r="K498" s="17" t="s">
        <v>117</v>
      </c>
      <c r="L498" s="18" t="s">
        <v>117</v>
      </c>
      <c r="N498" s="20" t="s">
        <v>117</v>
      </c>
    </row>
    <row r="499" spans="1:16" x14ac:dyDescent="0.3">
      <c r="A499" s="12" t="s">
        <v>419</v>
      </c>
      <c r="B499" s="12" t="s">
        <v>147</v>
      </c>
      <c r="C499" s="12" t="s">
        <v>354</v>
      </c>
      <c r="D499" s="12" t="s">
        <v>79</v>
      </c>
      <c r="E499" s="21">
        <v>7.4378252426666602</v>
      </c>
      <c r="F499" s="23">
        <v>6050.9040666979599</v>
      </c>
      <c r="G499" s="23" t="s">
        <v>117</v>
      </c>
      <c r="H499" s="16" t="s">
        <v>117</v>
      </c>
      <c r="I499" s="16" t="s">
        <v>117</v>
      </c>
      <c r="J499" s="16" t="s">
        <v>117</v>
      </c>
      <c r="K499" s="17" t="s">
        <v>117</v>
      </c>
      <c r="L499" s="18" t="s">
        <v>117</v>
      </c>
      <c r="N499" s="20" t="s">
        <v>117</v>
      </c>
    </row>
    <row r="500" spans="1:16" x14ac:dyDescent="0.3">
      <c r="A500" s="12" t="s">
        <v>420</v>
      </c>
      <c r="B500" s="12" t="s">
        <v>147</v>
      </c>
      <c r="C500" s="12" t="s">
        <v>216</v>
      </c>
      <c r="D500" s="12" t="s">
        <v>79</v>
      </c>
      <c r="E500" s="21">
        <v>7.4278345752000003</v>
      </c>
      <c r="F500" s="23">
        <v>6728.7019280861996</v>
      </c>
      <c r="G500" s="23" t="s">
        <v>117</v>
      </c>
      <c r="H500" s="16" t="s">
        <v>117</v>
      </c>
      <c r="I500" s="16" t="s">
        <v>117</v>
      </c>
      <c r="J500" s="16" t="s">
        <v>117</v>
      </c>
      <c r="K500" s="17" t="s">
        <v>117</v>
      </c>
      <c r="L500" s="18" t="s">
        <v>117</v>
      </c>
      <c r="N500" s="20" t="s">
        <v>117</v>
      </c>
    </row>
    <row r="502" spans="1:16" x14ac:dyDescent="0.3">
      <c r="A502" s="11" t="s">
        <v>50</v>
      </c>
      <c r="C502" s="11" t="s">
        <v>51</v>
      </c>
      <c r="D502" s="11" t="s">
        <v>52</v>
      </c>
      <c r="F502" s="13" t="s">
        <v>53</v>
      </c>
      <c r="G502" s="14" t="s">
        <v>54</v>
      </c>
      <c r="H502" s="15"/>
    </row>
    <row r="503" spans="1:16" x14ac:dyDescent="0.3">
      <c r="A503" s="12" t="s">
        <v>425</v>
      </c>
      <c r="C503" s="12" t="s">
        <v>239</v>
      </c>
      <c r="D503" s="12" t="s">
        <v>240</v>
      </c>
      <c r="F503" s="22" t="s">
        <v>58</v>
      </c>
      <c r="G503" s="22" t="s">
        <v>426</v>
      </c>
    </row>
    <row r="504" spans="1:16" x14ac:dyDescent="0.3">
      <c r="I504" s="24" t="s">
        <v>60</v>
      </c>
      <c r="J504" s="24" t="s">
        <v>61</v>
      </c>
    </row>
    <row r="505" spans="1:16" s="1" customFormat="1" x14ac:dyDescent="0.3">
      <c r="A505" s="11" t="s">
        <v>62</v>
      </c>
      <c r="B505" s="11" t="s">
        <v>63</v>
      </c>
      <c r="C505" s="11" t="s">
        <v>64</v>
      </c>
      <c r="D505" s="25" t="s">
        <v>65</v>
      </c>
      <c r="E505" s="30" t="s">
        <v>75</v>
      </c>
      <c r="F505" s="26" t="s">
        <v>66</v>
      </c>
      <c r="G505" s="26" t="s">
        <v>67</v>
      </c>
      <c r="H505" s="24" t="s">
        <v>68</v>
      </c>
      <c r="I505" s="24" t="s">
        <v>69</v>
      </c>
      <c r="J505" s="24" t="s">
        <v>69</v>
      </c>
      <c r="K505" s="27" t="s">
        <v>70</v>
      </c>
      <c r="L505" s="28" t="s">
        <v>71</v>
      </c>
      <c r="M505" s="29" t="s">
        <v>72</v>
      </c>
      <c r="N505" s="29" t="s">
        <v>73</v>
      </c>
      <c r="O505" s="29" t="s">
        <v>74</v>
      </c>
      <c r="P505" s="29"/>
    </row>
    <row r="506" spans="1:16" x14ac:dyDescent="0.3">
      <c r="A506" s="12" t="s">
        <v>294</v>
      </c>
      <c r="B506" s="12" t="s">
        <v>77</v>
      </c>
      <c r="C506" s="12" t="s">
        <v>78</v>
      </c>
      <c r="D506" s="12" t="s">
        <v>79</v>
      </c>
      <c r="E506" s="21">
        <v>7.6011920485333304</v>
      </c>
      <c r="F506" s="23">
        <v>31730.639717840699</v>
      </c>
      <c r="G506" s="23" t="s">
        <v>117</v>
      </c>
      <c r="H506" s="16" t="s">
        <v>117</v>
      </c>
      <c r="I506" s="16">
        <v>5</v>
      </c>
      <c r="J506" s="16" t="s">
        <v>117</v>
      </c>
      <c r="K506" s="17" t="s">
        <v>117</v>
      </c>
      <c r="L506" s="18" t="s">
        <v>117</v>
      </c>
      <c r="N506" s="20" t="s">
        <v>81</v>
      </c>
    </row>
    <row r="507" spans="1:16" x14ac:dyDescent="0.3">
      <c r="A507" s="12" t="s">
        <v>295</v>
      </c>
      <c r="B507" s="12" t="s">
        <v>77</v>
      </c>
      <c r="C507" s="12" t="s">
        <v>84</v>
      </c>
      <c r="D507" s="12" t="s">
        <v>79</v>
      </c>
      <c r="E507" s="21">
        <v>7.6012174112000004</v>
      </c>
      <c r="F507" s="23">
        <v>27605.389176372901</v>
      </c>
      <c r="G507" s="23" t="s">
        <v>117</v>
      </c>
      <c r="H507" s="16" t="s">
        <v>117</v>
      </c>
      <c r="I507" s="16">
        <v>5</v>
      </c>
      <c r="J507" s="16" t="s">
        <v>117</v>
      </c>
      <c r="K507" s="17" t="s">
        <v>117</v>
      </c>
      <c r="L507" s="18" t="s">
        <v>117</v>
      </c>
      <c r="N507" s="20" t="s">
        <v>85</v>
      </c>
    </row>
    <row r="508" spans="1:16" x14ac:dyDescent="0.3">
      <c r="A508" s="12" t="s">
        <v>296</v>
      </c>
      <c r="B508" s="12" t="s">
        <v>77</v>
      </c>
      <c r="C508" s="12" t="s">
        <v>87</v>
      </c>
      <c r="D508" s="12" t="s">
        <v>79</v>
      </c>
      <c r="E508" s="21">
        <v>7.6011202119999997</v>
      </c>
      <c r="F508" s="23">
        <v>78796.576921112501</v>
      </c>
      <c r="G508" s="23" t="s">
        <v>117</v>
      </c>
      <c r="H508" s="16" t="s">
        <v>117</v>
      </c>
      <c r="I508" s="16">
        <v>5</v>
      </c>
      <c r="J508" s="16" t="s">
        <v>117</v>
      </c>
      <c r="K508" s="17" t="s">
        <v>117</v>
      </c>
      <c r="L508" s="18" t="s">
        <v>117</v>
      </c>
      <c r="N508" s="20" t="s">
        <v>88</v>
      </c>
    </row>
    <row r="509" spans="1:16" x14ac:dyDescent="0.3">
      <c r="A509" s="12" t="s">
        <v>297</v>
      </c>
      <c r="B509" s="12" t="s">
        <v>77</v>
      </c>
      <c r="C509" s="12" t="s">
        <v>90</v>
      </c>
      <c r="D509" s="12" t="s">
        <v>79</v>
      </c>
      <c r="E509" s="21">
        <v>7.6011527754666597</v>
      </c>
      <c r="F509" s="23">
        <v>10401.286534560701</v>
      </c>
      <c r="G509" s="23" t="s">
        <v>117</v>
      </c>
      <c r="H509" s="16" t="s">
        <v>117</v>
      </c>
      <c r="I509" s="16">
        <v>5</v>
      </c>
      <c r="J509" s="16" t="s">
        <v>117</v>
      </c>
      <c r="K509" s="17" t="s">
        <v>117</v>
      </c>
      <c r="L509" s="18" t="s">
        <v>117</v>
      </c>
      <c r="N509" s="20" t="s">
        <v>91</v>
      </c>
    </row>
    <row r="510" spans="1:16" x14ac:dyDescent="0.3">
      <c r="A510" s="12" t="s">
        <v>298</v>
      </c>
      <c r="B510" s="12" t="s">
        <v>77</v>
      </c>
      <c r="C510" s="12" t="s">
        <v>93</v>
      </c>
      <c r="D510" s="12" t="s">
        <v>79</v>
      </c>
      <c r="E510" s="21">
        <v>7.6011064061333302</v>
      </c>
      <c r="F510" s="23">
        <v>14386.377080394799</v>
      </c>
      <c r="G510" s="23" t="s">
        <v>117</v>
      </c>
      <c r="H510" s="16" t="s">
        <v>117</v>
      </c>
      <c r="I510" s="16">
        <v>5</v>
      </c>
      <c r="J510" s="16" t="s">
        <v>117</v>
      </c>
      <c r="K510" s="17" t="s">
        <v>117</v>
      </c>
      <c r="L510" s="18" t="s">
        <v>117</v>
      </c>
      <c r="N510" s="20" t="s">
        <v>94</v>
      </c>
    </row>
    <row r="511" spans="1:16" x14ac:dyDescent="0.3">
      <c r="A511" s="12" t="s">
        <v>299</v>
      </c>
      <c r="B511" s="12" t="s">
        <v>77</v>
      </c>
      <c r="C511" s="12" t="s">
        <v>96</v>
      </c>
      <c r="D511" s="12" t="s">
        <v>79</v>
      </c>
      <c r="E511" s="21">
        <v>7.6012099568</v>
      </c>
      <c r="F511" s="23">
        <v>29846.118422096501</v>
      </c>
      <c r="G511" s="23" t="s">
        <v>117</v>
      </c>
      <c r="H511" s="16" t="s">
        <v>117</v>
      </c>
      <c r="I511" s="16">
        <v>5</v>
      </c>
      <c r="J511" s="16" t="s">
        <v>117</v>
      </c>
      <c r="K511" s="17" t="s">
        <v>117</v>
      </c>
      <c r="L511" s="18" t="s">
        <v>117</v>
      </c>
      <c r="N511" s="20" t="s">
        <v>97</v>
      </c>
    </row>
    <row r="512" spans="1:16" x14ac:dyDescent="0.3">
      <c r="A512" s="12" t="s">
        <v>300</v>
      </c>
      <c r="B512" s="12" t="s">
        <v>77</v>
      </c>
      <c r="C512" s="12" t="s">
        <v>99</v>
      </c>
      <c r="D512" s="12" t="s">
        <v>79</v>
      </c>
      <c r="E512" s="21">
        <v>7.6011771618666604</v>
      </c>
      <c r="F512" s="23">
        <v>166250.617444698</v>
      </c>
      <c r="G512" s="23" t="s">
        <v>117</v>
      </c>
      <c r="H512" s="16" t="s">
        <v>117</v>
      </c>
      <c r="I512" s="16">
        <v>5</v>
      </c>
      <c r="J512" s="16" t="s">
        <v>117</v>
      </c>
      <c r="K512" s="17" t="s">
        <v>117</v>
      </c>
      <c r="L512" s="18" t="s">
        <v>117</v>
      </c>
      <c r="N512" s="20" t="s">
        <v>100</v>
      </c>
    </row>
    <row r="513" spans="1:14" x14ac:dyDescent="0.3">
      <c r="A513" s="12" t="s">
        <v>301</v>
      </c>
      <c r="B513" s="12" t="s">
        <v>77</v>
      </c>
      <c r="C513" s="12" t="s">
        <v>102</v>
      </c>
      <c r="D513" s="12" t="s">
        <v>79</v>
      </c>
      <c r="E513" s="21">
        <v>7.5911388709333298</v>
      </c>
      <c r="F513" s="23">
        <v>168603.429642228</v>
      </c>
      <c r="G513" s="23" t="s">
        <v>117</v>
      </c>
      <c r="H513" s="16" t="s">
        <v>117</v>
      </c>
      <c r="I513" s="16">
        <v>5</v>
      </c>
      <c r="J513" s="16" t="s">
        <v>117</v>
      </c>
      <c r="K513" s="17" t="s">
        <v>117</v>
      </c>
      <c r="L513" s="18" t="s">
        <v>117</v>
      </c>
      <c r="N513" s="20" t="s">
        <v>104</v>
      </c>
    </row>
    <row r="514" spans="1:14" x14ac:dyDescent="0.3">
      <c r="A514" s="12" t="s">
        <v>302</v>
      </c>
      <c r="B514" s="12" t="s">
        <v>77</v>
      </c>
      <c r="C514" s="12" t="s">
        <v>78</v>
      </c>
      <c r="D514" s="12" t="s">
        <v>103</v>
      </c>
      <c r="E514" s="21">
        <v>7.5911581250666602</v>
      </c>
      <c r="F514" s="23">
        <v>1013.15652870982</v>
      </c>
      <c r="G514" s="23" t="s">
        <v>117</v>
      </c>
      <c r="H514" s="16" t="s">
        <v>117</v>
      </c>
      <c r="I514" s="16">
        <v>5</v>
      </c>
      <c r="J514" s="16" t="s">
        <v>117</v>
      </c>
      <c r="K514" s="17" t="s">
        <v>117</v>
      </c>
      <c r="L514" s="18" t="s">
        <v>117</v>
      </c>
      <c r="N514" s="20" t="s">
        <v>81</v>
      </c>
    </row>
    <row r="515" spans="1:14" x14ac:dyDescent="0.3">
      <c r="A515" s="12" t="s">
        <v>303</v>
      </c>
      <c r="B515" s="12" t="s">
        <v>77</v>
      </c>
      <c r="C515" s="12" t="s">
        <v>84</v>
      </c>
      <c r="D515" s="12" t="s">
        <v>103</v>
      </c>
      <c r="E515" s="21">
        <v>7.6012105378666597</v>
      </c>
      <c r="F515" s="23">
        <v>234.78354534422701</v>
      </c>
      <c r="G515" s="23" t="s">
        <v>117</v>
      </c>
      <c r="H515" s="16" t="s">
        <v>117</v>
      </c>
      <c r="I515" s="16">
        <v>5</v>
      </c>
      <c r="J515" s="16" t="s">
        <v>117</v>
      </c>
      <c r="K515" s="17" t="s">
        <v>117</v>
      </c>
      <c r="L515" s="18" t="s">
        <v>117</v>
      </c>
      <c r="N515" s="20" t="s">
        <v>85</v>
      </c>
    </row>
    <row r="516" spans="1:14" x14ac:dyDescent="0.3">
      <c r="A516" s="12" t="s">
        <v>304</v>
      </c>
      <c r="B516" s="12" t="s">
        <v>77</v>
      </c>
      <c r="C516" s="12" t="s">
        <v>87</v>
      </c>
      <c r="D516" s="12" t="s">
        <v>79</v>
      </c>
      <c r="E516" s="21">
        <v>7.6012025378666603</v>
      </c>
      <c r="F516" s="23">
        <v>28555.398927320399</v>
      </c>
      <c r="G516" s="23" t="s">
        <v>117</v>
      </c>
      <c r="H516" s="16" t="s">
        <v>117</v>
      </c>
      <c r="I516" s="16">
        <v>5</v>
      </c>
      <c r="J516" s="16" t="s">
        <v>117</v>
      </c>
      <c r="K516" s="17" t="s">
        <v>117</v>
      </c>
      <c r="L516" s="18" t="s">
        <v>117</v>
      </c>
      <c r="N516" s="20" t="s">
        <v>88</v>
      </c>
    </row>
    <row r="517" spans="1:14" x14ac:dyDescent="0.3">
      <c r="A517" s="12" t="s">
        <v>305</v>
      </c>
      <c r="B517" s="12" t="s">
        <v>77</v>
      </c>
      <c r="C517" s="12" t="s">
        <v>90</v>
      </c>
      <c r="D517" s="12" t="s">
        <v>103</v>
      </c>
      <c r="E517" s="21">
        <v>7.6012220898666598</v>
      </c>
      <c r="F517" s="23">
        <v>754.77047390979806</v>
      </c>
      <c r="G517" s="23" t="s">
        <v>117</v>
      </c>
      <c r="H517" s="16" t="s">
        <v>117</v>
      </c>
      <c r="I517" s="16">
        <v>5</v>
      </c>
      <c r="J517" s="16" t="s">
        <v>117</v>
      </c>
      <c r="K517" s="17" t="s">
        <v>117</v>
      </c>
      <c r="L517" s="18" t="s">
        <v>117</v>
      </c>
      <c r="N517" s="20" t="s">
        <v>91</v>
      </c>
    </row>
    <row r="518" spans="1:14" x14ac:dyDescent="0.3">
      <c r="A518" s="12" t="s">
        <v>306</v>
      </c>
      <c r="B518" s="12" t="s">
        <v>77</v>
      </c>
      <c r="C518" s="12" t="s">
        <v>93</v>
      </c>
      <c r="D518" s="12" t="s">
        <v>103</v>
      </c>
      <c r="E518" s="21">
        <v>7.5911149978666597</v>
      </c>
      <c r="F518" s="23">
        <v>450.22428483245602</v>
      </c>
      <c r="G518" s="23" t="s">
        <v>117</v>
      </c>
      <c r="H518" s="16" t="s">
        <v>117</v>
      </c>
      <c r="I518" s="16">
        <v>5</v>
      </c>
      <c r="J518" s="16" t="s">
        <v>117</v>
      </c>
      <c r="K518" s="17" t="s">
        <v>117</v>
      </c>
      <c r="L518" s="18" t="s">
        <v>117</v>
      </c>
      <c r="N518" s="20" t="s">
        <v>94</v>
      </c>
    </row>
    <row r="519" spans="1:14" x14ac:dyDescent="0.3">
      <c r="A519" s="12" t="s">
        <v>307</v>
      </c>
      <c r="B519" s="12" t="s">
        <v>77</v>
      </c>
      <c r="C519" s="12" t="s">
        <v>96</v>
      </c>
      <c r="D519" s="12" t="s">
        <v>103</v>
      </c>
      <c r="E519" s="21">
        <v>7.6012023162666598</v>
      </c>
      <c r="F519" s="23">
        <v>876.22745050099104</v>
      </c>
      <c r="G519" s="23" t="s">
        <v>117</v>
      </c>
      <c r="H519" s="16" t="s">
        <v>117</v>
      </c>
      <c r="I519" s="16">
        <v>5</v>
      </c>
      <c r="J519" s="16" t="s">
        <v>117</v>
      </c>
      <c r="K519" s="17" t="s">
        <v>117</v>
      </c>
      <c r="L519" s="18" t="s">
        <v>117</v>
      </c>
      <c r="N519" s="20" t="s">
        <v>97</v>
      </c>
    </row>
    <row r="520" spans="1:14" x14ac:dyDescent="0.3">
      <c r="A520" s="12" t="s">
        <v>308</v>
      </c>
      <c r="B520" s="12" t="s">
        <v>77</v>
      </c>
      <c r="C520" s="12" t="s">
        <v>99</v>
      </c>
      <c r="D520" s="12" t="s">
        <v>79</v>
      </c>
      <c r="E520" s="21">
        <v>7.6011323794666596</v>
      </c>
      <c r="F520" s="23">
        <v>108404.89508109201</v>
      </c>
      <c r="G520" s="23" t="s">
        <v>117</v>
      </c>
      <c r="H520" s="16" t="s">
        <v>117</v>
      </c>
      <c r="I520" s="16">
        <v>5</v>
      </c>
      <c r="J520" s="16" t="s">
        <v>117</v>
      </c>
      <c r="K520" s="17" t="s">
        <v>117</v>
      </c>
      <c r="L520" s="18" t="s">
        <v>117</v>
      </c>
      <c r="N520" s="20" t="s">
        <v>100</v>
      </c>
    </row>
    <row r="521" spans="1:14" x14ac:dyDescent="0.3">
      <c r="A521" s="12" t="s">
        <v>309</v>
      </c>
      <c r="B521" s="12" t="s">
        <v>77</v>
      </c>
      <c r="C521" s="12" t="s">
        <v>102</v>
      </c>
      <c r="D521" s="12" t="s">
        <v>79</v>
      </c>
      <c r="E521" s="21">
        <v>7.6011840290666601</v>
      </c>
      <c r="F521" s="23">
        <v>145626.353526141</v>
      </c>
      <c r="G521" s="23" t="s">
        <v>117</v>
      </c>
      <c r="H521" s="16" t="s">
        <v>117</v>
      </c>
      <c r="I521" s="16">
        <v>5</v>
      </c>
      <c r="J521" s="16" t="s">
        <v>117</v>
      </c>
      <c r="K521" s="17" t="s">
        <v>117</v>
      </c>
      <c r="L521" s="18" t="s">
        <v>117</v>
      </c>
      <c r="N521" s="20" t="s">
        <v>104</v>
      </c>
    </row>
    <row r="522" spans="1:14" x14ac:dyDescent="0.3">
      <c r="A522" s="12" t="s">
        <v>310</v>
      </c>
      <c r="B522" s="12" t="s">
        <v>114</v>
      </c>
      <c r="C522" s="12" t="s">
        <v>115</v>
      </c>
      <c r="D522" s="12" t="s">
        <v>79</v>
      </c>
      <c r="E522" s="21" t="s">
        <v>116</v>
      </c>
      <c r="F522" s="23" t="s">
        <v>116</v>
      </c>
      <c r="G522" s="23" t="s">
        <v>117</v>
      </c>
      <c r="H522" s="16" t="s">
        <v>116</v>
      </c>
      <c r="I522" s="16" t="s">
        <v>117</v>
      </c>
      <c r="J522" s="16" t="s">
        <v>116</v>
      </c>
      <c r="K522" s="17" t="s">
        <v>116</v>
      </c>
      <c r="L522" s="18" t="s">
        <v>116</v>
      </c>
      <c r="M522" s="19" t="s">
        <v>118</v>
      </c>
      <c r="N522" s="20" t="s">
        <v>117</v>
      </c>
    </row>
    <row r="523" spans="1:14" x14ac:dyDescent="0.3">
      <c r="A523" s="12" t="s">
        <v>311</v>
      </c>
      <c r="B523" s="12" t="s">
        <v>114</v>
      </c>
      <c r="C523" s="12" t="s">
        <v>115</v>
      </c>
      <c r="D523" s="12" t="s">
        <v>79</v>
      </c>
      <c r="E523" s="21" t="s">
        <v>116</v>
      </c>
      <c r="F523" s="23" t="s">
        <v>116</v>
      </c>
      <c r="G523" s="23" t="s">
        <v>117</v>
      </c>
      <c r="H523" s="16" t="s">
        <v>116</v>
      </c>
      <c r="I523" s="16" t="s">
        <v>117</v>
      </c>
      <c r="J523" s="16" t="s">
        <v>116</v>
      </c>
      <c r="K523" s="17" t="s">
        <v>116</v>
      </c>
      <c r="L523" s="18" t="s">
        <v>116</v>
      </c>
      <c r="M523" s="19" t="s">
        <v>118</v>
      </c>
      <c r="N523" s="20" t="s">
        <v>117</v>
      </c>
    </row>
    <row r="524" spans="1:14" x14ac:dyDescent="0.3">
      <c r="A524" s="12" t="s">
        <v>312</v>
      </c>
      <c r="B524" s="12" t="s">
        <v>114</v>
      </c>
      <c r="C524" s="12" t="s">
        <v>115</v>
      </c>
      <c r="D524" s="12" t="s">
        <v>79</v>
      </c>
      <c r="E524" s="21" t="s">
        <v>116</v>
      </c>
      <c r="F524" s="23" t="s">
        <v>116</v>
      </c>
      <c r="G524" s="23" t="s">
        <v>117</v>
      </c>
      <c r="H524" s="16" t="s">
        <v>116</v>
      </c>
      <c r="I524" s="16" t="s">
        <v>117</v>
      </c>
      <c r="J524" s="16" t="s">
        <v>116</v>
      </c>
      <c r="K524" s="17" t="s">
        <v>116</v>
      </c>
      <c r="L524" s="18" t="s">
        <v>116</v>
      </c>
      <c r="M524" s="19" t="s">
        <v>118</v>
      </c>
      <c r="N524" s="20" t="s">
        <v>117</v>
      </c>
    </row>
    <row r="525" spans="1:14" x14ac:dyDescent="0.3">
      <c r="A525" s="12" t="s">
        <v>313</v>
      </c>
      <c r="B525" s="12" t="s">
        <v>114</v>
      </c>
      <c r="C525" s="12" t="s">
        <v>115</v>
      </c>
      <c r="D525" s="12" t="s">
        <v>79</v>
      </c>
      <c r="E525" s="21" t="s">
        <v>116</v>
      </c>
      <c r="F525" s="23" t="s">
        <v>116</v>
      </c>
      <c r="G525" s="23" t="s">
        <v>117</v>
      </c>
      <c r="H525" s="16" t="s">
        <v>116</v>
      </c>
      <c r="I525" s="16" t="s">
        <v>117</v>
      </c>
      <c r="J525" s="16" t="s">
        <v>116</v>
      </c>
      <c r="K525" s="17" t="s">
        <v>116</v>
      </c>
      <c r="L525" s="18" t="s">
        <v>116</v>
      </c>
      <c r="M525" s="19" t="s">
        <v>118</v>
      </c>
      <c r="N525" s="20" t="s">
        <v>117</v>
      </c>
    </row>
    <row r="526" spans="1:14" x14ac:dyDescent="0.3">
      <c r="A526" s="12" t="s">
        <v>314</v>
      </c>
      <c r="B526" s="12" t="s">
        <v>114</v>
      </c>
      <c r="C526" s="12" t="s">
        <v>115</v>
      </c>
      <c r="D526" s="12" t="s">
        <v>79</v>
      </c>
      <c r="E526" s="21" t="s">
        <v>116</v>
      </c>
      <c r="F526" s="23" t="s">
        <v>116</v>
      </c>
      <c r="G526" s="23" t="s">
        <v>117</v>
      </c>
      <c r="H526" s="16" t="s">
        <v>116</v>
      </c>
      <c r="I526" s="16" t="s">
        <v>117</v>
      </c>
      <c r="J526" s="16" t="s">
        <v>116</v>
      </c>
      <c r="K526" s="17" t="s">
        <v>116</v>
      </c>
      <c r="L526" s="18" t="s">
        <v>116</v>
      </c>
      <c r="M526" s="19" t="s">
        <v>118</v>
      </c>
      <c r="N526" s="20" t="s">
        <v>117</v>
      </c>
    </row>
    <row r="527" spans="1:14" x14ac:dyDescent="0.3">
      <c r="A527" s="12" t="s">
        <v>315</v>
      </c>
      <c r="B527" s="12" t="s">
        <v>114</v>
      </c>
      <c r="C527" s="12" t="s">
        <v>115</v>
      </c>
      <c r="D527" s="12" t="s">
        <v>79</v>
      </c>
      <c r="E527" s="21" t="s">
        <v>116</v>
      </c>
      <c r="F527" s="23" t="s">
        <v>116</v>
      </c>
      <c r="G527" s="23" t="s">
        <v>117</v>
      </c>
      <c r="H527" s="16" t="s">
        <v>116</v>
      </c>
      <c r="I527" s="16" t="s">
        <v>117</v>
      </c>
      <c r="J527" s="16" t="s">
        <v>116</v>
      </c>
      <c r="K527" s="17" t="s">
        <v>116</v>
      </c>
      <c r="L527" s="18" t="s">
        <v>116</v>
      </c>
      <c r="M527" s="19" t="s">
        <v>118</v>
      </c>
      <c r="N527" s="20" t="s">
        <v>117</v>
      </c>
    </row>
    <row r="528" spans="1:14" x14ac:dyDescent="0.3">
      <c r="A528" s="12" t="s">
        <v>316</v>
      </c>
      <c r="B528" s="12" t="s">
        <v>114</v>
      </c>
      <c r="C528" s="12" t="s">
        <v>115</v>
      </c>
      <c r="D528" s="12" t="s">
        <v>79</v>
      </c>
      <c r="E528" s="21" t="s">
        <v>116</v>
      </c>
      <c r="F528" s="23" t="s">
        <v>116</v>
      </c>
      <c r="G528" s="23" t="s">
        <v>117</v>
      </c>
      <c r="H528" s="16" t="s">
        <v>116</v>
      </c>
      <c r="I528" s="16" t="s">
        <v>117</v>
      </c>
      <c r="J528" s="16" t="s">
        <v>116</v>
      </c>
      <c r="K528" s="17" t="s">
        <v>116</v>
      </c>
      <c r="L528" s="18" t="s">
        <v>116</v>
      </c>
      <c r="M528" s="19" t="s">
        <v>118</v>
      </c>
      <c r="N528" s="20" t="s">
        <v>117</v>
      </c>
    </row>
    <row r="529" spans="1:14" x14ac:dyDescent="0.3">
      <c r="A529" s="12" t="s">
        <v>317</v>
      </c>
      <c r="B529" s="12" t="s">
        <v>114</v>
      </c>
      <c r="C529" s="12" t="s">
        <v>115</v>
      </c>
      <c r="D529" s="12" t="s">
        <v>79</v>
      </c>
      <c r="E529" s="21" t="s">
        <v>116</v>
      </c>
      <c r="F529" s="23" t="s">
        <v>116</v>
      </c>
      <c r="G529" s="23" t="s">
        <v>117</v>
      </c>
      <c r="H529" s="16" t="s">
        <v>116</v>
      </c>
      <c r="I529" s="16" t="s">
        <v>117</v>
      </c>
      <c r="J529" s="16" t="s">
        <v>116</v>
      </c>
      <c r="K529" s="17" t="s">
        <v>116</v>
      </c>
      <c r="L529" s="18" t="s">
        <v>116</v>
      </c>
      <c r="M529" s="19" t="s">
        <v>118</v>
      </c>
      <c r="N529" s="20" t="s">
        <v>117</v>
      </c>
    </row>
    <row r="530" spans="1:14" x14ac:dyDescent="0.3">
      <c r="A530" s="12" t="s">
        <v>318</v>
      </c>
      <c r="B530" s="12" t="s">
        <v>114</v>
      </c>
      <c r="C530" s="12" t="s">
        <v>115</v>
      </c>
      <c r="D530" s="12" t="s">
        <v>79</v>
      </c>
      <c r="E530" s="21" t="s">
        <v>116</v>
      </c>
      <c r="F530" s="23" t="s">
        <v>116</v>
      </c>
      <c r="G530" s="23" t="s">
        <v>117</v>
      </c>
      <c r="H530" s="16" t="s">
        <v>116</v>
      </c>
      <c r="I530" s="16" t="s">
        <v>117</v>
      </c>
      <c r="J530" s="16" t="s">
        <v>116</v>
      </c>
      <c r="K530" s="17" t="s">
        <v>116</v>
      </c>
      <c r="L530" s="18" t="s">
        <v>116</v>
      </c>
      <c r="M530" s="19" t="s">
        <v>118</v>
      </c>
      <c r="N530" s="20" t="s">
        <v>117</v>
      </c>
    </row>
    <row r="531" spans="1:14" x14ac:dyDescent="0.3">
      <c r="A531" s="12" t="s">
        <v>319</v>
      </c>
      <c r="B531" s="12" t="s">
        <v>114</v>
      </c>
      <c r="C531" s="12" t="s">
        <v>115</v>
      </c>
      <c r="D531" s="12" t="s">
        <v>79</v>
      </c>
      <c r="E531" s="21" t="s">
        <v>116</v>
      </c>
      <c r="F531" s="23" t="s">
        <v>116</v>
      </c>
      <c r="G531" s="23" t="s">
        <v>117</v>
      </c>
      <c r="H531" s="16" t="s">
        <v>116</v>
      </c>
      <c r="I531" s="16" t="s">
        <v>117</v>
      </c>
      <c r="J531" s="16" t="s">
        <v>116</v>
      </c>
      <c r="K531" s="17" t="s">
        <v>116</v>
      </c>
      <c r="L531" s="18" t="s">
        <v>116</v>
      </c>
      <c r="M531" s="19" t="s">
        <v>118</v>
      </c>
      <c r="N531" s="20" t="s">
        <v>117</v>
      </c>
    </row>
    <row r="532" spans="1:14" x14ac:dyDescent="0.3">
      <c r="A532" s="12" t="s">
        <v>320</v>
      </c>
      <c r="B532" s="12" t="s">
        <v>114</v>
      </c>
      <c r="C532" s="12" t="s">
        <v>115</v>
      </c>
      <c r="D532" s="12" t="s">
        <v>79</v>
      </c>
      <c r="E532" s="21" t="s">
        <v>116</v>
      </c>
      <c r="F532" s="23" t="s">
        <v>116</v>
      </c>
      <c r="G532" s="23" t="s">
        <v>117</v>
      </c>
      <c r="H532" s="16" t="s">
        <v>116</v>
      </c>
      <c r="I532" s="16" t="s">
        <v>117</v>
      </c>
      <c r="J532" s="16" t="s">
        <v>116</v>
      </c>
      <c r="K532" s="17" t="s">
        <v>116</v>
      </c>
      <c r="L532" s="18" t="s">
        <v>116</v>
      </c>
      <c r="M532" s="19" t="s">
        <v>118</v>
      </c>
      <c r="N532" s="20" t="s">
        <v>117</v>
      </c>
    </row>
    <row r="533" spans="1:14" x14ac:dyDescent="0.3">
      <c r="A533" s="12" t="s">
        <v>321</v>
      </c>
      <c r="B533" s="12" t="s">
        <v>114</v>
      </c>
      <c r="C533" s="12" t="s">
        <v>115</v>
      </c>
      <c r="D533" s="12" t="s">
        <v>79</v>
      </c>
      <c r="E533" s="21" t="s">
        <v>116</v>
      </c>
      <c r="F533" s="23" t="s">
        <v>116</v>
      </c>
      <c r="G533" s="23" t="s">
        <v>117</v>
      </c>
      <c r="H533" s="16" t="s">
        <v>116</v>
      </c>
      <c r="I533" s="16" t="s">
        <v>117</v>
      </c>
      <c r="J533" s="16" t="s">
        <v>116</v>
      </c>
      <c r="K533" s="17" t="s">
        <v>116</v>
      </c>
      <c r="L533" s="18" t="s">
        <v>116</v>
      </c>
      <c r="M533" s="19" t="s">
        <v>118</v>
      </c>
      <c r="N533" s="20" t="s">
        <v>117</v>
      </c>
    </row>
    <row r="534" spans="1:14" x14ac:dyDescent="0.3">
      <c r="A534" s="12" t="s">
        <v>322</v>
      </c>
      <c r="B534" s="12" t="s">
        <v>114</v>
      </c>
      <c r="C534" s="12" t="s">
        <v>115</v>
      </c>
      <c r="D534" s="12" t="s">
        <v>79</v>
      </c>
      <c r="E534" s="21" t="s">
        <v>116</v>
      </c>
      <c r="F534" s="23" t="s">
        <v>116</v>
      </c>
      <c r="G534" s="23" t="s">
        <v>117</v>
      </c>
      <c r="H534" s="16" t="s">
        <v>116</v>
      </c>
      <c r="I534" s="16" t="s">
        <v>117</v>
      </c>
      <c r="J534" s="16" t="s">
        <v>116</v>
      </c>
      <c r="K534" s="17" t="s">
        <v>116</v>
      </c>
      <c r="L534" s="18" t="s">
        <v>116</v>
      </c>
      <c r="M534" s="19" t="s">
        <v>118</v>
      </c>
      <c r="N534" s="20" t="s">
        <v>117</v>
      </c>
    </row>
    <row r="535" spans="1:14" x14ac:dyDescent="0.3">
      <c r="A535" s="12" t="s">
        <v>323</v>
      </c>
      <c r="B535" s="12" t="s">
        <v>114</v>
      </c>
      <c r="C535" s="12" t="s">
        <v>115</v>
      </c>
      <c r="D535" s="12" t="s">
        <v>79</v>
      </c>
      <c r="E535" s="21" t="s">
        <v>116</v>
      </c>
      <c r="F535" s="23" t="s">
        <v>116</v>
      </c>
      <c r="G535" s="23" t="s">
        <v>117</v>
      </c>
      <c r="H535" s="16" t="s">
        <v>116</v>
      </c>
      <c r="I535" s="16" t="s">
        <v>117</v>
      </c>
      <c r="J535" s="16" t="s">
        <v>116</v>
      </c>
      <c r="K535" s="17" t="s">
        <v>116</v>
      </c>
      <c r="L535" s="18" t="s">
        <v>116</v>
      </c>
      <c r="M535" s="19" t="s">
        <v>118</v>
      </c>
      <c r="N535" s="20" t="s">
        <v>117</v>
      </c>
    </row>
    <row r="536" spans="1:14" x14ac:dyDescent="0.3">
      <c r="A536" s="12" t="s">
        <v>324</v>
      </c>
      <c r="B536" s="12" t="s">
        <v>114</v>
      </c>
      <c r="C536" s="12" t="s">
        <v>115</v>
      </c>
      <c r="D536" s="12" t="s">
        <v>79</v>
      </c>
      <c r="E536" s="21" t="s">
        <v>116</v>
      </c>
      <c r="F536" s="23" t="s">
        <v>116</v>
      </c>
      <c r="G536" s="23" t="s">
        <v>117</v>
      </c>
      <c r="H536" s="16" t="s">
        <v>116</v>
      </c>
      <c r="I536" s="16" t="s">
        <v>117</v>
      </c>
      <c r="J536" s="16" t="s">
        <v>116</v>
      </c>
      <c r="K536" s="17" t="s">
        <v>116</v>
      </c>
      <c r="L536" s="18" t="s">
        <v>116</v>
      </c>
      <c r="M536" s="19" t="s">
        <v>118</v>
      </c>
      <c r="N536" s="20" t="s">
        <v>117</v>
      </c>
    </row>
    <row r="537" spans="1:14" x14ac:dyDescent="0.3">
      <c r="A537" s="12" t="s">
        <v>325</v>
      </c>
      <c r="B537" s="12" t="s">
        <v>114</v>
      </c>
      <c r="C537" s="12" t="s">
        <v>115</v>
      </c>
      <c r="D537" s="12" t="s">
        <v>79</v>
      </c>
      <c r="E537" s="21" t="s">
        <v>116</v>
      </c>
      <c r="F537" s="23" t="s">
        <v>116</v>
      </c>
      <c r="G537" s="23" t="s">
        <v>117</v>
      </c>
      <c r="H537" s="16" t="s">
        <v>116</v>
      </c>
      <c r="I537" s="16" t="s">
        <v>117</v>
      </c>
      <c r="J537" s="16" t="s">
        <v>116</v>
      </c>
      <c r="K537" s="17" t="s">
        <v>116</v>
      </c>
      <c r="L537" s="18" t="s">
        <v>116</v>
      </c>
      <c r="M537" s="19" t="s">
        <v>118</v>
      </c>
      <c r="N537" s="20" t="s">
        <v>117</v>
      </c>
    </row>
    <row r="538" spans="1:14" x14ac:dyDescent="0.3">
      <c r="A538" s="12" t="s">
        <v>326</v>
      </c>
      <c r="B538" s="12" t="s">
        <v>114</v>
      </c>
      <c r="C538" s="12" t="s">
        <v>115</v>
      </c>
      <c r="D538" s="12" t="s">
        <v>79</v>
      </c>
      <c r="E538" s="21" t="s">
        <v>116</v>
      </c>
      <c r="F538" s="23" t="s">
        <v>116</v>
      </c>
      <c r="G538" s="23" t="s">
        <v>117</v>
      </c>
      <c r="H538" s="16" t="s">
        <v>116</v>
      </c>
      <c r="I538" s="16" t="s">
        <v>117</v>
      </c>
      <c r="J538" s="16" t="s">
        <v>116</v>
      </c>
      <c r="K538" s="17" t="s">
        <v>116</v>
      </c>
      <c r="L538" s="18" t="s">
        <v>116</v>
      </c>
      <c r="M538" s="19" t="s">
        <v>118</v>
      </c>
      <c r="N538" s="20" t="s">
        <v>117</v>
      </c>
    </row>
    <row r="539" spans="1:14" x14ac:dyDescent="0.3">
      <c r="A539" s="12" t="s">
        <v>327</v>
      </c>
      <c r="B539" s="12" t="s">
        <v>114</v>
      </c>
      <c r="C539" s="12" t="s">
        <v>115</v>
      </c>
      <c r="D539" s="12" t="s">
        <v>79</v>
      </c>
      <c r="E539" s="21" t="s">
        <v>116</v>
      </c>
      <c r="F539" s="23" t="s">
        <v>116</v>
      </c>
      <c r="G539" s="23" t="s">
        <v>117</v>
      </c>
      <c r="H539" s="16" t="s">
        <v>116</v>
      </c>
      <c r="I539" s="16" t="s">
        <v>117</v>
      </c>
      <c r="J539" s="16" t="s">
        <v>116</v>
      </c>
      <c r="K539" s="17" t="s">
        <v>116</v>
      </c>
      <c r="L539" s="18" t="s">
        <v>116</v>
      </c>
      <c r="M539" s="19" t="s">
        <v>118</v>
      </c>
      <c r="N539" s="20" t="s">
        <v>117</v>
      </c>
    </row>
    <row r="540" spans="1:14" x14ac:dyDescent="0.3">
      <c r="A540" s="12" t="s">
        <v>328</v>
      </c>
      <c r="B540" s="12" t="s">
        <v>114</v>
      </c>
      <c r="C540" s="12" t="s">
        <v>115</v>
      </c>
      <c r="D540" s="12" t="s">
        <v>79</v>
      </c>
      <c r="E540" s="21" t="s">
        <v>116</v>
      </c>
      <c r="F540" s="23" t="s">
        <v>116</v>
      </c>
      <c r="G540" s="23" t="s">
        <v>117</v>
      </c>
      <c r="H540" s="16" t="s">
        <v>116</v>
      </c>
      <c r="I540" s="16" t="s">
        <v>117</v>
      </c>
      <c r="J540" s="16" t="s">
        <v>116</v>
      </c>
      <c r="K540" s="17" t="s">
        <v>116</v>
      </c>
      <c r="L540" s="18" t="s">
        <v>116</v>
      </c>
      <c r="M540" s="19" t="s">
        <v>118</v>
      </c>
      <c r="N540" s="20" t="s">
        <v>117</v>
      </c>
    </row>
    <row r="541" spans="1:14" x14ac:dyDescent="0.3">
      <c r="A541" s="12" t="s">
        <v>329</v>
      </c>
      <c r="B541" s="12" t="s">
        <v>114</v>
      </c>
      <c r="C541" s="12" t="s">
        <v>115</v>
      </c>
      <c r="D541" s="12" t="s">
        <v>79</v>
      </c>
      <c r="E541" s="21" t="s">
        <v>116</v>
      </c>
      <c r="F541" s="23" t="s">
        <v>116</v>
      </c>
      <c r="G541" s="23" t="s">
        <v>117</v>
      </c>
      <c r="H541" s="16" t="s">
        <v>116</v>
      </c>
      <c r="I541" s="16" t="s">
        <v>117</v>
      </c>
      <c r="J541" s="16" t="s">
        <v>116</v>
      </c>
      <c r="K541" s="17" t="s">
        <v>116</v>
      </c>
      <c r="L541" s="18" t="s">
        <v>116</v>
      </c>
      <c r="M541" s="19" t="s">
        <v>118</v>
      </c>
      <c r="N541" s="20" t="s">
        <v>117</v>
      </c>
    </row>
    <row r="542" spans="1:14" x14ac:dyDescent="0.3">
      <c r="A542" s="12" t="s">
        <v>330</v>
      </c>
      <c r="B542" s="12" t="s">
        <v>114</v>
      </c>
      <c r="C542" s="12" t="s">
        <v>115</v>
      </c>
      <c r="D542" s="12" t="s">
        <v>79</v>
      </c>
      <c r="E542" s="21" t="s">
        <v>116</v>
      </c>
      <c r="F542" s="23" t="s">
        <v>116</v>
      </c>
      <c r="G542" s="23" t="s">
        <v>117</v>
      </c>
      <c r="H542" s="16" t="s">
        <v>116</v>
      </c>
      <c r="I542" s="16" t="s">
        <v>117</v>
      </c>
      <c r="J542" s="16" t="s">
        <v>116</v>
      </c>
      <c r="K542" s="17" t="s">
        <v>116</v>
      </c>
      <c r="L542" s="18" t="s">
        <v>116</v>
      </c>
      <c r="M542" s="19" t="s">
        <v>118</v>
      </c>
      <c r="N542" s="20" t="s">
        <v>117</v>
      </c>
    </row>
    <row r="543" spans="1:14" x14ac:dyDescent="0.3">
      <c r="A543" s="12" t="s">
        <v>331</v>
      </c>
      <c r="B543" s="12" t="s">
        <v>114</v>
      </c>
      <c r="C543" s="12" t="s">
        <v>115</v>
      </c>
      <c r="D543" s="12" t="s">
        <v>79</v>
      </c>
      <c r="E543" s="21" t="s">
        <v>116</v>
      </c>
      <c r="F543" s="23" t="s">
        <v>116</v>
      </c>
      <c r="G543" s="23" t="s">
        <v>117</v>
      </c>
      <c r="H543" s="16" t="s">
        <v>116</v>
      </c>
      <c r="I543" s="16" t="s">
        <v>117</v>
      </c>
      <c r="J543" s="16" t="s">
        <v>116</v>
      </c>
      <c r="K543" s="17" t="s">
        <v>116</v>
      </c>
      <c r="L543" s="18" t="s">
        <v>116</v>
      </c>
      <c r="M543" s="19" t="s">
        <v>118</v>
      </c>
      <c r="N543" s="20" t="s">
        <v>117</v>
      </c>
    </row>
    <row r="544" spans="1:14" x14ac:dyDescent="0.3">
      <c r="A544" s="12" t="s">
        <v>332</v>
      </c>
      <c r="B544" s="12" t="s">
        <v>114</v>
      </c>
      <c r="C544" s="12" t="s">
        <v>115</v>
      </c>
      <c r="D544" s="12" t="s">
        <v>79</v>
      </c>
      <c r="E544" s="21" t="s">
        <v>116</v>
      </c>
      <c r="F544" s="23" t="s">
        <v>116</v>
      </c>
      <c r="G544" s="23" t="s">
        <v>117</v>
      </c>
      <c r="H544" s="16" t="s">
        <v>116</v>
      </c>
      <c r="I544" s="16" t="s">
        <v>117</v>
      </c>
      <c r="J544" s="16" t="s">
        <v>116</v>
      </c>
      <c r="K544" s="17" t="s">
        <v>116</v>
      </c>
      <c r="L544" s="18" t="s">
        <v>116</v>
      </c>
      <c r="M544" s="19" t="s">
        <v>118</v>
      </c>
      <c r="N544" s="20" t="s">
        <v>117</v>
      </c>
    </row>
    <row r="545" spans="1:14" x14ac:dyDescent="0.3">
      <c r="A545" s="12" t="s">
        <v>333</v>
      </c>
      <c r="B545" s="12" t="s">
        <v>114</v>
      </c>
      <c r="C545" s="12" t="s">
        <v>115</v>
      </c>
      <c r="D545" s="12" t="s">
        <v>79</v>
      </c>
      <c r="E545" s="21" t="s">
        <v>116</v>
      </c>
      <c r="F545" s="23" t="s">
        <v>116</v>
      </c>
      <c r="G545" s="23" t="s">
        <v>117</v>
      </c>
      <c r="H545" s="16" t="s">
        <v>116</v>
      </c>
      <c r="I545" s="16" t="s">
        <v>117</v>
      </c>
      <c r="J545" s="16" t="s">
        <v>116</v>
      </c>
      <c r="K545" s="17" t="s">
        <v>116</v>
      </c>
      <c r="L545" s="18" t="s">
        <v>116</v>
      </c>
      <c r="M545" s="19" t="s">
        <v>118</v>
      </c>
      <c r="N545" s="20" t="s">
        <v>117</v>
      </c>
    </row>
    <row r="546" spans="1:14" x14ac:dyDescent="0.3">
      <c r="A546" s="12" t="s">
        <v>334</v>
      </c>
      <c r="B546" s="12" t="s">
        <v>114</v>
      </c>
      <c r="C546" s="12" t="s">
        <v>115</v>
      </c>
      <c r="D546" s="12" t="s">
        <v>79</v>
      </c>
      <c r="E546" s="21" t="s">
        <v>116</v>
      </c>
      <c r="F546" s="23" t="s">
        <v>116</v>
      </c>
      <c r="G546" s="23" t="s">
        <v>117</v>
      </c>
      <c r="H546" s="16" t="s">
        <v>116</v>
      </c>
      <c r="I546" s="16" t="s">
        <v>117</v>
      </c>
      <c r="J546" s="16" t="s">
        <v>116</v>
      </c>
      <c r="K546" s="17" t="s">
        <v>116</v>
      </c>
      <c r="L546" s="18" t="s">
        <v>116</v>
      </c>
      <c r="M546" s="19" t="s">
        <v>118</v>
      </c>
      <c r="N546" s="20" t="s">
        <v>117</v>
      </c>
    </row>
    <row r="547" spans="1:14" x14ac:dyDescent="0.3">
      <c r="A547" s="12" t="s">
        <v>335</v>
      </c>
      <c r="B547" s="12" t="s">
        <v>114</v>
      </c>
      <c r="C547" s="12" t="s">
        <v>115</v>
      </c>
      <c r="D547" s="12" t="s">
        <v>79</v>
      </c>
      <c r="E547" s="21" t="s">
        <v>116</v>
      </c>
      <c r="F547" s="23" t="s">
        <v>116</v>
      </c>
      <c r="G547" s="23" t="s">
        <v>117</v>
      </c>
      <c r="H547" s="16" t="s">
        <v>116</v>
      </c>
      <c r="I547" s="16" t="s">
        <v>117</v>
      </c>
      <c r="J547" s="16" t="s">
        <v>116</v>
      </c>
      <c r="K547" s="17" t="s">
        <v>116</v>
      </c>
      <c r="L547" s="18" t="s">
        <v>116</v>
      </c>
      <c r="M547" s="19" t="s">
        <v>118</v>
      </c>
      <c r="N547" s="20" t="s">
        <v>117</v>
      </c>
    </row>
    <row r="548" spans="1:14" x14ac:dyDescent="0.3">
      <c r="A548" s="12" t="s">
        <v>336</v>
      </c>
      <c r="B548" s="12" t="s">
        <v>114</v>
      </c>
      <c r="C548" s="12" t="s">
        <v>115</v>
      </c>
      <c r="D548" s="12" t="s">
        <v>79</v>
      </c>
      <c r="E548" s="21" t="s">
        <v>116</v>
      </c>
      <c r="F548" s="23" t="s">
        <v>116</v>
      </c>
      <c r="G548" s="23" t="s">
        <v>117</v>
      </c>
      <c r="H548" s="16" t="s">
        <v>116</v>
      </c>
      <c r="I548" s="16" t="s">
        <v>117</v>
      </c>
      <c r="J548" s="16" t="s">
        <v>116</v>
      </c>
      <c r="K548" s="17" t="s">
        <v>116</v>
      </c>
      <c r="L548" s="18" t="s">
        <v>116</v>
      </c>
      <c r="M548" s="19" t="s">
        <v>118</v>
      </c>
      <c r="N548" s="20" t="s">
        <v>117</v>
      </c>
    </row>
    <row r="549" spans="1:14" x14ac:dyDescent="0.3">
      <c r="A549" s="12" t="s">
        <v>337</v>
      </c>
      <c r="B549" s="12" t="s">
        <v>114</v>
      </c>
      <c r="C549" s="12" t="s">
        <v>115</v>
      </c>
      <c r="D549" s="12" t="s">
        <v>79</v>
      </c>
      <c r="E549" s="21" t="s">
        <v>116</v>
      </c>
      <c r="F549" s="23" t="s">
        <v>116</v>
      </c>
      <c r="G549" s="23" t="s">
        <v>117</v>
      </c>
      <c r="H549" s="16" t="s">
        <v>116</v>
      </c>
      <c r="I549" s="16" t="s">
        <v>117</v>
      </c>
      <c r="J549" s="16" t="s">
        <v>116</v>
      </c>
      <c r="K549" s="17" t="s">
        <v>116</v>
      </c>
      <c r="L549" s="18" t="s">
        <v>116</v>
      </c>
      <c r="M549" s="19" t="s">
        <v>118</v>
      </c>
      <c r="N549" s="20" t="s">
        <v>117</v>
      </c>
    </row>
    <row r="550" spans="1:14" x14ac:dyDescent="0.3">
      <c r="A550" s="12" t="s">
        <v>338</v>
      </c>
      <c r="B550" s="12" t="s">
        <v>114</v>
      </c>
      <c r="C550" s="12" t="s">
        <v>115</v>
      </c>
      <c r="D550" s="12" t="s">
        <v>79</v>
      </c>
      <c r="E550" s="21" t="s">
        <v>116</v>
      </c>
      <c r="F550" s="23" t="s">
        <v>116</v>
      </c>
      <c r="G550" s="23" t="s">
        <v>117</v>
      </c>
      <c r="H550" s="16" t="s">
        <v>116</v>
      </c>
      <c r="I550" s="16" t="s">
        <v>117</v>
      </c>
      <c r="J550" s="16" t="s">
        <v>116</v>
      </c>
      <c r="K550" s="17" t="s">
        <v>116</v>
      </c>
      <c r="L550" s="18" t="s">
        <v>116</v>
      </c>
      <c r="M550" s="19" t="s">
        <v>118</v>
      </c>
      <c r="N550" s="20" t="s">
        <v>117</v>
      </c>
    </row>
    <row r="551" spans="1:14" x14ac:dyDescent="0.3">
      <c r="A551" s="12" t="s">
        <v>339</v>
      </c>
      <c r="B551" s="12" t="s">
        <v>114</v>
      </c>
      <c r="C551" s="12" t="s">
        <v>115</v>
      </c>
      <c r="D551" s="12" t="s">
        <v>79</v>
      </c>
      <c r="E551" s="21" t="s">
        <v>116</v>
      </c>
      <c r="F551" s="23" t="s">
        <v>116</v>
      </c>
      <c r="G551" s="23" t="s">
        <v>117</v>
      </c>
      <c r="H551" s="16" t="s">
        <v>116</v>
      </c>
      <c r="I551" s="16" t="s">
        <v>117</v>
      </c>
      <c r="J551" s="16" t="s">
        <v>116</v>
      </c>
      <c r="K551" s="17" t="s">
        <v>116</v>
      </c>
      <c r="L551" s="18" t="s">
        <v>116</v>
      </c>
      <c r="M551" s="19" t="s">
        <v>118</v>
      </c>
      <c r="N551" s="20" t="s">
        <v>117</v>
      </c>
    </row>
    <row r="552" spans="1:14" x14ac:dyDescent="0.3">
      <c r="A552" s="12" t="s">
        <v>340</v>
      </c>
      <c r="B552" s="12" t="s">
        <v>114</v>
      </c>
      <c r="C552" s="12" t="s">
        <v>115</v>
      </c>
      <c r="D552" s="12" t="s">
        <v>79</v>
      </c>
      <c r="E552" s="21" t="s">
        <v>116</v>
      </c>
      <c r="F552" s="23" t="s">
        <v>116</v>
      </c>
      <c r="G552" s="23" t="s">
        <v>117</v>
      </c>
      <c r="H552" s="16" t="s">
        <v>116</v>
      </c>
      <c r="I552" s="16" t="s">
        <v>117</v>
      </c>
      <c r="J552" s="16" t="s">
        <v>116</v>
      </c>
      <c r="K552" s="17" t="s">
        <v>116</v>
      </c>
      <c r="L552" s="18" t="s">
        <v>116</v>
      </c>
      <c r="M552" s="19" t="s">
        <v>118</v>
      </c>
      <c r="N552" s="20" t="s">
        <v>117</v>
      </c>
    </row>
    <row r="553" spans="1:14" x14ac:dyDescent="0.3">
      <c r="A553" s="12" t="s">
        <v>341</v>
      </c>
      <c r="B553" s="12" t="s">
        <v>114</v>
      </c>
      <c r="C553" s="12" t="s">
        <v>115</v>
      </c>
      <c r="D553" s="12" t="s">
        <v>79</v>
      </c>
      <c r="E553" s="21" t="s">
        <v>116</v>
      </c>
      <c r="F553" s="23" t="s">
        <v>116</v>
      </c>
      <c r="G553" s="23" t="s">
        <v>117</v>
      </c>
      <c r="H553" s="16" t="s">
        <v>116</v>
      </c>
      <c r="I553" s="16" t="s">
        <v>117</v>
      </c>
      <c r="J553" s="16" t="s">
        <v>116</v>
      </c>
      <c r="K553" s="17" t="s">
        <v>116</v>
      </c>
      <c r="L553" s="18" t="s">
        <v>116</v>
      </c>
      <c r="M553" s="19" t="s">
        <v>118</v>
      </c>
      <c r="N553" s="20" t="s">
        <v>117</v>
      </c>
    </row>
    <row r="554" spans="1:14" x14ac:dyDescent="0.3">
      <c r="A554" s="12" t="s">
        <v>342</v>
      </c>
      <c r="B554" s="12" t="s">
        <v>114</v>
      </c>
      <c r="C554" s="12" t="s">
        <v>115</v>
      </c>
      <c r="D554" s="12" t="s">
        <v>79</v>
      </c>
      <c r="E554" s="21" t="s">
        <v>116</v>
      </c>
      <c r="F554" s="23" t="s">
        <v>116</v>
      </c>
      <c r="G554" s="23" t="s">
        <v>117</v>
      </c>
      <c r="H554" s="16" t="s">
        <v>116</v>
      </c>
      <c r="I554" s="16" t="s">
        <v>117</v>
      </c>
      <c r="J554" s="16" t="s">
        <v>116</v>
      </c>
      <c r="K554" s="17" t="s">
        <v>116</v>
      </c>
      <c r="L554" s="18" t="s">
        <v>116</v>
      </c>
      <c r="M554" s="19" t="s">
        <v>118</v>
      </c>
      <c r="N554" s="20" t="s">
        <v>117</v>
      </c>
    </row>
    <row r="555" spans="1:14" x14ac:dyDescent="0.3">
      <c r="A555" s="12" t="s">
        <v>343</v>
      </c>
      <c r="B555" s="12" t="s">
        <v>114</v>
      </c>
      <c r="C555" s="12" t="s">
        <v>115</v>
      </c>
      <c r="D555" s="12" t="s">
        <v>79</v>
      </c>
      <c r="E555" s="21" t="s">
        <v>116</v>
      </c>
      <c r="F555" s="23" t="s">
        <v>116</v>
      </c>
      <c r="G555" s="23" t="s">
        <v>117</v>
      </c>
      <c r="H555" s="16" t="s">
        <v>116</v>
      </c>
      <c r="I555" s="16" t="s">
        <v>117</v>
      </c>
      <c r="J555" s="16" t="s">
        <v>116</v>
      </c>
      <c r="K555" s="17" t="s">
        <v>116</v>
      </c>
      <c r="L555" s="18" t="s">
        <v>116</v>
      </c>
      <c r="M555" s="19" t="s">
        <v>118</v>
      </c>
      <c r="N555" s="20" t="s">
        <v>117</v>
      </c>
    </row>
    <row r="556" spans="1:14" x14ac:dyDescent="0.3">
      <c r="A556" s="12" t="s">
        <v>344</v>
      </c>
      <c r="B556" s="12" t="s">
        <v>114</v>
      </c>
      <c r="C556" s="12" t="s">
        <v>115</v>
      </c>
      <c r="D556" s="12" t="s">
        <v>79</v>
      </c>
      <c r="E556" s="21" t="s">
        <v>116</v>
      </c>
      <c r="F556" s="23" t="s">
        <v>116</v>
      </c>
      <c r="G556" s="23" t="s">
        <v>117</v>
      </c>
      <c r="H556" s="16" t="s">
        <v>116</v>
      </c>
      <c r="I556" s="16" t="s">
        <v>117</v>
      </c>
      <c r="J556" s="16" t="s">
        <v>116</v>
      </c>
      <c r="K556" s="17" t="s">
        <v>116</v>
      </c>
      <c r="L556" s="18" t="s">
        <v>116</v>
      </c>
      <c r="M556" s="19" t="s">
        <v>118</v>
      </c>
      <c r="N556" s="20" t="s">
        <v>117</v>
      </c>
    </row>
    <row r="557" spans="1:14" x14ac:dyDescent="0.3">
      <c r="A557" s="12" t="s">
        <v>345</v>
      </c>
      <c r="B557" s="12" t="s">
        <v>147</v>
      </c>
      <c r="C557" s="12" t="s">
        <v>148</v>
      </c>
      <c r="D557" s="12" t="s">
        <v>79</v>
      </c>
      <c r="E557" s="21">
        <v>7.6011956373333298</v>
      </c>
      <c r="F557" s="23">
        <v>20302.523667671601</v>
      </c>
      <c r="G557" s="23" t="s">
        <v>117</v>
      </c>
      <c r="H557" s="16" t="s">
        <v>117</v>
      </c>
      <c r="I557" s="16" t="s">
        <v>117</v>
      </c>
      <c r="J557" s="16" t="s">
        <v>117</v>
      </c>
      <c r="K557" s="17" t="s">
        <v>117</v>
      </c>
      <c r="L557" s="18" t="s">
        <v>117</v>
      </c>
      <c r="N557" s="20" t="s">
        <v>117</v>
      </c>
    </row>
    <row r="558" spans="1:14" x14ac:dyDescent="0.3">
      <c r="A558" s="12" t="s">
        <v>346</v>
      </c>
      <c r="B558" s="12" t="s">
        <v>147</v>
      </c>
      <c r="C558" s="12" t="s">
        <v>150</v>
      </c>
      <c r="D558" s="12" t="s">
        <v>79</v>
      </c>
      <c r="E558" s="21">
        <v>7.6010651778666602</v>
      </c>
      <c r="F558" s="23">
        <v>11041.802856898599</v>
      </c>
      <c r="G558" s="23" t="s">
        <v>117</v>
      </c>
      <c r="H558" s="16" t="s">
        <v>117</v>
      </c>
      <c r="I558" s="16" t="s">
        <v>117</v>
      </c>
      <c r="J558" s="16" t="s">
        <v>117</v>
      </c>
      <c r="K558" s="17" t="s">
        <v>117</v>
      </c>
      <c r="L558" s="18" t="s">
        <v>117</v>
      </c>
      <c r="N558" s="20" t="s">
        <v>117</v>
      </c>
    </row>
    <row r="559" spans="1:14" x14ac:dyDescent="0.3">
      <c r="A559" s="12" t="s">
        <v>347</v>
      </c>
      <c r="B559" s="12" t="s">
        <v>147</v>
      </c>
      <c r="C559" s="12" t="s">
        <v>166</v>
      </c>
      <c r="D559" s="12" t="s">
        <v>79</v>
      </c>
      <c r="E559" s="21">
        <v>7.6010781666666603</v>
      </c>
      <c r="F559" s="23">
        <v>22719.207793166599</v>
      </c>
      <c r="G559" s="23" t="s">
        <v>117</v>
      </c>
      <c r="H559" s="16" t="s">
        <v>117</v>
      </c>
      <c r="I559" s="16" t="s">
        <v>117</v>
      </c>
      <c r="J559" s="16" t="s">
        <v>117</v>
      </c>
      <c r="K559" s="17" t="s">
        <v>117</v>
      </c>
      <c r="L559" s="18" t="s">
        <v>117</v>
      </c>
      <c r="N559" s="20" t="s">
        <v>117</v>
      </c>
    </row>
    <row r="560" spans="1:14" x14ac:dyDescent="0.3">
      <c r="A560" s="12" t="s">
        <v>348</v>
      </c>
      <c r="B560" s="12" t="s">
        <v>147</v>
      </c>
      <c r="C560" s="12" t="s">
        <v>154</v>
      </c>
      <c r="D560" s="12" t="s">
        <v>79</v>
      </c>
      <c r="E560" s="21">
        <v>7.6011324517333296</v>
      </c>
      <c r="F560" s="23">
        <v>87648.224337268402</v>
      </c>
      <c r="G560" s="23" t="s">
        <v>117</v>
      </c>
      <c r="H560" s="16" t="s">
        <v>117</v>
      </c>
      <c r="I560" s="16" t="s">
        <v>117</v>
      </c>
      <c r="J560" s="16" t="s">
        <v>117</v>
      </c>
      <c r="K560" s="17" t="s">
        <v>117</v>
      </c>
      <c r="L560" s="18" t="s">
        <v>117</v>
      </c>
      <c r="N560" s="20" t="s">
        <v>117</v>
      </c>
    </row>
    <row r="561" spans="1:14" x14ac:dyDescent="0.3">
      <c r="A561" s="12" t="s">
        <v>349</v>
      </c>
      <c r="B561" s="12" t="s">
        <v>147</v>
      </c>
      <c r="C561" s="12" t="s">
        <v>194</v>
      </c>
      <c r="D561" s="12" t="s">
        <v>79</v>
      </c>
      <c r="E561" s="21">
        <v>7.6010762125333304</v>
      </c>
      <c r="F561" s="23">
        <v>108481.87488506699</v>
      </c>
      <c r="G561" s="23" t="s">
        <v>117</v>
      </c>
      <c r="H561" s="16" t="s">
        <v>117</v>
      </c>
      <c r="I561" s="16" t="s">
        <v>117</v>
      </c>
      <c r="J561" s="16" t="s">
        <v>117</v>
      </c>
      <c r="K561" s="17" t="s">
        <v>117</v>
      </c>
      <c r="L561" s="18" t="s">
        <v>117</v>
      </c>
      <c r="N561" s="20" t="s">
        <v>117</v>
      </c>
    </row>
    <row r="562" spans="1:14" x14ac:dyDescent="0.3">
      <c r="A562" s="12" t="s">
        <v>350</v>
      </c>
      <c r="B562" s="12" t="s">
        <v>147</v>
      </c>
      <c r="C562" s="12" t="s">
        <v>150</v>
      </c>
      <c r="D562" s="12" t="s">
        <v>79</v>
      </c>
      <c r="E562" s="21">
        <v>7.5911773794666599</v>
      </c>
      <c r="F562" s="23">
        <v>5856.6397949162701</v>
      </c>
      <c r="G562" s="23" t="s">
        <v>117</v>
      </c>
      <c r="H562" s="16" t="s">
        <v>117</v>
      </c>
      <c r="I562" s="16" t="s">
        <v>117</v>
      </c>
      <c r="J562" s="16" t="s">
        <v>117</v>
      </c>
      <c r="K562" s="17" t="s">
        <v>117</v>
      </c>
      <c r="L562" s="18" t="s">
        <v>117</v>
      </c>
      <c r="N562" s="20" t="s">
        <v>117</v>
      </c>
    </row>
    <row r="563" spans="1:14" x14ac:dyDescent="0.3">
      <c r="A563" s="12" t="s">
        <v>351</v>
      </c>
      <c r="B563" s="12" t="s">
        <v>147</v>
      </c>
      <c r="C563" s="12" t="s">
        <v>78</v>
      </c>
      <c r="D563" s="12" t="s">
        <v>79</v>
      </c>
      <c r="E563" s="21">
        <v>7.6010871853333297</v>
      </c>
      <c r="F563" s="23">
        <v>12089.0966533391</v>
      </c>
      <c r="G563" s="23" t="s">
        <v>117</v>
      </c>
      <c r="H563" s="16" t="s">
        <v>117</v>
      </c>
      <c r="I563" s="16" t="s">
        <v>117</v>
      </c>
      <c r="J563" s="16" t="s">
        <v>117</v>
      </c>
      <c r="K563" s="17" t="s">
        <v>117</v>
      </c>
      <c r="L563" s="18" t="s">
        <v>117</v>
      </c>
      <c r="N563" s="20" t="s">
        <v>117</v>
      </c>
    </row>
    <row r="564" spans="1:14" x14ac:dyDescent="0.3">
      <c r="A564" s="12" t="s">
        <v>352</v>
      </c>
      <c r="B564" s="12" t="s">
        <v>147</v>
      </c>
      <c r="C564" s="12" t="s">
        <v>192</v>
      </c>
      <c r="D564" s="12" t="s">
        <v>79</v>
      </c>
      <c r="E564" s="21">
        <v>7.60115275573333</v>
      </c>
      <c r="F564" s="23">
        <v>104559.50283064099</v>
      </c>
      <c r="G564" s="23" t="s">
        <v>117</v>
      </c>
      <c r="H564" s="16" t="s">
        <v>117</v>
      </c>
      <c r="I564" s="16" t="s">
        <v>117</v>
      </c>
      <c r="J564" s="16" t="s">
        <v>117</v>
      </c>
      <c r="K564" s="17" t="s">
        <v>117</v>
      </c>
      <c r="L564" s="18" t="s">
        <v>117</v>
      </c>
      <c r="N564" s="20" t="s">
        <v>117</v>
      </c>
    </row>
    <row r="565" spans="1:14" x14ac:dyDescent="0.3">
      <c r="A565" s="12" t="s">
        <v>353</v>
      </c>
      <c r="B565" s="12" t="s">
        <v>147</v>
      </c>
      <c r="C565" s="12" t="s">
        <v>354</v>
      </c>
      <c r="D565" s="12" t="s">
        <v>79</v>
      </c>
      <c r="E565" s="21">
        <v>7.5911706629333304</v>
      </c>
      <c r="F565" s="23">
        <v>24190.7761924796</v>
      </c>
      <c r="G565" s="23" t="s">
        <v>117</v>
      </c>
      <c r="H565" s="16" t="s">
        <v>117</v>
      </c>
      <c r="I565" s="16" t="s">
        <v>117</v>
      </c>
      <c r="J565" s="16" t="s">
        <v>117</v>
      </c>
      <c r="K565" s="17" t="s">
        <v>117</v>
      </c>
      <c r="L565" s="18" t="s">
        <v>117</v>
      </c>
      <c r="N565" s="20" t="s">
        <v>117</v>
      </c>
    </row>
    <row r="566" spans="1:14" x14ac:dyDescent="0.3">
      <c r="A566" s="12" t="s">
        <v>355</v>
      </c>
      <c r="B566" s="12" t="s">
        <v>147</v>
      </c>
      <c r="C566" s="12" t="s">
        <v>356</v>
      </c>
      <c r="D566" s="12" t="s">
        <v>79</v>
      </c>
      <c r="E566" s="21">
        <v>7.6010930056000001</v>
      </c>
      <c r="F566" s="23">
        <v>76032.074224833399</v>
      </c>
      <c r="G566" s="23" t="s">
        <v>117</v>
      </c>
      <c r="H566" s="16" t="s">
        <v>117</v>
      </c>
      <c r="I566" s="16" t="s">
        <v>117</v>
      </c>
      <c r="J566" s="16" t="s">
        <v>117</v>
      </c>
      <c r="K566" s="17" t="s">
        <v>117</v>
      </c>
      <c r="L566" s="18" t="s">
        <v>117</v>
      </c>
      <c r="N566" s="20" t="s">
        <v>117</v>
      </c>
    </row>
    <row r="567" spans="1:14" x14ac:dyDescent="0.3">
      <c r="A567" s="12" t="s">
        <v>357</v>
      </c>
      <c r="B567" s="12" t="s">
        <v>147</v>
      </c>
      <c r="C567" s="12" t="s">
        <v>187</v>
      </c>
      <c r="D567" s="12" t="s">
        <v>79</v>
      </c>
      <c r="E567" s="21">
        <v>7.5912396885333298</v>
      </c>
      <c r="F567" s="23">
        <v>62634.038072517003</v>
      </c>
      <c r="G567" s="23" t="s">
        <v>117</v>
      </c>
      <c r="H567" s="16" t="s">
        <v>117</v>
      </c>
      <c r="I567" s="16" t="s">
        <v>117</v>
      </c>
      <c r="J567" s="16" t="s">
        <v>117</v>
      </c>
      <c r="K567" s="17" t="s">
        <v>117</v>
      </c>
      <c r="L567" s="18" t="s">
        <v>117</v>
      </c>
      <c r="N567" s="20" t="s">
        <v>117</v>
      </c>
    </row>
    <row r="568" spans="1:14" x14ac:dyDescent="0.3">
      <c r="A568" s="12" t="s">
        <v>358</v>
      </c>
      <c r="B568" s="12" t="s">
        <v>147</v>
      </c>
      <c r="C568" s="12" t="s">
        <v>179</v>
      </c>
      <c r="D568" s="12" t="s">
        <v>79</v>
      </c>
      <c r="E568" s="21">
        <v>7.5910818258666604</v>
      </c>
      <c r="F568" s="23">
        <v>35607.700013385402</v>
      </c>
      <c r="G568" s="23" t="s">
        <v>117</v>
      </c>
      <c r="H568" s="16" t="s">
        <v>117</v>
      </c>
      <c r="I568" s="16" t="s">
        <v>117</v>
      </c>
      <c r="J568" s="16" t="s">
        <v>117</v>
      </c>
      <c r="K568" s="17" t="s">
        <v>117</v>
      </c>
      <c r="L568" s="18" t="s">
        <v>117</v>
      </c>
      <c r="N568" s="20" t="s">
        <v>117</v>
      </c>
    </row>
    <row r="569" spans="1:14" x14ac:dyDescent="0.3">
      <c r="A569" s="12" t="s">
        <v>359</v>
      </c>
      <c r="B569" s="12" t="s">
        <v>147</v>
      </c>
      <c r="C569" s="12" t="s">
        <v>360</v>
      </c>
      <c r="D569" s="12" t="s">
        <v>79</v>
      </c>
      <c r="E569" s="21">
        <v>7.60119325653333</v>
      </c>
      <c r="F569" s="23">
        <v>65096.743984904198</v>
      </c>
      <c r="G569" s="23" t="s">
        <v>117</v>
      </c>
      <c r="H569" s="16" t="s">
        <v>117</v>
      </c>
      <c r="I569" s="16" t="s">
        <v>117</v>
      </c>
      <c r="J569" s="16" t="s">
        <v>117</v>
      </c>
      <c r="K569" s="17" t="s">
        <v>117</v>
      </c>
      <c r="L569" s="18" t="s">
        <v>117</v>
      </c>
      <c r="N569" s="20" t="s">
        <v>117</v>
      </c>
    </row>
    <row r="570" spans="1:14" x14ac:dyDescent="0.3">
      <c r="A570" s="12" t="s">
        <v>361</v>
      </c>
      <c r="B570" s="12" t="s">
        <v>147</v>
      </c>
      <c r="C570" s="12" t="s">
        <v>150</v>
      </c>
      <c r="D570" s="12" t="s">
        <v>79</v>
      </c>
      <c r="E570" s="21">
        <v>7.6012210914666598</v>
      </c>
      <c r="F570" s="23">
        <v>3919.7725860805999</v>
      </c>
      <c r="G570" s="23" t="s">
        <v>117</v>
      </c>
      <c r="H570" s="16" t="s">
        <v>117</v>
      </c>
      <c r="I570" s="16" t="s">
        <v>117</v>
      </c>
      <c r="J570" s="16" t="s">
        <v>117</v>
      </c>
      <c r="K570" s="17" t="s">
        <v>117</v>
      </c>
      <c r="L570" s="18" t="s">
        <v>117</v>
      </c>
      <c r="N570" s="20" t="s">
        <v>117</v>
      </c>
    </row>
    <row r="571" spans="1:14" x14ac:dyDescent="0.3">
      <c r="A571" s="12" t="s">
        <v>362</v>
      </c>
      <c r="B571" s="12" t="s">
        <v>147</v>
      </c>
      <c r="C571" s="12" t="s">
        <v>170</v>
      </c>
      <c r="D571" s="12" t="s">
        <v>79</v>
      </c>
      <c r="E571" s="21">
        <v>7.6011285343999999</v>
      </c>
      <c r="F571" s="23">
        <v>30067.8696190716</v>
      </c>
      <c r="G571" s="23" t="s">
        <v>117</v>
      </c>
      <c r="H571" s="16" t="s">
        <v>117</v>
      </c>
      <c r="I571" s="16" t="s">
        <v>117</v>
      </c>
      <c r="J571" s="16" t="s">
        <v>117</v>
      </c>
      <c r="K571" s="17" t="s">
        <v>117</v>
      </c>
      <c r="L571" s="18" t="s">
        <v>117</v>
      </c>
      <c r="N571" s="20" t="s">
        <v>117</v>
      </c>
    </row>
    <row r="572" spans="1:14" x14ac:dyDescent="0.3">
      <c r="A572" s="12" t="s">
        <v>363</v>
      </c>
      <c r="B572" s="12" t="s">
        <v>147</v>
      </c>
      <c r="C572" s="12" t="s">
        <v>199</v>
      </c>
      <c r="D572" s="12" t="s">
        <v>79</v>
      </c>
      <c r="E572" s="21">
        <v>7.6012056730666604</v>
      </c>
      <c r="F572" s="23">
        <v>44996.832479815101</v>
      </c>
      <c r="G572" s="23" t="s">
        <v>117</v>
      </c>
      <c r="H572" s="16" t="s">
        <v>117</v>
      </c>
      <c r="I572" s="16" t="s">
        <v>117</v>
      </c>
      <c r="J572" s="16" t="s">
        <v>117</v>
      </c>
      <c r="K572" s="17" t="s">
        <v>117</v>
      </c>
      <c r="L572" s="18" t="s">
        <v>117</v>
      </c>
      <c r="N572" s="20" t="s">
        <v>117</v>
      </c>
    </row>
    <row r="573" spans="1:14" x14ac:dyDescent="0.3">
      <c r="A573" s="12" t="s">
        <v>364</v>
      </c>
      <c r="B573" s="12" t="s">
        <v>147</v>
      </c>
      <c r="C573" s="12" t="s">
        <v>209</v>
      </c>
      <c r="D573" s="12" t="s">
        <v>79</v>
      </c>
      <c r="E573" s="21">
        <v>7.5910818882666602</v>
      </c>
      <c r="F573" s="23">
        <v>30615.2533675839</v>
      </c>
      <c r="G573" s="23" t="s">
        <v>117</v>
      </c>
      <c r="H573" s="16" t="s">
        <v>117</v>
      </c>
      <c r="I573" s="16" t="s">
        <v>117</v>
      </c>
      <c r="J573" s="16" t="s">
        <v>117</v>
      </c>
      <c r="K573" s="17" t="s">
        <v>117</v>
      </c>
      <c r="L573" s="18" t="s">
        <v>117</v>
      </c>
      <c r="N573" s="20" t="s">
        <v>117</v>
      </c>
    </row>
    <row r="574" spans="1:14" x14ac:dyDescent="0.3">
      <c r="A574" s="12" t="s">
        <v>365</v>
      </c>
      <c r="B574" s="12" t="s">
        <v>147</v>
      </c>
      <c r="C574" s="12" t="s">
        <v>78</v>
      </c>
      <c r="D574" s="12" t="s">
        <v>79</v>
      </c>
      <c r="E574" s="21">
        <v>7.6011488959999998</v>
      </c>
      <c r="F574" s="23">
        <v>5695.2419885274203</v>
      </c>
      <c r="G574" s="23" t="s">
        <v>117</v>
      </c>
      <c r="H574" s="16" t="s">
        <v>117</v>
      </c>
      <c r="I574" s="16" t="s">
        <v>117</v>
      </c>
      <c r="J574" s="16" t="s">
        <v>117</v>
      </c>
      <c r="K574" s="17" t="s">
        <v>117</v>
      </c>
      <c r="L574" s="18" t="s">
        <v>117</v>
      </c>
      <c r="N574" s="20" t="s">
        <v>117</v>
      </c>
    </row>
    <row r="575" spans="1:14" x14ac:dyDescent="0.3">
      <c r="A575" s="12" t="s">
        <v>366</v>
      </c>
      <c r="B575" s="12" t="s">
        <v>147</v>
      </c>
      <c r="C575" s="12" t="s">
        <v>156</v>
      </c>
      <c r="D575" s="12" t="s">
        <v>79</v>
      </c>
      <c r="E575" s="21">
        <v>7.6012056511999999</v>
      </c>
      <c r="F575" s="23">
        <v>3503.3361513397699</v>
      </c>
      <c r="G575" s="23" t="s">
        <v>117</v>
      </c>
      <c r="H575" s="16" t="s">
        <v>117</v>
      </c>
      <c r="I575" s="16" t="s">
        <v>117</v>
      </c>
      <c r="J575" s="16" t="s">
        <v>117</v>
      </c>
      <c r="K575" s="17" t="s">
        <v>117</v>
      </c>
      <c r="L575" s="18" t="s">
        <v>117</v>
      </c>
      <c r="N575" s="20" t="s">
        <v>117</v>
      </c>
    </row>
    <row r="576" spans="1:14" x14ac:dyDescent="0.3">
      <c r="A576" s="12" t="s">
        <v>367</v>
      </c>
      <c r="B576" s="12" t="s">
        <v>147</v>
      </c>
      <c r="C576" s="12" t="s">
        <v>152</v>
      </c>
      <c r="D576" s="12" t="s">
        <v>79</v>
      </c>
      <c r="E576" s="21">
        <v>7.5910581098666601</v>
      </c>
      <c r="F576" s="23">
        <v>65729.996243155998</v>
      </c>
      <c r="G576" s="23" t="s">
        <v>117</v>
      </c>
      <c r="H576" s="16" t="s">
        <v>117</v>
      </c>
      <c r="I576" s="16" t="s">
        <v>117</v>
      </c>
      <c r="J576" s="16" t="s">
        <v>117</v>
      </c>
      <c r="K576" s="17" t="s">
        <v>117</v>
      </c>
      <c r="L576" s="18" t="s">
        <v>117</v>
      </c>
      <c r="N576" s="20" t="s">
        <v>117</v>
      </c>
    </row>
    <row r="577" spans="1:14" x14ac:dyDescent="0.3">
      <c r="A577" s="12" t="s">
        <v>368</v>
      </c>
      <c r="B577" s="12" t="s">
        <v>147</v>
      </c>
      <c r="C577" s="12" t="s">
        <v>369</v>
      </c>
      <c r="D577" s="12" t="s">
        <v>79</v>
      </c>
      <c r="E577" s="21">
        <v>7.6012187623999896</v>
      </c>
      <c r="F577" s="23">
        <v>76864.503761114</v>
      </c>
      <c r="G577" s="23" t="s">
        <v>117</v>
      </c>
      <c r="H577" s="16" t="s">
        <v>117</v>
      </c>
      <c r="I577" s="16" t="s">
        <v>117</v>
      </c>
      <c r="J577" s="16" t="s">
        <v>117</v>
      </c>
      <c r="K577" s="17" t="s">
        <v>117</v>
      </c>
      <c r="L577" s="18" t="s">
        <v>117</v>
      </c>
      <c r="N577" s="20" t="s">
        <v>117</v>
      </c>
    </row>
    <row r="578" spans="1:14" x14ac:dyDescent="0.3">
      <c r="A578" s="12" t="s">
        <v>370</v>
      </c>
      <c r="B578" s="12" t="s">
        <v>147</v>
      </c>
      <c r="C578" s="12" t="s">
        <v>164</v>
      </c>
      <c r="D578" s="12" t="s">
        <v>79</v>
      </c>
      <c r="E578" s="21">
        <v>7.6012529706666596</v>
      </c>
      <c r="F578" s="23">
        <v>37551.635030349797</v>
      </c>
      <c r="G578" s="23" t="s">
        <v>117</v>
      </c>
      <c r="H578" s="16" t="s">
        <v>117</v>
      </c>
      <c r="I578" s="16" t="s">
        <v>117</v>
      </c>
      <c r="J578" s="16" t="s">
        <v>117</v>
      </c>
      <c r="K578" s="17" t="s">
        <v>117</v>
      </c>
      <c r="L578" s="18" t="s">
        <v>117</v>
      </c>
      <c r="N578" s="20" t="s">
        <v>117</v>
      </c>
    </row>
    <row r="579" spans="1:14" x14ac:dyDescent="0.3">
      <c r="A579" s="12" t="s">
        <v>371</v>
      </c>
      <c r="B579" s="12" t="s">
        <v>147</v>
      </c>
      <c r="C579" s="12" t="s">
        <v>166</v>
      </c>
      <c r="D579" s="12" t="s">
        <v>79</v>
      </c>
      <c r="E579" s="21">
        <v>7.5910888338666602</v>
      </c>
      <c r="F579" s="23">
        <v>2952.87797250941</v>
      </c>
      <c r="G579" s="23" t="s">
        <v>117</v>
      </c>
      <c r="H579" s="16" t="s">
        <v>117</v>
      </c>
      <c r="I579" s="16" t="s">
        <v>117</v>
      </c>
      <c r="J579" s="16" t="s">
        <v>117</v>
      </c>
      <c r="K579" s="17" t="s">
        <v>117</v>
      </c>
      <c r="L579" s="18" t="s">
        <v>117</v>
      </c>
      <c r="N579" s="20" t="s">
        <v>117</v>
      </c>
    </row>
    <row r="580" spans="1:14" x14ac:dyDescent="0.3">
      <c r="A580" s="12" t="s">
        <v>372</v>
      </c>
      <c r="B580" s="12" t="s">
        <v>147</v>
      </c>
      <c r="C580" s="12" t="s">
        <v>220</v>
      </c>
      <c r="D580" s="12" t="s">
        <v>79</v>
      </c>
      <c r="E580" s="21">
        <v>7.6011714944</v>
      </c>
      <c r="F580" s="23">
        <v>44088.464361273604</v>
      </c>
      <c r="G580" s="23" t="s">
        <v>117</v>
      </c>
      <c r="H580" s="16" t="s">
        <v>117</v>
      </c>
      <c r="I580" s="16" t="s">
        <v>117</v>
      </c>
      <c r="J580" s="16" t="s">
        <v>117</v>
      </c>
      <c r="K580" s="17" t="s">
        <v>117</v>
      </c>
      <c r="L580" s="18" t="s">
        <v>117</v>
      </c>
      <c r="N580" s="20" t="s">
        <v>117</v>
      </c>
    </row>
    <row r="581" spans="1:14" x14ac:dyDescent="0.3">
      <c r="A581" s="12" t="s">
        <v>373</v>
      </c>
      <c r="B581" s="12" t="s">
        <v>147</v>
      </c>
      <c r="C581" s="12" t="s">
        <v>150</v>
      </c>
      <c r="D581" s="12" t="s">
        <v>103</v>
      </c>
      <c r="E581" s="21">
        <v>7.5911403479999997</v>
      </c>
      <c r="F581" s="23">
        <v>2776.6942932387201</v>
      </c>
      <c r="G581" s="23" t="s">
        <v>117</v>
      </c>
      <c r="H581" s="16" t="s">
        <v>117</v>
      </c>
      <c r="I581" s="16" t="s">
        <v>117</v>
      </c>
      <c r="J581" s="16" t="s">
        <v>117</v>
      </c>
      <c r="K581" s="17" t="s">
        <v>117</v>
      </c>
      <c r="L581" s="18" t="s">
        <v>117</v>
      </c>
      <c r="N581" s="20" t="s">
        <v>117</v>
      </c>
    </row>
    <row r="582" spans="1:14" x14ac:dyDescent="0.3">
      <c r="A582" s="12" t="s">
        <v>374</v>
      </c>
      <c r="B582" s="12" t="s">
        <v>147</v>
      </c>
      <c r="C582" s="12" t="s">
        <v>375</v>
      </c>
      <c r="D582" s="12" t="s">
        <v>79</v>
      </c>
      <c r="E582" s="21">
        <v>7.5911301607999997</v>
      </c>
      <c r="F582" s="23">
        <v>46918.415485567901</v>
      </c>
      <c r="G582" s="23" t="s">
        <v>117</v>
      </c>
      <c r="H582" s="16" t="s">
        <v>117</v>
      </c>
      <c r="I582" s="16" t="s">
        <v>117</v>
      </c>
      <c r="J582" s="16" t="s">
        <v>117</v>
      </c>
      <c r="K582" s="17" t="s">
        <v>117</v>
      </c>
      <c r="L582" s="18" t="s">
        <v>117</v>
      </c>
      <c r="N582" s="20" t="s">
        <v>117</v>
      </c>
    </row>
    <row r="583" spans="1:14" x14ac:dyDescent="0.3">
      <c r="A583" s="12" t="s">
        <v>376</v>
      </c>
      <c r="B583" s="12" t="s">
        <v>147</v>
      </c>
      <c r="C583" s="12" t="s">
        <v>197</v>
      </c>
      <c r="D583" s="12" t="s">
        <v>79</v>
      </c>
      <c r="E583" s="21">
        <v>7.6011625344000002</v>
      </c>
      <c r="F583" s="23">
        <v>37226.976609981997</v>
      </c>
      <c r="G583" s="23" t="s">
        <v>117</v>
      </c>
      <c r="H583" s="16" t="s">
        <v>117</v>
      </c>
      <c r="I583" s="16" t="s">
        <v>117</v>
      </c>
      <c r="J583" s="16" t="s">
        <v>117</v>
      </c>
      <c r="K583" s="17" t="s">
        <v>117</v>
      </c>
      <c r="L583" s="18" t="s">
        <v>117</v>
      </c>
      <c r="N583" s="20" t="s">
        <v>117</v>
      </c>
    </row>
    <row r="584" spans="1:14" x14ac:dyDescent="0.3">
      <c r="A584" s="12" t="s">
        <v>377</v>
      </c>
      <c r="B584" s="12" t="s">
        <v>147</v>
      </c>
      <c r="C584" s="12" t="s">
        <v>174</v>
      </c>
      <c r="D584" s="12" t="s">
        <v>79</v>
      </c>
      <c r="E584" s="21">
        <v>7.6011726626666603</v>
      </c>
      <c r="F584" s="23">
        <v>22666.464149393101</v>
      </c>
      <c r="G584" s="23" t="s">
        <v>117</v>
      </c>
      <c r="H584" s="16" t="s">
        <v>117</v>
      </c>
      <c r="I584" s="16" t="s">
        <v>117</v>
      </c>
      <c r="J584" s="16" t="s">
        <v>117</v>
      </c>
      <c r="K584" s="17" t="s">
        <v>117</v>
      </c>
      <c r="L584" s="18" t="s">
        <v>117</v>
      </c>
      <c r="N584" s="20" t="s">
        <v>117</v>
      </c>
    </row>
    <row r="585" spans="1:14" x14ac:dyDescent="0.3">
      <c r="A585" s="12" t="s">
        <v>378</v>
      </c>
      <c r="B585" s="12" t="s">
        <v>147</v>
      </c>
      <c r="C585" s="12" t="s">
        <v>162</v>
      </c>
      <c r="D585" s="12" t="s">
        <v>79</v>
      </c>
      <c r="E585" s="21">
        <v>7.6011656834666601</v>
      </c>
      <c r="F585" s="23">
        <v>42425.848104402103</v>
      </c>
      <c r="G585" s="23" t="s">
        <v>117</v>
      </c>
      <c r="H585" s="16" t="s">
        <v>117</v>
      </c>
      <c r="I585" s="16" t="s">
        <v>117</v>
      </c>
      <c r="J585" s="16" t="s">
        <v>117</v>
      </c>
      <c r="K585" s="17" t="s">
        <v>117</v>
      </c>
      <c r="L585" s="18" t="s">
        <v>117</v>
      </c>
      <c r="N585" s="20" t="s">
        <v>117</v>
      </c>
    </row>
    <row r="586" spans="1:14" x14ac:dyDescent="0.3">
      <c r="A586" s="12" t="s">
        <v>379</v>
      </c>
      <c r="B586" s="12" t="s">
        <v>147</v>
      </c>
      <c r="C586" s="12" t="s">
        <v>203</v>
      </c>
      <c r="D586" s="12" t="s">
        <v>79</v>
      </c>
      <c r="E586" s="21">
        <v>7.60118279013333</v>
      </c>
      <c r="F586" s="23">
        <v>22817.640227134401</v>
      </c>
      <c r="G586" s="23" t="s">
        <v>117</v>
      </c>
      <c r="H586" s="16" t="s">
        <v>117</v>
      </c>
      <c r="I586" s="16" t="s">
        <v>117</v>
      </c>
      <c r="J586" s="16" t="s">
        <v>117</v>
      </c>
      <c r="K586" s="17" t="s">
        <v>117</v>
      </c>
      <c r="L586" s="18" t="s">
        <v>117</v>
      </c>
      <c r="N586" s="20" t="s">
        <v>117</v>
      </c>
    </row>
    <row r="587" spans="1:14" x14ac:dyDescent="0.3">
      <c r="A587" s="12" t="s">
        <v>380</v>
      </c>
      <c r="B587" s="12" t="s">
        <v>147</v>
      </c>
      <c r="C587" s="12" t="s">
        <v>154</v>
      </c>
      <c r="D587" s="12" t="s">
        <v>79</v>
      </c>
      <c r="E587" s="21">
        <v>7.6012055701333301</v>
      </c>
      <c r="F587" s="23">
        <v>22853.416840889699</v>
      </c>
      <c r="G587" s="23" t="s">
        <v>117</v>
      </c>
      <c r="H587" s="16" t="s">
        <v>117</v>
      </c>
      <c r="I587" s="16" t="s">
        <v>117</v>
      </c>
      <c r="J587" s="16" t="s">
        <v>117</v>
      </c>
      <c r="K587" s="17" t="s">
        <v>117</v>
      </c>
      <c r="L587" s="18" t="s">
        <v>117</v>
      </c>
      <c r="N587" s="20" t="s">
        <v>117</v>
      </c>
    </row>
    <row r="588" spans="1:14" x14ac:dyDescent="0.3">
      <c r="A588" s="12" t="s">
        <v>381</v>
      </c>
      <c r="B588" s="12" t="s">
        <v>147</v>
      </c>
      <c r="C588" s="12" t="s">
        <v>78</v>
      </c>
      <c r="D588" s="12" t="s">
        <v>103</v>
      </c>
      <c r="E588" s="21">
        <v>7.6011369341333301</v>
      </c>
      <c r="F588" s="23">
        <v>2678.2798915841299</v>
      </c>
      <c r="G588" s="23" t="s">
        <v>117</v>
      </c>
      <c r="H588" s="16" t="s">
        <v>117</v>
      </c>
      <c r="I588" s="16" t="s">
        <v>117</v>
      </c>
      <c r="J588" s="16" t="s">
        <v>117</v>
      </c>
      <c r="K588" s="17" t="s">
        <v>117</v>
      </c>
      <c r="L588" s="18" t="s">
        <v>117</v>
      </c>
      <c r="N588" s="20" t="s">
        <v>117</v>
      </c>
    </row>
    <row r="589" spans="1:14" x14ac:dyDescent="0.3">
      <c r="A589" s="12" t="s">
        <v>382</v>
      </c>
      <c r="B589" s="12" t="s">
        <v>147</v>
      </c>
      <c r="C589" s="12" t="s">
        <v>205</v>
      </c>
      <c r="D589" s="12" t="s">
        <v>79</v>
      </c>
      <c r="E589" s="21">
        <v>7.5912232437333298</v>
      </c>
      <c r="F589" s="23">
        <v>23954.839591014599</v>
      </c>
      <c r="G589" s="23" t="s">
        <v>117</v>
      </c>
      <c r="H589" s="16" t="s">
        <v>117</v>
      </c>
      <c r="I589" s="16" t="s">
        <v>117</v>
      </c>
      <c r="J589" s="16" t="s">
        <v>117</v>
      </c>
      <c r="K589" s="17" t="s">
        <v>117</v>
      </c>
      <c r="L589" s="18" t="s">
        <v>117</v>
      </c>
      <c r="N589" s="20" t="s">
        <v>117</v>
      </c>
    </row>
    <row r="590" spans="1:14" x14ac:dyDescent="0.3">
      <c r="A590" s="12" t="s">
        <v>383</v>
      </c>
      <c r="B590" s="12" t="s">
        <v>147</v>
      </c>
      <c r="C590" s="12" t="s">
        <v>176</v>
      </c>
      <c r="D590" s="12" t="s">
        <v>79</v>
      </c>
      <c r="E590" s="21">
        <v>7.6011257757333297</v>
      </c>
      <c r="F590" s="23">
        <v>113003.589970407</v>
      </c>
      <c r="G590" s="23" t="s">
        <v>117</v>
      </c>
      <c r="H590" s="16" t="s">
        <v>117</v>
      </c>
      <c r="I590" s="16" t="s">
        <v>117</v>
      </c>
      <c r="J590" s="16" t="s">
        <v>117</v>
      </c>
      <c r="K590" s="17" t="s">
        <v>117</v>
      </c>
      <c r="L590" s="18" t="s">
        <v>117</v>
      </c>
      <c r="N590" s="20" t="s">
        <v>117</v>
      </c>
    </row>
    <row r="591" spans="1:14" x14ac:dyDescent="0.3">
      <c r="A591" s="12" t="s">
        <v>384</v>
      </c>
      <c r="B591" s="12" t="s">
        <v>147</v>
      </c>
      <c r="C591" s="12" t="s">
        <v>213</v>
      </c>
      <c r="D591" s="12" t="s">
        <v>79</v>
      </c>
      <c r="E591" s="21">
        <v>7.5911991885333299</v>
      </c>
      <c r="F591" s="23">
        <v>25961.5383356895</v>
      </c>
      <c r="G591" s="23" t="s">
        <v>117</v>
      </c>
      <c r="H591" s="16" t="s">
        <v>117</v>
      </c>
      <c r="I591" s="16" t="s">
        <v>117</v>
      </c>
      <c r="J591" s="16" t="s">
        <v>117</v>
      </c>
      <c r="K591" s="17" t="s">
        <v>117</v>
      </c>
      <c r="L591" s="18" t="s">
        <v>117</v>
      </c>
      <c r="N591" s="20" t="s">
        <v>117</v>
      </c>
    </row>
    <row r="592" spans="1:14" x14ac:dyDescent="0.3">
      <c r="A592" s="12" t="s">
        <v>385</v>
      </c>
      <c r="B592" s="12" t="s">
        <v>147</v>
      </c>
      <c r="C592" s="12" t="s">
        <v>160</v>
      </c>
      <c r="D592" s="12" t="s">
        <v>79</v>
      </c>
      <c r="E592" s="21">
        <v>7.6011729074666601</v>
      </c>
      <c r="F592" s="23">
        <v>31924.755109343601</v>
      </c>
      <c r="G592" s="23" t="s">
        <v>117</v>
      </c>
      <c r="H592" s="16" t="s">
        <v>117</v>
      </c>
      <c r="I592" s="16" t="s">
        <v>117</v>
      </c>
      <c r="J592" s="16" t="s">
        <v>117</v>
      </c>
      <c r="K592" s="17" t="s">
        <v>117</v>
      </c>
      <c r="L592" s="18" t="s">
        <v>117</v>
      </c>
      <c r="N592" s="20" t="s">
        <v>117</v>
      </c>
    </row>
    <row r="593" spans="1:14" x14ac:dyDescent="0.3">
      <c r="A593" s="12" t="s">
        <v>386</v>
      </c>
      <c r="B593" s="12" t="s">
        <v>147</v>
      </c>
      <c r="C593" s="12" t="s">
        <v>211</v>
      </c>
      <c r="D593" s="12" t="s">
        <v>79</v>
      </c>
      <c r="E593" s="21">
        <v>7.6011817855999997</v>
      </c>
      <c r="F593" s="23">
        <v>21003.511181363199</v>
      </c>
      <c r="G593" s="23" t="s">
        <v>117</v>
      </c>
      <c r="H593" s="16" t="s">
        <v>117</v>
      </c>
      <c r="I593" s="16" t="s">
        <v>117</v>
      </c>
      <c r="J593" s="16" t="s">
        <v>117</v>
      </c>
      <c r="K593" s="17" t="s">
        <v>117</v>
      </c>
      <c r="L593" s="18" t="s">
        <v>117</v>
      </c>
      <c r="N593" s="20" t="s">
        <v>117</v>
      </c>
    </row>
    <row r="594" spans="1:14" x14ac:dyDescent="0.3">
      <c r="A594" s="12" t="s">
        <v>387</v>
      </c>
      <c r="B594" s="12" t="s">
        <v>147</v>
      </c>
      <c r="C594" s="12" t="s">
        <v>388</v>
      </c>
      <c r="D594" s="12" t="s">
        <v>79</v>
      </c>
      <c r="E594" s="21">
        <v>7.60123625066666</v>
      </c>
      <c r="F594" s="23">
        <v>44516.416963325501</v>
      </c>
      <c r="G594" s="23" t="s">
        <v>117</v>
      </c>
      <c r="H594" s="16" t="s">
        <v>117</v>
      </c>
      <c r="I594" s="16" t="s">
        <v>117</v>
      </c>
      <c r="J594" s="16" t="s">
        <v>117</v>
      </c>
      <c r="K594" s="17" t="s">
        <v>117</v>
      </c>
      <c r="L594" s="18" t="s">
        <v>117</v>
      </c>
      <c r="N594" s="20" t="s">
        <v>117</v>
      </c>
    </row>
    <row r="595" spans="1:14" x14ac:dyDescent="0.3">
      <c r="A595" s="12" t="s">
        <v>389</v>
      </c>
      <c r="B595" s="12" t="s">
        <v>147</v>
      </c>
      <c r="C595" s="12" t="s">
        <v>148</v>
      </c>
      <c r="D595" s="12" t="s">
        <v>103</v>
      </c>
      <c r="E595" s="21">
        <v>7.6011442528000002</v>
      </c>
      <c r="F595" s="23">
        <v>608.64488366779597</v>
      </c>
      <c r="G595" s="23" t="s">
        <v>117</v>
      </c>
      <c r="H595" s="16" t="s">
        <v>117</v>
      </c>
      <c r="I595" s="16" t="s">
        <v>117</v>
      </c>
      <c r="J595" s="16" t="s">
        <v>117</v>
      </c>
      <c r="K595" s="17" t="s">
        <v>117</v>
      </c>
      <c r="L595" s="18" t="s">
        <v>117</v>
      </c>
      <c r="N595" s="20" t="s">
        <v>117</v>
      </c>
    </row>
    <row r="596" spans="1:14" x14ac:dyDescent="0.3">
      <c r="A596" s="12" t="s">
        <v>390</v>
      </c>
      <c r="B596" s="12" t="s">
        <v>147</v>
      </c>
      <c r="C596" s="12" t="s">
        <v>183</v>
      </c>
      <c r="D596" s="12" t="s">
        <v>79</v>
      </c>
      <c r="E596" s="21">
        <v>7.6011185210666596</v>
      </c>
      <c r="F596" s="23">
        <v>22730.649366597099</v>
      </c>
      <c r="G596" s="23" t="s">
        <v>117</v>
      </c>
      <c r="H596" s="16" t="s">
        <v>117</v>
      </c>
      <c r="I596" s="16" t="s">
        <v>117</v>
      </c>
      <c r="J596" s="16" t="s">
        <v>117</v>
      </c>
      <c r="K596" s="17" t="s">
        <v>117</v>
      </c>
      <c r="L596" s="18" t="s">
        <v>117</v>
      </c>
      <c r="N596" s="20" t="s">
        <v>117</v>
      </c>
    </row>
    <row r="597" spans="1:14" x14ac:dyDescent="0.3">
      <c r="A597" s="12" t="s">
        <v>391</v>
      </c>
      <c r="B597" s="12" t="s">
        <v>147</v>
      </c>
      <c r="C597" s="12" t="s">
        <v>194</v>
      </c>
      <c r="D597" s="12" t="s">
        <v>79</v>
      </c>
      <c r="E597" s="21">
        <v>7.6011278645333302</v>
      </c>
      <c r="F597" s="23">
        <v>48843.441426910802</v>
      </c>
      <c r="G597" s="23" t="s">
        <v>117</v>
      </c>
      <c r="H597" s="16" t="s">
        <v>117</v>
      </c>
      <c r="I597" s="16" t="s">
        <v>117</v>
      </c>
      <c r="J597" s="16" t="s">
        <v>117</v>
      </c>
      <c r="K597" s="17" t="s">
        <v>117</v>
      </c>
      <c r="L597" s="18" t="s">
        <v>117</v>
      </c>
      <c r="N597" s="20" t="s">
        <v>117</v>
      </c>
    </row>
    <row r="598" spans="1:14" x14ac:dyDescent="0.3">
      <c r="A598" s="12" t="s">
        <v>392</v>
      </c>
      <c r="B598" s="12" t="s">
        <v>147</v>
      </c>
      <c r="C598" s="12" t="s">
        <v>216</v>
      </c>
      <c r="D598" s="12" t="s">
        <v>79</v>
      </c>
      <c r="E598" s="21">
        <v>7.6011423063999999</v>
      </c>
      <c r="F598" s="23">
        <v>4367.2897941252004</v>
      </c>
      <c r="G598" s="23" t="s">
        <v>117</v>
      </c>
      <c r="H598" s="16" t="s">
        <v>117</v>
      </c>
      <c r="I598" s="16" t="s">
        <v>117</v>
      </c>
      <c r="J598" s="16" t="s">
        <v>117</v>
      </c>
      <c r="K598" s="17" t="s">
        <v>117</v>
      </c>
      <c r="L598" s="18" t="s">
        <v>117</v>
      </c>
      <c r="N598" s="20" t="s">
        <v>117</v>
      </c>
    </row>
    <row r="599" spans="1:14" x14ac:dyDescent="0.3">
      <c r="A599" s="12" t="s">
        <v>393</v>
      </c>
      <c r="B599" s="12" t="s">
        <v>147</v>
      </c>
      <c r="C599" s="12" t="s">
        <v>189</v>
      </c>
      <c r="D599" s="12" t="s">
        <v>79</v>
      </c>
      <c r="E599" s="21">
        <v>7.6011423170666603</v>
      </c>
      <c r="F599" s="23">
        <v>24129.756620602198</v>
      </c>
      <c r="G599" s="23" t="s">
        <v>117</v>
      </c>
      <c r="H599" s="16" t="s">
        <v>117</v>
      </c>
      <c r="I599" s="16" t="s">
        <v>117</v>
      </c>
      <c r="J599" s="16" t="s">
        <v>117</v>
      </c>
      <c r="K599" s="17" t="s">
        <v>117</v>
      </c>
      <c r="L599" s="18" t="s">
        <v>117</v>
      </c>
      <c r="N599" s="20" t="s">
        <v>117</v>
      </c>
    </row>
    <row r="600" spans="1:14" x14ac:dyDescent="0.3">
      <c r="A600" s="12" t="s">
        <v>394</v>
      </c>
      <c r="B600" s="12" t="s">
        <v>147</v>
      </c>
      <c r="C600" s="12" t="s">
        <v>185</v>
      </c>
      <c r="D600" s="12" t="s">
        <v>79</v>
      </c>
      <c r="E600" s="21">
        <v>7.6012180312000002</v>
      </c>
      <c r="F600" s="23">
        <v>38833.211073822298</v>
      </c>
      <c r="G600" s="23" t="s">
        <v>117</v>
      </c>
      <c r="H600" s="16" t="s">
        <v>117</v>
      </c>
      <c r="I600" s="16" t="s">
        <v>117</v>
      </c>
      <c r="J600" s="16" t="s">
        <v>117</v>
      </c>
      <c r="K600" s="17" t="s">
        <v>117</v>
      </c>
      <c r="L600" s="18" t="s">
        <v>117</v>
      </c>
      <c r="N600" s="20" t="s">
        <v>117</v>
      </c>
    </row>
    <row r="601" spans="1:14" x14ac:dyDescent="0.3">
      <c r="A601" s="12" t="s">
        <v>395</v>
      </c>
      <c r="B601" s="12" t="s">
        <v>147</v>
      </c>
      <c r="C601" s="12" t="s">
        <v>396</v>
      </c>
      <c r="D601" s="12" t="s">
        <v>79</v>
      </c>
      <c r="E601" s="21">
        <v>7.6012403127999999</v>
      </c>
      <c r="F601" s="23">
        <v>29216.066333884999</v>
      </c>
      <c r="G601" s="23" t="s">
        <v>117</v>
      </c>
      <c r="H601" s="16" t="s">
        <v>117</v>
      </c>
      <c r="I601" s="16" t="s">
        <v>117</v>
      </c>
      <c r="J601" s="16" t="s">
        <v>117</v>
      </c>
      <c r="K601" s="17" t="s">
        <v>117</v>
      </c>
      <c r="L601" s="18" t="s">
        <v>117</v>
      </c>
      <c r="N601" s="20" t="s">
        <v>117</v>
      </c>
    </row>
    <row r="602" spans="1:14" x14ac:dyDescent="0.3">
      <c r="A602" s="12" t="s">
        <v>397</v>
      </c>
      <c r="B602" s="12" t="s">
        <v>147</v>
      </c>
      <c r="C602" s="12" t="s">
        <v>181</v>
      </c>
      <c r="D602" s="12" t="s">
        <v>79</v>
      </c>
      <c r="E602" s="21">
        <v>7.6011837429333298</v>
      </c>
      <c r="F602" s="23">
        <v>14351.711612384501</v>
      </c>
      <c r="G602" s="23" t="s">
        <v>117</v>
      </c>
      <c r="H602" s="16" t="s">
        <v>117</v>
      </c>
      <c r="I602" s="16" t="s">
        <v>117</v>
      </c>
      <c r="J602" s="16" t="s">
        <v>117</v>
      </c>
      <c r="K602" s="17" t="s">
        <v>117</v>
      </c>
      <c r="L602" s="18" t="s">
        <v>117</v>
      </c>
      <c r="N602" s="20" t="s">
        <v>117</v>
      </c>
    </row>
    <row r="603" spans="1:14" x14ac:dyDescent="0.3">
      <c r="A603" s="12" t="s">
        <v>398</v>
      </c>
      <c r="B603" s="12" t="s">
        <v>147</v>
      </c>
      <c r="C603" s="12" t="s">
        <v>218</v>
      </c>
      <c r="D603" s="12" t="s">
        <v>79</v>
      </c>
      <c r="E603" s="21">
        <v>7.6010748573333302</v>
      </c>
      <c r="F603" s="23">
        <v>19939.231173167998</v>
      </c>
      <c r="G603" s="23" t="s">
        <v>117</v>
      </c>
      <c r="H603" s="16" t="s">
        <v>117</v>
      </c>
      <c r="I603" s="16" t="s">
        <v>117</v>
      </c>
      <c r="J603" s="16" t="s">
        <v>117</v>
      </c>
      <c r="K603" s="17" t="s">
        <v>117</v>
      </c>
      <c r="L603" s="18" t="s">
        <v>117</v>
      </c>
      <c r="N603" s="20" t="s">
        <v>117</v>
      </c>
    </row>
    <row r="604" spans="1:14" x14ac:dyDescent="0.3">
      <c r="A604" s="12" t="s">
        <v>399</v>
      </c>
      <c r="B604" s="12" t="s">
        <v>147</v>
      </c>
      <c r="C604" s="12" t="s">
        <v>168</v>
      </c>
      <c r="D604" s="12" t="s">
        <v>79</v>
      </c>
      <c r="E604" s="21">
        <v>7.6012421637333301</v>
      </c>
      <c r="F604" s="23">
        <v>22525.655486337801</v>
      </c>
      <c r="G604" s="23" t="s">
        <v>117</v>
      </c>
      <c r="H604" s="16" t="s">
        <v>117</v>
      </c>
      <c r="I604" s="16" t="s">
        <v>117</v>
      </c>
      <c r="J604" s="16" t="s">
        <v>117</v>
      </c>
      <c r="K604" s="17" t="s">
        <v>117</v>
      </c>
      <c r="L604" s="18" t="s">
        <v>117</v>
      </c>
      <c r="N604" s="20" t="s">
        <v>117</v>
      </c>
    </row>
    <row r="605" spans="1:14" x14ac:dyDescent="0.3">
      <c r="A605" s="12" t="s">
        <v>400</v>
      </c>
      <c r="B605" s="12" t="s">
        <v>147</v>
      </c>
      <c r="C605" s="12" t="s">
        <v>78</v>
      </c>
      <c r="D605" s="12" t="s">
        <v>103</v>
      </c>
      <c r="E605" s="21">
        <v>7.6111920618666602</v>
      </c>
      <c r="F605" s="23">
        <v>1199.0838275582</v>
      </c>
      <c r="G605" s="23" t="s">
        <v>117</v>
      </c>
      <c r="H605" s="16" t="s">
        <v>117</v>
      </c>
      <c r="I605" s="16" t="s">
        <v>117</v>
      </c>
      <c r="J605" s="16" t="s">
        <v>117</v>
      </c>
      <c r="K605" s="17" t="s">
        <v>117</v>
      </c>
      <c r="L605" s="18" t="s">
        <v>117</v>
      </c>
      <c r="N605" s="20" t="s">
        <v>117</v>
      </c>
    </row>
    <row r="606" spans="1:14" x14ac:dyDescent="0.3">
      <c r="A606" s="12" t="s">
        <v>401</v>
      </c>
      <c r="B606" s="12" t="s">
        <v>147</v>
      </c>
      <c r="C606" s="12" t="s">
        <v>150</v>
      </c>
      <c r="D606" s="12" t="s">
        <v>103</v>
      </c>
      <c r="E606" s="21">
        <v>7.5911876234666602</v>
      </c>
      <c r="F606" s="23">
        <v>1146.5170586330501</v>
      </c>
      <c r="G606" s="23" t="s">
        <v>117</v>
      </c>
      <c r="H606" s="16" t="s">
        <v>117</v>
      </c>
      <c r="I606" s="16" t="s">
        <v>117</v>
      </c>
      <c r="J606" s="16" t="s">
        <v>117</v>
      </c>
      <c r="K606" s="17" t="s">
        <v>117</v>
      </c>
      <c r="L606" s="18" t="s">
        <v>117</v>
      </c>
      <c r="N606" s="20" t="s">
        <v>117</v>
      </c>
    </row>
    <row r="607" spans="1:14" x14ac:dyDescent="0.3">
      <c r="A607" s="12" t="s">
        <v>402</v>
      </c>
      <c r="B607" s="12" t="s">
        <v>147</v>
      </c>
      <c r="C607" s="12" t="s">
        <v>78</v>
      </c>
      <c r="D607" s="12" t="s">
        <v>103</v>
      </c>
      <c r="E607" s="21">
        <v>7.6010849709333304</v>
      </c>
      <c r="F607" s="23">
        <v>730.54125186123497</v>
      </c>
      <c r="G607" s="23" t="s">
        <v>117</v>
      </c>
      <c r="H607" s="16" t="s">
        <v>117</v>
      </c>
      <c r="I607" s="16" t="s">
        <v>117</v>
      </c>
      <c r="J607" s="16" t="s">
        <v>117</v>
      </c>
      <c r="K607" s="17" t="s">
        <v>117</v>
      </c>
      <c r="L607" s="18" t="s">
        <v>117</v>
      </c>
      <c r="N607" s="20" t="s">
        <v>117</v>
      </c>
    </row>
    <row r="608" spans="1:14" x14ac:dyDescent="0.3">
      <c r="A608" s="12" t="s">
        <v>403</v>
      </c>
      <c r="B608" s="12" t="s">
        <v>147</v>
      </c>
      <c r="C608" s="12" t="s">
        <v>150</v>
      </c>
      <c r="D608" s="12" t="s">
        <v>103</v>
      </c>
      <c r="E608" s="21">
        <v>7.5911436056000001</v>
      </c>
      <c r="F608" s="23">
        <v>885.22222186139504</v>
      </c>
      <c r="G608" s="23" t="s">
        <v>117</v>
      </c>
      <c r="H608" s="16" t="s">
        <v>117</v>
      </c>
      <c r="I608" s="16" t="s">
        <v>117</v>
      </c>
      <c r="J608" s="16" t="s">
        <v>117</v>
      </c>
      <c r="K608" s="17" t="s">
        <v>117</v>
      </c>
      <c r="L608" s="18" t="s">
        <v>117</v>
      </c>
      <c r="N608" s="20" t="s">
        <v>117</v>
      </c>
    </row>
    <row r="609" spans="1:14" x14ac:dyDescent="0.3">
      <c r="A609" s="12" t="s">
        <v>404</v>
      </c>
      <c r="B609" s="12" t="s">
        <v>147</v>
      </c>
      <c r="C609" s="12" t="s">
        <v>78</v>
      </c>
      <c r="D609" s="12" t="s">
        <v>79</v>
      </c>
      <c r="E609" s="21">
        <v>7.5910779383999998</v>
      </c>
      <c r="F609" s="23">
        <v>550.77627208847105</v>
      </c>
      <c r="G609" s="23" t="s">
        <v>117</v>
      </c>
      <c r="H609" s="16" t="s">
        <v>117</v>
      </c>
      <c r="I609" s="16" t="s">
        <v>117</v>
      </c>
      <c r="J609" s="16" t="s">
        <v>117</v>
      </c>
      <c r="K609" s="17" t="s">
        <v>117</v>
      </c>
      <c r="L609" s="18" t="s">
        <v>117</v>
      </c>
      <c r="N609" s="20" t="s">
        <v>117</v>
      </c>
    </row>
    <row r="610" spans="1:14" x14ac:dyDescent="0.3">
      <c r="A610" s="12" t="s">
        <v>405</v>
      </c>
      <c r="B610" s="12" t="s">
        <v>147</v>
      </c>
      <c r="C610" s="12" t="s">
        <v>192</v>
      </c>
      <c r="D610" s="12" t="s">
        <v>79</v>
      </c>
      <c r="E610" s="21">
        <v>7.6012136186666597</v>
      </c>
      <c r="F610" s="23">
        <v>31329.230916271699</v>
      </c>
      <c r="G610" s="23" t="s">
        <v>117</v>
      </c>
      <c r="H610" s="16" t="s">
        <v>117</v>
      </c>
      <c r="I610" s="16" t="s">
        <v>117</v>
      </c>
      <c r="J610" s="16" t="s">
        <v>117</v>
      </c>
      <c r="K610" s="17" t="s">
        <v>117</v>
      </c>
      <c r="L610" s="18" t="s">
        <v>117</v>
      </c>
      <c r="N610" s="20" t="s">
        <v>117</v>
      </c>
    </row>
    <row r="611" spans="1:14" x14ac:dyDescent="0.3">
      <c r="A611" s="12" t="s">
        <v>406</v>
      </c>
      <c r="B611" s="12" t="s">
        <v>147</v>
      </c>
      <c r="C611" s="12" t="s">
        <v>187</v>
      </c>
      <c r="D611" s="12" t="s">
        <v>79</v>
      </c>
      <c r="E611" s="21">
        <v>7.5911380087999998</v>
      </c>
      <c r="F611" s="23">
        <v>21738.8518261262</v>
      </c>
      <c r="G611" s="23" t="s">
        <v>117</v>
      </c>
      <c r="H611" s="16" t="s">
        <v>117</v>
      </c>
      <c r="I611" s="16" t="s">
        <v>117</v>
      </c>
      <c r="J611" s="16" t="s">
        <v>117</v>
      </c>
      <c r="K611" s="17" t="s">
        <v>117</v>
      </c>
      <c r="L611" s="18" t="s">
        <v>117</v>
      </c>
      <c r="N611" s="20" t="s">
        <v>117</v>
      </c>
    </row>
    <row r="612" spans="1:14" x14ac:dyDescent="0.3">
      <c r="A612" s="12" t="s">
        <v>407</v>
      </c>
      <c r="B612" s="12" t="s">
        <v>147</v>
      </c>
      <c r="C612" s="12" t="s">
        <v>170</v>
      </c>
      <c r="D612" s="12" t="s">
        <v>79</v>
      </c>
      <c r="E612" s="21">
        <v>7.6010794386666598</v>
      </c>
      <c r="F612" s="23">
        <v>5270.8048683724701</v>
      </c>
      <c r="G612" s="23" t="s">
        <v>117</v>
      </c>
      <c r="H612" s="16" t="s">
        <v>117</v>
      </c>
      <c r="I612" s="16" t="s">
        <v>117</v>
      </c>
      <c r="J612" s="16" t="s">
        <v>117</v>
      </c>
      <c r="K612" s="17" t="s">
        <v>117</v>
      </c>
      <c r="L612" s="18" t="s">
        <v>117</v>
      </c>
      <c r="N612" s="20" t="s">
        <v>117</v>
      </c>
    </row>
    <row r="613" spans="1:14" x14ac:dyDescent="0.3">
      <c r="A613" s="12" t="s">
        <v>408</v>
      </c>
      <c r="B613" s="12" t="s">
        <v>147</v>
      </c>
      <c r="C613" s="12" t="s">
        <v>199</v>
      </c>
      <c r="D613" s="12" t="s">
        <v>79</v>
      </c>
      <c r="E613" s="21">
        <v>7.6011631527999999</v>
      </c>
      <c r="F613" s="23">
        <v>15892.462042081401</v>
      </c>
      <c r="G613" s="23" t="s">
        <v>117</v>
      </c>
      <c r="H613" s="16" t="s">
        <v>117</v>
      </c>
      <c r="I613" s="16" t="s">
        <v>117</v>
      </c>
      <c r="J613" s="16" t="s">
        <v>117</v>
      </c>
      <c r="K613" s="17" t="s">
        <v>117</v>
      </c>
      <c r="L613" s="18" t="s">
        <v>117</v>
      </c>
      <c r="N613" s="20" t="s">
        <v>117</v>
      </c>
    </row>
    <row r="614" spans="1:14" x14ac:dyDescent="0.3">
      <c r="A614" s="12" t="s">
        <v>409</v>
      </c>
      <c r="B614" s="12" t="s">
        <v>147</v>
      </c>
      <c r="C614" s="12" t="s">
        <v>156</v>
      </c>
      <c r="D614" s="12" t="s">
        <v>103</v>
      </c>
      <c r="E614" s="21">
        <v>7.6012051434666601</v>
      </c>
      <c r="F614" s="23">
        <v>1510.79360884425</v>
      </c>
      <c r="G614" s="23" t="s">
        <v>117</v>
      </c>
      <c r="H614" s="16" t="s">
        <v>117</v>
      </c>
      <c r="I614" s="16" t="s">
        <v>117</v>
      </c>
      <c r="J614" s="16" t="s">
        <v>117</v>
      </c>
      <c r="K614" s="17" t="s">
        <v>117</v>
      </c>
      <c r="L614" s="18" t="s">
        <v>117</v>
      </c>
      <c r="N614" s="20" t="s">
        <v>117</v>
      </c>
    </row>
    <row r="615" spans="1:14" x14ac:dyDescent="0.3">
      <c r="A615" s="12" t="s">
        <v>410</v>
      </c>
      <c r="B615" s="12" t="s">
        <v>147</v>
      </c>
      <c r="C615" s="12" t="s">
        <v>152</v>
      </c>
      <c r="D615" s="12" t="s">
        <v>79</v>
      </c>
      <c r="E615" s="21">
        <v>7.6010928656000001</v>
      </c>
      <c r="F615" s="23">
        <v>29203.566349396799</v>
      </c>
      <c r="G615" s="23" t="s">
        <v>117</v>
      </c>
      <c r="H615" s="16" t="s">
        <v>117</v>
      </c>
      <c r="I615" s="16" t="s">
        <v>117</v>
      </c>
      <c r="J615" s="16" t="s">
        <v>117</v>
      </c>
      <c r="K615" s="17" t="s">
        <v>117</v>
      </c>
      <c r="L615" s="18" t="s">
        <v>117</v>
      </c>
      <c r="N615" s="20" t="s">
        <v>117</v>
      </c>
    </row>
    <row r="616" spans="1:14" x14ac:dyDescent="0.3">
      <c r="A616" s="12" t="s">
        <v>411</v>
      </c>
      <c r="B616" s="12" t="s">
        <v>147</v>
      </c>
      <c r="C616" s="12" t="s">
        <v>150</v>
      </c>
      <c r="D616" s="12" t="s">
        <v>103</v>
      </c>
      <c r="E616" s="21">
        <v>7.6012191549333297</v>
      </c>
      <c r="F616" s="23">
        <v>674.60127833597096</v>
      </c>
      <c r="G616" s="23" t="s">
        <v>117</v>
      </c>
      <c r="H616" s="16" t="s">
        <v>117</v>
      </c>
      <c r="I616" s="16" t="s">
        <v>117</v>
      </c>
      <c r="J616" s="16" t="s">
        <v>117</v>
      </c>
      <c r="K616" s="17" t="s">
        <v>117</v>
      </c>
      <c r="L616" s="18" t="s">
        <v>117</v>
      </c>
      <c r="N616" s="20" t="s">
        <v>117</v>
      </c>
    </row>
    <row r="617" spans="1:14" x14ac:dyDescent="0.3">
      <c r="A617" s="12" t="s">
        <v>412</v>
      </c>
      <c r="B617" s="12" t="s">
        <v>147</v>
      </c>
      <c r="C617" s="12" t="s">
        <v>174</v>
      </c>
      <c r="D617" s="12" t="s">
        <v>79</v>
      </c>
      <c r="E617" s="21">
        <v>7.6010735629333297</v>
      </c>
      <c r="F617" s="23">
        <v>7360.8122373149399</v>
      </c>
      <c r="G617" s="23" t="s">
        <v>117</v>
      </c>
      <c r="H617" s="16" t="s">
        <v>117</v>
      </c>
      <c r="I617" s="16" t="s">
        <v>117</v>
      </c>
      <c r="J617" s="16" t="s">
        <v>117</v>
      </c>
      <c r="K617" s="17" t="s">
        <v>117</v>
      </c>
      <c r="L617" s="18" t="s">
        <v>117</v>
      </c>
      <c r="N617" s="20" t="s">
        <v>117</v>
      </c>
    </row>
    <row r="618" spans="1:14" x14ac:dyDescent="0.3">
      <c r="A618" s="12" t="s">
        <v>413</v>
      </c>
      <c r="B618" s="12" t="s">
        <v>147</v>
      </c>
      <c r="C618" s="12" t="s">
        <v>203</v>
      </c>
      <c r="D618" s="12" t="s">
        <v>79</v>
      </c>
      <c r="E618" s="21">
        <v>7.6011467477333303</v>
      </c>
      <c r="F618" s="23">
        <v>8566.7731171579198</v>
      </c>
      <c r="G618" s="23" t="s">
        <v>117</v>
      </c>
      <c r="H618" s="16" t="s">
        <v>117</v>
      </c>
      <c r="I618" s="16" t="s">
        <v>117</v>
      </c>
      <c r="J618" s="16" t="s">
        <v>117</v>
      </c>
      <c r="K618" s="17" t="s">
        <v>117</v>
      </c>
      <c r="L618" s="18" t="s">
        <v>117</v>
      </c>
      <c r="N618" s="20" t="s">
        <v>117</v>
      </c>
    </row>
    <row r="619" spans="1:14" x14ac:dyDescent="0.3">
      <c r="A619" s="12" t="s">
        <v>414</v>
      </c>
      <c r="B619" s="12" t="s">
        <v>147</v>
      </c>
      <c r="C619" s="12" t="s">
        <v>205</v>
      </c>
      <c r="D619" s="12" t="s">
        <v>79</v>
      </c>
      <c r="E619" s="21">
        <v>7.6011826488000001</v>
      </c>
      <c r="F619" s="23">
        <v>8975.6116435542699</v>
      </c>
      <c r="G619" s="23" t="s">
        <v>117</v>
      </c>
      <c r="H619" s="16" t="s">
        <v>117</v>
      </c>
      <c r="I619" s="16" t="s">
        <v>117</v>
      </c>
      <c r="J619" s="16" t="s">
        <v>117</v>
      </c>
      <c r="K619" s="17" t="s">
        <v>117</v>
      </c>
      <c r="L619" s="18" t="s">
        <v>117</v>
      </c>
      <c r="N619" s="20" t="s">
        <v>117</v>
      </c>
    </row>
    <row r="620" spans="1:14" x14ac:dyDescent="0.3">
      <c r="A620" s="12" t="s">
        <v>415</v>
      </c>
      <c r="B620" s="12" t="s">
        <v>147</v>
      </c>
      <c r="C620" s="12" t="s">
        <v>160</v>
      </c>
      <c r="D620" s="12" t="s">
        <v>79</v>
      </c>
      <c r="E620" s="21">
        <v>7.6011739247999897</v>
      </c>
      <c r="F620" s="23">
        <v>16338.1839953583</v>
      </c>
      <c r="G620" s="23" t="s">
        <v>117</v>
      </c>
      <c r="H620" s="16" t="s">
        <v>117</v>
      </c>
      <c r="I620" s="16" t="s">
        <v>117</v>
      </c>
      <c r="J620" s="16" t="s">
        <v>117</v>
      </c>
      <c r="K620" s="17" t="s">
        <v>117</v>
      </c>
      <c r="L620" s="18" t="s">
        <v>117</v>
      </c>
      <c r="N620" s="20" t="s">
        <v>117</v>
      </c>
    </row>
    <row r="621" spans="1:14" x14ac:dyDescent="0.3">
      <c r="A621" s="12" t="s">
        <v>416</v>
      </c>
      <c r="B621" s="12" t="s">
        <v>147</v>
      </c>
      <c r="C621" s="12" t="s">
        <v>211</v>
      </c>
      <c r="D621" s="12" t="s">
        <v>79</v>
      </c>
      <c r="E621" s="21">
        <v>7.6011518277333296</v>
      </c>
      <c r="F621" s="23">
        <v>6729.1393266529203</v>
      </c>
      <c r="G621" s="23" t="s">
        <v>117</v>
      </c>
      <c r="H621" s="16" t="s">
        <v>117</v>
      </c>
      <c r="I621" s="16" t="s">
        <v>117</v>
      </c>
      <c r="J621" s="16" t="s">
        <v>117</v>
      </c>
      <c r="K621" s="17" t="s">
        <v>117</v>
      </c>
      <c r="L621" s="18" t="s">
        <v>117</v>
      </c>
      <c r="N621" s="20" t="s">
        <v>117</v>
      </c>
    </row>
    <row r="622" spans="1:14" x14ac:dyDescent="0.3">
      <c r="A622" s="12" t="s">
        <v>417</v>
      </c>
      <c r="B622" s="12" t="s">
        <v>147</v>
      </c>
      <c r="C622" s="12" t="s">
        <v>183</v>
      </c>
      <c r="D622" s="12" t="s">
        <v>79</v>
      </c>
      <c r="E622" s="21">
        <v>7.6012377791999999</v>
      </c>
      <c r="F622" s="23">
        <v>12034.367316314299</v>
      </c>
      <c r="G622" s="23" t="s">
        <v>117</v>
      </c>
      <c r="H622" s="16" t="s">
        <v>117</v>
      </c>
      <c r="I622" s="16" t="s">
        <v>117</v>
      </c>
      <c r="J622" s="16" t="s">
        <v>117</v>
      </c>
      <c r="K622" s="17" t="s">
        <v>117</v>
      </c>
      <c r="L622" s="18" t="s">
        <v>117</v>
      </c>
      <c r="N622" s="20" t="s">
        <v>117</v>
      </c>
    </row>
    <row r="623" spans="1:14" x14ac:dyDescent="0.3">
      <c r="A623" s="12" t="s">
        <v>418</v>
      </c>
      <c r="B623" s="12" t="s">
        <v>147</v>
      </c>
      <c r="C623" s="12" t="s">
        <v>164</v>
      </c>
      <c r="D623" s="12" t="s">
        <v>79</v>
      </c>
      <c r="E623" s="21">
        <v>7.6011932458666598</v>
      </c>
      <c r="F623" s="23">
        <v>13325.302894378099</v>
      </c>
      <c r="G623" s="23" t="s">
        <v>117</v>
      </c>
      <c r="H623" s="16" t="s">
        <v>117</v>
      </c>
      <c r="I623" s="16" t="s">
        <v>117</v>
      </c>
      <c r="J623" s="16" t="s">
        <v>117</v>
      </c>
      <c r="K623" s="17" t="s">
        <v>117</v>
      </c>
      <c r="L623" s="18" t="s">
        <v>117</v>
      </c>
      <c r="N623" s="20" t="s">
        <v>117</v>
      </c>
    </row>
    <row r="624" spans="1:14" x14ac:dyDescent="0.3">
      <c r="A624" s="12" t="s">
        <v>419</v>
      </c>
      <c r="B624" s="12" t="s">
        <v>147</v>
      </c>
      <c r="C624" s="12" t="s">
        <v>354</v>
      </c>
      <c r="D624" s="12" t="s">
        <v>103</v>
      </c>
      <c r="E624" s="21">
        <v>7.6011682085333296</v>
      </c>
      <c r="F624" s="23">
        <v>1125.2193705633599</v>
      </c>
      <c r="G624" s="23" t="s">
        <v>117</v>
      </c>
      <c r="H624" s="16" t="s">
        <v>117</v>
      </c>
      <c r="I624" s="16" t="s">
        <v>117</v>
      </c>
      <c r="J624" s="16" t="s">
        <v>117</v>
      </c>
      <c r="K624" s="17" t="s">
        <v>117</v>
      </c>
      <c r="L624" s="18" t="s">
        <v>117</v>
      </c>
      <c r="N624" s="20" t="s">
        <v>117</v>
      </c>
    </row>
    <row r="625" spans="1:16" x14ac:dyDescent="0.3">
      <c r="A625" s="12" t="s">
        <v>420</v>
      </c>
      <c r="B625" s="12" t="s">
        <v>147</v>
      </c>
      <c r="C625" s="12" t="s">
        <v>216</v>
      </c>
      <c r="D625" s="12" t="s">
        <v>103</v>
      </c>
      <c r="E625" s="21">
        <v>7.6011938114666604</v>
      </c>
      <c r="F625" s="23">
        <v>1217.2656465948101</v>
      </c>
      <c r="G625" s="23" t="s">
        <v>117</v>
      </c>
      <c r="H625" s="16" t="s">
        <v>117</v>
      </c>
      <c r="I625" s="16" t="s">
        <v>117</v>
      </c>
      <c r="J625" s="16" t="s">
        <v>117</v>
      </c>
      <c r="K625" s="17" t="s">
        <v>117</v>
      </c>
      <c r="L625" s="18" t="s">
        <v>117</v>
      </c>
      <c r="N625" s="20" t="s">
        <v>117</v>
      </c>
    </row>
    <row r="627" spans="1:16" x14ac:dyDescent="0.3">
      <c r="A627" s="11" t="s">
        <v>50</v>
      </c>
      <c r="C627" s="11" t="s">
        <v>51</v>
      </c>
      <c r="D627" s="11" t="s">
        <v>52</v>
      </c>
      <c r="F627" s="13" t="s">
        <v>53</v>
      </c>
      <c r="G627" s="14" t="s">
        <v>54</v>
      </c>
      <c r="H627" s="15"/>
    </row>
    <row r="628" spans="1:16" x14ac:dyDescent="0.3">
      <c r="A628" s="12" t="s">
        <v>289</v>
      </c>
      <c r="C628" s="12" t="s">
        <v>56</v>
      </c>
      <c r="D628" s="12" t="s">
        <v>57</v>
      </c>
      <c r="F628" s="22" t="s">
        <v>58</v>
      </c>
      <c r="G628" s="22" t="s">
        <v>427</v>
      </c>
    </row>
    <row r="629" spans="1:16" x14ac:dyDescent="0.3">
      <c r="I629" s="24" t="s">
        <v>60</v>
      </c>
      <c r="J629" s="24" t="s">
        <v>61</v>
      </c>
    </row>
    <row r="630" spans="1:16" s="1" customFormat="1" x14ac:dyDescent="0.3">
      <c r="A630" s="11" t="s">
        <v>62</v>
      </c>
      <c r="B630" s="11" t="s">
        <v>63</v>
      </c>
      <c r="C630" s="11" t="s">
        <v>64</v>
      </c>
      <c r="D630" s="25" t="s">
        <v>65</v>
      </c>
      <c r="E630" s="30" t="s">
        <v>75</v>
      </c>
      <c r="F630" s="26" t="s">
        <v>66</v>
      </c>
      <c r="G630" s="26" t="s">
        <v>67</v>
      </c>
      <c r="H630" s="24" t="s">
        <v>68</v>
      </c>
      <c r="I630" s="24" t="s">
        <v>69</v>
      </c>
      <c r="J630" s="24" t="s">
        <v>69</v>
      </c>
      <c r="K630" s="27" t="s">
        <v>70</v>
      </c>
      <c r="L630" s="28" t="s">
        <v>71</v>
      </c>
      <c r="M630" s="29" t="s">
        <v>72</v>
      </c>
      <c r="N630" s="29" t="s">
        <v>73</v>
      </c>
      <c r="O630" s="29" t="s">
        <v>74</v>
      </c>
      <c r="P630" s="29"/>
    </row>
    <row r="631" spans="1:16" x14ac:dyDescent="0.3">
      <c r="A631" s="12" t="s">
        <v>294</v>
      </c>
      <c r="B631" s="12" t="s">
        <v>77</v>
      </c>
      <c r="C631" s="12" t="s">
        <v>78</v>
      </c>
      <c r="D631" s="12" t="s">
        <v>103</v>
      </c>
      <c r="E631" s="21">
        <v>7.5991978735999997</v>
      </c>
      <c r="F631" s="23">
        <v>7906.2596798951399</v>
      </c>
      <c r="G631" s="23">
        <v>31730.639717840699</v>
      </c>
      <c r="H631" s="16">
        <v>0.24916798873896701</v>
      </c>
      <c r="I631" s="16">
        <v>1</v>
      </c>
      <c r="J631" s="16">
        <v>0.53925967937917696</v>
      </c>
      <c r="K631" s="17">
        <v>-0.46074032062082299</v>
      </c>
      <c r="L631" s="18">
        <v>0.195408503521078</v>
      </c>
      <c r="M631" s="19" t="s">
        <v>80</v>
      </c>
      <c r="N631" s="20" t="s">
        <v>81</v>
      </c>
      <c r="O631" s="20" t="s">
        <v>82</v>
      </c>
    </row>
    <row r="632" spans="1:16" x14ac:dyDescent="0.3">
      <c r="A632" s="12" t="s">
        <v>295</v>
      </c>
      <c r="B632" s="12" t="s">
        <v>77</v>
      </c>
      <c r="C632" s="12" t="s">
        <v>84</v>
      </c>
      <c r="D632" s="12" t="s">
        <v>103</v>
      </c>
      <c r="E632" s="21">
        <v>7.5992232240000002</v>
      </c>
      <c r="F632" s="23">
        <v>18383.8656624164</v>
      </c>
      <c r="G632" s="23">
        <v>27605.389176372901</v>
      </c>
      <c r="H632" s="16">
        <v>0.66595205541064895</v>
      </c>
      <c r="I632" s="16">
        <v>2.5</v>
      </c>
      <c r="J632" s="16">
        <v>2.1960308632282599</v>
      </c>
      <c r="K632" s="17">
        <v>-0.12158765470869599</v>
      </c>
      <c r="L632" s="18">
        <v>0.62456468308889401</v>
      </c>
      <c r="N632" s="20" t="s">
        <v>85</v>
      </c>
      <c r="O632" s="20" t="s">
        <v>82</v>
      </c>
    </row>
    <row r="633" spans="1:16" x14ac:dyDescent="0.3">
      <c r="A633" s="12" t="s">
        <v>296</v>
      </c>
      <c r="B633" s="12" t="s">
        <v>77</v>
      </c>
      <c r="C633" s="12" t="s">
        <v>87</v>
      </c>
      <c r="D633" s="12" t="s">
        <v>103</v>
      </c>
      <c r="E633" s="21">
        <v>7.6091468944000002</v>
      </c>
      <c r="F633" s="23">
        <v>99191.105455654993</v>
      </c>
      <c r="G633" s="23">
        <v>78796.576921112501</v>
      </c>
      <c r="H633" s="16">
        <v>1.25882505727324</v>
      </c>
      <c r="I633" s="16">
        <v>5</v>
      </c>
      <c r="J633" s="16">
        <v>4.5545953322294901</v>
      </c>
      <c r="K633" s="17">
        <v>-8.9080933554102001E-2</v>
      </c>
      <c r="L633" s="18">
        <v>1.8946659804530998E-2</v>
      </c>
      <c r="N633" s="20" t="s">
        <v>88</v>
      </c>
      <c r="O633" s="20" t="s">
        <v>82</v>
      </c>
    </row>
    <row r="634" spans="1:16" x14ac:dyDescent="0.3">
      <c r="A634" s="12" t="s">
        <v>297</v>
      </c>
      <c r="B634" s="12" t="s">
        <v>77</v>
      </c>
      <c r="C634" s="12" t="s">
        <v>90</v>
      </c>
      <c r="D634" s="12" t="s">
        <v>103</v>
      </c>
      <c r="E634" s="21">
        <v>7.6091803319999904</v>
      </c>
      <c r="F634" s="23">
        <v>31655.7197380453</v>
      </c>
      <c r="G634" s="23">
        <v>10401.286534560701</v>
      </c>
      <c r="H634" s="16">
        <v>3.0434427157507402</v>
      </c>
      <c r="I634" s="16">
        <v>10</v>
      </c>
      <c r="J634" s="16">
        <v>11.6670848668885</v>
      </c>
      <c r="K634" s="17">
        <v>0.16670848668885399</v>
      </c>
      <c r="L634" s="18">
        <v>0.20407308231212901</v>
      </c>
      <c r="N634" s="20" t="s">
        <v>91</v>
      </c>
      <c r="O634" s="20" t="s">
        <v>82</v>
      </c>
    </row>
    <row r="635" spans="1:16" x14ac:dyDescent="0.3">
      <c r="A635" s="12" t="s">
        <v>298</v>
      </c>
      <c r="B635" s="12" t="s">
        <v>77</v>
      </c>
      <c r="C635" s="12" t="s">
        <v>93</v>
      </c>
      <c r="D635" s="12" t="s">
        <v>103</v>
      </c>
      <c r="E635" s="21">
        <v>7.6091327112</v>
      </c>
      <c r="F635" s="23">
        <v>104346.48051794</v>
      </c>
      <c r="G635" s="23">
        <v>14386.377080394799</v>
      </c>
      <c r="H635" s="16">
        <v>7.2531451062922301</v>
      </c>
      <c r="I635" s="16">
        <v>25</v>
      </c>
      <c r="J635" s="16">
        <v>28.522305705603902</v>
      </c>
      <c r="K635" s="17">
        <v>0.14089222822416</v>
      </c>
      <c r="L635" s="18">
        <v>0</v>
      </c>
      <c r="N635" s="20" t="s">
        <v>94</v>
      </c>
      <c r="O635" s="20" t="s">
        <v>82</v>
      </c>
    </row>
    <row r="636" spans="1:16" x14ac:dyDescent="0.3">
      <c r="A636" s="12" t="s">
        <v>299</v>
      </c>
      <c r="B636" s="12" t="s">
        <v>77</v>
      </c>
      <c r="C636" s="12" t="s">
        <v>96</v>
      </c>
      <c r="D636" s="12" t="s">
        <v>103</v>
      </c>
      <c r="E636" s="21">
        <v>7.6092359898666597</v>
      </c>
      <c r="F636" s="23">
        <v>368725.374704496</v>
      </c>
      <c r="G636" s="23">
        <v>29846.118422096501</v>
      </c>
      <c r="H636" s="16">
        <v>12.3542153619383</v>
      </c>
      <c r="I636" s="16">
        <v>50</v>
      </c>
      <c r="J636" s="16">
        <v>49.095254288494203</v>
      </c>
      <c r="K636" s="17">
        <v>-1.8094914230114001E-2</v>
      </c>
      <c r="L636" s="18">
        <v>0</v>
      </c>
      <c r="N636" s="20" t="s">
        <v>97</v>
      </c>
      <c r="O636" s="20" t="s">
        <v>82</v>
      </c>
    </row>
    <row r="637" spans="1:16" x14ac:dyDescent="0.3">
      <c r="A637" s="12" t="s">
        <v>300</v>
      </c>
      <c r="B637" s="12" t="s">
        <v>77</v>
      </c>
      <c r="C637" s="12" t="s">
        <v>99</v>
      </c>
      <c r="D637" s="12" t="s">
        <v>103</v>
      </c>
      <c r="E637" s="21">
        <v>7.60920438026666</v>
      </c>
      <c r="F637" s="23">
        <v>4047401.4675259599</v>
      </c>
      <c r="G637" s="23">
        <v>166250.617444698</v>
      </c>
      <c r="H637" s="16">
        <v>24.345181568256599</v>
      </c>
      <c r="I637" s="16">
        <v>100</v>
      </c>
      <c r="J637" s="16">
        <v>98.119667148290503</v>
      </c>
      <c r="K637" s="17">
        <v>-1.8803328517094001E-2</v>
      </c>
      <c r="L637" s="18">
        <v>1.8015352308745E-2</v>
      </c>
      <c r="N637" s="20" t="s">
        <v>100</v>
      </c>
      <c r="O637" s="20" t="s">
        <v>82</v>
      </c>
    </row>
    <row r="638" spans="1:16" x14ac:dyDescent="0.3">
      <c r="A638" s="12" t="s">
        <v>301</v>
      </c>
      <c r="B638" s="12" t="s">
        <v>77</v>
      </c>
      <c r="C638" s="12" t="s">
        <v>102</v>
      </c>
      <c r="D638" s="12" t="s">
        <v>103</v>
      </c>
      <c r="E638" s="21">
        <v>7.5991647535999904</v>
      </c>
      <c r="F638" s="23">
        <v>10146120.5986888</v>
      </c>
      <c r="G638" s="23">
        <v>168603.429642228</v>
      </c>
      <c r="H638" s="16">
        <v>60.1774271153241</v>
      </c>
      <c r="I638" s="16">
        <v>250</v>
      </c>
      <c r="J638" s="16">
        <v>250.68602600001799</v>
      </c>
      <c r="K638" s="17">
        <v>2.7441040000740001E-3</v>
      </c>
      <c r="L638" s="18">
        <v>3.0106249348429998E-3</v>
      </c>
      <c r="M638" s="19" t="s">
        <v>237</v>
      </c>
      <c r="N638" s="20" t="s">
        <v>104</v>
      </c>
      <c r="O638" s="20" t="s">
        <v>82</v>
      </c>
    </row>
    <row r="639" spans="1:16" x14ac:dyDescent="0.3">
      <c r="A639" s="12" t="s">
        <v>302</v>
      </c>
      <c r="B639" s="12" t="s">
        <v>77</v>
      </c>
      <c r="C639" s="12" t="s">
        <v>78</v>
      </c>
      <c r="D639" s="12" t="s">
        <v>103</v>
      </c>
      <c r="E639" s="21">
        <v>7.5991849511999998</v>
      </c>
      <c r="F639" s="23">
        <v>219.063469843929</v>
      </c>
      <c r="G639" s="23">
        <v>1013.15652870982</v>
      </c>
      <c r="H639" s="16">
        <v>0.21621878124093</v>
      </c>
      <c r="I639" s="16">
        <v>1</v>
      </c>
      <c r="J639" s="16">
        <v>0.40832717144514502</v>
      </c>
      <c r="K639" s="17">
        <v>-0.59167282855485503</v>
      </c>
      <c r="L639" s="18">
        <v>0.195408503521078</v>
      </c>
      <c r="M639" s="19" t="s">
        <v>80</v>
      </c>
      <c r="N639" s="20" t="s">
        <v>81</v>
      </c>
      <c r="O639" s="20" t="s">
        <v>82</v>
      </c>
    </row>
    <row r="640" spans="1:16" x14ac:dyDescent="0.3">
      <c r="A640" s="12" t="s">
        <v>303</v>
      </c>
      <c r="B640" s="12" t="s">
        <v>77</v>
      </c>
      <c r="C640" s="12" t="s">
        <v>84</v>
      </c>
      <c r="D640" s="12" t="s">
        <v>103</v>
      </c>
      <c r="E640" s="21">
        <v>7.5992163127999897</v>
      </c>
      <c r="F640" s="23">
        <v>361.32935788438402</v>
      </c>
      <c r="G640" s="23">
        <v>234.78354534422701</v>
      </c>
      <c r="H640" s="16">
        <v>1.53898927352264</v>
      </c>
      <c r="I640" s="16">
        <v>2.5</v>
      </c>
      <c r="J640" s="16">
        <v>5.6698870444435796</v>
      </c>
      <c r="K640" s="17">
        <v>1.26795481777743</v>
      </c>
      <c r="L640" s="18">
        <v>0.62456468308889401</v>
      </c>
      <c r="N640" s="20" t="s">
        <v>85</v>
      </c>
      <c r="O640" s="20" t="s">
        <v>82</v>
      </c>
    </row>
    <row r="641" spans="1:15" x14ac:dyDescent="0.3">
      <c r="A641" s="12" t="s">
        <v>304</v>
      </c>
      <c r="B641" s="12" t="s">
        <v>77</v>
      </c>
      <c r="C641" s="12" t="s">
        <v>87</v>
      </c>
      <c r="D641" s="12" t="s">
        <v>103</v>
      </c>
      <c r="E641" s="21">
        <v>7.6092296069333303</v>
      </c>
      <c r="F641" s="23">
        <v>35082.212958116201</v>
      </c>
      <c r="G641" s="23">
        <v>28555.398927320399</v>
      </c>
      <c r="H641" s="16">
        <v>1.22856672559216</v>
      </c>
      <c r="I641" s="16">
        <v>5</v>
      </c>
      <c r="J641" s="16">
        <v>4.4341700413629903</v>
      </c>
      <c r="K641" s="17">
        <v>-0.11316599172740099</v>
      </c>
      <c r="L641" s="18">
        <v>1.8946659804530998E-2</v>
      </c>
      <c r="N641" s="20" t="s">
        <v>88</v>
      </c>
      <c r="O641" s="20" t="s">
        <v>82</v>
      </c>
    </row>
    <row r="642" spans="1:15" x14ac:dyDescent="0.3">
      <c r="A642" s="12" t="s">
        <v>305</v>
      </c>
      <c r="B642" s="12" t="s">
        <v>77</v>
      </c>
      <c r="C642" s="12" t="s">
        <v>90</v>
      </c>
      <c r="D642" s="12" t="s">
        <v>103</v>
      </c>
      <c r="E642" s="21">
        <v>7.5992277722666604</v>
      </c>
      <c r="F642" s="23">
        <v>1740.2835183658101</v>
      </c>
      <c r="G642" s="23">
        <v>754.77047390979806</v>
      </c>
      <c r="H642" s="16">
        <v>2.3057122377230099</v>
      </c>
      <c r="I642" s="16">
        <v>10</v>
      </c>
      <c r="J642" s="16">
        <v>8.7245431630406802</v>
      </c>
      <c r="K642" s="17">
        <v>-0.127545683695931</v>
      </c>
      <c r="L642" s="18">
        <v>0.20407308231212901</v>
      </c>
      <c r="N642" s="20" t="s">
        <v>91</v>
      </c>
      <c r="O642" s="20" t="s">
        <v>82</v>
      </c>
    </row>
    <row r="643" spans="1:15" x14ac:dyDescent="0.3">
      <c r="A643" s="12" t="s">
        <v>306</v>
      </c>
      <c r="B643" s="12" t="s">
        <v>77</v>
      </c>
      <c r="C643" s="12" t="s">
        <v>93</v>
      </c>
      <c r="D643" s="12" t="s">
        <v>103</v>
      </c>
      <c r="E643" s="21">
        <v>7.6091639416000003</v>
      </c>
      <c r="F643" s="23">
        <v>1413.6465788564101</v>
      </c>
      <c r="G643" s="23">
        <v>450.22428483245602</v>
      </c>
      <c r="H643" s="16">
        <v>3.1398718960317198</v>
      </c>
      <c r="I643" s="16">
        <v>25</v>
      </c>
      <c r="J643" s="16">
        <v>12.051952703918101</v>
      </c>
      <c r="K643" s="17">
        <v>-0.51792189184327397</v>
      </c>
      <c r="L643" s="18" t="s">
        <v>117</v>
      </c>
      <c r="M643" s="19" t="s">
        <v>428</v>
      </c>
      <c r="N643" s="20" t="s">
        <v>94</v>
      </c>
      <c r="O643" s="20" t="s">
        <v>82</v>
      </c>
    </row>
    <row r="644" spans="1:15" x14ac:dyDescent="0.3">
      <c r="A644" s="12" t="s">
        <v>307</v>
      </c>
      <c r="B644" s="12" t="s">
        <v>77</v>
      </c>
      <c r="C644" s="12" t="s">
        <v>96</v>
      </c>
      <c r="D644" s="12" t="s">
        <v>103</v>
      </c>
      <c r="E644" s="21">
        <v>7.6092292496000002</v>
      </c>
      <c r="F644" s="23">
        <v>6593.0748667055796</v>
      </c>
      <c r="G644" s="23">
        <v>876.22745050099104</v>
      </c>
      <c r="H644" s="16">
        <v>7.5243874897276202</v>
      </c>
      <c r="I644" s="16">
        <v>50</v>
      </c>
      <c r="J644" s="16">
        <v>29.6121113974366</v>
      </c>
      <c r="K644" s="17">
        <v>-0.40775777205126801</v>
      </c>
      <c r="L644" s="18" t="s">
        <v>117</v>
      </c>
      <c r="M644" s="19" t="s">
        <v>428</v>
      </c>
      <c r="N644" s="20" t="s">
        <v>97</v>
      </c>
      <c r="O644" s="20" t="s">
        <v>82</v>
      </c>
    </row>
    <row r="645" spans="1:15" x14ac:dyDescent="0.3">
      <c r="A645" s="12" t="s">
        <v>308</v>
      </c>
      <c r="B645" s="12" t="s">
        <v>77</v>
      </c>
      <c r="C645" s="12" t="s">
        <v>99</v>
      </c>
      <c r="D645" s="12" t="s">
        <v>103</v>
      </c>
      <c r="E645" s="21">
        <v>7.5991379109333304</v>
      </c>
      <c r="F645" s="23">
        <v>2574288.4341114201</v>
      </c>
      <c r="G645" s="23">
        <v>108404.89508109201</v>
      </c>
      <c r="H645" s="16">
        <v>23.7469759293223</v>
      </c>
      <c r="I645" s="16">
        <v>100</v>
      </c>
      <c r="J645" s="16">
        <v>95.651262336778899</v>
      </c>
      <c r="K645" s="17">
        <v>-4.3487376632211E-2</v>
      </c>
      <c r="L645" s="18">
        <v>1.8015352308745E-2</v>
      </c>
      <c r="N645" s="20" t="s">
        <v>100</v>
      </c>
      <c r="O645" s="20" t="s">
        <v>82</v>
      </c>
    </row>
    <row r="646" spans="1:15" x14ac:dyDescent="0.3">
      <c r="A646" s="12" t="s">
        <v>309</v>
      </c>
      <c r="B646" s="12" t="s">
        <v>77</v>
      </c>
      <c r="C646" s="12" t="s">
        <v>102</v>
      </c>
      <c r="D646" s="12" t="s">
        <v>103</v>
      </c>
      <c r="E646" s="21">
        <v>7.6092110008000002</v>
      </c>
      <c r="F646" s="23">
        <v>8798847.6824101806</v>
      </c>
      <c r="G646" s="23">
        <v>145626.353526141</v>
      </c>
      <c r="H646" s="16">
        <v>60.420710052529799</v>
      </c>
      <c r="I646" s="16">
        <v>250</v>
      </c>
      <c r="J646" s="16">
        <v>251.75564055462999</v>
      </c>
      <c r="K646" s="17">
        <v>7.0225622185220004E-3</v>
      </c>
      <c r="L646" s="18">
        <v>3.0106249348429998E-3</v>
      </c>
      <c r="M646" s="19" t="s">
        <v>237</v>
      </c>
      <c r="N646" s="20" t="s">
        <v>104</v>
      </c>
      <c r="O646" s="20" t="s">
        <v>82</v>
      </c>
    </row>
    <row r="647" spans="1:15" x14ac:dyDescent="0.3">
      <c r="A647" s="12" t="s">
        <v>310</v>
      </c>
      <c r="B647" s="12" t="s">
        <v>114</v>
      </c>
      <c r="C647" s="12" t="s">
        <v>115</v>
      </c>
      <c r="D647" s="12" t="s">
        <v>79</v>
      </c>
      <c r="E647" s="21" t="s">
        <v>116</v>
      </c>
      <c r="F647" s="23" t="s">
        <v>116</v>
      </c>
      <c r="G647" s="23">
        <v>0</v>
      </c>
      <c r="H647" s="16" t="s">
        <v>116</v>
      </c>
      <c r="I647" s="16" t="s">
        <v>117</v>
      </c>
      <c r="J647" s="16" t="s">
        <v>116</v>
      </c>
      <c r="K647" s="17" t="s">
        <v>116</v>
      </c>
      <c r="L647" s="18" t="s">
        <v>116</v>
      </c>
      <c r="M647" s="19" t="s">
        <v>118</v>
      </c>
      <c r="N647" s="20" t="s">
        <v>117</v>
      </c>
      <c r="O647" s="20" t="s">
        <v>82</v>
      </c>
    </row>
    <row r="648" spans="1:15" x14ac:dyDescent="0.3">
      <c r="A648" s="12" t="s">
        <v>311</v>
      </c>
      <c r="B648" s="12" t="s">
        <v>114</v>
      </c>
      <c r="C648" s="12" t="s">
        <v>115</v>
      </c>
      <c r="D648" s="12" t="s">
        <v>79</v>
      </c>
      <c r="E648" s="21" t="s">
        <v>116</v>
      </c>
      <c r="F648" s="23" t="s">
        <v>116</v>
      </c>
      <c r="G648" s="23">
        <v>0</v>
      </c>
      <c r="H648" s="16" t="s">
        <v>116</v>
      </c>
      <c r="I648" s="16" t="s">
        <v>117</v>
      </c>
      <c r="J648" s="16" t="s">
        <v>116</v>
      </c>
      <c r="K648" s="17" t="s">
        <v>116</v>
      </c>
      <c r="L648" s="18" t="s">
        <v>116</v>
      </c>
      <c r="M648" s="19" t="s">
        <v>118</v>
      </c>
      <c r="N648" s="20" t="s">
        <v>117</v>
      </c>
      <c r="O648" s="20" t="s">
        <v>82</v>
      </c>
    </row>
    <row r="649" spans="1:15" x14ac:dyDescent="0.3">
      <c r="A649" s="12" t="s">
        <v>312</v>
      </c>
      <c r="B649" s="12" t="s">
        <v>114</v>
      </c>
      <c r="C649" s="12" t="s">
        <v>115</v>
      </c>
      <c r="D649" s="12" t="s">
        <v>79</v>
      </c>
      <c r="E649" s="21" t="s">
        <v>116</v>
      </c>
      <c r="F649" s="23" t="s">
        <v>116</v>
      </c>
      <c r="G649" s="23">
        <v>0</v>
      </c>
      <c r="H649" s="16" t="s">
        <v>116</v>
      </c>
      <c r="I649" s="16" t="s">
        <v>117</v>
      </c>
      <c r="J649" s="16" t="s">
        <v>116</v>
      </c>
      <c r="K649" s="17" t="s">
        <v>116</v>
      </c>
      <c r="L649" s="18" t="s">
        <v>116</v>
      </c>
      <c r="M649" s="19" t="s">
        <v>118</v>
      </c>
      <c r="N649" s="20" t="s">
        <v>117</v>
      </c>
      <c r="O649" s="20" t="s">
        <v>82</v>
      </c>
    </row>
    <row r="650" spans="1:15" x14ac:dyDescent="0.3">
      <c r="A650" s="12" t="s">
        <v>313</v>
      </c>
      <c r="B650" s="12" t="s">
        <v>114</v>
      </c>
      <c r="C650" s="12" t="s">
        <v>115</v>
      </c>
      <c r="D650" s="12" t="s">
        <v>79</v>
      </c>
      <c r="E650" s="21" t="s">
        <v>116</v>
      </c>
      <c r="F650" s="23" t="s">
        <v>116</v>
      </c>
      <c r="G650" s="23">
        <v>0</v>
      </c>
      <c r="H650" s="16" t="s">
        <v>116</v>
      </c>
      <c r="I650" s="16" t="s">
        <v>117</v>
      </c>
      <c r="J650" s="16" t="s">
        <v>116</v>
      </c>
      <c r="K650" s="17" t="s">
        <v>116</v>
      </c>
      <c r="L650" s="18" t="s">
        <v>116</v>
      </c>
      <c r="M650" s="19" t="s">
        <v>118</v>
      </c>
      <c r="N650" s="20" t="s">
        <v>117</v>
      </c>
      <c r="O650" s="20" t="s">
        <v>82</v>
      </c>
    </row>
    <row r="651" spans="1:15" x14ac:dyDescent="0.3">
      <c r="A651" s="12" t="s">
        <v>314</v>
      </c>
      <c r="B651" s="12" t="s">
        <v>114</v>
      </c>
      <c r="C651" s="12" t="s">
        <v>115</v>
      </c>
      <c r="D651" s="12" t="s">
        <v>79</v>
      </c>
      <c r="E651" s="21" t="s">
        <v>116</v>
      </c>
      <c r="F651" s="23" t="s">
        <v>116</v>
      </c>
      <c r="G651" s="23">
        <v>0</v>
      </c>
      <c r="H651" s="16" t="s">
        <v>116</v>
      </c>
      <c r="I651" s="16" t="s">
        <v>117</v>
      </c>
      <c r="J651" s="16" t="s">
        <v>116</v>
      </c>
      <c r="K651" s="17" t="s">
        <v>116</v>
      </c>
      <c r="L651" s="18" t="s">
        <v>116</v>
      </c>
      <c r="M651" s="19" t="s">
        <v>118</v>
      </c>
      <c r="N651" s="20" t="s">
        <v>117</v>
      </c>
      <c r="O651" s="20" t="s">
        <v>82</v>
      </c>
    </row>
    <row r="652" spans="1:15" x14ac:dyDescent="0.3">
      <c r="A652" s="12" t="s">
        <v>315</v>
      </c>
      <c r="B652" s="12" t="s">
        <v>114</v>
      </c>
      <c r="C652" s="12" t="s">
        <v>115</v>
      </c>
      <c r="D652" s="12" t="s">
        <v>79</v>
      </c>
      <c r="E652" s="21" t="s">
        <v>116</v>
      </c>
      <c r="F652" s="23" t="s">
        <v>116</v>
      </c>
      <c r="G652" s="23">
        <v>0</v>
      </c>
      <c r="H652" s="16" t="s">
        <v>116</v>
      </c>
      <c r="I652" s="16" t="s">
        <v>117</v>
      </c>
      <c r="J652" s="16" t="s">
        <v>116</v>
      </c>
      <c r="K652" s="17" t="s">
        <v>116</v>
      </c>
      <c r="L652" s="18" t="s">
        <v>116</v>
      </c>
      <c r="M652" s="19" t="s">
        <v>118</v>
      </c>
      <c r="N652" s="20" t="s">
        <v>117</v>
      </c>
      <c r="O652" s="20" t="s">
        <v>82</v>
      </c>
    </row>
    <row r="653" spans="1:15" x14ac:dyDescent="0.3">
      <c r="A653" s="12" t="s">
        <v>316</v>
      </c>
      <c r="B653" s="12" t="s">
        <v>114</v>
      </c>
      <c r="C653" s="12" t="s">
        <v>115</v>
      </c>
      <c r="D653" s="12" t="s">
        <v>79</v>
      </c>
      <c r="E653" s="21" t="s">
        <v>116</v>
      </c>
      <c r="F653" s="23" t="s">
        <v>116</v>
      </c>
      <c r="G653" s="23">
        <v>0</v>
      </c>
      <c r="H653" s="16" t="s">
        <v>116</v>
      </c>
      <c r="I653" s="16" t="s">
        <v>117</v>
      </c>
      <c r="J653" s="16" t="s">
        <v>116</v>
      </c>
      <c r="K653" s="17" t="s">
        <v>116</v>
      </c>
      <c r="L653" s="18" t="s">
        <v>116</v>
      </c>
      <c r="M653" s="19" t="s">
        <v>118</v>
      </c>
      <c r="N653" s="20" t="s">
        <v>117</v>
      </c>
      <c r="O653" s="20" t="s">
        <v>82</v>
      </c>
    </row>
    <row r="654" spans="1:15" x14ac:dyDescent="0.3">
      <c r="A654" s="12" t="s">
        <v>317</v>
      </c>
      <c r="B654" s="12" t="s">
        <v>114</v>
      </c>
      <c r="C654" s="12" t="s">
        <v>115</v>
      </c>
      <c r="D654" s="12" t="s">
        <v>79</v>
      </c>
      <c r="E654" s="21" t="s">
        <v>116</v>
      </c>
      <c r="F654" s="23" t="s">
        <v>116</v>
      </c>
      <c r="G654" s="23">
        <v>0</v>
      </c>
      <c r="H654" s="16" t="s">
        <v>116</v>
      </c>
      <c r="I654" s="16" t="s">
        <v>117</v>
      </c>
      <c r="J654" s="16" t="s">
        <v>116</v>
      </c>
      <c r="K654" s="17" t="s">
        <v>116</v>
      </c>
      <c r="L654" s="18" t="s">
        <v>116</v>
      </c>
      <c r="M654" s="19" t="s">
        <v>118</v>
      </c>
      <c r="N654" s="20" t="s">
        <v>117</v>
      </c>
      <c r="O654" s="20" t="s">
        <v>82</v>
      </c>
    </row>
    <row r="655" spans="1:15" x14ac:dyDescent="0.3">
      <c r="A655" s="12" t="s">
        <v>318</v>
      </c>
      <c r="B655" s="12" t="s">
        <v>114</v>
      </c>
      <c r="C655" s="12" t="s">
        <v>115</v>
      </c>
      <c r="D655" s="12" t="s">
        <v>79</v>
      </c>
      <c r="E655" s="21" t="s">
        <v>116</v>
      </c>
      <c r="F655" s="23" t="s">
        <v>116</v>
      </c>
      <c r="G655" s="23">
        <v>0</v>
      </c>
      <c r="H655" s="16" t="s">
        <v>116</v>
      </c>
      <c r="I655" s="16" t="s">
        <v>117</v>
      </c>
      <c r="J655" s="16" t="s">
        <v>116</v>
      </c>
      <c r="K655" s="17" t="s">
        <v>116</v>
      </c>
      <c r="L655" s="18" t="s">
        <v>116</v>
      </c>
      <c r="M655" s="19" t="s">
        <v>118</v>
      </c>
      <c r="N655" s="20" t="s">
        <v>117</v>
      </c>
      <c r="O655" s="20" t="s">
        <v>82</v>
      </c>
    </row>
    <row r="656" spans="1:15" x14ac:dyDescent="0.3">
      <c r="A656" s="12" t="s">
        <v>319</v>
      </c>
      <c r="B656" s="12" t="s">
        <v>114</v>
      </c>
      <c r="C656" s="12" t="s">
        <v>115</v>
      </c>
      <c r="D656" s="12" t="s">
        <v>79</v>
      </c>
      <c r="E656" s="21" t="s">
        <v>116</v>
      </c>
      <c r="F656" s="23" t="s">
        <v>116</v>
      </c>
      <c r="G656" s="23">
        <v>0</v>
      </c>
      <c r="H656" s="16" t="s">
        <v>116</v>
      </c>
      <c r="I656" s="16" t="s">
        <v>117</v>
      </c>
      <c r="J656" s="16" t="s">
        <v>116</v>
      </c>
      <c r="K656" s="17" t="s">
        <v>116</v>
      </c>
      <c r="L656" s="18" t="s">
        <v>116</v>
      </c>
      <c r="M656" s="19" t="s">
        <v>118</v>
      </c>
      <c r="N656" s="20" t="s">
        <v>117</v>
      </c>
      <c r="O656" s="20" t="s">
        <v>82</v>
      </c>
    </row>
    <row r="657" spans="1:15" x14ac:dyDescent="0.3">
      <c r="A657" s="12" t="s">
        <v>320</v>
      </c>
      <c r="B657" s="12" t="s">
        <v>114</v>
      </c>
      <c r="C657" s="12" t="s">
        <v>115</v>
      </c>
      <c r="D657" s="12" t="s">
        <v>79</v>
      </c>
      <c r="E657" s="21" t="s">
        <v>116</v>
      </c>
      <c r="F657" s="23" t="s">
        <v>116</v>
      </c>
      <c r="G657" s="23">
        <v>0</v>
      </c>
      <c r="H657" s="16" t="s">
        <v>116</v>
      </c>
      <c r="I657" s="16" t="s">
        <v>117</v>
      </c>
      <c r="J657" s="16" t="s">
        <v>116</v>
      </c>
      <c r="K657" s="17" t="s">
        <v>116</v>
      </c>
      <c r="L657" s="18" t="s">
        <v>116</v>
      </c>
      <c r="M657" s="19" t="s">
        <v>118</v>
      </c>
      <c r="N657" s="20" t="s">
        <v>117</v>
      </c>
      <c r="O657" s="20" t="s">
        <v>82</v>
      </c>
    </row>
    <row r="658" spans="1:15" x14ac:dyDescent="0.3">
      <c r="A658" s="12" t="s">
        <v>321</v>
      </c>
      <c r="B658" s="12" t="s">
        <v>114</v>
      </c>
      <c r="C658" s="12" t="s">
        <v>115</v>
      </c>
      <c r="D658" s="12" t="s">
        <v>79</v>
      </c>
      <c r="E658" s="21" t="s">
        <v>116</v>
      </c>
      <c r="F658" s="23" t="s">
        <v>116</v>
      </c>
      <c r="G658" s="23">
        <v>0</v>
      </c>
      <c r="H658" s="16" t="s">
        <v>116</v>
      </c>
      <c r="I658" s="16" t="s">
        <v>117</v>
      </c>
      <c r="J658" s="16" t="s">
        <v>116</v>
      </c>
      <c r="K658" s="17" t="s">
        <v>116</v>
      </c>
      <c r="L658" s="18" t="s">
        <v>116</v>
      </c>
      <c r="M658" s="19" t="s">
        <v>118</v>
      </c>
      <c r="N658" s="20" t="s">
        <v>117</v>
      </c>
      <c r="O658" s="20" t="s">
        <v>82</v>
      </c>
    </row>
    <row r="659" spans="1:15" x14ac:dyDescent="0.3">
      <c r="A659" s="12" t="s">
        <v>322</v>
      </c>
      <c r="B659" s="12" t="s">
        <v>114</v>
      </c>
      <c r="C659" s="12" t="s">
        <v>115</v>
      </c>
      <c r="D659" s="12" t="s">
        <v>79</v>
      </c>
      <c r="E659" s="21" t="s">
        <v>116</v>
      </c>
      <c r="F659" s="23" t="s">
        <v>116</v>
      </c>
      <c r="G659" s="23">
        <v>0</v>
      </c>
      <c r="H659" s="16" t="s">
        <v>116</v>
      </c>
      <c r="I659" s="16" t="s">
        <v>117</v>
      </c>
      <c r="J659" s="16" t="s">
        <v>116</v>
      </c>
      <c r="K659" s="17" t="s">
        <v>116</v>
      </c>
      <c r="L659" s="18" t="s">
        <v>116</v>
      </c>
      <c r="M659" s="19" t="s">
        <v>118</v>
      </c>
      <c r="N659" s="20" t="s">
        <v>117</v>
      </c>
      <c r="O659" s="20" t="s">
        <v>82</v>
      </c>
    </row>
    <row r="660" spans="1:15" x14ac:dyDescent="0.3">
      <c r="A660" s="12" t="s">
        <v>323</v>
      </c>
      <c r="B660" s="12" t="s">
        <v>114</v>
      </c>
      <c r="C660" s="12" t="s">
        <v>115</v>
      </c>
      <c r="D660" s="12" t="s">
        <v>79</v>
      </c>
      <c r="E660" s="21" t="s">
        <v>116</v>
      </c>
      <c r="F660" s="23" t="s">
        <v>116</v>
      </c>
      <c r="G660" s="23">
        <v>0</v>
      </c>
      <c r="H660" s="16" t="s">
        <v>116</v>
      </c>
      <c r="I660" s="16" t="s">
        <v>117</v>
      </c>
      <c r="J660" s="16" t="s">
        <v>116</v>
      </c>
      <c r="K660" s="17" t="s">
        <v>116</v>
      </c>
      <c r="L660" s="18" t="s">
        <v>116</v>
      </c>
      <c r="M660" s="19" t="s">
        <v>118</v>
      </c>
      <c r="N660" s="20" t="s">
        <v>117</v>
      </c>
      <c r="O660" s="20" t="s">
        <v>82</v>
      </c>
    </row>
    <row r="661" spans="1:15" x14ac:dyDescent="0.3">
      <c r="A661" s="12" t="s">
        <v>324</v>
      </c>
      <c r="B661" s="12" t="s">
        <v>114</v>
      </c>
      <c r="C661" s="12" t="s">
        <v>115</v>
      </c>
      <c r="D661" s="12" t="s">
        <v>79</v>
      </c>
      <c r="E661" s="21">
        <v>7.5991589797333301</v>
      </c>
      <c r="F661" s="23">
        <v>224.29752443409399</v>
      </c>
      <c r="G661" s="23">
        <v>0</v>
      </c>
      <c r="H661" s="16">
        <v>0</v>
      </c>
      <c r="I661" s="16" t="s">
        <v>117</v>
      </c>
      <c r="J661" s="16">
        <v>0</v>
      </c>
      <c r="K661" s="17" t="s">
        <v>117</v>
      </c>
      <c r="L661" s="18" t="s">
        <v>117</v>
      </c>
      <c r="N661" s="20" t="s">
        <v>117</v>
      </c>
      <c r="O661" s="20" t="s">
        <v>82</v>
      </c>
    </row>
    <row r="662" spans="1:15" x14ac:dyDescent="0.3">
      <c r="A662" s="12" t="s">
        <v>325</v>
      </c>
      <c r="B662" s="12" t="s">
        <v>114</v>
      </c>
      <c r="C662" s="12" t="s">
        <v>115</v>
      </c>
      <c r="D662" s="12" t="s">
        <v>79</v>
      </c>
      <c r="E662" s="21" t="s">
        <v>116</v>
      </c>
      <c r="F662" s="23" t="s">
        <v>116</v>
      </c>
      <c r="G662" s="23">
        <v>0</v>
      </c>
      <c r="H662" s="16" t="s">
        <v>116</v>
      </c>
      <c r="I662" s="16" t="s">
        <v>117</v>
      </c>
      <c r="J662" s="16" t="s">
        <v>116</v>
      </c>
      <c r="K662" s="17" t="s">
        <v>116</v>
      </c>
      <c r="L662" s="18" t="s">
        <v>116</v>
      </c>
      <c r="M662" s="19" t="s">
        <v>118</v>
      </c>
      <c r="N662" s="20" t="s">
        <v>117</v>
      </c>
      <c r="O662" s="20" t="s">
        <v>82</v>
      </c>
    </row>
    <row r="663" spans="1:15" x14ac:dyDescent="0.3">
      <c r="A663" s="12" t="s">
        <v>326</v>
      </c>
      <c r="B663" s="12" t="s">
        <v>114</v>
      </c>
      <c r="C663" s="12" t="s">
        <v>115</v>
      </c>
      <c r="D663" s="12" t="s">
        <v>79</v>
      </c>
      <c r="E663" s="21" t="s">
        <v>116</v>
      </c>
      <c r="F663" s="23" t="s">
        <v>116</v>
      </c>
      <c r="G663" s="23">
        <v>0</v>
      </c>
      <c r="H663" s="16" t="s">
        <v>116</v>
      </c>
      <c r="I663" s="16" t="s">
        <v>117</v>
      </c>
      <c r="J663" s="16" t="s">
        <v>116</v>
      </c>
      <c r="K663" s="17" t="s">
        <v>116</v>
      </c>
      <c r="L663" s="18" t="s">
        <v>116</v>
      </c>
      <c r="M663" s="19" t="s">
        <v>118</v>
      </c>
      <c r="N663" s="20" t="s">
        <v>117</v>
      </c>
      <c r="O663" s="20" t="s">
        <v>82</v>
      </c>
    </row>
    <row r="664" spans="1:15" x14ac:dyDescent="0.3">
      <c r="A664" s="12" t="s">
        <v>327</v>
      </c>
      <c r="B664" s="12" t="s">
        <v>114</v>
      </c>
      <c r="C664" s="12" t="s">
        <v>115</v>
      </c>
      <c r="D664" s="12" t="s">
        <v>79</v>
      </c>
      <c r="E664" s="21" t="s">
        <v>116</v>
      </c>
      <c r="F664" s="23" t="s">
        <v>116</v>
      </c>
      <c r="G664" s="23">
        <v>0</v>
      </c>
      <c r="H664" s="16" t="s">
        <v>116</v>
      </c>
      <c r="I664" s="16" t="s">
        <v>117</v>
      </c>
      <c r="J664" s="16" t="s">
        <v>116</v>
      </c>
      <c r="K664" s="17" t="s">
        <v>116</v>
      </c>
      <c r="L664" s="18" t="s">
        <v>116</v>
      </c>
      <c r="M664" s="19" t="s">
        <v>118</v>
      </c>
      <c r="N664" s="20" t="s">
        <v>117</v>
      </c>
      <c r="O664" s="20" t="s">
        <v>82</v>
      </c>
    </row>
    <row r="665" spans="1:15" x14ac:dyDescent="0.3">
      <c r="A665" s="12" t="s">
        <v>328</v>
      </c>
      <c r="B665" s="12" t="s">
        <v>114</v>
      </c>
      <c r="C665" s="12" t="s">
        <v>115</v>
      </c>
      <c r="D665" s="12" t="s">
        <v>79</v>
      </c>
      <c r="E665" s="21" t="s">
        <v>116</v>
      </c>
      <c r="F665" s="23" t="s">
        <v>116</v>
      </c>
      <c r="G665" s="23">
        <v>0</v>
      </c>
      <c r="H665" s="16" t="s">
        <v>116</v>
      </c>
      <c r="I665" s="16" t="s">
        <v>117</v>
      </c>
      <c r="J665" s="16" t="s">
        <v>116</v>
      </c>
      <c r="K665" s="17" t="s">
        <v>116</v>
      </c>
      <c r="L665" s="18" t="s">
        <v>116</v>
      </c>
      <c r="M665" s="19" t="s">
        <v>118</v>
      </c>
      <c r="N665" s="20" t="s">
        <v>117</v>
      </c>
      <c r="O665" s="20" t="s">
        <v>82</v>
      </c>
    </row>
    <row r="666" spans="1:15" x14ac:dyDescent="0.3">
      <c r="A666" s="12" t="s">
        <v>329</v>
      </c>
      <c r="B666" s="12" t="s">
        <v>114</v>
      </c>
      <c r="C666" s="12" t="s">
        <v>115</v>
      </c>
      <c r="D666" s="12" t="s">
        <v>79</v>
      </c>
      <c r="E666" s="21" t="s">
        <v>116</v>
      </c>
      <c r="F666" s="23" t="s">
        <v>116</v>
      </c>
      <c r="G666" s="23">
        <v>0</v>
      </c>
      <c r="H666" s="16" t="s">
        <v>116</v>
      </c>
      <c r="I666" s="16" t="s">
        <v>117</v>
      </c>
      <c r="J666" s="16" t="s">
        <v>116</v>
      </c>
      <c r="K666" s="17" t="s">
        <v>116</v>
      </c>
      <c r="L666" s="18" t="s">
        <v>116</v>
      </c>
      <c r="M666" s="19" t="s">
        <v>118</v>
      </c>
      <c r="N666" s="20" t="s">
        <v>117</v>
      </c>
      <c r="O666" s="20" t="s">
        <v>82</v>
      </c>
    </row>
    <row r="667" spans="1:15" x14ac:dyDescent="0.3">
      <c r="A667" s="12" t="s">
        <v>330</v>
      </c>
      <c r="B667" s="12" t="s">
        <v>114</v>
      </c>
      <c r="C667" s="12" t="s">
        <v>115</v>
      </c>
      <c r="D667" s="12" t="s">
        <v>79</v>
      </c>
      <c r="E667" s="21" t="s">
        <v>116</v>
      </c>
      <c r="F667" s="23" t="s">
        <v>116</v>
      </c>
      <c r="G667" s="23">
        <v>0</v>
      </c>
      <c r="H667" s="16" t="s">
        <v>116</v>
      </c>
      <c r="I667" s="16" t="s">
        <v>117</v>
      </c>
      <c r="J667" s="16" t="s">
        <v>116</v>
      </c>
      <c r="K667" s="17" t="s">
        <v>116</v>
      </c>
      <c r="L667" s="18" t="s">
        <v>116</v>
      </c>
      <c r="M667" s="19" t="s">
        <v>118</v>
      </c>
      <c r="N667" s="20" t="s">
        <v>117</v>
      </c>
      <c r="O667" s="20" t="s">
        <v>82</v>
      </c>
    </row>
    <row r="668" spans="1:15" x14ac:dyDescent="0.3">
      <c r="A668" s="12" t="s">
        <v>331</v>
      </c>
      <c r="B668" s="12" t="s">
        <v>114</v>
      </c>
      <c r="C668" s="12" t="s">
        <v>115</v>
      </c>
      <c r="D668" s="12" t="s">
        <v>79</v>
      </c>
      <c r="E668" s="21" t="s">
        <v>116</v>
      </c>
      <c r="F668" s="23" t="s">
        <v>116</v>
      </c>
      <c r="G668" s="23">
        <v>0</v>
      </c>
      <c r="H668" s="16" t="s">
        <v>116</v>
      </c>
      <c r="I668" s="16" t="s">
        <v>117</v>
      </c>
      <c r="J668" s="16" t="s">
        <v>116</v>
      </c>
      <c r="K668" s="17" t="s">
        <v>116</v>
      </c>
      <c r="L668" s="18" t="s">
        <v>116</v>
      </c>
      <c r="M668" s="19" t="s">
        <v>118</v>
      </c>
      <c r="N668" s="20" t="s">
        <v>117</v>
      </c>
      <c r="O668" s="20" t="s">
        <v>82</v>
      </c>
    </row>
    <row r="669" spans="1:15" x14ac:dyDescent="0.3">
      <c r="A669" s="12" t="s">
        <v>332</v>
      </c>
      <c r="B669" s="12" t="s">
        <v>114</v>
      </c>
      <c r="C669" s="12" t="s">
        <v>115</v>
      </c>
      <c r="D669" s="12" t="s">
        <v>79</v>
      </c>
      <c r="E669" s="21" t="s">
        <v>116</v>
      </c>
      <c r="F669" s="23" t="s">
        <v>116</v>
      </c>
      <c r="G669" s="23">
        <v>0</v>
      </c>
      <c r="H669" s="16" t="s">
        <v>116</v>
      </c>
      <c r="I669" s="16" t="s">
        <v>117</v>
      </c>
      <c r="J669" s="16" t="s">
        <v>116</v>
      </c>
      <c r="K669" s="17" t="s">
        <v>116</v>
      </c>
      <c r="L669" s="18" t="s">
        <v>116</v>
      </c>
      <c r="M669" s="19" t="s">
        <v>118</v>
      </c>
      <c r="N669" s="20" t="s">
        <v>117</v>
      </c>
      <c r="O669" s="20" t="s">
        <v>82</v>
      </c>
    </row>
    <row r="670" spans="1:15" x14ac:dyDescent="0.3">
      <c r="A670" s="12" t="s">
        <v>333</v>
      </c>
      <c r="B670" s="12" t="s">
        <v>114</v>
      </c>
      <c r="C670" s="12" t="s">
        <v>115</v>
      </c>
      <c r="D670" s="12" t="s">
        <v>79</v>
      </c>
      <c r="E670" s="21" t="s">
        <v>116</v>
      </c>
      <c r="F670" s="23" t="s">
        <v>116</v>
      </c>
      <c r="G670" s="23">
        <v>0</v>
      </c>
      <c r="H670" s="16" t="s">
        <v>116</v>
      </c>
      <c r="I670" s="16" t="s">
        <v>117</v>
      </c>
      <c r="J670" s="16" t="s">
        <v>116</v>
      </c>
      <c r="K670" s="17" t="s">
        <v>116</v>
      </c>
      <c r="L670" s="18" t="s">
        <v>116</v>
      </c>
      <c r="M670" s="19" t="s">
        <v>118</v>
      </c>
      <c r="N670" s="20" t="s">
        <v>117</v>
      </c>
      <c r="O670" s="20" t="s">
        <v>82</v>
      </c>
    </row>
    <row r="671" spans="1:15" x14ac:dyDescent="0.3">
      <c r="A671" s="12" t="s">
        <v>334</v>
      </c>
      <c r="B671" s="12" t="s">
        <v>114</v>
      </c>
      <c r="C671" s="12" t="s">
        <v>115</v>
      </c>
      <c r="D671" s="12" t="s">
        <v>79</v>
      </c>
      <c r="E671" s="21" t="s">
        <v>116</v>
      </c>
      <c r="F671" s="23" t="s">
        <v>116</v>
      </c>
      <c r="G671" s="23">
        <v>0</v>
      </c>
      <c r="H671" s="16" t="s">
        <v>116</v>
      </c>
      <c r="I671" s="16" t="s">
        <v>117</v>
      </c>
      <c r="J671" s="16" t="s">
        <v>116</v>
      </c>
      <c r="K671" s="17" t="s">
        <v>116</v>
      </c>
      <c r="L671" s="18" t="s">
        <v>116</v>
      </c>
      <c r="M671" s="19" t="s">
        <v>118</v>
      </c>
      <c r="N671" s="20" t="s">
        <v>117</v>
      </c>
      <c r="O671" s="20" t="s">
        <v>82</v>
      </c>
    </row>
    <row r="672" spans="1:15" x14ac:dyDescent="0.3">
      <c r="A672" s="12" t="s">
        <v>335</v>
      </c>
      <c r="B672" s="12" t="s">
        <v>114</v>
      </c>
      <c r="C672" s="12" t="s">
        <v>115</v>
      </c>
      <c r="D672" s="12" t="s">
        <v>79</v>
      </c>
      <c r="E672" s="21" t="s">
        <v>116</v>
      </c>
      <c r="F672" s="23" t="s">
        <v>116</v>
      </c>
      <c r="G672" s="23">
        <v>0</v>
      </c>
      <c r="H672" s="16" t="s">
        <v>116</v>
      </c>
      <c r="I672" s="16" t="s">
        <v>117</v>
      </c>
      <c r="J672" s="16" t="s">
        <v>116</v>
      </c>
      <c r="K672" s="17" t="s">
        <v>116</v>
      </c>
      <c r="L672" s="18" t="s">
        <v>116</v>
      </c>
      <c r="M672" s="19" t="s">
        <v>118</v>
      </c>
      <c r="N672" s="20" t="s">
        <v>117</v>
      </c>
      <c r="O672" s="20" t="s">
        <v>82</v>
      </c>
    </row>
    <row r="673" spans="1:15" x14ac:dyDescent="0.3">
      <c r="A673" s="12" t="s">
        <v>336</v>
      </c>
      <c r="B673" s="12" t="s">
        <v>114</v>
      </c>
      <c r="C673" s="12" t="s">
        <v>115</v>
      </c>
      <c r="D673" s="12" t="s">
        <v>79</v>
      </c>
      <c r="E673" s="21" t="s">
        <v>116</v>
      </c>
      <c r="F673" s="23" t="s">
        <v>116</v>
      </c>
      <c r="G673" s="23">
        <v>0</v>
      </c>
      <c r="H673" s="16" t="s">
        <v>116</v>
      </c>
      <c r="I673" s="16" t="s">
        <v>117</v>
      </c>
      <c r="J673" s="16" t="s">
        <v>116</v>
      </c>
      <c r="K673" s="17" t="s">
        <v>116</v>
      </c>
      <c r="L673" s="18" t="s">
        <v>116</v>
      </c>
      <c r="M673" s="19" t="s">
        <v>118</v>
      </c>
      <c r="N673" s="20" t="s">
        <v>117</v>
      </c>
      <c r="O673" s="20" t="s">
        <v>82</v>
      </c>
    </row>
    <row r="674" spans="1:15" x14ac:dyDescent="0.3">
      <c r="A674" s="12" t="s">
        <v>337</v>
      </c>
      <c r="B674" s="12" t="s">
        <v>114</v>
      </c>
      <c r="C674" s="12" t="s">
        <v>115</v>
      </c>
      <c r="D674" s="12" t="s">
        <v>79</v>
      </c>
      <c r="E674" s="21" t="s">
        <v>116</v>
      </c>
      <c r="F674" s="23" t="s">
        <v>116</v>
      </c>
      <c r="G674" s="23">
        <v>0</v>
      </c>
      <c r="H674" s="16" t="s">
        <v>116</v>
      </c>
      <c r="I674" s="16" t="s">
        <v>117</v>
      </c>
      <c r="J674" s="16" t="s">
        <v>116</v>
      </c>
      <c r="K674" s="17" t="s">
        <v>116</v>
      </c>
      <c r="L674" s="18" t="s">
        <v>116</v>
      </c>
      <c r="M674" s="19" t="s">
        <v>118</v>
      </c>
      <c r="N674" s="20" t="s">
        <v>117</v>
      </c>
      <c r="O674" s="20" t="s">
        <v>82</v>
      </c>
    </row>
    <row r="675" spans="1:15" x14ac:dyDescent="0.3">
      <c r="A675" s="12" t="s">
        <v>338</v>
      </c>
      <c r="B675" s="12" t="s">
        <v>114</v>
      </c>
      <c r="C675" s="12" t="s">
        <v>115</v>
      </c>
      <c r="D675" s="12" t="s">
        <v>79</v>
      </c>
      <c r="E675" s="21" t="s">
        <v>116</v>
      </c>
      <c r="F675" s="23" t="s">
        <v>116</v>
      </c>
      <c r="G675" s="23">
        <v>0</v>
      </c>
      <c r="H675" s="16" t="s">
        <v>116</v>
      </c>
      <c r="I675" s="16" t="s">
        <v>117</v>
      </c>
      <c r="J675" s="16" t="s">
        <v>116</v>
      </c>
      <c r="K675" s="17" t="s">
        <v>116</v>
      </c>
      <c r="L675" s="18" t="s">
        <v>116</v>
      </c>
      <c r="M675" s="19" t="s">
        <v>118</v>
      </c>
      <c r="N675" s="20" t="s">
        <v>117</v>
      </c>
      <c r="O675" s="20" t="s">
        <v>82</v>
      </c>
    </row>
    <row r="676" spans="1:15" x14ac:dyDescent="0.3">
      <c r="A676" s="12" t="s">
        <v>339</v>
      </c>
      <c r="B676" s="12" t="s">
        <v>114</v>
      </c>
      <c r="C676" s="12" t="s">
        <v>115</v>
      </c>
      <c r="D676" s="12" t="s">
        <v>79</v>
      </c>
      <c r="E676" s="21" t="s">
        <v>116</v>
      </c>
      <c r="F676" s="23" t="s">
        <v>116</v>
      </c>
      <c r="G676" s="23">
        <v>0</v>
      </c>
      <c r="H676" s="16" t="s">
        <v>116</v>
      </c>
      <c r="I676" s="16" t="s">
        <v>117</v>
      </c>
      <c r="J676" s="16" t="s">
        <v>116</v>
      </c>
      <c r="K676" s="17" t="s">
        <v>116</v>
      </c>
      <c r="L676" s="18" t="s">
        <v>116</v>
      </c>
      <c r="M676" s="19" t="s">
        <v>118</v>
      </c>
      <c r="N676" s="20" t="s">
        <v>117</v>
      </c>
      <c r="O676" s="20" t="s">
        <v>82</v>
      </c>
    </row>
    <row r="677" spans="1:15" x14ac:dyDescent="0.3">
      <c r="A677" s="12" t="s">
        <v>340</v>
      </c>
      <c r="B677" s="12" t="s">
        <v>114</v>
      </c>
      <c r="C677" s="12" t="s">
        <v>115</v>
      </c>
      <c r="D677" s="12" t="s">
        <v>79</v>
      </c>
      <c r="E677" s="21" t="s">
        <v>116</v>
      </c>
      <c r="F677" s="23" t="s">
        <v>116</v>
      </c>
      <c r="G677" s="23">
        <v>0</v>
      </c>
      <c r="H677" s="16" t="s">
        <v>116</v>
      </c>
      <c r="I677" s="16" t="s">
        <v>117</v>
      </c>
      <c r="J677" s="16" t="s">
        <v>116</v>
      </c>
      <c r="K677" s="17" t="s">
        <v>116</v>
      </c>
      <c r="L677" s="18" t="s">
        <v>116</v>
      </c>
      <c r="M677" s="19" t="s">
        <v>118</v>
      </c>
      <c r="N677" s="20" t="s">
        <v>117</v>
      </c>
      <c r="O677" s="20" t="s">
        <v>82</v>
      </c>
    </row>
    <row r="678" spans="1:15" x14ac:dyDescent="0.3">
      <c r="A678" s="12" t="s">
        <v>341</v>
      </c>
      <c r="B678" s="12" t="s">
        <v>114</v>
      </c>
      <c r="C678" s="12" t="s">
        <v>115</v>
      </c>
      <c r="D678" s="12" t="s">
        <v>79</v>
      </c>
      <c r="E678" s="21" t="s">
        <v>116</v>
      </c>
      <c r="F678" s="23" t="s">
        <v>116</v>
      </c>
      <c r="G678" s="23">
        <v>0</v>
      </c>
      <c r="H678" s="16" t="s">
        <v>116</v>
      </c>
      <c r="I678" s="16" t="s">
        <v>117</v>
      </c>
      <c r="J678" s="16" t="s">
        <v>116</v>
      </c>
      <c r="K678" s="17" t="s">
        <v>116</v>
      </c>
      <c r="L678" s="18" t="s">
        <v>116</v>
      </c>
      <c r="M678" s="19" t="s">
        <v>118</v>
      </c>
      <c r="N678" s="20" t="s">
        <v>117</v>
      </c>
      <c r="O678" s="20" t="s">
        <v>82</v>
      </c>
    </row>
    <row r="679" spans="1:15" x14ac:dyDescent="0.3">
      <c r="A679" s="12" t="s">
        <v>342</v>
      </c>
      <c r="B679" s="12" t="s">
        <v>114</v>
      </c>
      <c r="C679" s="12" t="s">
        <v>115</v>
      </c>
      <c r="D679" s="12" t="s">
        <v>79</v>
      </c>
      <c r="E679" s="21" t="s">
        <v>116</v>
      </c>
      <c r="F679" s="23" t="s">
        <v>116</v>
      </c>
      <c r="G679" s="23">
        <v>0</v>
      </c>
      <c r="H679" s="16" t="s">
        <v>116</v>
      </c>
      <c r="I679" s="16" t="s">
        <v>117</v>
      </c>
      <c r="J679" s="16" t="s">
        <v>116</v>
      </c>
      <c r="K679" s="17" t="s">
        <v>116</v>
      </c>
      <c r="L679" s="18" t="s">
        <v>116</v>
      </c>
      <c r="M679" s="19" t="s">
        <v>118</v>
      </c>
      <c r="N679" s="20" t="s">
        <v>117</v>
      </c>
      <c r="O679" s="20" t="s">
        <v>82</v>
      </c>
    </row>
    <row r="680" spans="1:15" x14ac:dyDescent="0.3">
      <c r="A680" s="12" t="s">
        <v>343</v>
      </c>
      <c r="B680" s="12" t="s">
        <v>114</v>
      </c>
      <c r="C680" s="12" t="s">
        <v>115</v>
      </c>
      <c r="D680" s="12" t="s">
        <v>79</v>
      </c>
      <c r="E680" s="21" t="s">
        <v>116</v>
      </c>
      <c r="F680" s="23" t="s">
        <v>116</v>
      </c>
      <c r="G680" s="23">
        <v>0</v>
      </c>
      <c r="H680" s="16" t="s">
        <v>116</v>
      </c>
      <c r="I680" s="16" t="s">
        <v>117</v>
      </c>
      <c r="J680" s="16" t="s">
        <v>116</v>
      </c>
      <c r="K680" s="17" t="s">
        <v>116</v>
      </c>
      <c r="L680" s="18" t="s">
        <v>116</v>
      </c>
      <c r="M680" s="19" t="s">
        <v>118</v>
      </c>
      <c r="N680" s="20" t="s">
        <v>117</v>
      </c>
      <c r="O680" s="20" t="s">
        <v>82</v>
      </c>
    </row>
    <row r="681" spans="1:15" x14ac:dyDescent="0.3">
      <c r="A681" s="12" t="s">
        <v>344</v>
      </c>
      <c r="B681" s="12" t="s">
        <v>114</v>
      </c>
      <c r="C681" s="12" t="s">
        <v>115</v>
      </c>
      <c r="D681" s="12" t="s">
        <v>79</v>
      </c>
      <c r="E681" s="21" t="s">
        <v>116</v>
      </c>
      <c r="F681" s="23" t="s">
        <v>116</v>
      </c>
      <c r="G681" s="23">
        <v>0</v>
      </c>
      <c r="H681" s="16" t="s">
        <v>116</v>
      </c>
      <c r="I681" s="16" t="s">
        <v>117</v>
      </c>
      <c r="J681" s="16" t="s">
        <v>116</v>
      </c>
      <c r="K681" s="17" t="s">
        <v>116</v>
      </c>
      <c r="L681" s="18" t="s">
        <v>116</v>
      </c>
      <c r="M681" s="19" t="s">
        <v>118</v>
      </c>
      <c r="N681" s="20" t="s">
        <v>117</v>
      </c>
      <c r="O681" s="20" t="s">
        <v>82</v>
      </c>
    </row>
    <row r="682" spans="1:15" x14ac:dyDescent="0.3">
      <c r="A682" s="12" t="s">
        <v>345</v>
      </c>
      <c r="B682" s="12" t="s">
        <v>147</v>
      </c>
      <c r="C682" s="12" t="s">
        <v>148</v>
      </c>
      <c r="D682" s="12" t="s">
        <v>103</v>
      </c>
      <c r="E682" s="21">
        <v>7.6092206975999996</v>
      </c>
      <c r="F682" s="23">
        <v>98174.576495578294</v>
      </c>
      <c r="G682" s="23">
        <v>20302.523667671601</v>
      </c>
      <c r="H682" s="16">
        <v>4.8355848811005204</v>
      </c>
      <c r="I682" s="16" t="s">
        <v>117</v>
      </c>
      <c r="J682" s="16">
        <v>18.829226098333098</v>
      </c>
      <c r="K682" s="17" t="s">
        <v>117</v>
      </c>
      <c r="L682" s="18" t="s">
        <v>117</v>
      </c>
      <c r="N682" s="20" t="s">
        <v>117</v>
      </c>
      <c r="O682" s="20" t="s">
        <v>82</v>
      </c>
    </row>
    <row r="683" spans="1:15" x14ac:dyDescent="0.3">
      <c r="A683" s="12" t="s">
        <v>346</v>
      </c>
      <c r="B683" s="12" t="s">
        <v>147</v>
      </c>
      <c r="C683" s="12" t="s">
        <v>150</v>
      </c>
      <c r="D683" s="12" t="s">
        <v>79</v>
      </c>
      <c r="E683" s="21" t="s">
        <v>116</v>
      </c>
      <c r="F683" s="23" t="s">
        <v>116</v>
      </c>
      <c r="G683" s="23">
        <v>11041.802856898599</v>
      </c>
      <c r="H683" s="16" t="s">
        <v>116</v>
      </c>
      <c r="I683" s="16" t="s">
        <v>117</v>
      </c>
      <c r="J683" s="16" t="s">
        <v>116</v>
      </c>
      <c r="K683" s="17" t="s">
        <v>116</v>
      </c>
      <c r="L683" s="18" t="s">
        <v>116</v>
      </c>
      <c r="M683" s="19" t="s">
        <v>118</v>
      </c>
      <c r="N683" s="20" t="s">
        <v>117</v>
      </c>
      <c r="O683" s="20" t="s">
        <v>82</v>
      </c>
    </row>
    <row r="684" spans="1:15" x14ac:dyDescent="0.3">
      <c r="A684" s="12" t="s">
        <v>347</v>
      </c>
      <c r="B684" s="12" t="s">
        <v>147</v>
      </c>
      <c r="C684" s="12" t="s">
        <v>166</v>
      </c>
      <c r="D684" s="12" t="s">
        <v>103</v>
      </c>
      <c r="E684" s="21">
        <v>7.60910473146666</v>
      </c>
      <c r="F684" s="23">
        <v>73499.178433324603</v>
      </c>
      <c r="G684" s="23">
        <v>22719.207793166599</v>
      </c>
      <c r="H684" s="16">
        <v>3.23511185347895</v>
      </c>
      <c r="I684" s="16" t="s">
        <v>117</v>
      </c>
      <c r="J684" s="16">
        <v>12.4321301390529</v>
      </c>
      <c r="K684" s="17" t="s">
        <v>117</v>
      </c>
      <c r="L684" s="18" t="s">
        <v>117</v>
      </c>
      <c r="N684" s="20" t="s">
        <v>117</v>
      </c>
      <c r="O684" s="20" t="s">
        <v>82</v>
      </c>
    </row>
    <row r="685" spans="1:15" x14ac:dyDescent="0.3">
      <c r="A685" s="12" t="s">
        <v>348</v>
      </c>
      <c r="B685" s="12" t="s">
        <v>147</v>
      </c>
      <c r="C685" s="12" t="s">
        <v>154</v>
      </c>
      <c r="D685" s="12" t="s">
        <v>79</v>
      </c>
      <c r="E685" s="21">
        <v>7.6091601965333302</v>
      </c>
      <c r="F685" s="23">
        <v>242067.004151742</v>
      </c>
      <c r="G685" s="23">
        <v>87648.224337268402</v>
      </c>
      <c r="H685" s="16">
        <v>2.7618015764959898</v>
      </c>
      <c r="I685" s="16" t="s">
        <v>117</v>
      </c>
      <c r="J685" s="16">
        <v>10.543326183312701</v>
      </c>
      <c r="K685" s="17" t="s">
        <v>117</v>
      </c>
      <c r="L685" s="18" t="s">
        <v>117</v>
      </c>
      <c r="N685" s="20" t="s">
        <v>117</v>
      </c>
      <c r="O685" s="20" t="s">
        <v>82</v>
      </c>
    </row>
    <row r="686" spans="1:15" x14ac:dyDescent="0.3">
      <c r="A686" s="12" t="s">
        <v>349</v>
      </c>
      <c r="B686" s="12" t="s">
        <v>147</v>
      </c>
      <c r="C686" s="12" t="s">
        <v>194</v>
      </c>
      <c r="D686" s="12" t="s">
        <v>103</v>
      </c>
      <c r="E686" s="21">
        <v>7.6091027354666601</v>
      </c>
      <c r="F686" s="23">
        <v>1894.82791404145</v>
      </c>
      <c r="G686" s="23">
        <v>108481.87488506699</v>
      </c>
      <c r="H686" s="16">
        <v>1.7466769596755E-2</v>
      </c>
      <c r="I686" s="16" t="s">
        <v>117</v>
      </c>
      <c r="J686" s="16">
        <v>-0.38132781772756202</v>
      </c>
      <c r="K686" s="17" t="s">
        <v>117</v>
      </c>
      <c r="L686" s="18" t="s">
        <v>117</v>
      </c>
      <c r="M686" s="19" t="s">
        <v>80</v>
      </c>
      <c r="N686" s="20" t="s">
        <v>117</v>
      </c>
      <c r="O686" s="20" t="s">
        <v>82</v>
      </c>
    </row>
    <row r="687" spans="1:15" x14ac:dyDescent="0.3">
      <c r="A687" s="12" t="s">
        <v>350</v>
      </c>
      <c r="B687" s="12" t="s">
        <v>147</v>
      </c>
      <c r="C687" s="12" t="s">
        <v>150</v>
      </c>
      <c r="D687" s="12" t="s">
        <v>79</v>
      </c>
      <c r="E687" s="21" t="s">
        <v>116</v>
      </c>
      <c r="F687" s="23" t="s">
        <v>116</v>
      </c>
      <c r="G687" s="23">
        <v>5856.6397949162701</v>
      </c>
      <c r="H687" s="16" t="s">
        <v>116</v>
      </c>
      <c r="I687" s="16" t="s">
        <v>117</v>
      </c>
      <c r="J687" s="16" t="s">
        <v>116</v>
      </c>
      <c r="K687" s="17" t="s">
        <v>116</v>
      </c>
      <c r="L687" s="18" t="s">
        <v>116</v>
      </c>
      <c r="M687" s="19" t="s">
        <v>118</v>
      </c>
      <c r="N687" s="20" t="s">
        <v>117</v>
      </c>
      <c r="O687" s="20" t="s">
        <v>82</v>
      </c>
    </row>
    <row r="688" spans="1:15" x14ac:dyDescent="0.3">
      <c r="A688" s="12" t="s">
        <v>351</v>
      </c>
      <c r="B688" s="12" t="s">
        <v>147</v>
      </c>
      <c r="C688" s="12" t="s">
        <v>78</v>
      </c>
      <c r="D688" s="12" t="s">
        <v>103</v>
      </c>
      <c r="E688" s="21">
        <v>7.5990929231999997</v>
      </c>
      <c r="F688" s="23">
        <v>3200.9883721082902</v>
      </c>
      <c r="G688" s="23">
        <v>12089.0966533391</v>
      </c>
      <c r="H688" s="16">
        <v>0.264783090407682</v>
      </c>
      <c r="I688" s="16" t="s">
        <v>117</v>
      </c>
      <c r="J688" s="16">
        <v>0.601312767915272</v>
      </c>
      <c r="K688" s="17" t="s">
        <v>117</v>
      </c>
      <c r="L688" s="18" t="s">
        <v>117</v>
      </c>
      <c r="M688" s="19" t="s">
        <v>80</v>
      </c>
      <c r="N688" s="20" t="s">
        <v>117</v>
      </c>
      <c r="O688" s="20" t="s">
        <v>82</v>
      </c>
    </row>
    <row r="689" spans="1:15" x14ac:dyDescent="0.3">
      <c r="A689" s="12" t="s">
        <v>352</v>
      </c>
      <c r="B689" s="12" t="s">
        <v>147</v>
      </c>
      <c r="C689" s="12" t="s">
        <v>192</v>
      </c>
      <c r="D689" s="12" t="s">
        <v>103</v>
      </c>
      <c r="E689" s="21">
        <v>7.6192014423999996</v>
      </c>
      <c r="F689" s="23">
        <v>401.61190798933598</v>
      </c>
      <c r="G689" s="23">
        <v>104559.50283064099</v>
      </c>
      <c r="H689" s="16">
        <v>3.8409890743250001E-3</v>
      </c>
      <c r="I689" s="16" t="s">
        <v>117</v>
      </c>
      <c r="J689" s="16">
        <v>-0.43545519514445902</v>
      </c>
      <c r="K689" s="17" t="s">
        <v>117</v>
      </c>
      <c r="L689" s="18" t="s">
        <v>117</v>
      </c>
      <c r="M689" s="19" t="s">
        <v>80</v>
      </c>
      <c r="N689" s="20" t="s">
        <v>117</v>
      </c>
      <c r="O689" s="20" t="s">
        <v>82</v>
      </c>
    </row>
    <row r="690" spans="1:15" x14ac:dyDescent="0.3">
      <c r="A690" s="12" t="s">
        <v>353</v>
      </c>
      <c r="B690" s="12" t="s">
        <v>147</v>
      </c>
      <c r="C690" s="12" t="s">
        <v>354</v>
      </c>
      <c r="D690" s="12" t="s">
        <v>79</v>
      </c>
      <c r="E690" s="21">
        <v>7.5991977799999999</v>
      </c>
      <c r="F690" s="23">
        <v>310966.56563377398</v>
      </c>
      <c r="G690" s="23">
        <v>24190.7761924796</v>
      </c>
      <c r="H690" s="16">
        <v>12.8547576629826</v>
      </c>
      <c r="I690" s="16" t="s">
        <v>117</v>
      </c>
      <c r="J690" s="16">
        <v>51.122892982601599</v>
      </c>
      <c r="K690" s="17" t="s">
        <v>117</v>
      </c>
      <c r="L690" s="18" t="s">
        <v>117</v>
      </c>
      <c r="N690" s="20" t="s">
        <v>117</v>
      </c>
      <c r="O690" s="20" t="s">
        <v>82</v>
      </c>
    </row>
    <row r="691" spans="1:15" x14ac:dyDescent="0.3">
      <c r="A691" s="12" t="s">
        <v>355</v>
      </c>
      <c r="B691" s="12" t="s">
        <v>147</v>
      </c>
      <c r="C691" s="12" t="s">
        <v>356</v>
      </c>
      <c r="D691" s="12" t="s">
        <v>79</v>
      </c>
      <c r="E691" s="21">
        <v>7.6091206197333303</v>
      </c>
      <c r="F691" s="23">
        <v>3003267.4384087301</v>
      </c>
      <c r="G691" s="23">
        <v>76032.074224833399</v>
      </c>
      <c r="H691" s="16">
        <v>39.500006662028099</v>
      </c>
      <c r="I691" s="16" t="s">
        <v>117</v>
      </c>
      <c r="J691" s="16">
        <v>161.48442389585199</v>
      </c>
      <c r="K691" s="17" t="s">
        <v>117</v>
      </c>
      <c r="L691" s="18" t="s">
        <v>117</v>
      </c>
      <c r="N691" s="20" t="s">
        <v>117</v>
      </c>
      <c r="O691" s="20" t="s">
        <v>82</v>
      </c>
    </row>
    <row r="692" spans="1:15" x14ac:dyDescent="0.3">
      <c r="A692" s="12" t="s">
        <v>357</v>
      </c>
      <c r="B692" s="12" t="s">
        <v>147</v>
      </c>
      <c r="C692" s="12" t="s">
        <v>187</v>
      </c>
      <c r="D692" s="12" t="s">
        <v>79</v>
      </c>
      <c r="E692" s="21">
        <v>7.5992663170666601</v>
      </c>
      <c r="F692" s="23">
        <v>458465.06321393501</v>
      </c>
      <c r="G692" s="23">
        <v>62634.038072517003</v>
      </c>
      <c r="H692" s="16">
        <v>7.3197430234839498</v>
      </c>
      <c r="I692" s="16" t="s">
        <v>117</v>
      </c>
      <c r="J692" s="16">
        <v>28.789842138347201</v>
      </c>
      <c r="K692" s="17" t="s">
        <v>117</v>
      </c>
      <c r="L692" s="18" t="s">
        <v>117</v>
      </c>
      <c r="N692" s="20" t="s">
        <v>117</v>
      </c>
      <c r="O692" s="20" t="s">
        <v>82</v>
      </c>
    </row>
    <row r="693" spans="1:15" x14ac:dyDescent="0.3">
      <c r="A693" s="12" t="s">
        <v>358</v>
      </c>
      <c r="B693" s="12" t="s">
        <v>147</v>
      </c>
      <c r="C693" s="12" t="s">
        <v>179</v>
      </c>
      <c r="D693" s="12" t="s">
        <v>103</v>
      </c>
      <c r="E693" s="21">
        <v>7.5991084170666596</v>
      </c>
      <c r="F693" s="23">
        <v>271666.139875389</v>
      </c>
      <c r="G693" s="23">
        <v>35607.700013385402</v>
      </c>
      <c r="H693" s="16">
        <v>7.6294211581558304</v>
      </c>
      <c r="I693" s="16" t="s">
        <v>117</v>
      </c>
      <c r="J693" s="16">
        <v>30.034242534534499</v>
      </c>
      <c r="K693" s="17" t="s">
        <v>117</v>
      </c>
      <c r="L693" s="18" t="s">
        <v>117</v>
      </c>
      <c r="N693" s="20" t="s">
        <v>117</v>
      </c>
      <c r="O693" s="20" t="s">
        <v>82</v>
      </c>
    </row>
    <row r="694" spans="1:15" x14ac:dyDescent="0.3">
      <c r="A694" s="12" t="s">
        <v>359</v>
      </c>
      <c r="B694" s="12" t="s">
        <v>147</v>
      </c>
      <c r="C694" s="12" t="s">
        <v>360</v>
      </c>
      <c r="D694" s="12" t="s">
        <v>103</v>
      </c>
      <c r="E694" s="21">
        <v>7.60921999573333</v>
      </c>
      <c r="F694" s="23">
        <v>1255.8715734930399</v>
      </c>
      <c r="G694" s="23">
        <v>65096.743984904198</v>
      </c>
      <c r="H694" s="16">
        <v>1.9292386940033001E-2</v>
      </c>
      <c r="I694" s="16" t="s">
        <v>117</v>
      </c>
      <c r="J694" s="16">
        <v>-0.37407560626428299</v>
      </c>
      <c r="K694" s="17" t="s">
        <v>117</v>
      </c>
      <c r="L694" s="18" t="s">
        <v>117</v>
      </c>
      <c r="M694" s="19" t="s">
        <v>80</v>
      </c>
      <c r="N694" s="20" t="s">
        <v>117</v>
      </c>
      <c r="O694" s="20" t="s">
        <v>82</v>
      </c>
    </row>
    <row r="695" spans="1:15" x14ac:dyDescent="0.3">
      <c r="A695" s="12" t="s">
        <v>361</v>
      </c>
      <c r="B695" s="12" t="s">
        <v>147</v>
      </c>
      <c r="C695" s="12" t="s">
        <v>150</v>
      </c>
      <c r="D695" s="12" t="s">
        <v>79</v>
      </c>
      <c r="E695" s="21" t="s">
        <v>116</v>
      </c>
      <c r="F695" s="23" t="s">
        <v>116</v>
      </c>
      <c r="G695" s="23">
        <v>3919.7725860805999</v>
      </c>
      <c r="H695" s="16" t="s">
        <v>116</v>
      </c>
      <c r="I695" s="16" t="s">
        <v>117</v>
      </c>
      <c r="J695" s="16" t="s">
        <v>116</v>
      </c>
      <c r="K695" s="17" t="s">
        <v>116</v>
      </c>
      <c r="L695" s="18" t="s">
        <v>116</v>
      </c>
      <c r="M695" s="19" t="s">
        <v>118</v>
      </c>
      <c r="N695" s="20" t="s">
        <v>117</v>
      </c>
      <c r="O695" s="20" t="s">
        <v>82</v>
      </c>
    </row>
    <row r="696" spans="1:15" x14ac:dyDescent="0.3">
      <c r="A696" s="12" t="s">
        <v>362</v>
      </c>
      <c r="B696" s="12" t="s">
        <v>147</v>
      </c>
      <c r="C696" s="12" t="s">
        <v>170</v>
      </c>
      <c r="D696" s="12" t="s">
        <v>79</v>
      </c>
      <c r="E696" s="21" t="s">
        <v>116</v>
      </c>
      <c r="F696" s="23" t="s">
        <v>116</v>
      </c>
      <c r="G696" s="23">
        <v>30067.8696190716</v>
      </c>
      <c r="H696" s="16" t="s">
        <v>116</v>
      </c>
      <c r="I696" s="16" t="s">
        <v>117</v>
      </c>
      <c r="J696" s="16" t="s">
        <v>116</v>
      </c>
      <c r="K696" s="17" t="s">
        <v>116</v>
      </c>
      <c r="L696" s="18" t="s">
        <v>116</v>
      </c>
      <c r="M696" s="19" t="s">
        <v>118</v>
      </c>
      <c r="N696" s="20" t="s">
        <v>117</v>
      </c>
      <c r="O696" s="20" t="s">
        <v>82</v>
      </c>
    </row>
    <row r="697" spans="1:15" x14ac:dyDescent="0.3">
      <c r="A697" s="12" t="s">
        <v>363</v>
      </c>
      <c r="B697" s="12" t="s">
        <v>147</v>
      </c>
      <c r="C697" s="12" t="s">
        <v>199</v>
      </c>
      <c r="D697" s="12" t="s">
        <v>103</v>
      </c>
      <c r="E697" s="21">
        <v>7.6092317541333303</v>
      </c>
      <c r="F697" s="23">
        <v>112338.261779116</v>
      </c>
      <c r="G697" s="23">
        <v>44996.832479815101</v>
      </c>
      <c r="H697" s="16">
        <v>2.4965815500348798</v>
      </c>
      <c r="I697" s="16" t="s">
        <v>117</v>
      </c>
      <c r="J697" s="16">
        <v>9.4855326924940897</v>
      </c>
      <c r="K697" s="17" t="s">
        <v>117</v>
      </c>
      <c r="L697" s="18" t="s">
        <v>117</v>
      </c>
      <c r="N697" s="20" t="s">
        <v>117</v>
      </c>
      <c r="O697" s="20" t="s">
        <v>82</v>
      </c>
    </row>
    <row r="698" spans="1:15" x14ac:dyDescent="0.3">
      <c r="A698" s="12" t="s">
        <v>364</v>
      </c>
      <c r="B698" s="12" t="s">
        <v>147</v>
      </c>
      <c r="C698" s="12" t="s">
        <v>209</v>
      </c>
      <c r="D698" s="12" t="s">
        <v>103</v>
      </c>
      <c r="E698" s="21">
        <v>7.5991083645333299</v>
      </c>
      <c r="F698" s="23">
        <v>253726.56333311001</v>
      </c>
      <c r="G698" s="23">
        <v>30615.2533675839</v>
      </c>
      <c r="H698" s="16">
        <v>8.2875865924324295</v>
      </c>
      <c r="I698" s="16" t="s">
        <v>117</v>
      </c>
      <c r="J698" s="16">
        <v>32.6809899418014</v>
      </c>
      <c r="K698" s="17" t="s">
        <v>117</v>
      </c>
      <c r="L698" s="18" t="s">
        <v>117</v>
      </c>
      <c r="N698" s="20" t="s">
        <v>117</v>
      </c>
      <c r="O698" s="20" t="s">
        <v>82</v>
      </c>
    </row>
    <row r="699" spans="1:15" x14ac:dyDescent="0.3">
      <c r="A699" s="12" t="s">
        <v>365</v>
      </c>
      <c r="B699" s="12" t="s">
        <v>147</v>
      </c>
      <c r="C699" s="12" t="s">
        <v>78</v>
      </c>
      <c r="D699" s="12" t="s">
        <v>103</v>
      </c>
      <c r="E699" s="21">
        <v>7.5991545834666603</v>
      </c>
      <c r="F699" s="23">
        <v>1454.8048641632299</v>
      </c>
      <c r="G699" s="23">
        <v>5695.2419885274203</v>
      </c>
      <c r="H699" s="16">
        <v>0.25544215102603501</v>
      </c>
      <c r="I699" s="16" t="s">
        <v>117</v>
      </c>
      <c r="J699" s="16">
        <v>0.56419249023415796</v>
      </c>
      <c r="K699" s="17" t="s">
        <v>117</v>
      </c>
      <c r="L699" s="18" t="s">
        <v>117</v>
      </c>
      <c r="M699" s="19" t="s">
        <v>80</v>
      </c>
      <c r="N699" s="20" t="s">
        <v>117</v>
      </c>
      <c r="O699" s="20" t="s">
        <v>82</v>
      </c>
    </row>
    <row r="700" spans="1:15" x14ac:dyDescent="0.3">
      <c r="A700" s="12" t="s">
        <v>366</v>
      </c>
      <c r="B700" s="12" t="s">
        <v>147</v>
      </c>
      <c r="C700" s="12" t="s">
        <v>156</v>
      </c>
      <c r="D700" s="12" t="s">
        <v>103</v>
      </c>
      <c r="E700" s="21">
        <v>7.5992111776</v>
      </c>
      <c r="F700" s="23">
        <v>25195.933984442399</v>
      </c>
      <c r="G700" s="23">
        <v>3503.3361513397699</v>
      </c>
      <c r="H700" s="16">
        <v>7.19198298307938</v>
      </c>
      <c r="I700" s="16" t="s">
        <v>117</v>
      </c>
      <c r="J700" s="16">
        <v>28.2766303284426</v>
      </c>
      <c r="K700" s="17" t="s">
        <v>117</v>
      </c>
      <c r="L700" s="18" t="s">
        <v>117</v>
      </c>
      <c r="N700" s="20" t="s">
        <v>117</v>
      </c>
      <c r="O700" s="20" t="s">
        <v>82</v>
      </c>
    </row>
    <row r="701" spans="1:15" x14ac:dyDescent="0.3">
      <c r="A701" s="12" t="s">
        <v>367</v>
      </c>
      <c r="B701" s="12" t="s">
        <v>147</v>
      </c>
      <c r="C701" s="12" t="s">
        <v>152</v>
      </c>
      <c r="D701" s="12" t="s">
        <v>103</v>
      </c>
      <c r="E701" s="21">
        <v>7.5990837767999997</v>
      </c>
      <c r="F701" s="23">
        <v>1461.6636131386499</v>
      </c>
      <c r="G701" s="23">
        <v>65729.996243155998</v>
      </c>
      <c r="H701" s="16">
        <v>2.2237390790827E-2</v>
      </c>
      <c r="I701" s="16" t="s">
        <v>117</v>
      </c>
      <c r="J701" s="16">
        <v>-0.36237662216049998</v>
      </c>
      <c r="K701" s="17" t="s">
        <v>117</v>
      </c>
      <c r="L701" s="18" t="s">
        <v>117</v>
      </c>
      <c r="M701" s="19" t="s">
        <v>80</v>
      </c>
      <c r="N701" s="20" t="s">
        <v>117</v>
      </c>
      <c r="O701" s="20" t="s">
        <v>82</v>
      </c>
    </row>
    <row r="702" spans="1:15" x14ac:dyDescent="0.3">
      <c r="A702" s="12" t="s">
        <v>368</v>
      </c>
      <c r="B702" s="12" t="s">
        <v>147</v>
      </c>
      <c r="C702" s="12" t="s">
        <v>369</v>
      </c>
      <c r="D702" s="12" t="s">
        <v>79</v>
      </c>
      <c r="E702" s="21">
        <v>7.5992241762666604</v>
      </c>
      <c r="F702" s="23">
        <v>3495530.4501644</v>
      </c>
      <c r="G702" s="23">
        <v>76864.503761114</v>
      </c>
      <c r="H702" s="16">
        <v>45.476524001613399</v>
      </c>
      <c r="I702" s="16" t="s">
        <v>117</v>
      </c>
      <c r="J702" s="16">
        <v>186.929159999875</v>
      </c>
      <c r="K702" s="17" t="s">
        <v>117</v>
      </c>
      <c r="L702" s="18" t="s">
        <v>117</v>
      </c>
      <c r="N702" s="20" t="s">
        <v>117</v>
      </c>
      <c r="O702" s="20" t="s">
        <v>82</v>
      </c>
    </row>
    <row r="703" spans="1:15" x14ac:dyDescent="0.3">
      <c r="A703" s="12" t="s">
        <v>370</v>
      </c>
      <c r="B703" s="12" t="s">
        <v>147</v>
      </c>
      <c r="C703" s="12" t="s">
        <v>164</v>
      </c>
      <c r="D703" s="12" t="s">
        <v>103</v>
      </c>
      <c r="E703" s="21">
        <v>7.6092819149333302</v>
      </c>
      <c r="F703" s="23">
        <v>50284.239810329302</v>
      </c>
      <c r="G703" s="23">
        <v>37551.635030349797</v>
      </c>
      <c r="H703" s="16">
        <v>1.3390692514370801</v>
      </c>
      <c r="I703" s="16" t="s">
        <v>117</v>
      </c>
      <c r="J703" s="16">
        <v>4.87398659563629</v>
      </c>
      <c r="K703" s="17" t="s">
        <v>117</v>
      </c>
      <c r="L703" s="18" t="s">
        <v>117</v>
      </c>
      <c r="N703" s="20" t="s">
        <v>117</v>
      </c>
      <c r="O703" s="20" t="s">
        <v>82</v>
      </c>
    </row>
    <row r="704" spans="1:15" x14ac:dyDescent="0.3">
      <c r="A704" s="12" t="s">
        <v>371</v>
      </c>
      <c r="B704" s="12" t="s">
        <v>147</v>
      </c>
      <c r="C704" s="12" t="s">
        <v>166</v>
      </c>
      <c r="D704" s="12" t="s">
        <v>103</v>
      </c>
      <c r="E704" s="21">
        <v>7.6091371215999999</v>
      </c>
      <c r="F704" s="23">
        <v>18564.425286461901</v>
      </c>
      <c r="G704" s="23">
        <v>2952.87797250941</v>
      </c>
      <c r="H704" s="16">
        <v>6.2868921300820002</v>
      </c>
      <c r="I704" s="16" t="s">
        <v>117</v>
      </c>
      <c r="J704" s="16">
        <v>24.643802082475599</v>
      </c>
      <c r="K704" s="17" t="s">
        <v>117</v>
      </c>
      <c r="L704" s="18" t="s">
        <v>117</v>
      </c>
      <c r="N704" s="20" t="s">
        <v>117</v>
      </c>
      <c r="O704" s="20" t="s">
        <v>82</v>
      </c>
    </row>
    <row r="705" spans="1:15" x14ac:dyDescent="0.3">
      <c r="A705" s="12" t="s">
        <v>372</v>
      </c>
      <c r="B705" s="12" t="s">
        <v>147</v>
      </c>
      <c r="C705" s="12" t="s">
        <v>220</v>
      </c>
      <c r="D705" s="12" t="s">
        <v>103</v>
      </c>
      <c r="E705" s="21">
        <v>7.5991773754666596</v>
      </c>
      <c r="F705" s="23">
        <v>488.42990245313001</v>
      </c>
      <c r="G705" s="23">
        <v>44088.464361273604</v>
      </c>
      <c r="H705" s="16">
        <v>1.1078405871676E-2</v>
      </c>
      <c r="I705" s="16" t="s">
        <v>117</v>
      </c>
      <c r="J705" s="16">
        <v>-0.40670524690520798</v>
      </c>
      <c r="K705" s="17" t="s">
        <v>117</v>
      </c>
      <c r="L705" s="18" t="s">
        <v>117</v>
      </c>
      <c r="M705" s="19" t="s">
        <v>80</v>
      </c>
      <c r="N705" s="20" t="s">
        <v>117</v>
      </c>
      <c r="O705" s="20" t="s">
        <v>82</v>
      </c>
    </row>
    <row r="706" spans="1:15" x14ac:dyDescent="0.3">
      <c r="A706" s="12" t="s">
        <v>373</v>
      </c>
      <c r="B706" s="12" t="s">
        <v>147</v>
      </c>
      <c r="C706" s="12" t="s">
        <v>150</v>
      </c>
      <c r="D706" s="12" t="s">
        <v>79</v>
      </c>
      <c r="E706" s="21" t="s">
        <v>116</v>
      </c>
      <c r="F706" s="23" t="s">
        <v>116</v>
      </c>
      <c r="G706" s="23">
        <v>2776.6942932387201</v>
      </c>
      <c r="H706" s="16" t="s">
        <v>116</v>
      </c>
      <c r="I706" s="16" t="s">
        <v>117</v>
      </c>
      <c r="J706" s="16" t="s">
        <v>116</v>
      </c>
      <c r="K706" s="17" t="s">
        <v>116</v>
      </c>
      <c r="L706" s="18" t="s">
        <v>116</v>
      </c>
      <c r="M706" s="19" t="s">
        <v>118</v>
      </c>
      <c r="N706" s="20" t="s">
        <v>117</v>
      </c>
      <c r="O706" s="20" t="s">
        <v>82</v>
      </c>
    </row>
    <row r="707" spans="1:15" x14ac:dyDescent="0.3">
      <c r="A707" s="12" t="s">
        <v>374</v>
      </c>
      <c r="B707" s="12" t="s">
        <v>147</v>
      </c>
      <c r="C707" s="12" t="s">
        <v>375</v>
      </c>
      <c r="D707" s="12" t="s">
        <v>79</v>
      </c>
      <c r="E707" s="21">
        <v>7.5991579698666598</v>
      </c>
      <c r="F707" s="23">
        <v>4563591.9225271503</v>
      </c>
      <c r="G707" s="23">
        <v>46918.415485567901</v>
      </c>
      <c r="H707" s="16">
        <v>97.266539700832595</v>
      </c>
      <c r="I707" s="16" t="s">
        <v>117</v>
      </c>
      <c r="J707" s="16">
        <v>419.77968861377298</v>
      </c>
      <c r="K707" s="17" t="s">
        <v>117</v>
      </c>
      <c r="L707" s="18" t="s">
        <v>117</v>
      </c>
      <c r="M707" s="19" t="s">
        <v>237</v>
      </c>
      <c r="N707" s="20" t="s">
        <v>117</v>
      </c>
      <c r="O707" s="20" t="s">
        <v>82</v>
      </c>
    </row>
    <row r="708" spans="1:15" x14ac:dyDescent="0.3">
      <c r="A708" s="12" t="s">
        <v>376</v>
      </c>
      <c r="B708" s="12" t="s">
        <v>147</v>
      </c>
      <c r="C708" s="12" t="s">
        <v>197</v>
      </c>
      <c r="D708" s="12" t="s">
        <v>79</v>
      </c>
      <c r="E708" s="21">
        <v>7.6091878322666604</v>
      </c>
      <c r="F708" s="23">
        <v>398516.90559700801</v>
      </c>
      <c r="G708" s="23">
        <v>37226.976609981997</v>
      </c>
      <c r="H708" s="16">
        <v>10.705056974466901</v>
      </c>
      <c r="I708" s="16" t="s">
        <v>117</v>
      </c>
      <c r="J708" s="16">
        <v>42.426043829030299</v>
      </c>
      <c r="K708" s="17" t="s">
        <v>117</v>
      </c>
      <c r="L708" s="18" t="s">
        <v>117</v>
      </c>
      <c r="N708" s="20" t="s">
        <v>117</v>
      </c>
      <c r="O708" s="20" t="s">
        <v>82</v>
      </c>
    </row>
    <row r="709" spans="1:15" x14ac:dyDescent="0.3">
      <c r="A709" s="12" t="s">
        <v>377</v>
      </c>
      <c r="B709" s="12" t="s">
        <v>147</v>
      </c>
      <c r="C709" s="12" t="s">
        <v>174</v>
      </c>
      <c r="D709" s="12" t="s">
        <v>103</v>
      </c>
      <c r="E709" s="21">
        <v>7.5991781178666598</v>
      </c>
      <c r="F709" s="23">
        <v>627.85616517519804</v>
      </c>
      <c r="G709" s="23">
        <v>22666.464149393101</v>
      </c>
      <c r="H709" s="16">
        <v>2.7699784184999E-2</v>
      </c>
      <c r="I709" s="16" t="s">
        <v>117</v>
      </c>
      <c r="J709" s="16">
        <v>-0.340677206511247</v>
      </c>
      <c r="K709" s="17" t="s">
        <v>117</v>
      </c>
      <c r="L709" s="18" t="s">
        <v>117</v>
      </c>
      <c r="M709" s="19" t="s">
        <v>80</v>
      </c>
      <c r="N709" s="20" t="s">
        <v>117</v>
      </c>
      <c r="O709" s="20" t="s">
        <v>82</v>
      </c>
    </row>
    <row r="710" spans="1:15" x14ac:dyDescent="0.3">
      <c r="A710" s="12" t="s">
        <v>378</v>
      </c>
      <c r="B710" s="12" t="s">
        <v>147</v>
      </c>
      <c r="C710" s="12" t="s">
        <v>162</v>
      </c>
      <c r="D710" s="12" t="s">
        <v>103</v>
      </c>
      <c r="E710" s="21">
        <v>7.5991714610666596</v>
      </c>
      <c r="F710" s="23">
        <v>23834.936687458299</v>
      </c>
      <c r="G710" s="23">
        <v>42425.848104402103</v>
      </c>
      <c r="H710" s="16">
        <v>0.56180224444317495</v>
      </c>
      <c r="I710" s="16" t="s">
        <v>117</v>
      </c>
      <c r="J710" s="16">
        <v>1.78192302472001</v>
      </c>
      <c r="K710" s="17" t="s">
        <v>117</v>
      </c>
      <c r="L710" s="18" t="s">
        <v>117</v>
      </c>
      <c r="N710" s="20" t="s">
        <v>117</v>
      </c>
      <c r="O710" s="20" t="s">
        <v>82</v>
      </c>
    </row>
    <row r="711" spans="1:15" x14ac:dyDescent="0.3">
      <c r="A711" s="12" t="s">
        <v>379</v>
      </c>
      <c r="B711" s="12" t="s">
        <v>147</v>
      </c>
      <c r="C711" s="12" t="s">
        <v>203</v>
      </c>
      <c r="D711" s="12" t="s">
        <v>103</v>
      </c>
      <c r="E711" s="21">
        <v>7.6092080951999996</v>
      </c>
      <c r="F711" s="23">
        <v>75895.336027624697</v>
      </c>
      <c r="G711" s="23">
        <v>22817.640227134401</v>
      </c>
      <c r="H711" s="16">
        <v>3.3261693703703399</v>
      </c>
      <c r="I711" s="16" t="s">
        <v>117</v>
      </c>
      <c r="J711" s="16">
        <v>12.795664252579501</v>
      </c>
      <c r="K711" s="17" t="s">
        <v>117</v>
      </c>
      <c r="L711" s="18" t="s">
        <v>117</v>
      </c>
      <c r="N711" s="20" t="s">
        <v>117</v>
      </c>
      <c r="O711" s="20" t="s">
        <v>82</v>
      </c>
    </row>
    <row r="712" spans="1:15" x14ac:dyDescent="0.3">
      <c r="A712" s="12" t="s">
        <v>380</v>
      </c>
      <c r="B712" s="12" t="s">
        <v>147</v>
      </c>
      <c r="C712" s="12" t="s">
        <v>154</v>
      </c>
      <c r="D712" s="12" t="s">
        <v>103</v>
      </c>
      <c r="E712" s="21">
        <v>7.6092321330666604</v>
      </c>
      <c r="F712" s="23">
        <v>41646.2352442626</v>
      </c>
      <c r="G712" s="23">
        <v>22853.416840889699</v>
      </c>
      <c r="H712" s="16">
        <v>1.8223198541475101</v>
      </c>
      <c r="I712" s="16" t="s">
        <v>117</v>
      </c>
      <c r="J712" s="16">
        <v>6.7982699433553204</v>
      </c>
      <c r="K712" s="17" t="s">
        <v>117</v>
      </c>
      <c r="L712" s="18" t="s">
        <v>117</v>
      </c>
      <c r="N712" s="20" t="s">
        <v>117</v>
      </c>
      <c r="O712" s="20" t="s">
        <v>82</v>
      </c>
    </row>
    <row r="713" spans="1:15" x14ac:dyDescent="0.3">
      <c r="A713" s="12" t="s">
        <v>381</v>
      </c>
      <c r="B713" s="12" t="s">
        <v>147</v>
      </c>
      <c r="C713" s="12" t="s">
        <v>78</v>
      </c>
      <c r="D713" s="12" t="s">
        <v>103</v>
      </c>
      <c r="E713" s="21">
        <v>7.6191873309333298</v>
      </c>
      <c r="F713" s="23">
        <v>762.73537543652799</v>
      </c>
      <c r="G713" s="23">
        <v>2678.2798915841299</v>
      </c>
      <c r="H713" s="16">
        <v>0.28478553635609399</v>
      </c>
      <c r="I713" s="16" t="s">
        <v>117</v>
      </c>
      <c r="J713" s="16">
        <v>0.68080294789855</v>
      </c>
      <c r="K713" s="17" t="s">
        <v>117</v>
      </c>
      <c r="L713" s="18" t="s">
        <v>117</v>
      </c>
      <c r="M713" s="19" t="s">
        <v>80</v>
      </c>
      <c r="N713" s="20" t="s">
        <v>117</v>
      </c>
      <c r="O713" s="20" t="s">
        <v>82</v>
      </c>
    </row>
    <row r="714" spans="1:15" x14ac:dyDescent="0.3">
      <c r="A714" s="12" t="s">
        <v>382</v>
      </c>
      <c r="B714" s="12" t="s">
        <v>147</v>
      </c>
      <c r="C714" s="12" t="s">
        <v>205</v>
      </c>
      <c r="D714" s="12" t="s">
        <v>79</v>
      </c>
      <c r="E714" s="21" t="s">
        <v>116</v>
      </c>
      <c r="F714" s="23" t="s">
        <v>116</v>
      </c>
      <c r="G714" s="23">
        <v>23954.839591014599</v>
      </c>
      <c r="H714" s="16" t="s">
        <v>116</v>
      </c>
      <c r="I714" s="16" t="s">
        <v>117</v>
      </c>
      <c r="J714" s="16" t="s">
        <v>116</v>
      </c>
      <c r="K714" s="17" t="s">
        <v>116</v>
      </c>
      <c r="L714" s="18" t="s">
        <v>116</v>
      </c>
      <c r="M714" s="19" t="s">
        <v>118</v>
      </c>
      <c r="N714" s="20" t="s">
        <v>117</v>
      </c>
      <c r="O714" s="20" t="s">
        <v>82</v>
      </c>
    </row>
    <row r="715" spans="1:15" x14ac:dyDescent="0.3">
      <c r="A715" s="12" t="s">
        <v>383</v>
      </c>
      <c r="B715" s="12" t="s">
        <v>147</v>
      </c>
      <c r="C715" s="12" t="s">
        <v>176</v>
      </c>
      <c r="D715" s="12" t="s">
        <v>79</v>
      </c>
      <c r="E715" s="21">
        <v>7.6091517095999999</v>
      </c>
      <c r="F715" s="23">
        <v>6282381.7523095701</v>
      </c>
      <c r="G715" s="23">
        <v>113003.589970407</v>
      </c>
      <c r="H715" s="16">
        <v>55.594532474187403</v>
      </c>
      <c r="I715" s="16" t="s">
        <v>117</v>
      </c>
      <c r="J715" s="16">
        <v>230.62685538352599</v>
      </c>
      <c r="K715" s="17" t="s">
        <v>117</v>
      </c>
      <c r="L715" s="18" t="s">
        <v>117</v>
      </c>
      <c r="N715" s="20" t="s">
        <v>117</v>
      </c>
      <c r="O715" s="20" t="s">
        <v>82</v>
      </c>
    </row>
    <row r="716" spans="1:15" x14ac:dyDescent="0.3">
      <c r="A716" s="12" t="s">
        <v>384</v>
      </c>
      <c r="B716" s="12" t="s">
        <v>147</v>
      </c>
      <c r="C716" s="12" t="s">
        <v>213</v>
      </c>
      <c r="D716" s="12" t="s">
        <v>79</v>
      </c>
      <c r="E716" s="21">
        <v>7.599227484</v>
      </c>
      <c r="F716" s="23">
        <v>440.64432162946002</v>
      </c>
      <c r="G716" s="23">
        <v>25961.5383356895</v>
      </c>
      <c r="H716" s="16">
        <v>1.6972966545041001E-2</v>
      </c>
      <c r="I716" s="16" t="s">
        <v>117</v>
      </c>
      <c r="J716" s="16">
        <v>-0.38328943243236402</v>
      </c>
      <c r="K716" s="17" t="s">
        <v>117</v>
      </c>
      <c r="L716" s="18" t="s">
        <v>117</v>
      </c>
      <c r="M716" s="19" t="s">
        <v>80</v>
      </c>
      <c r="N716" s="20" t="s">
        <v>117</v>
      </c>
      <c r="O716" s="20" t="s">
        <v>82</v>
      </c>
    </row>
    <row r="717" spans="1:15" x14ac:dyDescent="0.3">
      <c r="A717" s="12" t="s">
        <v>385</v>
      </c>
      <c r="B717" s="12" t="s">
        <v>147</v>
      </c>
      <c r="C717" s="12" t="s">
        <v>160</v>
      </c>
      <c r="D717" s="12" t="s">
        <v>103</v>
      </c>
      <c r="E717" s="21">
        <v>7.6091994215999996</v>
      </c>
      <c r="F717" s="23">
        <v>26306.663171922701</v>
      </c>
      <c r="G717" s="23">
        <v>31924.755109343601</v>
      </c>
      <c r="H717" s="16">
        <v>0.82402082903443696</v>
      </c>
      <c r="I717" s="16" t="s">
        <v>117</v>
      </c>
      <c r="J717" s="16">
        <v>2.8246505093350698</v>
      </c>
      <c r="K717" s="17" t="s">
        <v>117</v>
      </c>
      <c r="L717" s="18" t="s">
        <v>117</v>
      </c>
      <c r="N717" s="20" t="s">
        <v>117</v>
      </c>
      <c r="O717" s="20" t="s">
        <v>82</v>
      </c>
    </row>
    <row r="718" spans="1:15" x14ac:dyDescent="0.3">
      <c r="A718" s="12" t="s">
        <v>386</v>
      </c>
      <c r="B718" s="12" t="s">
        <v>147</v>
      </c>
      <c r="C718" s="12" t="s">
        <v>211</v>
      </c>
      <c r="D718" s="12" t="s">
        <v>103</v>
      </c>
      <c r="E718" s="21">
        <v>7.6092069984000004</v>
      </c>
      <c r="F718" s="23">
        <v>48433.424158708003</v>
      </c>
      <c r="G718" s="23">
        <v>21003.511181363199</v>
      </c>
      <c r="H718" s="16">
        <v>2.305967975568</v>
      </c>
      <c r="I718" s="16" t="s">
        <v>117</v>
      </c>
      <c r="J718" s="16">
        <v>8.7255626321608908</v>
      </c>
      <c r="K718" s="17" t="s">
        <v>117</v>
      </c>
      <c r="L718" s="18" t="s">
        <v>117</v>
      </c>
      <c r="N718" s="20" t="s">
        <v>117</v>
      </c>
      <c r="O718" s="20" t="s">
        <v>82</v>
      </c>
    </row>
    <row r="719" spans="1:15" x14ac:dyDescent="0.3">
      <c r="A719" s="12" t="s">
        <v>387</v>
      </c>
      <c r="B719" s="12" t="s">
        <v>147</v>
      </c>
      <c r="C719" s="12" t="s">
        <v>388</v>
      </c>
      <c r="D719" s="12" t="s">
        <v>79</v>
      </c>
      <c r="E719" s="21">
        <v>7.5992420631999904</v>
      </c>
      <c r="F719" s="23">
        <v>1744649.74415305</v>
      </c>
      <c r="G719" s="23">
        <v>44516.416963325501</v>
      </c>
      <c r="H719" s="16">
        <v>39.191153807153199</v>
      </c>
      <c r="I719" s="16" t="s">
        <v>117</v>
      </c>
      <c r="J719" s="16">
        <v>160.17668561690101</v>
      </c>
      <c r="K719" s="17" t="s">
        <v>117</v>
      </c>
      <c r="L719" s="18" t="s">
        <v>117</v>
      </c>
      <c r="N719" s="20" t="s">
        <v>117</v>
      </c>
      <c r="O719" s="20" t="s">
        <v>82</v>
      </c>
    </row>
    <row r="720" spans="1:15" x14ac:dyDescent="0.3">
      <c r="A720" s="12" t="s">
        <v>389</v>
      </c>
      <c r="B720" s="12" t="s">
        <v>147</v>
      </c>
      <c r="C720" s="12" t="s">
        <v>148</v>
      </c>
      <c r="D720" s="12" t="s">
        <v>103</v>
      </c>
      <c r="E720" s="21">
        <v>7.60917086453333</v>
      </c>
      <c r="F720" s="23">
        <v>3095.3064008414199</v>
      </c>
      <c r="G720" s="23">
        <v>608.64488366779597</v>
      </c>
      <c r="H720" s="16">
        <v>5.0855703940014898</v>
      </c>
      <c r="I720" s="16" t="s">
        <v>117</v>
      </c>
      <c r="J720" s="16">
        <v>19.829846831344401</v>
      </c>
      <c r="K720" s="17" t="s">
        <v>117</v>
      </c>
      <c r="L720" s="18" t="s">
        <v>117</v>
      </c>
      <c r="N720" s="20" t="s">
        <v>117</v>
      </c>
      <c r="O720" s="20" t="s">
        <v>82</v>
      </c>
    </row>
    <row r="721" spans="1:15" x14ac:dyDescent="0.3">
      <c r="A721" s="12" t="s">
        <v>390</v>
      </c>
      <c r="B721" s="12" t="s">
        <v>147</v>
      </c>
      <c r="C721" s="12" t="s">
        <v>183</v>
      </c>
      <c r="D721" s="12" t="s">
        <v>79</v>
      </c>
      <c r="E721" s="21" t="s">
        <v>116</v>
      </c>
      <c r="F721" s="23" t="s">
        <v>116</v>
      </c>
      <c r="G721" s="23">
        <v>22730.649366597099</v>
      </c>
      <c r="H721" s="16" t="s">
        <v>116</v>
      </c>
      <c r="I721" s="16" t="s">
        <v>117</v>
      </c>
      <c r="J721" s="16" t="s">
        <v>116</v>
      </c>
      <c r="K721" s="17" t="s">
        <v>116</v>
      </c>
      <c r="L721" s="18" t="s">
        <v>116</v>
      </c>
      <c r="M721" s="19" t="s">
        <v>118</v>
      </c>
      <c r="N721" s="20" t="s">
        <v>117</v>
      </c>
      <c r="O721" s="20" t="s">
        <v>82</v>
      </c>
    </row>
    <row r="722" spans="1:15" x14ac:dyDescent="0.3">
      <c r="A722" s="12" t="s">
        <v>391</v>
      </c>
      <c r="B722" s="12" t="s">
        <v>147</v>
      </c>
      <c r="C722" s="12" t="s">
        <v>194</v>
      </c>
      <c r="D722" s="12" t="s">
        <v>79</v>
      </c>
      <c r="E722" s="21">
        <v>7.5991332285333302</v>
      </c>
      <c r="F722" s="23">
        <v>829.14670750529899</v>
      </c>
      <c r="G722" s="23">
        <v>48843.441426910802</v>
      </c>
      <c r="H722" s="16">
        <v>1.6975599656424999E-2</v>
      </c>
      <c r="I722" s="16" t="s">
        <v>117</v>
      </c>
      <c r="J722" s="16">
        <v>-0.38327897249672899</v>
      </c>
      <c r="K722" s="17" t="s">
        <v>117</v>
      </c>
      <c r="L722" s="18" t="s">
        <v>117</v>
      </c>
      <c r="M722" s="19" t="s">
        <v>80</v>
      </c>
      <c r="N722" s="20" t="s">
        <v>117</v>
      </c>
      <c r="O722" s="20" t="s">
        <v>82</v>
      </c>
    </row>
    <row r="723" spans="1:15" x14ac:dyDescent="0.3">
      <c r="A723" s="12" t="s">
        <v>392</v>
      </c>
      <c r="B723" s="12" t="s">
        <v>147</v>
      </c>
      <c r="C723" s="12" t="s">
        <v>216</v>
      </c>
      <c r="D723" s="12" t="s">
        <v>79</v>
      </c>
      <c r="E723" s="21" t="s">
        <v>116</v>
      </c>
      <c r="F723" s="23" t="s">
        <v>116</v>
      </c>
      <c r="G723" s="23">
        <v>4367.2897941252004</v>
      </c>
      <c r="H723" s="16" t="s">
        <v>116</v>
      </c>
      <c r="I723" s="16" t="s">
        <v>117</v>
      </c>
      <c r="J723" s="16" t="s">
        <v>116</v>
      </c>
      <c r="K723" s="17" t="s">
        <v>116</v>
      </c>
      <c r="L723" s="18" t="s">
        <v>116</v>
      </c>
      <c r="M723" s="19" t="s">
        <v>118</v>
      </c>
      <c r="N723" s="20" t="s">
        <v>117</v>
      </c>
      <c r="O723" s="20" t="s">
        <v>82</v>
      </c>
    </row>
    <row r="724" spans="1:15" x14ac:dyDescent="0.3">
      <c r="A724" s="12" t="s">
        <v>393</v>
      </c>
      <c r="B724" s="12" t="s">
        <v>147</v>
      </c>
      <c r="C724" s="12" t="s">
        <v>189</v>
      </c>
      <c r="D724" s="12" t="s">
        <v>79</v>
      </c>
      <c r="E724" s="21" t="s">
        <v>116</v>
      </c>
      <c r="F724" s="23" t="s">
        <v>116</v>
      </c>
      <c r="G724" s="23">
        <v>24129.756620602198</v>
      </c>
      <c r="H724" s="16" t="s">
        <v>116</v>
      </c>
      <c r="I724" s="16" t="s">
        <v>117</v>
      </c>
      <c r="J724" s="16" t="s">
        <v>116</v>
      </c>
      <c r="K724" s="17" t="s">
        <v>116</v>
      </c>
      <c r="L724" s="18" t="s">
        <v>116</v>
      </c>
      <c r="M724" s="19" t="s">
        <v>118</v>
      </c>
      <c r="N724" s="20" t="s">
        <v>117</v>
      </c>
      <c r="O724" s="20" t="s">
        <v>82</v>
      </c>
    </row>
    <row r="725" spans="1:15" x14ac:dyDescent="0.3">
      <c r="A725" s="12" t="s">
        <v>394</v>
      </c>
      <c r="B725" s="12" t="s">
        <v>147</v>
      </c>
      <c r="C725" s="12" t="s">
        <v>185</v>
      </c>
      <c r="D725" s="12" t="s">
        <v>79</v>
      </c>
      <c r="E725" s="21">
        <v>7.5992235448000001</v>
      </c>
      <c r="F725" s="23">
        <v>330645.401685533</v>
      </c>
      <c r="G725" s="23">
        <v>38833.211073822298</v>
      </c>
      <c r="H725" s="16">
        <v>8.5145006694649208</v>
      </c>
      <c r="I725" s="16" t="s">
        <v>117</v>
      </c>
      <c r="J725" s="16">
        <v>33.594133377821798</v>
      </c>
      <c r="K725" s="17" t="s">
        <v>117</v>
      </c>
      <c r="L725" s="18" t="s">
        <v>117</v>
      </c>
      <c r="N725" s="20" t="s">
        <v>117</v>
      </c>
      <c r="O725" s="20" t="s">
        <v>82</v>
      </c>
    </row>
    <row r="726" spans="1:15" x14ac:dyDescent="0.3">
      <c r="A726" s="12" t="s">
        <v>395</v>
      </c>
      <c r="B726" s="12" t="s">
        <v>147</v>
      </c>
      <c r="C726" s="12" t="s">
        <v>396</v>
      </c>
      <c r="D726" s="12" t="s">
        <v>79</v>
      </c>
      <c r="E726" s="21" t="s">
        <v>116</v>
      </c>
      <c r="F726" s="23" t="s">
        <v>116</v>
      </c>
      <c r="G726" s="23">
        <v>29216.066333884999</v>
      </c>
      <c r="H726" s="16" t="s">
        <v>116</v>
      </c>
      <c r="I726" s="16" t="s">
        <v>117</v>
      </c>
      <c r="J726" s="16" t="s">
        <v>116</v>
      </c>
      <c r="K726" s="17" t="s">
        <v>116</v>
      </c>
      <c r="L726" s="18" t="s">
        <v>116</v>
      </c>
      <c r="M726" s="19" t="s">
        <v>118</v>
      </c>
      <c r="N726" s="20" t="s">
        <v>117</v>
      </c>
      <c r="O726" s="20" t="s">
        <v>82</v>
      </c>
    </row>
    <row r="727" spans="1:15" x14ac:dyDescent="0.3">
      <c r="A727" s="12" t="s">
        <v>397</v>
      </c>
      <c r="B727" s="12" t="s">
        <v>147</v>
      </c>
      <c r="C727" s="12" t="s">
        <v>181</v>
      </c>
      <c r="D727" s="12" t="s">
        <v>79</v>
      </c>
      <c r="E727" s="21" t="s">
        <v>116</v>
      </c>
      <c r="F727" s="23" t="s">
        <v>116</v>
      </c>
      <c r="G727" s="23">
        <v>14351.711612384501</v>
      </c>
      <c r="H727" s="16" t="s">
        <v>116</v>
      </c>
      <c r="I727" s="16" t="s">
        <v>117</v>
      </c>
      <c r="J727" s="16" t="s">
        <v>116</v>
      </c>
      <c r="K727" s="17" t="s">
        <v>116</v>
      </c>
      <c r="L727" s="18" t="s">
        <v>116</v>
      </c>
      <c r="M727" s="19" t="s">
        <v>118</v>
      </c>
      <c r="N727" s="20" t="s">
        <v>117</v>
      </c>
      <c r="O727" s="20" t="s">
        <v>82</v>
      </c>
    </row>
    <row r="728" spans="1:15" x14ac:dyDescent="0.3">
      <c r="A728" s="12" t="s">
        <v>398</v>
      </c>
      <c r="B728" s="12" t="s">
        <v>147</v>
      </c>
      <c r="C728" s="12" t="s">
        <v>218</v>
      </c>
      <c r="D728" s="12" t="s">
        <v>103</v>
      </c>
      <c r="E728" s="21">
        <v>7.6091011389333296</v>
      </c>
      <c r="F728" s="23">
        <v>203539.83712763101</v>
      </c>
      <c r="G728" s="23">
        <v>19939.231173167998</v>
      </c>
      <c r="H728" s="16">
        <v>10.2080082907876</v>
      </c>
      <c r="I728" s="16" t="s">
        <v>117</v>
      </c>
      <c r="J728" s="16">
        <v>40.419372350618403</v>
      </c>
      <c r="K728" s="17" t="s">
        <v>117</v>
      </c>
      <c r="L728" s="18" t="s">
        <v>117</v>
      </c>
      <c r="N728" s="20" t="s">
        <v>117</v>
      </c>
      <c r="O728" s="20" t="s">
        <v>82</v>
      </c>
    </row>
    <row r="729" spans="1:15" x14ac:dyDescent="0.3">
      <c r="A729" s="12" t="s">
        <v>399</v>
      </c>
      <c r="B729" s="12" t="s">
        <v>147</v>
      </c>
      <c r="C729" s="12" t="s">
        <v>168</v>
      </c>
      <c r="D729" s="12" t="s">
        <v>79</v>
      </c>
      <c r="E729" s="21" t="s">
        <v>116</v>
      </c>
      <c r="F729" s="23" t="s">
        <v>116</v>
      </c>
      <c r="G729" s="23">
        <v>22525.655486337801</v>
      </c>
      <c r="H729" s="16" t="s">
        <v>116</v>
      </c>
      <c r="I729" s="16" t="s">
        <v>117</v>
      </c>
      <c r="J729" s="16" t="s">
        <v>116</v>
      </c>
      <c r="K729" s="17" t="s">
        <v>116</v>
      </c>
      <c r="L729" s="18" t="s">
        <v>116</v>
      </c>
      <c r="M729" s="19" t="s">
        <v>118</v>
      </c>
      <c r="N729" s="20" t="s">
        <v>117</v>
      </c>
      <c r="O729" s="20" t="s">
        <v>82</v>
      </c>
    </row>
    <row r="730" spans="1:15" x14ac:dyDescent="0.3">
      <c r="A730" s="12" t="s">
        <v>400</v>
      </c>
      <c r="B730" s="12" t="s">
        <v>147</v>
      </c>
      <c r="C730" s="12" t="s">
        <v>78</v>
      </c>
      <c r="D730" s="12" t="s">
        <v>103</v>
      </c>
      <c r="E730" s="21">
        <v>7.6091974367999997</v>
      </c>
      <c r="F730" s="23">
        <v>383.59908026890298</v>
      </c>
      <c r="G730" s="23">
        <v>1199.0838275582</v>
      </c>
      <c r="H730" s="16">
        <v>0.31991014427244802</v>
      </c>
      <c r="I730" s="16" t="s">
        <v>117</v>
      </c>
      <c r="J730" s="16">
        <v>0.82039481214188104</v>
      </c>
      <c r="K730" s="17" t="s">
        <v>117</v>
      </c>
      <c r="L730" s="18" t="s">
        <v>117</v>
      </c>
      <c r="M730" s="19" t="s">
        <v>80</v>
      </c>
      <c r="N730" s="20" t="s">
        <v>117</v>
      </c>
      <c r="O730" s="20" t="s">
        <v>82</v>
      </c>
    </row>
    <row r="731" spans="1:15" x14ac:dyDescent="0.3">
      <c r="A731" s="12" t="s">
        <v>401</v>
      </c>
      <c r="B731" s="12" t="s">
        <v>147</v>
      </c>
      <c r="C731" s="12" t="s">
        <v>150</v>
      </c>
      <c r="D731" s="12" t="s">
        <v>103</v>
      </c>
      <c r="E731" s="21">
        <v>7.5992149757333296</v>
      </c>
      <c r="F731" s="23">
        <v>132.32784990469901</v>
      </c>
      <c r="G731" s="23">
        <v>1146.5170586330501</v>
      </c>
      <c r="H731" s="16">
        <v>0.115417253418339</v>
      </c>
      <c r="I731" s="16" t="s">
        <v>117</v>
      </c>
      <c r="J731" s="16">
        <v>7.8061001874629998E-3</v>
      </c>
      <c r="K731" s="17" t="s">
        <v>117</v>
      </c>
      <c r="L731" s="18" t="s">
        <v>117</v>
      </c>
      <c r="M731" s="19" t="s">
        <v>80</v>
      </c>
      <c r="N731" s="20" t="s">
        <v>117</v>
      </c>
      <c r="O731" s="20" t="s">
        <v>82</v>
      </c>
    </row>
    <row r="732" spans="1:15" x14ac:dyDescent="0.3">
      <c r="A732" s="12" t="s">
        <v>402</v>
      </c>
      <c r="B732" s="12" t="s">
        <v>147</v>
      </c>
      <c r="C732" s="12" t="s">
        <v>78</v>
      </c>
      <c r="D732" s="12" t="s">
        <v>103</v>
      </c>
      <c r="E732" s="21">
        <v>7.6091110634666599</v>
      </c>
      <c r="F732" s="23">
        <v>263.28113761246101</v>
      </c>
      <c r="G732" s="23">
        <v>730.54125186123497</v>
      </c>
      <c r="H732" s="16">
        <v>0.36039188333538602</v>
      </c>
      <c r="I732" s="16" t="s">
        <v>117</v>
      </c>
      <c r="J732" s="16">
        <v>0.98128620518804199</v>
      </c>
      <c r="K732" s="17" t="s">
        <v>117</v>
      </c>
      <c r="L732" s="18" t="s">
        <v>117</v>
      </c>
      <c r="M732" s="19" t="s">
        <v>80</v>
      </c>
      <c r="N732" s="20" t="s">
        <v>117</v>
      </c>
      <c r="O732" s="20" t="s">
        <v>82</v>
      </c>
    </row>
    <row r="733" spans="1:15" x14ac:dyDescent="0.3">
      <c r="A733" s="12" t="s">
        <v>403</v>
      </c>
      <c r="B733" s="12" t="s">
        <v>147</v>
      </c>
      <c r="C733" s="12" t="s">
        <v>150</v>
      </c>
      <c r="D733" s="12" t="s">
        <v>79</v>
      </c>
      <c r="E733" s="21" t="s">
        <v>116</v>
      </c>
      <c r="F733" s="23" t="s">
        <v>116</v>
      </c>
      <c r="G733" s="23">
        <v>885.22222186139504</v>
      </c>
      <c r="H733" s="16" t="s">
        <v>116</v>
      </c>
      <c r="I733" s="16" t="s">
        <v>117</v>
      </c>
      <c r="J733" s="16" t="s">
        <v>116</v>
      </c>
      <c r="K733" s="17" t="s">
        <v>116</v>
      </c>
      <c r="L733" s="18" t="s">
        <v>116</v>
      </c>
      <c r="M733" s="19" t="s">
        <v>118</v>
      </c>
      <c r="N733" s="20" t="s">
        <v>117</v>
      </c>
      <c r="O733" s="20" t="s">
        <v>82</v>
      </c>
    </row>
    <row r="734" spans="1:15" x14ac:dyDescent="0.3">
      <c r="A734" s="12" t="s">
        <v>404</v>
      </c>
      <c r="B734" s="12" t="s">
        <v>147</v>
      </c>
      <c r="C734" s="12" t="s">
        <v>78</v>
      </c>
      <c r="D734" s="12" t="s">
        <v>103</v>
      </c>
      <c r="E734" s="21">
        <v>7.5991051879999896</v>
      </c>
      <c r="F734" s="23">
        <v>172.446740558177</v>
      </c>
      <c r="G734" s="23">
        <v>550.77627208847105</v>
      </c>
      <c r="H734" s="16">
        <v>0.31309762111625</v>
      </c>
      <c r="I734" s="16" t="s">
        <v>117</v>
      </c>
      <c r="J734" s="16">
        <v>0.79331996673420202</v>
      </c>
      <c r="K734" s="17" t="s">
        <v>117</v>
      </c>
      <c r="L734" s="18" t="s">
        <v>117</v>
      </c>
      <c r="M734" s="19" t="s">
        <v>80</v>
      </c>
      <c r="N734" s="20" t="s">
        <v>117</v>
      </c>
      <c r="O734" s="20" t="s">
        <v>82</v>
      </c>
    </row>
    <row r="735" spans="1:15" x14ac:dyDescent="0.3">
      <c r="A735" s="12" t="s">
        <v>405</v>
      </c>
      <c r="B735" s="12" t="s">
        <v>147</v>
      </c>
      <c r="C735" s="12" t="s">
        <v>192</v>
      </c>
      <c r="D735" s="12" t="s">
        <v>103</v>
      </c>
      <c r="E735" s="21">
        <v>7.5992182293333297</v>
      </c>
      <c r="F735" s="23">
        <v>235.191660993461</v>
      </c>
      <c r="G735" s="23">
        <v>31329.230916271699</v>
      </c>
      <c r="H735" s="16">
        <v>7.5070997313029996E-3</v>
      </c>
      <c r="I735" s="16" t="s">
        <v>117</v>
      </c>
      <c r="J735" s="16">
        <v>-0.42089195967941001</v>
      </c>
      <c r="K735" s="17" t="s">
        <v>117</v>
      </c>
      <c r="L735" s="18" t="s">
        <v>117</v>
      </c>
      <c r="M735" s="19" t="s">
        <v>80</v>
      </c>
      <c r="N735" s="20" t="s">
        <v>117</v>
      </c>
      <c r="O735" s="20" t="s">
        <v>82</v>
      </c>
    </row>
    <row r="736" spans="1:15" x14ac:dyDescent="0.3">
      <c r="A736" s="12" t="s">
        <v>406</v>
      </c>
      <c r="B736" s="12" t="s">
        <v>147</v>
      </c>
      <c r="C736" s="12" t="s">
        <v>187</v>
      </c>
      <c r="D736" s="12" t="s">
        <v>103</v>
      </c>
      <c r="E736" s="21">
        <v>7.5991632685333297</v>
      </c>
      <c r="F736" s="23">
        <v>133593.03750385399</v>
      </c>
      <c r="G736" s="23">
        <v>21738.8518261262</v>
      </c>
      <c r="H736" s="16">
        <v>6.1453584840805204</v>
      </c>
      <c r="I736" s="16" t="s">
        <v>117</v>
      </c>
      <c r="J736" s="16">
        <v>24.0761801347637</v>
      </c>
      <c r="K736" s="17" t="s">
        <v>117</v>
      </c>
      <c r="L736" s="18" t="s">
        <v>117</v>
      </c>
      <c r="N736" s="20" t="s">
        <v>117</v>
      </c>
      <c r="O736" s="20" t="s">
        <v>82</v>
      </c>
    </row>
    <row r="737" spans="1:15" x14ac:dyDescent="0.3">
      <c r="A737" s="12" t="s">
        <v>407</v>
      </c>
      <c r="B737" s="12" t="s">
        <v>147</v>
      </c>
      <c r="C737" s="12" t="s">
        <v>170</v>
      </c>
      <c r="D737" s="12" t="s">
        <v>103</v>
      </c>
      <c r="E737" s="21">
        <v>7.5990848623999998</v>
      </c>
      <c r="F737" s="23">
        <v>128.31040551092701</v>
      </c>
      <c r="G737" s="23">
        <v>5270.8048683724701</v>
      </c>
      <c r="H737" s="16">
        <v>2.4343607611212001E-2</v>
      </c>
      <c r="I737" s="16" t="s">
        <v>117</v>
      </c>
      <c r="J737" s="16">
        <v>-0.35400967490442897</v>
      </c>
      <c r="K737" s="17" t="s">
        <v>117</v>
      </c>
      <c r="L737" s="18" t="s">
        <v>117</v>
      </c>
      <c r="M737" s="19" t="s">
        <v>80</v>
      </c>
      <c r="N737" s="20" t="s">
        <v>117</v>
      </c>
      <c r="O737" s="20" t="s">
        <v>82</v>
      </c>
    </row>
    <row r="738" spans="1:15" x14ac:dyDescent="0.3">
      <c r="A738" s="12" t="s">
        <v>408</v>
      </c>
      <c r="B738" s="12" t="s">
        <v>147</v>
      </c>
      <c r="C738" s="12" t="s">
        <v>199</v>
      </c>
      <c r="D738" s="12" t="s">
        <v>103</v>
      </c>
      <c r="E738" s="21">
        <v>7.6091898554666599</v>
      </c>
      <c r="F738" s="23">
        <v>41876.564603216902</v>
      </c>
      <c r="G738" s="23">
        <v>15892.462042081401</v>
      </c>
      <c r="H738" s="16">
        <v>2.6349954143248802</v>
      </c>
      <c r="I738" s="16" t="s">
        <v>117</v>
      </c>
      <c r="J738" s="16">
        <v>10.0375235597191</v>
      </c>
      <c r="K738" s="17" t="s">
        <v>117</v>
      </c>
      <c r="L738" s="18" t="s">
        <v>117</v>
      </c>
      <c r="N738" s="20" t="s">
        <v>117</v>
      </c>
      <c r="O738" s="20" t="s">
        <v>82</v>
      </c>
    </row>
    <row r="739" spans="1:15" x14ac:dyDescent="0.3">
      <c r="A739" s="12" t="s">
        <v>409</v>
      </c>
      <c r="B739" s="12" t="s">
        <v>147</v>
      </c>
      <c r="C739" s="12" t="s">
        <v>156</v>
      </c>
      <c r="D739" s="12" t="s">
        <v>103</v>
      </c>
      <c r="E739" s="21">
        <v>7.5992104632000004</v>
      </c>
      <c r="F739" s="23">
        <v>10600.285290134199</v>
      </c>
      <c r="G739" s="23">
        <v>1510.79360884425</v>
      </c>
      <c r="H739" s="16">
        <v>7.0163688991531696</v>
      </c>
      <c r="I739" s="16" t="s">
        <v>117</v>
      </c>
      <c r="J739" s="16">
        <v>27.571355518544301</v>
      </c>
      <c r="K739" s="17" t="s">
        <v>117</v>
      </c>
      <c r="L739" s="18" t="s">
        <v>117</v>
      </c>
      <c r="N739" s="20" t="s">
        <v>117</v>
      </c>
      <c r="O739" s="20" t="s">
        <v>82</v>
      </c>
    </row>
    <row r="740" spans="1:15" x14ac:dyDescent="0.3">
      <c r="A740" s="12" t="s">
        <v>410</v>
      </c>
      <c r="B740" s="12" t="s">
        <v>147</v>
      </c>
      <c r="C740" s="12" t="s">
        <v>152</v>
      </c>
      <c r="D740" s="12" t="s">
        <v>103</v>
      </c>
      <c r="E740" s="21">
        <v>7.5990981010666596</v>
      </c>
      <c r="F740" s="23">
        <v>979.41397361082602</v>
      </c>
      <c r="G740" s="23">
        <v>29203.566349396799</v>
      </c>
      <c r="H740" s="16">
        <v>3.3537478330315E-2</v>
      </c>
      <c r="I740" s="16" t="s">
        <v>117</v>
      </c>
      <c r="J740" s="16">
        <v>-0.31748670508105498</v>
      </c>
      <c r="K740" s="17" t="s">
        <v>117</v>
      </c>
      <c r="L740" s="18" t="s">
        <v>117</v>
      </c>
      <c r="M740" s="19" t="s">
        <v>80</v>
      </c>
      <c r="N740" s="20" t="s">
        <v>117</v>
      </c>
      <c r="O740" s="20" t="s">
        <v>82</v>
      </c>
    </row>
    <row r="741" spans="1:15" x14ac:dyDescent="0.3">
      <c r="A741" s="12" t="s">
        <v>411</v>
      </c>
      <c r="B741" s="12" t="s">
        <v>147</v>
      </c>
      <c r="C741" s="12" t="s">
        <v>150</v>
      </c>
      <c r="D741" s="12" t="s">
        <v>79</v>
      </c>
      <c r="E741" s="21" t="s">
        <v>116</v>
      </c>
      <c r="F741" s="23" t="s">
        <v>116</v>
      </c>
      <c r="G741" s="23">
        <v>674.60127833597096</v>
      </c>
      <c r="H741" s="16" t="s">
        <v>116</v>
      </c>
      <c r="I741" s="16" t="s">
        <v>117</v>
      </c>
      <c r="J741" s="16" t="s">
        <v>116</v>
      </c>
      <c r="K741" s="17" t="s">
        <v>116</v>
      </c>
      <c r="L741" s="18" t="s">
        <v>116</v>
      </c>
      <c r="M741" s="19" t="s">
        <v>118</v>
      </c>
      <c r="N741" s="20" t="s">
        <v>117</v>
      </c>
      <c r="O741" s="20" t="s">
        <v>82</v>
      </c>
    </row>
    <row r="742" spans="1:15" x14ac:dyDescent="0.3">
      <c r="A742" s="12" t="s">
        <v>412</v>
      </c>
      <c r="B742" s="12" t="s">
        <v>147</v>
      </c>
      <c r="C742" s="12" t="s">
        <v>174</v>
      </c>
      <c r="D742" s="12" t="s">
        <v>79</v>
      </c>
      <c r="E742" s="21" t="s">
        <v>116</v>
      </c>
      <c r="F742" s="23" t="s">
        <v>116</v>
      </c>
      <c r="G742" s="23">
        <v>7360.8122373149399</v>
      </c>
      <c r="H742" s="16" t="s">
        <v>116</v>
      </c>
      <c r="I742" s="16" t="s">
        <v>117</v>
      </c>
      <c r="J742" s="16" t="s">
        <v>116</v>
      </c>
      <c r="K742" s="17" t="s">
        <v>116</v>
      </c>
      <c r="L742" s="18" t="s">
        <v>116</v>
      </c>
      <c r="M742" s="19" t="s">
        <v>118</v>
      </c>
      <c r="N742" s="20" t="s">
        <v>117</v>
      </c>
      <c r="O742" s="20" t="s">
        <v>82</v>
      </c>
    </row>
    <row r="743" spans="1:15" x14ac:dyDescent="0.3">
      <c r="A743" s="12" t="s">
        <v>413</v>
      </c>
      <c r="B743" s="12" t="s">
        <v>147</v>
      </c>
      <c r="C743" s="12" t="s">
        <v>203</v>
      </c>
      <c r="D743" s="12" t="s">
        <v>103</v>
      </c>
      <c r="E743" s="21">
        <v>7.6091746552000004</v>
      </c>
      <c r="F743" s="23">
        <v>27647.9585536376</v>
      </c>
      <c r="G743" s="23">
        <v>8566.7731171579198</v>
      </c>
      <c r="H743" s="16">
        <v>3.2273480545741302</v>
      </c>
      <c r="I743" s="16" t="s">
        <v>117</v>
      </c>
      <c r="J743" s="16">
        <v>12.401136638121599</v>
      </c>
      <c r="K743" s="17" t="s">
        <v>117</v>
      </c>
      <c r="L743" s="18" t="s">
        <v>117</v>
      </c>
      <c r="N743" s="20" t="s">
        <v>117</v>
      </c>
      <c r="O743" s="20" t="s">
        <v>82</v>
      </c>
    </row>
    <row r="744" spans="1:15" x14ac:dyDescent="0.3">
      <c r="A744" s="12" t="s">
        <v>414</v>
      </c>
      <c r="B744" s="12" t="s">
        <v>147</v>
      </c>
      <c r="C744" s="12" t="s">
        <v>205</v>
      </c>
      <c r="D744" s="12" t="s">
        <v>79</v>
      </c>
      <c r="E744" s="21" t="s">
        <v>116</v>
      </c>
      <c r="F744" s="23" t="s">
        <v>116</v>
      </c>
      <c r="G744" s="23">
        <v>8975.6116435542699</v>
      </c>
      <c r="H744" s="16" t="s">
        <v>116</v>
      </c>
      <c r="I744" s="16" t="s">
        <v>117</v>
      </c>
      <c r="J744" s="16" t="s">
        <v>116</v>
      </c>
      <c r="K744" s="17" t="s">
        <v>116</v>
      </c>
      <c r="L744" s="18" t="s">
        <v>116</v>
      </c>
      <c r="M744" s="19" t="s">
        <v>118</v>
      </c>
      <c r="N744" s="20" t="s">
        <v>117</v>
      </c>
      <c r="O744" s="20" t="s">
        <v>82</v>
      </c>
    </row>
    <row r="745" spans="1:15" x14ac:dyDescent="0.3">
      <c r="A745" s="12" t="s">
        <v>415</v>
      </c>
      <c r="B745" s="12" t="s">
        <v>147</v>
      </c>
      <c r="C745" s="12" t="s">
        <v>160</v>
      </c>
      <c r="D745" s="12" t="s">
        <v>103</v>
      </c>
      <c r="E745" s="21">
        <v>7.6092012975999896</v>
      </c>
      <c r="F745" s="23">
        <v>14373.454193996</v>
      </c>
      <c r="G745" s="23">
        <v>16338.1839953583</v>
      </c>
      <c r="H745" s="16">
        <v>0.87974613323484696</v>
      </c>
      <c r="I745" s="16" t="s">
        <v>117</v>
      </c>
      <c r="J745" s="16">
        <v>3.0462992091407002</v>
      </c>
      <c r="K745" s="17" t="s">
        <v>117</v>
      </c>
      <c r="L745" s="18" t="s">
        <v>117</v>
      </c>
      <c r="N745" s="20" t="s">
        <v>117</v>
      </c>
      <c r="O745" s="20" t="s">
        <v>82</v>
      </c>
    </row>
    <row r="746" spans="1:15" x14ac:dyDescent="0.3">
      <c r="A746" s="12" t="s">
        <v>416</v>
      </c>
      <c r="B746" s="12" t="s">
        <v>147</v>
      </c>
      <c r="C746" s="12" t="s">
        <v>211</v>
      </c>
      <c r="D746" s="12" t="s">
        <v>103</v>
      </c>
      <c r="E746" s="21">
        <v>7.6091787776000004</v>
      </c>
      <c r="F746" s="23">
        <v>17378.531797285701</v>
      </c>
      <c r="G746" s="23">
        <v>6729.1393266529203</v>
      </c>
      <c r="H746" s="16">
        <v>2.5825786855761002</v>
      </c>
      <c r="I746" s="16" t="s">
        <v>117</v>
      </c>
      <c r="J746" s="16">
        <v>9.8284732204551197</v>
      </c>
      <c r="K746" s="17" t="s">
        <v>117</v>
      </c>
      <c r="L746" s="18" t="s">
        <v>117</v>
      </c>
      <c r="N746" s="20" t="s">
        <v>117</v>
      </c>
      <c r="O746" s="20" t="s">
        <v>82</v>
      </c>
    </row>
    <row r="747" spans="1:15" x14ac:dyDescent="0.3">
      <c r="A747" s="12" t="s">
        <v>417</v>
      </c>
      <c r="B747" s="12" t="s">
        <v>147</v>
      </c>
      <c r="C747" s="12" t="s">
        <v>183</v>
      </c>
      <c r="D747" s="12" t="s">
        <v>79</v>
      </c>
      <c r="E747" s="21" t="s">
        <v>116</v>
      </c>
      <c r="F747" s="23" t="s">
        <v>116</v>
      </c>
      <c r="G747" s="23">
        <v>12034.367316314299</v>
      </c>
      <c r="H747" s="16" t="s">
        <v>116</v>
      </c>
      <c r="I747" s="16" t="s">
        <v>117</v>
      </c>
      <c r="J747" s="16" t="s">
        <v>116</v>
      </c>
      <c r="K747" s="17" t="s">
        <v>116</v>
      </c>
      <c r="L747" s="18" t="s">
        <v>116</v>
      </c>
      <c r="M747" s="19" t="s">
        <v>118</v>
      </c>
      <c r="N747" s="20" t="s">
        <v>117</v>
      </c>
      <c r="O747" s="20" t="s">
        <v>82</v>
      </c>
    </row>
    <row r="748" spans="1:15" x14ac:dyDescent="0.3">
      <c r="A748" s="12" t="s">
        <v>418</v>
      </c>
      <c r="B748" s="12" t="s">
        <v>147</v>
      </c>
      <c r="C748" s="12" t="s">
        <v>164</v>
      </c>
      <c r="D748" s="12" t="s">
        <v>103</v>
      </c>
      <c r="E748" s="21">
        <v>7.6092199725333298</v>
      </c>
      <c r="F748" s="23">
        <v>19673.071587730999</v>
      </c>
      <c r="G748" s="23">
        <v>13325.302894378099</v>
      </c>
      <c r="H748" s="16">
        <v>1.4763695612526</v>
      </c>
      <c r="I748" s="16" t="s">
        <v>117</v>
      </c>
      <c r="J748" s="16">
        <v>5.4205658875543898</v>
      </c>
      <c r="K748" s="17" t="s">
        <v>117</v>
      </c>
      <c r="L748" s="18" t="s">
        <v>117</v>
      </c>
      <c r="N748" s="20" t="s">
        <v>117</v>
      </c>
      <c r="O748" s="20" t="s">
        <v>82</v>
      </c>
    </row>
    <row r="749" spans="1:15" x14ac:dyDescent="0.3">
      <c r="A749" s="12" t="s">
        <v>419</v>
      </c>
      <c r="B749" s="12" t="s">
        <v>147</v>
      </c>
      <c r="C749" s="12" t="s">
        <v>354</v>
      </c>
      <c r="D749" s="12" t="s">
        <v>103</v>
      </c>
      <c r="E749" s="21">
        <v>7.6091947517333303</v>
      </c>
      <c r="F749" s="23">
        <v>23959.239068096002</v>
      </c>
      <c r="G749" s="23">
        <v>1125.2193705633599</v>
      </c>
      <c r="H749" s="16">
        <v>21.292949352711901</v>
      </c>
      <c r="I749" s="16" t="s">
        <v>117</v>
      </c>
      <c r="J749" s="16">
        <v>85.550375694939106</v>
      </c>
      <c r="K749" s="17" t="s">
        <v>117</v>
      </c>
      <c r="L749" s="18" t="s">
        <v>117</v>
      </c>
      <c r="N749" s="20" t="s">
        <v>117</v>
      </c>
      <c r="O749" s="20" t="s">
        <v>82</v>
      </c>
    </row>
    <row r="750" spans="1:15" x14ac:dyDescent="0.3">
      <c r="A750" s="12" t="s">
        <v>420</v>
      </c>
      <c r="B750" s="12" t="s">
        <v>147</v>
      </c>
      <c r="C750" s="12" t="s">
        <v>216</v>
      </c>
      <c r="D750" s="12" t="s">
        <v>103</v>
      </c>
      <c r="E750" s="21">
        <v>7.5991996498666596</v>
      </c>
      <c r="F750" s="23">
        <v>66.630641130151801</v>
      </c>
      <c r="G750" s="23">
        <v>1217.2656465948101</v>
      </c>
      <c r="H750" s="16">
        <v>5.473796234745E-2</v>
      </c>
      <c r="I750" s="16" t="s">
        <v>117</v>
      </c>
      <c r="J750" s="16">
        <v>-0.233265098604576</v>
      </c>
      <c r="K750" s="17" t="s">
        <v>117</v>
      </c>
      <c r="L750" s="18" t="s">
        <v>117</v>
      </c>
      <c r="M750" s="19" t="s">
        <v>80</v>
      </c>
      <c r="N750" s="20" t="s">
        <v>117</v>
      </c>
      <c r="O750" s="20" t="s">
        <v>82</v>
      </c>
    </row>
    <row r="752" spans="1:15" x14ac:dyDescent="0.3">
      <c r="A752" s="11" t="s">
        <v>50</v>
      </c>
      <c r="C752" s="11" t="s">
        <v>51</v>
      </c>
      <c r="D752" s="11" t="s">
        <v>52</v>
      </c>
      <c r="F752" s="13" t="s">
        <v>53</v>
      </c>
      <c r="G752" s="14" t="s">
        <v>54</v>
      </c>
      <c r="H752" s="15"/>
    </row>
    <row r="753" spans="1:16" x14ac:dyDescent="0.3">
      <c r="A753" s="12" t="s">
        <v>429</v>
      </c>
      <c r="C753" s="12" t="s">
        <v>239</v>
      </c>
      <c r="D753" s="12" t="s">
        <v>240</v>
      </c>
      <c r="F753" s="22" t="s">
        <v>58</v>
      </c>
      <c r="G753" s="22" t="s">
        <v>430</v>
      </c>
    </row>
    <row r="754" spans="1:16" x14ac:dyDescent="0.3">
      <c r="I754" s="24" t="s">
        <v>60</v>
      </c>
      <c r="J754" s="24" t="s">
        <v>61</v>
      </c>
    </row>
    <row r="755" spans="1:16" s="1" customFormat="1" x14ac:dyDescent="0.3">
      <c r="A755" s="11" t="s">
        <v>62</v>
      </c>
      <c r="B755" s="11" t="s">
        <v>63</v>
      </c>
      <c r="C755" s="11" t="s">
        <v>64</v>
      </c>
      <c r="D755" s="25" t="s">
        <v>65</v>
      </c>
      <c r="E755" s="30" t="s">
        <v>75</v>
      </c>
      <c r="F755" s="26" t="s">
        <v>66</v>
      </c>
      <c r="G755" s="26" t="s">
        <v>67</v>
      </c>
      <c r="H755" s="24" t="s">
        <v>68</v>
      </c>
      <c r="I755" s="24" t="s">
        <v>69</v>
      </c>
      <c r="J755" s="24" t="s">
        <v>69</v>
      </c>
      <c r="K755" s="27" t="s">
        <v>70</v>
      </c>
      <c r="L755" s="28" t="s">
        <v>71</v>
      </c>
      <c r="M755" s="29" t="s">
        <v>72</v>
      </c>
      <c r="N755" s="29" t="s">
        <v>73</v>
      </c>
      <c r="O755" s="29" t="s">
        <v>74</v>
      </c>
      <c r="P755" s="29"/>
    </row>
    <row r="756" spans="1:16" x14ac:dyDescent="0.3">
      <c r="A756" s="12" t="s">
        <v>294</v>
      </c>
      <c r="B756" s="12" t="s">
        <v>77</v>
      </c>
      <c r="C756" s="12" t="s">
        <v>78</v>
      </c>
      <c r="D756" s="12" t="s">
        <v>79</v>
      </c>
      <c r="E756" s="21">
        <v>7.8236750967999997</v>
      </c>
      <c r="F756" s="23">
        <v>26631.633702283601</v>
      </c>
      <c r="G756" s="23" t="s">
        <v>117</v>
      </c>
      <c r="H756" s="16" t="s">
        <v>117</v>
      </c>
      <c r="I756" s="16">
        <v>5</v>
      </c>
      <c r="J756" s="16" t="s">
        <v>117</v>
      </c>
      <c r="K756" s="17" t="s">
        <v>117</v>
      </c>
      <c r="L756" s="18" t="s">
        <v>117</v>
      </c>
      <c r="N756" s="20" t="s">
        <v>81</v>
      </c>
    </row>
    <row r="757" spans="1:16" x14ac:dyDescent="0.3">
      <c r="A757" s="12" t="s">
        <v>295</v>
      </c>
      <c r="B757" s="12" t="s">
        <v>77</v>
      </c>
      <c r="C757" s="12" t="s">
        <v>84</v>
      </c>
      <c r="D757" s="12" t="s">
        <v>79</v>
      </c>
      <c r="E757" s="21">
        <v>7.8237036626666603</v>
      </c>
      <c r="F757" s="23">
        <v>55031.393642521201</v>
      </c>
      <c r="G757" s="23" t="s">
        <v>117</v>
      </c>
      <c r="H757" s="16" t="s">
        <v>117</v>
      </c>
      <c r="I757" s="16">
        <v>5</v>
      </c>
      <c r="J757" s="16" t="s">
        <v>117</v>
      </c>
      <c r="K757" s="17" t="s">
        <v>117</v>
      </c>
      <c r="L757" s="18" t="s">
        <v>117</v>
      </c>
      <c r="N757" s="20" t="s">
        <v>85</v>
      </c>
    </row>
    <row r="758" spans="1:16" x14ac:dyDescent="0.3">
      <c r="A758" s="12" t="s">
        <v>296</v>
      </c>
      <c r="B758" s="12" t="s">
        <v>77</v>
      </c>
      <c r="C758" s="12" t="s">
        <v>87</v>
      </c>
      <c r="D758" s="12" t="s">
        <v>79</v>
      </c>
      <c r="E758" s="21">
        <v>7.8236061458666599</v>
      </c>
      <c r="F758" s="23">
        <v>99020.153613940507</v>
      </c>
      <c r="G758" s="23" t="s">
        <v>117</v>
      </c>
      <c r="H758" s="16" t="s">
        <v>117</v>
      </c>
      <c r="I758" s="16">
        <v>5</v>
      </c>
      <c r="J758" s="16" t="s">
        <v>117</v>
      </c>
      <c r="K758" s="17" t="s">
        <v>117</v>
      </c>
      <c r="L758" s="18" t="s">
        <v>117</v>
      </c>
      <c r="N758" s="20" t="s">
        <v>88</v>
      </c>
    </row>
    <row r="759" spans="1:16" x14ac:dyDescent="0.3">
      <c r="A759" s="12" t="s">
        <v>297</v>
      </c>
      <c r="B759" s="12" t="s">
        <v>77</v>
      </c>
      <c r="C759" s="12" t="s">
        <v>90</v>
      </c>
      <c r="D759" s="12" t="s">
        <v>79</v>
      </c>
      <c r="E759" s="21">
        <v>7.8236406386666602</v>
      </c>
      <c r="F759" s="23">
        <v>9560.7579547029</v>
      </c>
      <c r="G759" s="23" t="s">
        <v>117</v>
      </c>
      <c r="H759" s="16" t="s">
        <v>117</v>
      </c>
      <c r="I759" s="16">
        <v>5</v>
      </c>
      <c r="J759" s="16" t="s">
        <v>117</v>
      </c>
      <c r="K759" s="17" t="s">
        <v>117</v>
      </c>
      <c r="L759" s="18" t="s">
        <v>117</v>
      </c>
      <c r="N759" s="20" t="s">
        <v>91</v>
      </c>
    </row>
    <row r="760" spans="1:16" x14ac:dyDescent="0.3">
      <c r="A760" s="12" t="s">
        <v>298</v>
      </c>
      <c r="B760" s="12" t="s">
        <v>77</v>
      </c>
      <c r="C760" s="12" t="s">
        <v>93</v>
      </c>
      <c r="D760" s="12" t="s">
        <v>79</v>
      </c>
      <c r="E760" s="21">
        <v>7.8235875208000003</v>
      </c>
      <c r="F760" s="23">
        <v>20622.455791599899</v>
      </c>
      <c r="G760" s="23" t="s">
        <v>117</v>
      </c>
      <c r="H760" s="16" t="s">
        <v>117</v>
      </c>
      <c r="I760" s="16">
        <v>5</v>
      </c>
      <c r="J760" s="16" t="s">
        <v>117</v>
      </c>
      <c r="K760" s="17" t="s">
        <v>117</v>
      </c>
      <c r="L760" s="18" t="s">
        <v>117</v>
      </c>
      <c r="N760" s="20" t="s">
        <v>94</v>
      </c>
    </row>
    <row r="761" spans="1:16" x14ac:dyDescent="0.3">
      <c r="A761" s="12" t="s">
        <v>299</v>
      </c>
      <c r="B761" s="12" t="s">
        <v>77</v>
      </c>
      <c r="C761" s="12" t="s">
        <v>96</v>
      </c>
      <c r="D761" s="12" t="s">
        <v>79</v>
      </c>
      <c r="E761" s="21">
        <v>7.8236987402666598</v>
      </c>
      <c r="F761" s="23">
        <v>99613.291475691105</v>
      </c>
      <c r="G761" s="23" t="s">
        <v>117</v>
      </c>
      <c r="H761" s="16" t="s">
        <v>117</v>
      </c>
      <c r="I761" s="16">
        <v>5</v>
      </c>
      <c r="J761" s="16" t="s">
        <v>117</v>
      </c>
      <c r="K761" s="17" t="s">
        <v>117</v>
      </c>
      <c r="L761" s="18" t="s">
        <v>117</v>
      </c>
      <c r="N761" s="20" t="s">
        <v>97</v>
      </c>
    </row>
    <row r="762" spans="1:16" x14ac:dyDescent="0.3">
      <c r="A762" s="12" t="s">
        <v>300</v>
      </c>
      <c r="B762" s="12" t="s">
        <v>77</v>
      </c>
      <c r="C762" s="12" t="s">
        <v>99</v>
      </c>
      <c r="D762" s="12" t="s">
        <v>79</v>
      </c>
      <c r="E762" s="21">
        <v>7.8236611317333304</v>
      </c>
      <c r="F762" s="23">
        <v>206894.95889192101</v>
      </c>
      <c r="G762" s="23" t="s">
        <v>117</v>
      </c>
      <c r="H762" s="16" t="s">
        <v>117</v>
      </c>
      <c r="I762" s="16">
        <v>5</v>
      </c>
      <c r="J762" s="16" t="s">
        <v>117</v>
      </c>
      <c r="K762" s="17" t="s">
        <v>117</v>
      </c>
      <c r="L762" s="18" t="s">
        <v>117</v>
      </c>
      <c r="N762" s="20" t="s">
        <v>100</v>
      </c>
    </row>
    <row r="763" spans="1:16" x14ac:dyDescent="0.3">
      <c r="A763" s="12" t="s">
        <v>301</v>
      </c>
      <c r="B763" s="12" t="s">
        <v>77</v>
      </c>
      <c r="C763" s="12" t="s">
        <v>102</v>
      </c>
      <c r="D763" s="12" t="s">
        <v>79</v>
      </c>
      <c r="E763" s="21">
        <v>7.8236427837333302</v>
      </c>
      <c r="F763" s="23">
        <v>192324.02784396199</v>
      </c>
      <c r="G763" s="23" t="s">
        <v>117</v>
      </c>
      <c r="H763" s="16" t="s">
        <v>117</v>
      </c>
      <c r="I763" s="16">
        <v>5</v>
      </c>
      <c r="J763" s="16" t="s">
        <v>117</v>
      </c>
      <c r="K763" s="17" t="s">
        <v>117</v>
      </c>
      <c r="L763" s="18" t="s">
        <v>117</v>
      </c>
      <c r="N763" s="20" t="s">
        <v>104</v>
      </c>
    </row>
    <row r="764" spans="1:16" x14ac:dyDescent="0.3">
      <c r="A764" s="12" t="s">
        <v>302</v>
      </c>
      <c r="B764" s="12" t="s">
        <v>77</v>
      </c>
      <c r="C764" s="12" t="s">
        <v>78</v>
      </c>
      <c r="D764" s="12" t="s">
        <v>79</v>
      </c>
      <c r="E764" s="21">
        <v>7.8236646597333301</v>
      </c>
      <c r="F764" s="23">
        <v>8648.6967119865494</v>
      </c>
      <c r="G764" s="23" t="s">
        <v>117</v>
      </c>
      <c r="H764" s="16" t="s">
        <v>117</v>
      </c>
      <c r="I764" s="16">
        <v>5</v>
      </c>
      <c r="J764" s="16" t="s">
        <v>117</v>
      </c>
      <c r="K764" s="17" t="s">
        <v>117</v>
      </c>
      <c r="L764" s="18" t="s">
        <v>117</v>
      </c>
      <c r="N764" s="20" t="s">
        <v>81</v>
      </c>
    </row>
    <row r="765" spans="1:16" x14ac:dyDescent="0.3">
      <c r="A765" s="12" t="s">
        <v>303</v>
      </c>
      <c r="B765" s="12" t="s">
        <v>77</v>
      </c>
      <c r="C765" s="12" t="s">
        <v>84</v>
      </c>
      <c r="D765" s="12" t="s">
        <v>79</v>
      </c>
      <c r="E765" s="21">
        <v>7.8236958229333302</v>
      </c>
      <c r="F765" s="23">
        <v>11607.9054164728</v>
      </c>
      <c r="G765" s="23" t="s">
        <v>117</v>
      </c>
      <c r="H765" s="16" t="s">
        <v>117</v>
      </c>
      <c r="I765" s="16">
        <v>5</v>
      </c>
      <c r="J765" s="16" t="s">
        <v>117</v>
      </c>
      <c r="K765" s="17" t="s">
        <v>117</v>
      </c>
      <c r="L765" s="18" t="s">
        <v>117</v>
      </c>
      <c r="N765" s="20" t="s">
        <v>85</v>
      </c>
    </row>
    <row r="766" spans="1:16" x14ac:dyDescent="0.3">
      <c r="A766" s="12" t="s">
        <v>304</v>
      </c>
      <c r="B766" s="12" t="s">
        <v>77</v>
      </c>
      <c r="C766" s="12" t="s">
        <v>87</v>
      </c>
      <c r="D766" s="12" t="s">
        <v>79</v>
      </c>
      <c r="E766" s="21">
        <v>7.8236814696000003</v>
      </c>
      <c r="F766" s="23">
        <v>143573.18474097399</v>
      </c>
      <c r="G766" s="23" t="s">
        <v>117</v>
      </c>
      <c r="H766" s="16" t="s">
        <v>117</v>
      </c>
      <c r="I766" s="16">
        <v>5</v>
      </c>
      <c r="J766" s="16" t="s">
        <v>117</v>
      </c>
      <c r="K766" s="17" t="s">
        <v>117</v>
      </c>
      <c r="L766" s="18" t="s">
        <v>117</v>
      </c>
      <c r="N766" s="20" t="s">
        <v>88</v>
      </c>
    </row>
    <row r="767" spans="1:16" x14ac:dyDescent="0.3">
      <c r="A767" s="12" t="s">
        <v>305</v>
      </c>
      <c r="B767" s="12" t="s">
        <v>77</v>
      </c>
      <c r="C767" s="12" t="s">
        <v>90</v>
      </c>
      <c r="D767" s="12" t="s">
        <v>103</v>
      </c>
      <c r="E767" s="21">
        <v>7.82370827466666</v>
      </c>
      <c r="F767" s="23">
        <v>3838.2515634413298</v>
      </c>
      <c r="G767" s="23" t="s">
        <v>117</v>
      </c>
      <c r="H767" s="16" t="s">
        <v>117</v>
      </c>
      <c r="I767" s="16">
        <v>5</v>
      </c>
      <c r="J767" s="16" t="s">
        <v>117</v>
      </c>
      <c r="K767" s="17" t="s">
        <v>117</v>
      </c>
      <c r="L767" s="18" t="s">
        <v>117</v>
      </c>
      <c r="N767" s="20" t="s">
        <v>91</v>
      </c>
    </row>
    <row r="768" spans="1:16" x14ac:dyDescent="0.3">
      <c r="A768" s="12" t="s">
        <v>306</v>
      </c>
      <c r="B768" s="12" t="s">
        <v>77</v>
      </c>
      <c r="C768" s="12" t="s">
        <v>93</v>
      </c>
      <c r="D768" s="12" t="s">
        <v>79</v>
      </c>
      <c r="E768" s="21">
        <v>7.8236217906666603</v>
      </c>
      <c r="F768" s="23">
        <v>5504.5181289389602</v>
      </c>
      <c r="G768" s="23" t="s">
        <v>117</v>
      </c>
      <c r="H768" s="16" t="s">
        <v>117</v>
      </c>
      <c r="I768" s="16">
        <v>5</v>
      </c>
      <c r="J768" s="16" t="s">
        <v>117</v>
      </c>
      <c r="K768" s="17" t="s">
        <v>117</v>
      </c>
      <c r="L768" s="18" t="s">
        <v>117</v>
      </c>
      <c r="N768" s="20" t="s">
        <v>94</v>
      </c>
    </row>
    <row r="769" spans="1:14" x14ac:dyDescent="0.3">
      <c r="A769" s="12" t="s">
        <v>307</v>
      </c>
      <c r="B769" s="12" t="s">
        <v>77</v>
      </c>
      <c r="C769" s="12" t="s">
        <v>96</v>
      </c>
      <c r="D769" s="12" t="s">
        <v>79</v>
      </c>
      <c r="E769" s="21">
        <v>7.8236879343999997</v>
      </c>
      <c r="F769" s="23">
        <v>29092.162047804901</v>
      </c>
      <c r="G769" s="23" t="s">
        <v>117</v>
      </c>
      <c r="H769" s="16" t="s">
        <v>117</v>
      </c>
      <c r="I769" s="16">
        <v>5</v>
      </c>
      <c r="J769" s="16" t="s">
        <v>117</v>
      </c>
      <c r="K769" s="17" t="s">
        <v>117</v>
      </c>
      <c r="L769" s="18" t="s">
        <v>117</v>
      </c>
      <c r="N769" s="20" t="s">
        <v>97</v>
      </c>
    </row>
    <row r="770" spans="1:14" x14ac:dyDescent="0.3">
      <c r="A770" s="12" t="s">
        <v>308</v>
      </c>
      <c r="B770" s="12" t="s">
        <v>77</v>
      </c>
      <c r="C770" s="12" t="s">
        <v>99</v>
      </c>
      <c r="D770" s="12" t="s">
        <v>79</v>
      </c>
      <c r="E770" s="21">
        <v>7.8236135781333296</v>
      </c>
      <c r="F770" s="23">
        <v>202452.85218186499</v>
      </c>
      <c r="G770" s="23" t="s">
        <v>117</v>
      </c>
      <c r="H770" s="16" t="s">
        <v>117</v>
      </c>
      <c r="I770" s="16">
        <v>5</v>
      </c>
      <c r="J770" s="16" t="s">
        <v>117</v>
      </c>
      <c r="K770" s="17" t="s">
        <v>117</v>
      </c>
      <c r="L770" s="18" t="s">
        <v>117</v>
      </c>
      <c r="N770" s="20" t="s">
        <v>100</v>
      </c>
    </row>
    <row r="771" spans="1:14" x14ac:dyDescent="0.3">
      <c r="A771" s="12" t="s">
        <v>309</v>
      </c>
      <c r="B771" s="12" t="s">
        <v>77</v>
      </c>
      <c r="C771" s="12" t="s">
        <v>102</v>
      </c>
      <c r="D771" s="12" t="s">
        <v>79</v>
      </c>
      <c r="E771" s="21">
        <v>7.82366529173333</v>
      </c>
      <c r="F771" s="23">
        <v>191313.470277947</v>
      </c>
      <c r="G771" s="23" t="s">
        <v>117</v>
      </c>
      <c r="H771" s="16" t="s">
        <v>117</v>
      </c>
      <c r="I771" s="16">
        <v>5</v>
      </c>
      <c r="J771" s="16" t="s">
        <v>117</v>
      </c>
      <c r="K771" s="17" t="s">
        <v>117</v>
      </c>
      <c r="L771" s="18" t="s">
        <v>117</v>
      </c>
      <c r="N771" s="20" t="s">
        <v>104</v>
      </c>
    </row>
    <row r="772" spans="1:14" x14ac:dyDescent="0.3">
      <c r="A772" s="12" t="s">
        <v>310</v>
      </c>
      <c r="B772" s="12" t="s">
        <v>114</v>
      </c>
      <c r="C772" s="12" t="s">
        <v>115</v>
      </c>
      <c r="D772" s="12" t="s">
        <v>103</v>
      </c>
      <c r="E772" s="21">
        <v>7.6231775197333302</v>
      </c>
      <c r="F772" s="23">
        <v>1211.71289384388</v>
      </c>
      <c r="G772" s="23" t="s">
        <v>117</v>
      </c>
      <c r="H772" s="16" t="s">
        <v>117</v>
      </c>
      <c r="I772" s="16" t="s">
        <v>117</v>
      </c>
      <c r="J772" s="16" t="s">
        <v>117</v>
      </c>
      <c r="K772" s="17" t="s">
        <v>117</v>
      </c>
      <c r="L772" s="18" t="s">
        <v>117</v>
      </c>
      <c r="N772" s="20" t="s">
        <v>117</v>
      </c>
    </row>
    <row r="773" spans="1:14" x14ac:dyDescent="0.3">
      <c r="A773" s="12" t="s">
        <v>311</v>
      </c>
      <c r="B773" s="12" t="s">
        <v>114</v>
      </c>
      <c r="C773" s="12" t="s">
        <v>115</v>
      </c>
      <c r="D773" s="12" t="s">
        <v>79</v>
      </c>
      <c r="E773" s="21" t="s">
        <v>116</v>
      </c>
      <c r="F773" s="23" t="s">
        <v>116</v>
      </c>
      <c r="G773" s="23" t="s">
        <v>117</v>
      </c>
      <c r="H773" s="16" t="s">
        <v>116</v>
      </c>
      <c r="I773" s="16" t="s">
        <v>117</v>
      </c>
      <c r="J773" s="16" t="s">
        <v>116</v>
      </c>
      <c r="K773" s="17" t="s">
        <v>116</v>
      </c>
      <c r="L773" s="18" t="s">
        <v>116</v>
      </c>
      <c r="M773" s="19" t="s">
        <v>118</v>
      </c>
      <c r="N773" s="20" t="s">
        <v>117</v>
      </c>
    </row>
    <row r="774" spans="1:14" x14ac:dyDescent="0.3">
      <c r="A774" s="12" t="s">
        <v>312</v>
      </c>
      <c r="B774" s="12" t="s">
        <v>114</v>
      </c>
      <c r="C774" s="12" t="s">
        <v>115</v>
      </c>
      <c r="D774" s="12" t="s">
        <v>79</v>
      </c>
      <c r="E774" s="21" t="s">
        <v>116</v>
      </c>
      <c r="F774" s="23" t="s">
        <v>116</v>
      </c>
      <c r="G774" s="23" t="s">
        <v>117</v>
      </c>
      <c r="H774" s="16" t="s">
        <v>116</v>
      </c>
      <c r="I774" s="16" t="s">
        <v>117</v>
      </c>
      <c r="J774" s="16" t="s">
        <v>116</v>
      </c>
      <c r="K774" s="17" t="s">
        <v>116</v>
      </c>
      <c r="L774" s="18" t="s">
        <v>116</v>
      </c>
      <c r="M774" s="19" t="s">
        <v>118</v>
      </c>
      <c r="N774" s="20" t="s">
        <v>117</v>
      </c>
    </row>
    <row r="775" spans="1:14" x14ac:dyDescent="0.3">
      <c r="A775" s="12" t="s">
        <v>313</v>
      </c>
      <c r="B775" s="12" t="s">
        <v>114</v>
      </c>
      <c r="C775" s="12" t="s">
        <v>115</v>
      </c>
      <c r="D775" s="12" t="s">
        <v>79</v>
      </c>
      <c r="E775" s="21" t="s">
        <v>116</v>
      </c>
      <c r="F775" s="23" t="s">
        <v>116</v>
      </c>
      <c r="G775" s="23" t="s">
        <v>117</v>
      </c>
      <c r="H775" s="16" t="s">
        <v>116</v>
      </c>
      <c r="I775" s="16" t="s">
        <v>117</v>
      </c>
      <c r="J775" s="16" t="s">
        <v>116</v>
      </c>
      <c r="K775" s="17" t="s">
        <v>116</v>
      </c>
      <c r="L775" s="18" t="s">
        <v>116</v>
      </c>
      <c r="M775" s="19" t="s">
        <v>118</v>
      </c>
      <c r="N775" s="20" t="s">
        <v>117</v>
      </c>
    </row>
    <row r="776" spans="1:14" x14ac:dyDescent="0.3">
      <c r="A776" s="12" t="s">
        <v>314</v>
      </c>
      <c r="B776" s="12" t="s">
        <v>114</v>
      </c>
      <c r="C776" s="12" t="s">
        <v>115</v>
      </c>
      <c r="D776" s="12" t="s">
        <v>79</v>
      </c>
      <c r="E776" s="21" t="s">
        <v>116</v>
      </c>
      <c r="F776" s="23" t="s">
        <v>116</v>
      </c>
      <c r="G776" s="23" t="s">
        <v>117</v>
      </c>
      <c r="H776" s="16" t="s">
        <v>116</v>
      </c>
      <c r="I776" s="16" t="s">
        <v>117</v>
      </c>
      <c r="J776" s="16" t="s">
        <v>116</v>
      </c>
      <c r="K776" s="17" t="s">
        <v>116</v>
      </c>
      <c r="L776" s="18" t="s">
        <v>116</v>
      </c>
      <c r="M776" s="19" t="s">
        <v>118</v>
      </c>
      <c r="N776" s="20" t="s">
        <v>117</v>
      </c>
    </row>
    <row r="777" spans="1:14" x14ac:dyDescent="0.3">
      <c r="A777" s="12" t="s">
        <v>315</v>
      </c>
      <c r="B777" s="12" t="s">
        <v>114</v>
      </c>
      <c r="C777" s="12" t="s">
        <v>115</v>
      </c>
      <c r="D777" s="12" t="s">
        <v>79</v>
      </c>
      <c r="E777" s="21" t="s">
        <v>116</v>
      </c>
      <c r="F777" s="23" t="s">
        <v>116</v>
      </c>
      <c r="G777" s="23" t="s">
        <v>117</v>
      </c>
      <c r="H777" s="16" t="s">
        <v>116</v>
      </c>
      <c r="I777" s="16" t="s">
        <v>117</v>
      </c>
      <c r="J777" s="16" t="s">
        <v>116</v>
      </c>
      <c r="K777" s="17" t="s">
        <v>116</v>
      </c>
      <c r="L777" s="18" t="s">
        <v>116</v>
      </c>
      <c r="M777" s="19" t="s">
        <v>118</v>
      </c>
      <c r="N777" s="20" t="s">
        <v>117</v>
      </c>
    </row>
    <row r="778" spans="1:14" x14ac:dyDescent="0.3">
      <c r="A778" s="12" t="s">
        <v>316</v>
      </c>
      <c r="B778" s="12" t="s">
        <v>114</v>
      </c>
      <c r="C778" s="12" t="s">
        <v>115</v>
      </c>
      <c r="D778" s="12" t="s">
        <v>79</v>
      </c>
      <c r="E778" s="21" t="s">
        <v>116</v>
      </c>
      <c r="F778" s="23" t="s">
        <v>116</v>
      </c>
      <c r="G778" s="23" t="s">
        <v>117</v>
      </c>
      <c r="H778" s="16" t="s">
        <v>116</v>
      </c>
      <c r="I778" s="16" t="s">
        <v>117</v>
      </c>
      <c r="J778" s="16" t="s">
        <v>116</v>
      </c>
      <c r="K778" s="17" t="s">
        <v>116</v>
      </c>
      <c r="L778" s="18" t="s">
        <v>116</v>
      </c>
      <c r="M778" s="19" t="s">
        <v>118</v>
      </c>
      <c r="N778" s="20" t="s">
        <v>117</v>
      </c>
    </row>
    <row r="779" spans="1:14" x14ac:dyDescent="0.3">
      <c r="A779" s="12" t="s">
        <v>317</v>
      </c>
      <c r="B779" s="12" t="s">
        <v>114</v>
      </c>
      <c r="C779" s="12" t="s">
        <v>115</v>
      </c>
      <c r="D779" s="12" t="s">
        <v>79</v>
      </c>
      <c r="E779" s="21" t="s">
        <v>116</v>
      </c>
      <c r="F779" s="23" t="s">
        <v>116</v>
      </c>
      <c r="G779" s="23" t="s">
        <v>117</v>
      </c>
      <c r="H779" s="16" t="s">
        <v>116</v>
      </c>
      <c r="I779" s="16" t="s">
        <v>117</v>
      </c>
      <c r="J779" s="16" t="s">
        <v>116</v>
      </c>
      <c r="K779" s="17" t="s">
        <v>116</v>
      </c>
      <c r="L779" s="18" t="s">
        <v>116</v>
      </c>
      <c r="M779" s="19" t="s">
        <v>118</v>
      </c>
      <c r="N779" s="20" t="s">
        <v>117</v>
      </c>
    </row>
    <row r="780" spans="1:14" x14ac:dyDescent="0.3">
      <c r="A780" s="12" t="s">
        <v>318</v>
      </c>
      <c r="B780" s="12" t="s">
        <v>114</v>
      </c>
      <c r="C780" s="12" t="s">
        <v>115</v>
      </c>
      <c r="D780" s="12" t="s">
        <v>79</v>
      </c>
      <c r="E780" s="21" t="s">
        <v>116</v>
      </c>
      <c r="F780" s="23" t="s">
        <v>116</v>
      </c>
      <c r="G780" s="23" t="s">
        <v>117</v>
      </c>
      <c r="H780" s="16" t="s">
        <v>116</v>
      </c>
      <c r="I780" s="16" t="s">
        <v>117</v>
      </c>
      <c r="J780" s="16" t="s">
        <v>116</v>
      </c>
      <c r="K780" s="17" t="s">
        <v>116</v>
      </c>
      <c r="L780" s="18" t="s">
        <v>116</v>
      </c>
      <c r="M780" s="19" t="s">
        <v>118</v>
      </c>
      <c r="N780" s="20" t="s">
        <v>117</v>
      </c>
    </row>
    <row r="781" spans="1:14" x14ac:dyDescent="0.3">
      <c r="A781" s="12" t="s">
        <v>319</v>
      </c>
      <c r="B781" s="12" t="s">
        <v>114</v>
      </c>
      <c r="C781" s="12" t="s">
        <v>115</v>
      </c>
      <c r="D781" s="12" t="s">
        <v>79</v>
      </c>
      <c r="E781" s="21" t="s">
        <v>116</v>
      </c>
      <c r="F781" s="23" t="s">
        <v>116</v>
      </c>
      <c r="G781" s="23" t="s">
        <v>117</v>
      </c>
      <c r="H781" s="16" t="s">
        <v>116</v>
      </c>
      <c r="I781" s="16" t="s">
        <v>117</v>
      </c>
      <c r="J781" s="16" t="s">
        <v>116</v>
      </c>
      <c r="K781" s="17" t="s">
        <v>116</v>
      </c>
      <c r="L781" s="18" t="s">
        <v>116</v>
      </c>
      <c r="M781" s="19" t="s">
        <v>118</v>
      </c>
      <c r="N781" s="20" t="s">
        <v>117</v>
      </c>
    </row>
    <row r="782" spans="1:14" x14ac:dyDescent="0.3">
      <c r="A782" s="12" t="s">
        <v>320</v>
      </c>
      <c r="B782" s="12" t="s">
        <v>114</v>
      </c>
      <c r="C782" s="12" t="s">
        <v>115</v>
      </c>
      <c r="D782" s="12" t="s">
        <v>79</v>
      </c>
      <c r="E782" s="21" t="s">
        <v>116</v>
      </c>
      <c r="F782" s="23" t="s">
        <v>116</v>
      </c>
      <c r="G782" s="23" t="s">
        <v>117</v>
      </c>
      <c r="H782" s="16" t="s">
        <v>116</v>
      </c>
      <c r="I782" s="16" t="s">
        <v>117</v>
      </c>
      <c r="J782" s="16" t="s">
        <v>116</v>
      </c>
      <c r="K782" s="17" t="s">
        <v>116</v>
      </c>
      <c r="L782" s="18" t="s">
        <v>116</v>
      </c>
      <c r="M782" s="19" t="s">
        <v>118</v>
      </c>
      <c r="N782" s="20" t="s">
        <v>117</v>
      </c>
    </row>
    <row r="783" spans="1:14" x14ac:dyDescent="0.3">
      <c r="A783" s="12" t="s">
        <v>321</v>
      </c>
      <c r="B783" s="12" t="s">
        <v>114</v>
      </c>
      <c r="C783" s="12" t="s">
        <v>115</v>
      </c>
      <c r="D783" s="12" t="s">
        <v>79</v>
      </c>
      <c r="E783" s="21" t="s">
        <v>116</v>
      </c>
      <c r="F783" s="23" t="s">
        <v>116</v>
      </c>
      <c r="G783" s="23" t="s">
        <v>117</v>
      </c>
      <c r="H783" s="16" t="s">
        <v>116</v>
      </c>
      <c r="I783" s="16" t="s">
        <v>117</v>
      </c>
      <c r="J783" s="16" t="s">
        <v>116</v>
      </c>
      <c r="K783" s="17" t="s">
        <v>116</v>
      </c>
      <c r="L783" s="18" t="s">
        <v>116</v>
      </c>
      <c r="M783" s="19" t="s">
        <v>118</v>
      </c>
      <c r="N783" s="20" t="s">
        <v>117</v>
      </c>
    </row>
    <row r="784" spans="1:14" x14ac:dyDescent="0.3">
      <c r="A784" s="12" t="s">
        <v>322</v>
      </c>
      <c r="B784" s="12" t="s">
        <v>114</v>
      </c>
      <c r="C784" s="12" t="s">
        <v>115</v>
      </c>
      <c r="D784" s="12" t="s">
        <v>79</v>
      </c>
      <c r="E784" s="21" t="s">
        <v>116</v>
      </c>
      <c r="F784" s="23" t="s">
        <v>116</v>
      </c>
      <c r="G784" s="23" t="s">
        <v>117</v>
      </c>
      <c r="H784" s="16" t="s">
        <v>116</v>
      </c>
      <c r="I784" s="16" t="s">
        <v>117</v>
      </c>
      <c r="J784" s="16" t="s">
        <v>116</v>
      </c>
      <c r="K784" s="17" t="s">
        <v>116</v>
      </c>
      <c r="L784" s="18" t="s">
        <v>116</v>
      </c>
      <c r="M784" s="19" t="s">
        <v>118</v>
      </c>
      <c r="N784" s="20" t="s">
        <v>117</v>
      </c>
    </row>
    <row r="785" spans="1:14" x14ac:dyDescent="0.3">
      <c r="A785" s="12" t="s">
        <v>323</v>
      </c>
      <c r="B785" s="12" t="s">
        <v>114</v>
      </c>
      <c r="C785" s="12" t="s">
        <v>115</v>
      </c>
      <c r="D785" s="12" t="s">
        <v>79</v>
      </c>
      <c r="E785" s="21" t="s">
        <v>116</v>
      </c>
      <c r="F785" s="23" t="s">
        <v>116</v>
      </c>
      <c r="G785" s="23" t="s">
        <v>117</v>
      </c>
      <c r="H785" s="16" t="s">
        <v>116</v>
      </c>
      <c r="I785" s="16" t="s">
        <v>117</v>
      </c>
      <c r="J785" s="16" t="s">
        <v>116</v>
      </c>
      <c r="K785" s="17" t="s">
        <v>116</v>
      </c>
      <c r="L785" s="18" t="s">
        <v>116</v>
      </c>
      <c r="M785" s="19" t="s">
        <v>118</v>
      </c>
      <c r="N785" s="20" t="s">
        <v>117</v>
      </c>
    </row>
    <row r="786" spans="1:14" x14ac:dyDescent="0.3">
      <c r="A786" s="12" t="s">
        <v>324</v>
      </c>
      <c r="B786" s="12" t="s">
        <v>114</v>
      </c>
      <c r="C786" s="12" t="s">
        <v>115</v>
      </c>
      <c r="D786" s="12" t="s">
        <v>79</v>
      </c>
      <c r="E786" s="21" t="s">
        <v>116</v>
      </c>
      <c r="F786" s="23" t="s">
        <v>116</v>
      </c>
      <c r="G786" s="23" t="s">
        <v>117</v>
      </c>
      <c r="H786" s="16" t="s">
        <v>116</v>
      </c>
      <c r="I786" s="16" t="s">
        <v>117</v>
      </c>
      <c r="J786" s="16" t="s">
        <v>116</v>
      </c>
      <c r="K786" s="17" t="s">
        <v>116</v>
      </c>
      <c r="L786" s="18" t="s">
        <v>116</v>
      </c>
      <c r="M786" s="19" t="s">
        <v>118</v>
      </c>
      <c r="N786" s="20" t="s">
        <v>117</v>
      </c>
    </row>
    <row r="787" spans="1:14" x14ac:dyDescent="0.3">
      <c r="A787" s="12" t="s">
        <v>325</v>
      </c>
      <c r="B787" s="12" t="s">
        <v>114</v>
      </c>
      <c r="C787" s="12" t="s">
        <v>115</v>
      </c>
      <c r="D787" s="12" t="s">
        <v>79</v>
      </c>
      <c r="E787" s="21" t="s">
        <v>116</v>
      </c>
      <c r="F787" s="23" t="s">
        <v>116</v>
      </c>
      <c r="G787" s="23" t="s">
        <v>117</v>
      </c>
      <c r="H787" s="16" t="s">
        <v>116</v>
      </c>
      <c r="I787" s="16" t="s">
        <v>117</v>
      </c>
      <c r="J787" s="16" t="s">
        <v>116</v>
      </c>
      <c r="K787" s="17" t="s">
        <v>116</v>
      </c>
      <c r="L787" s="18" t="s">
        <v>116</v>
      </c>
      <c r="M787" s="19" t="s">
        <v>118</v>
      </c>
      <c r="N787" s="20" t="s">
        <v>117</v>
      </c>
    </row>
    <row r="788" spans="1:14" x14ac:dyDescent="0.3">
      <c r="A788" s="12" t="s">
        <v>326</v>
      </c>
      <c r="B788" s="12" t="s">
        <v>114</v>
      </c>
      <c r="C788" s="12" t="s">
        <v>115</v>
      </c>
      <c r="D788" s="12" t="s">
        <v>79</v>
      </c>
      <c r="E788" s="21" t="s">
        <v>116</v>
      </c>
      <c r="F788" s="23" t="s">
        <v>116</v>
      </c>
      <c r="G788" s="23" t="s">
        <v>117</v>
      </c>
      <c r="H788" s="16" t="s">
        <v>116</v>
      </c>
      <c r="I788" s="16" t="s">
        <v>117</v>
      </c>
      <c r="J788" s="16" t="s">
        <v>116</v>
      </c>
      <c r="K788" s="17" t="s">
        <v>116</v>
      </c>
      <c r="L788" s="18" t="s">
        <v>116</v>
      </c>
      <c r="M788" s="19" t="s">
        <v>118</v>
      </c>
      <c r="N788" s="20" t="s">
        <v>117</v>
      </c>
    </row>
    <row r="789" spans="1:14" x14ac:dyDescent="0.3">
      <c r="A789" s="12" t="s">
        <v>327</v>
      </c>
      <c r="B789" s="12" t="s">
        <v>114</v>
      </c>
      <c r="C789" s="12" t="s">
        <v>115</v>
      </c>
      <c r="D789" s="12" t="s">
        <v>79</v>
      </c>
      <c r="E789" s="21" t="s">
        <v>116</v>
      </c>
      <c r="F789" s="23" t="s">
        <v>116</v>
      </c>
      <c r="G789" s="23" t="s">
        <v>117</v>
      </c>
      <c r="H789" s="16" t="s">
        <v>116</v>
      </c>
      <c r="I789" s="16" t="s">
        <v>117</v>
      </c>
      <c r="J789" s="16" t="s">
        <v>116</v>
      </c>
      <c r="K789" s="17" t="s">
        <v>116</v>
      </c>
      <c r="L789" s="18" t="s">
        <v>116</v>
      </c>
      <c r="M789" s="19" t="s">
        <v>118</v>
      </c>
      <c r="N789" s="20" t="s">
        <v>117</v>
      </c>
    </row>
    <row r="790" spans="1:14" x14ac:dyDescent="0.3">
      <c r="A790" s="12" t="s">
        <v>328</v>
      </c>
      <c r="B790" s="12" t="s">
        <v>114</v>
      </c>
      <c r="C790" s="12" t="s">
        <v>115</v>
      </c>
      <c r="D790" s="12" t="s">
        <v>79</v>
      </c>
      <c r="E790" s="21" t="s">
        <v>116</v>
      </c>
      <c r="F790" s="23" t="s">
        <v>116</v>
      </c>
      <c r="G790" s="23" t="s">
        <v>117</v>
      </c>
      <c r="H790" s="16" t="s">
        <v>116</v>
      </c>
      <c r="I790" s="16" t="s">
        <v>117</v>
      </c>
      <c r="J790" s="16" t="s">
        <v>116</v>
      </c>
      <c r="K790" s="17" t="s">
        <v>116</v>
      </c>
      <c r="L790" s="18" t="s">
        <v>116</v>
      </c>
      <c r="M790" s="19" t="s">
        <v>118</v>
      </c>
      <c r="N790" s="20" t="s">
        <v>117</v>
      </c>
    </row>
    <row r="791" spans="1:14" x14ac:dyDescent="0.3">
      <c r="A791" s="12" t="s">
        <v>329</v>
      </c>
      <c r="B791" s="12" t="s">
        <v>114</v>
      </c>
      <c r="C791" s="12" t="s">
        <v>115</v>
      </c>
      <c r="D791" s="12" t="s">
        <v>79</v>
      </c>
      <c r="E791" s="21" t="s">
        <v>116</v>
      </c>
      <c r="F791" s="23" t="s">
        <v>116</v>
      </c>
      <c r="G791" s="23" t="s">
        <v>117</v>
      </c>
      <c r="H791" s="16" t="s">
        <v>116</v>
      </c>
      <c r="I791" s="16" t="s">
        <v>117</v>
      </c>
      <c r="J791" s="16" t="s">
        <v>116</v>
      </c>
      <c r="K791" s="17" t="s">
        <v>116</v>
      </c>
      <c r="L791" s="18" t="s">
        <v>116</v>
      </c>
      <c r="M791" s="19" t="s">
        <v>118</v>
      </c>
      <c r="N791" s="20" t="s">
        <v>117</v>
      </c>
    </row>
    <row r="792" spans="1:14" x14ac:dyDescent="0.3">
      <c r="A792" s="12" t="s">
        <v>330</v>
      </c>
      <c r="B792" s="12" t="s">
        <v>114</v>
      </c>
      <c r="C792" s="12" t="s">
        <v>115</v>
      </c>
      <c r="D792" s="12" t="s">
        <v>79</v>
      </c>
      <c r="E792" s="21" t="s">
        <v>116</v>
      </c>
      <c r="F792" s="23" t="s">
        <v>116</v>
      </c>
      <c r="G792" s="23" t="s">
        <v>117</v>
      </c>
      <c r="H792" s="16" t="s">
        <v>116</v>
      </c>
      <c r="I792" s="16" t="s">
        <v>117</v>
      </c>
      <c r="J792" s="16" t="s">
        <v>116</v>
      </c>
      <c r="K792" s="17" t="s">
        <v>116</v>
      </c>
      <c r="L792" s="18" t="s">
        <v>116</v>
      </c>
      <c r="M792" s="19" t="s">
        <v>118</v>
      </c>
      <c r="N792" s="20" t="s">
        <v>117</v>
      </c>
    </row>
    <row r="793" spans="1:14" x14ac:dyDescent="0.3">
      <c r="A793" s="12" t="s">
        <v>331</v>
      </c>
      <c r="B793" s="12" t="s">
        <v>114</v>
      </c>
      <c r="C793" s="12" t="s">
        <v>115</v>
      </c>
      <c r="D793" s="12" t="s">
        <v>79</v>
      </c>
      <c r="E793" s="21" t="s">
        <v>116</v>
      </c>
      <c r="F793" s="23" t="s">
        <v>116</v>
      </c>
      <c r="G793" s="23" t="s">
        <v>117</v>
      </c>
      <c r="H793" s="16" t="s">
        <v>116</v>
      </c>
      <c r="I793" s="16" t="s">
        <v>117</v>
      </c>
      <c r="J793" s="16" t="s">
        <v>116</v>
      </c>
      <c r="K793" s="17" t="s">
        <v>116</v>
      </c>
      <c r="L793" s="18" t="s">
        <v>116</v>
      </c>
      <c r="M793" s="19" t="s">
        <v>118</v>
      </c>
      <c r="N793" s="20" t="s">
        <v>117</v>
      </c>
    </row>
    <row r="794" spans="1:14" x14ac:dyDescent="0.3">
      <c r="A794" s="12" t="s">
        <v>332</v>
      </c>
      <c r="B794" s="12" t="s">
        <v>114</v>
      </c>
      <c r="C794" s="12" t="s">
        <v>115</v>
      </c>
      <c r="D794" s="12" t="s">
        <v>79</v>
      </c>
      <c r="E794" s="21" t="s">
        <v>116</v>
      </c>
      <c r="F794" s="23" t="s">
        <v>116</v>
      </c>
      <c r="G794" s="23" t="s">
        <v>117</v>
      </c>
      <c r="H794" s="16" t="s">
        <v>116</v>
      </c>
      <c r="I794" s="16" t="s">
        <v>117</v>
      </c>
      <c r="J794" s="16" t="s">
        <v>116</v>
      </c>
      <c r="K794" s="17" t="s">
        <v>116</v>
      </c>
      <c r="L794" s="18" t="s">
        <v>116</v>
      </c>
      <c r="M794" s="19" t="s">
        <v>118</v>
      </c>
      <c r="N794" s="20" t="s">
        <v>117</v>
      </c>
    </row>
    <row r="795" spans="1:14" x14ac:dyDescent="0.3">
      <c r="A795" s="12" t="s">
        <v>333</v>
      </c>
      <c r="B795" s="12" t="s">
        <v>114</v>
      </c>
      <c r="C795" s="12" t="s">
        <v>115</v>
      </c>
      <c r="D795" s="12" t="s">
        <v>79</v>
      </c>
      <c r="E795" s="21" t="s">
        <v>116</v>
      </c>
      <c r="F795" s="23" t="s">
        <v>116</v>
      </c>
      <c r="G795" s="23" t="s">
        <v>117</v>
      </c>
      <c r="H795" s="16" t="s">
        <v>116</v>
      </c>
      <c r="I795" s="16" t="s">
        <v>117</v>
      </c>
      <c r="J795" s="16" t="s">
        <v>116</v>
      </c>
      <c r="K795" s="17" t="s">
        <v>116</v>
      </c>
      <c r="L795" s="18" t="s">
        <v>116</v>
      </c>
      <c r="M795" s="19" t="s">
        <v>118</v>
      </c>
      <c r="N795" s="20" t="s">
        <v>117</v>
      </c>
    </row>
    <row r="796" spans="1:14" x14ac:dyDescent="0.3">
      <c r="A796" s="12" t="s">
        <v>334</v>
      </c>
      <c r="B796" s="12" t="s">
        <v>114</v>
      </c>
      <c r="C796" s="12" t="s">
        <v>115</v>
      </c>
      <c r="D796" s="12" t="s">
        <v>79</v>
      </c>
      <c r="E796" s="21" t="s">
        <v>116</v>
      </c>
      <c r="F796" s="23" t="s">
        <v>116</v>
      </c>
      <c r="G796" s="23" t="s">
        <v>117</v>
      </c>
      <c r="H796" s="16" t="s">
        <v>116</v>
      </c>
      <c r="I796" s="16" t="s">
        <v>117</v>
      </c>
      <c r="J796" s="16" t="s">
        <v>116</v>
      </c>
      <c r="K796" s="17" t="s">
        <v>116</v>
      </c>
      <c r="L796" s="18" t="s">
        <v>116</v>
      </c>
      <c r="M796" s="19" t="s">
        <v>118</v>
      </c>
      <c r="N796" s="20" t="s">
        <v>117</v>
      </c>
    </row>
    <row r="797" spans="1:14" x14ac:dyDescent="0.3">
      <c r="A797" s="12" t="s">
        <v>335</v>
      </c>
      <c r="B797" s="12" t="s">
        <v>114</v>
      </c>
      <c r="C797" s="12" t="s">
        <v>115</v>
      </c>
      <c r="D797" s="12" t="s">
        <v>79</v>
      </c>
      <c r="E797" s="21" t="s">
        <v>116</v>
      </c>
      <c r="F797" s="23" t="s">
        <v>116</v>
      </c>
      <c r="G797" s="23" t="s">
        <v>117</v>
      </c>
      <c r="H797" s="16" t="s">
        <v>116</v>
      </c>
      <c r="I797" s="16" t="s">
        <v>117</v>
      </c>
      <c r="J797" s="16" t="s">
        <v>116</v>
      </c>
      <c r="K797" s="17" t="s">
        <v>116</v>
      </c>
      <c r="L797" s="18" t="s">
        <v>116</v>
      </c>
      <c r="M797" s="19" t="s">
        <v>118</v>
      </c>
      <c r="N797" s="20" t="s">
        <v>117</v>
      </c>
    </row>
    <row r="798" spans="1:14" x14ac:dyDescent="0.3">
      <c r="A798" s="12" t="s">
        <v>336</v>
      </c>
      <c r="B798" s="12" t="s">
        <v>114</v>
      </c>
      <c r="C798" s="12" t="s">
        <v>115</v>
      </c>
      <c r="D798" s="12" t="s">
        <v>79</v>
      </c>
      <c r="E798" s="21" t="s">
        <v>116</v>
      </c>
      <c r="F798" s="23" t="s">
        <v>116</v>
      </c>
      <c r="G798" s="23" t="s">
        <v>117</v>
      </c>
      <c r="H798" s="16" t="s">
        <v>116</v>
      </c>
      <c r="I798" s="16" t="s">
        <v>117</v>
      </c>
      <c r="J798" s="16" t="s">
        <v>116</v>
      </c>
      <c r="K798" s="17" t="s">
        <v>116</v>
      </c>
      <c r="L798" s="18" t="s">
        <v>116</v>
      </c>
      <c r="M798" s="19" t="s">
        <v>118</v>
      </c>
      <c r="N798" s="20" t="s">
        <v>117</v>
      </c>
    </row>
    <row r="799" spans="1:14" x14ac:dyDescent="0.3">
      <c r="A799" s="12" t="s">
        <v>337</v>
      </c>
      <c r="B799" s="12" t="s">
        <v>114</v>
      </c>
      <c r="C799" s="12" t="s">
        <v>115</v>
      </c>
      <c r="D799" s="12" t="s">
        <v>79</v>
      </c>
      <c r="E799" s="21" t="s">
        <v>116</v>
      </c>
      <c r="F799" s="23" t="s">
        <v>116</v>
      </c>
      <c r="G799" s="23" t="s">
        <v>117</v>
      </c>
      <c r="H799" s="16" t="s">
        <v>116</v>
      </c>
      <c r="I799" s="16" t="s">
        <v>117</v>
      </c>
      <c r="J799" s="16" t="s">
        <v>116</v>
      </c>
      <c r="K799" s="17" t="s">
        <v>116</v>
      </c>
      <c r="L799" s="18" t="s">
        <v>116</v>
      </c>
      <c r="M799" s="19" t="s">
        <v>118</v>
      </c>
      <c r="N799" s="20" t="s">
        <v>117</v>
      </c>
    </row>
    <row r="800" spans="1:14" x14ac:dyDescent="0.3">
      <c r="A800" s="12" t="s">
        <v>338</v>
      </c>
      <c r="B800" s="12" t="s">
        <v>114</v>
      </c>
      <c r="C800" s="12" t="s">
        <v>115</v>
      </c>
      <c r="D800" s="12" t="s">
        <v>79</v>
      </c>
      <c r="E800" s="21" t="s">
        <v>116</v>
      </c>
      <c r="F800" s="23" t="s">
        <v>116</v>
      </c>
      <c r="G800" s="23" t="s">
        <v>117</v>
      </c>
      <c r="H800" s="16" t="s">
        <v>116</v>
      </c>
      <c r="I800" s="16" t="s">
        <v>117</v>
      </c>
      <c r="J800" s="16" t="s">
        <v>116</v>
      </c>
      <c r="K800" s="17" t="s">
        <v>116</v>
      </c>
      <c r="L800" s="18" t="s">
        <v>116</v>
      </c>
      <c r="M800" s="19" t="s">
        <v>118</v>
      </c>
      <c r="N800" s="20" t="s">
        <v>117</v>
      </c>
    </row>
    <row r="801" spans="1:14" x14ac:dyDescent="0.3">
      <c r="A801" s="12" t="s">
        <v>339</v>
      </c>
      <c r="B801" s="12" t="s">
        <v>114</v>
      </c>
      <c r="C801" s="12" t="s">
        <v>115</v>
      </c>
      <c r="D801" s="12" t="s">
        <v>79</v>
      </c>
      <c r="E801" s="21" t="s">
        <v>116</v>
      </c>
      <c r="F801" s="23" t="s">
        <v>116</v>
      </c>
      <c r="G801" s="23" t="s">
        <v>117</v>
      </c>
      <c r="H801" s="16" t="s">
        <v>116</v>
      </c>
      <c r="I801" s="16" t="s">
        <v>117</v>
      </c>
      <c r="J801" s="16" t="s">
        <v>116</v>
      </c>
      <c r="K801" s="17" t="s">
        <v>116</v>
      </c>
      <c r="L801" s="18" t="s">
        <v>116</v>
      </c>
      <c r="M801" s="19" t="s">
        <v>118</v>
      </c>
      <c r="N801" s="20" t="s">
        <v>117</v>
      </c>
    </row>
    <row r="802" spans="1:14" x14ac:dyDescent="0.3">
      <c r="A802" s="12" t="s">
        <v>340</v>
      </c>
      <c r="B802" s="12" t="s">
        <v>114</v>
      </c>
      <c r="C802" s="12" t="s">
        <v>115</v>
      </c>
      <c r="D802" s="12" t="s">
        <v>79</v>
      </c>
      <c r="E802" s="21" t="s">
        <v>116</v>
      </c>
      <c r="F802" s="23" t="s">
        <v>116</v>
      </c>
      <c r="G802" s="23" t="s">
        <v>117</v>
      </c>
      <c r="H802" s="16" t="s">
        <v>116</v>
      </c>
      <c r="I802" s="16" t="s">
        <v>117</v>
      </c>
      <c r="J802" s="16" t="s">
        <v>116</v>
      </c>
      <c r="K802" s="17" t="s">
        <v>116</v>
      </c>
      <c r="L802" s="18" t="s">
        <v>116</v>
      </c>
      <c r="M802" s="19" t="s">
        <v>118</v>
      </c>
      <c r="N802" s="20" t="s">
        <v>117</v>
      </c>
    </row>
    <row r="803" spans="1:14" x14ac:dyDescent="0.3">
      <c r="A803" s="12" t="s">
        <v>341</v>
      </c>
      <c r="B803" s="12" t="s">
        <v>114</v>
      </c>
      <c r="C803" s="12" t="s">
        <v>115</v>
      </c>
      <c r="D803" s="12" t="s">
        <v>79</v>
      </c>
      <c r="E803" s="21" t="s">
        <v>116</v>
      </c>
      <c r="F803" s="23" t="s">
        <v>116</v>
      </c>
      <c r="G803" s="23" t="s">
        <v>117</v>
      </c>
      <c r="H803" s="16" t="s">
        <v>116</v>
      </c>
      <c r="I803" s="16" t="s">
        <v>117</v>
      </c>
      <c r="J803" s="16" t="s">
        <v>116</v>
      </c>
      <c r="K803" s="17" t="s">
        <v>116</v>
      </c>
      <c r="L803" s="18" t="s">
        <v>116</v>
      </c>
      <c r="M803" s="19" t="s">
        <v>118</v>
      </c>
      <c r="N803" s="20" t="s">
        <v>117</v>
      </c>
    </row>
    <row r="804" spans="1:14" x14ac:dyDescent="0.3">
      <c r="A804" s="12" t="s">
        <v>342</v>
      </c>
      <c r="B804" s="12" t="s">
        <v>114</v>
      </c>
      <c r="C804" s="12" t="s">
        <v>115</v>
      </c>
      <c r="D804" s="12" t="s">
        <v>79</v>
      </c>
      <c r="E804" s="21" t="s">
        <v>116</v>
      </c>
      <c r="F804" s="23" t="s">
        <v>116</v>
      </c>
      <c r="G804" s="23" t="s">
        <v>117</v>
      </c>
      <c r="H804" s="16" t="s">
        <v>116</v>
      </c>
      <c r="I804" s="16" t="s">
        <v>117</v>
      </c>
      <c r="J804" s="16" t="s">
        <v>116</v>
      </c>
      <c r="K804" s="17" t="s">
        <v>116</v>
      </c>
      <c r="L804" s="18" t="s">
        <v>116</v>
      </c>
      <c r="M804" s="19" t="s">
        <v>118</v>
      </c>
      <c r="N804" s="20" t="s">
        <v>117</v>
      </c>
    </row>
    <row r="805" spans="1:14" x14ac:dyDescent="0.3">
      <c r="A805" s="12" t="s">
        <v>343</v>
      </c>
      <c r="B805" s="12" t="s">
        <v>114</v>
      </c>
      <c r="C805" s="12" t="s">
        <v>115</v>
      </c>
      <c r="D805" s="12" t="s">
        <v>79</v>
      </c>
      <c r="E805" s="21" t="s">
        <v>116</v>
      </c>
      <c r="F805" s="23" t="s">
        <v>116</v>
      </c>
      <c r="G805" s="23" t="s">
        <v>117</v>
      </c>
      <c r="H805" s="16" t="s">
        <v>116</v>
      </c>
      <c r="I805" s="16" t="s">
        <v>117</v>
      </c>
      <c r="J805" s="16" t="s">
        <v>116</v>
      </c>
      <c r="K805" s="17" t="s">
        <v>116</v>
      </c>
      <c r="L805" s="18" t="s">
        <v>116</v>
      </c>
      <c r="M805" s="19" t="s">
        <v>118</v>
      </c>
      <c r="N805" s="20" t="s">
        <v>117</v>
      </c>
    </row>
    <row r="806" spans="1:14" x14ac:dyDescent="0.3">
      <c r="A806" s="12" t="s">
        <v>344</v>
      </c>
      <c r="B806" s="12" t="s">
        <v>114</v>
      </c>
      <c r="C806" s="12" t="s">
        <v>115</v>
      </c>
      <c r="D806" s="12" t="s">
        <v>79</v>
      </c>
      <c r="E806" s="21" t="s">
        <v>116</v>
      </c>
      <c r="F806" s="23" t="s">
        <v>116</v>
      </c>
      <c r="G806" s="23" t="s">
        <v>117</v>
      </c>
      <c r="H806" s="16" t="s">
        <v>116</v>
      </c>
      <c r="I806" s="16" t="s">
        <v>117</v>
      </c>
      <c r="J806" s="16" t="s">
        <v>116</v>
      </c>
      <c r="K806" s="17" t="s">
        <v>116</v>
      </c>
      <c r="L806" s="18" t="s">
        <v>116</v>
      </c>
      <c r="M806" s="19" t="s">
        <v>118</v>
      </c>
      <c r="N806" s="20" t="s">
        <v>117</v>
      </c>
    </row>
    <row r="807" spans="1:14" x14ac:dyDescent="0.3">
      <c r="A807" s="12" t="s">
        <v>345</v>
      </c>
      <c r="B807" s="12" t="s">
        <v>147</v>
      </c>
      <c r="C807" s="12" t="s">
        <v>148</v>
      </c>
      <c r="D807" s="12" t="s">
        <v>79</v>
      </c>
      <c r="E807" s="21">
        <v>7.8336956853333302</v>
      </c>
      <c r="F807" s="23">
        <v>19351.279085673399</v>
      </c>
      <c r="G807" s="23" t="s">
        <v>117</v>
      </c>
      <c r="H807" s="16" t="s">
        <v>117</v>
      </c>
      <c r="I807" s="16" t="s">
        <v>117</v>
      </c>
      <c r="J807" s="16" t="s">
        <v>117</v>
      </c>
      <c r="K807" s="17" t="s">
        <v>117</v>
      </c>
      <c r="L807" s="18" t="s">
        <v>117</v>
      </c>
      <c r="N807" s="20" t="s">
        <v>117</v>
      </c>
    </row>
    <row r="808" spans="1:14" x14ac:dyDescent="0.3">
      <c r="A808" s="12" t="s">
        <v>346</v>
      </c>
      <c r="B808" s="12" t="s">
        <v>147</v>
      </c>
      <c r="C808" s="12" t="s">
        <v>150</v>
      </c>
      <c r="D808" s="12" t="s">
        <v>79</v>
      </c>
      <c r="E808" s="21">
        <v>7.8235458746666602</v>
      </c>
      <c r="F808" s="23">
        <v>6819.6061956038502</v>
      </c>
      <c r="G808" s="23" t="s">
        <v>117</v>
      </c>
      <c r="H808" s="16" t="s">
        <v>117</v>
      </c>
      <c r="I808" s="16" t="s">
        <v>117</v>
      </c>
      <c r="J808" s="16" t="s">
        <v>117</v>
      </c>
      <c r="K808" s="17" t="s">
        <v>117</v>
      </c>
      <c r="L808" s="18" t="s">
        <v>117</v>
      </c>
      <c r="N808" s="20" t="s">
        <v>117</v>
      </c>
    </row>
    <row r="809" spans="1:14" x14ac:dyDescent="0.3">
      <c r="A809" s="12" t="s">
        <v>347</v>
      </c>
      <c r="B809" s="12" t="s">
        <v>147</v>
      </c>
      <c r="C809" s="12" t="s">
        <v>166</v>
      </c>
      <c r="D809" s="12" t="s">
        <v>79</v>
      </c>
      <c r="E809" s="21">
        <v>7.8235615221333301</v>
      </c>
      <c r="F809" s="23">
        <v>19341.297773938699</v>
      </c>
      <c r="G809" s="23" t="s">
        <v>117</v>
      </c>
      <c r="H809" s="16" t="s">
        <v>117</v>
      </c>
      <c r="I809" s="16" t="s">
        <v>117</v>
      </c>
      <c r="J809" s="16" t="s">
        <v>117</v>
      </c>
      <c r="K809" s="17" t="s">
        <v>117</v>
      </c>
      <c r="L809" s="18" t="s">
        <v>117</v>
      </c>
      <c r="N809" s="20" t="s">
        <v>117</v>
      </c>
    </row>
    <row r="810" spans="1:14" x14ac:dyDescent="0.3">
      <c r="A810" s="12" t="s">
        <v>348</v>
      </c>
      <c r="B810" s="12" t="s">
        <v>147</v>
      </c>
      <c r="C810" s="12" t="s">
        <v>154</v>
      </c>
      <c r="D810" s="12" t="s">
        <v>79</v>
      </c>
      <c r="E810" s="21">
        <v>7.82362013386666</v>
      </c>
      <c r="F810" s="23">
        <v>99117.076093582102</v>
      </c>
      <c r="G810" s="23" t="s">
        <v>117</v>
      </c>
      <c r="H810" s="16" t="s">
        <v>117</v>
      </c>
      <c r="I810" s="16" t="s">
        <v>117</v>
      </c>
      <c r="J810" s="16" t="s">
        <v>117</v>
      </c>
      <c r="K810" s="17" t="s">
        <v>117</v>
      </c>
      <c r="L810" s="18" t="s">
        <v>117</v>
      </c>
      <c r="N810" s="20" t="s">
        <v>117</v>
      </c>
    </row>
    <row r="811" spans="1:14" x14ac:dyDescent="0.3">
      <c r="A811" s="12" t="s">
        <v>349</v>
      </c>
      <c r="B811" s="12" t="s">
        <v>147</v>
      </c>
      <c r="C811" s="12" t="s">
        <v>194</v>
      </c>
      <c r="D811" s="12" t="s">
        <v>79</v>
      </c>
      <c r="E811" s="21">
        <v>7.8235572352</v>
      </c>
      <c r="F811" s="23">
        <v>146493.02550171799</v>
      </c>
      <c r="G811" s="23" t="s">
        <v>117</v>
      </c>
      <c r="H811" s="16" t="s">
        <v>117</v>
      </c>
      <c r="I811" s="16" t="s">
        <v>117</v>
      </c>
      <c r="J811" s="16" t="s">
        <v>117</v>
      </c>
      <c r="K811" s="17" t="s">
        <v>117</v>
      </c>
      <c r="L811" s="18" t="s">
        <v>117</v>
      </c>
      <c r="N811" s="20" t="s">
        <v>117</v>
      </c>
    </row>
    <row r="812" spans="1:14" x14ac:dyDescent="0.3">
      <c r="A812" s="12" t="s">
        <v>350</v>
      </c>
      <c r="B812" s="12" t="s">
        <v>147</v>
      </c>
      <c r="C812" s="12" t="s">
        <v>150</v>
      </c>
      <c r="D812" s="12" t="s">
        <v>79</v>
      </c>
      <c r="E812" s="21">
        <v>7.8236850066666603</v>
      </c>
      <c r="F812" s="23">
        <v>6246.7827664983597</v>
      </c>
      <c r="G812" s="23" t="s">
        <v>117</v>
      </c>
      <c r="H812" s="16" t="s">
        <v>117</v>
      </c>
      <c r="I812" s="16" t="s">
        <v>117</v>
      </c>
      <c r="J812" s="16" t="s">
        <v>117</v>
      </c>
      <c r="K812" s="17" t="s">
        <v>117</v>
      </c>
      <c r="L812" s="18" t="s">
        <v>117</v>
      </c>
      <c r="N812" s="20" t="s">
        <v>117</v>
      </c>
    </row>
    <row r="813" spans="1:14" x14ac:dyDescent="0.3">
      <c r="A813" s="12" t="s">
        <v>351</v>
      </c>
      <c r="B813" s="12" t="s">
        <v>147</v>
      </c>
      <c r="C813" s="12" t="s">
        <v>78</v>
      </c>
      <c r="D813" s="12" t="s">
        <v>79</v>
      </c>
      <c r="E813" s="21">
        <v>7.82357282666666</v>
      </c>
      <c r="F813" s="23">
        <v>21697.528843271299</v>
      </c>
      <c r="G813" s="23" t="s">
        <v>117</v>
      </c>
      <c r="H813" s="16" t="s">
        <v>117</v>
      </c>
      <c r="I813" s="16" t="s">
        <v>117</v>
      </c>
      <c r="J813" s="16" t="s">
        <v>117</v>
      </c>
      <c r="K813" s="17" t="s">
        <v>117</v>
      </c>
      <c r="L813" s="18" t="s">
        <v>117</v>
      </c>
      <c r="N813" s="20" t="s">
        <v>117</v>
      </c>
    </row>
    <row r="814" spans="1:14" x14ac:dyDescent="0.3">
      <c r="A814" s="12" t="s">
        <v>352</v>
      </c>
      <c r="B814" s="12" t="s">
        <v>147</v>
      </c>
      <c r="C814" s="12" t="s">
        <v>192</v>
      </c>
      <c r="D814" s="12" t="s">
        <v>79</v>
      </c>
      <c r="E814" s="21">
        <v>7.8236355656000001</v>
      </c>
      <c r="F814" s="23">
        <v>162393.43408600101</v>
      </c>
      <c r="G814" s="23" t="s">
        <v>117</v>
      </c>
      <c r="H814" s="16" t="s">
        <v>117</v>
      </c>
      <c r="I814" s="16" t="s">
        <v>117</v>
      </c>
      <c r="J814" s="16" t="s">
        <v>117</v>
      </c>
      <c r="K814" s="17" t="s">
        <v>117</v>
      </c>
      <c r="L814" s="18" t="s">
        <v>117</v>
      </c>
      <c r="N814" s="20" t="s">
        <v>117</v>
      </c>
    </row>
    <row r="815" spans="1:14" x14ac:dyDescent="0.3">
      <c r="A815" s="12" t="s">
        <v>353</v>
      </c>
      <c r="B815" s="12" t="s">
        <v>147</v>
      </c>
      <c r="C815" s="12" t="s">
        <v>354</v>
      </c>
      <c r="D815" s="12" t="s">
        <v>79</v>
      </c>
      <c r="E815" s="21">
        <v>7.8236765810666604</v>
      </c>
      <c r="F815" s="23">
        <v>16324.0472244709</v>
      </c>
      <c r="G815" s="23" t="s">
        <v>117</v>
      </c>
      <c r="H815" s="16" t="s">
        <v>117</v>
      </c>
      <c r="I815" s="16" t="s">
        <v>117</v>
      </c>
      <c r="J815" s="16" t="s">
        <v>117</v>
      </c>
      <c r="K815" s="17" t="s">
        <v>117</v>
      </c>
      <c r="L815" s="18" t="s">
        <v>117</v>
      </c>
      <c r="N815" s="20" t="s">
        <v>117</v>
      </c>
    </row>
    <row r="816" spans="1:14" x14ac:dyDescent="0.3">
      <c r="A816" s="12" t="s">
        <v>355</v>
      </c>
      <c r="B816" s="12" t="s">
        <v>147</v>
      </c>
      <c r="C816" s="12" t="s">
        <v>356</v>
      </c>
      <c r="D816" s="12" t="s">
        <v>79</v>
      </c>
      <c r="E816" s="21">
        <v>7.8235807303999998</v>
      </c>
      <c r="F816" s="23">
        <v>122650.027118757</v>
      </c>
      <c r="G816" s="23" t="s">
        <v>117</v>
      </c>
      <c r="H816" s="16" t="s">
        <v>117</v>
      </c>
      <c r="I816" s="16" t="s">
        <v>117</v>
      </c>
      <c r="J816" s="16" t="s">
        <v>117</v>
      </c>
      <c r="K816" s="17" t="s">
        <v>117</v>
      </c>
      <c r="L816" s="18" t="s">
        <v>117</v>
      </c>
      <c r="N816" s="20" t="s">
        <v>117</v>
      </c>
    </row>
    <row r="817" spans="1:14" x14ac:dyDescent="0.3">
      <c r="A817" s="12" t="s">
        <v>357</v>
      </c>
      <c r="B817" s="12" t="s">
        <v>147</v>
      </c>
      <c r="C817" s="12" t="s">
        <v>187</v>
      </c>
      <c r="D817" s="12" t="s">
        <v>79</v>
      </c>
      <c r="E817" s="21">
        <v>7.8237434877333296</v>
      </c>
      <c r="F817" s="23">
        <v>112475.59289017699</v>
      </c>
      <c r="G817" s="23" t="s">
        <v>117</v>
      </c>
      <c r="H817" s="16" t="s">
        <v>117</v>
      </c>
      <c r="I817" s="16" t="s">
        <v>117</v>
      </c>
      <c r="J817" s="16" t="s">
        <v>117</v>
      </c>
      <c r="K817" s="17" t="s">
        <v>117</v>
      </c>
      <c r="L817" s="18" t="s">
        <v>117</v>
      </c>
      <c r="N817" s="20" t="s">
        <v>117</v>
      </c>
    </row>
    <row r="818" spans="1:14" x14ac:dyDescent="0.3">
      <c r="A818" s="12" t="s">
        <v>358</v>
      </c>
      <c r="B818" s="12" t="s">
        <v>147</v>
      </c>
      <c r="C818" s="12" t="s">
        <v>179</v>
      </c>
      <c r="D818" s="12" t="s">
        <v>79</v>
      </c>
      <c r="E818" s="21">
        <v>7.8235862575999997</v>
      </c>
      <c r="F818" s="23">
        <v>86000.782854508303</v>
      </c>
      <c r="G818" s="23" t="s">
        <v>117</v>
      </c>
      <c r="H818" s="16" t="s">
        <v>117</v>
      </c>
      <c r="I818" s="16" t="s">
        <v>117</v>
      </c>
      <c r="J818" s="16" t="s">
        <v>117</v>
      </c>
      <c r="K818" s="17" t="s">
        <v>117</v>
      </c>
      <c r="L818" s="18" t="s">
        <v>117</v>
      </c>
      <c r="N818" s="20" t="s">
        <v>117</v>
      </c>
    </row>
    <row r="819" spans="1:14" x14ac:dyDescent="0.3">
      <c r="A819" s="12" t="s">
        <v>359</v>
      </c>
      <c r="B819" s="12" t="s">
        <v>147</v>
      </c>
      <c r="C819" s="12" t="s">
        <v>360</v>
      </c>
      <c r="D819" s="12" t="s">
        <v>79</v>
      </c>
      <c r="E819" s="21">
        <v>7.8236757626666602</v>
      </c>
      <c r="F819" s="23">
        <v>122518.11878800701</v>
      </c>
      <c r="G819" s="23" t="s">
        <v>117</v>
      </c>
      <c r="H819" s="16" t="s">
        <v>117</v>
      </c>
      <c r="I819" s="16" t="s">
        <v>117</v>
      </c>
      <c r="J819" s="16" t="s">
        <v>117</v>
      </c>
      <c r="K819" s="17" t="s">
        <v>117</v>
      </c>
      <c r="L819" s="18" t="s">
        <v>117</v>
      </c>
      <c r="N819" s="20" t="s">
        <v>117</v>
      </c>
    </row>
    <row r="820" spans="1:14" x14ac:dyDescent="0.3">
      <c r="A820" s="12" t="s">
        <v>361</v>
      </c>
      <c r="B820" s="12" t="s">
        <v>147</v>
      </c>
      <c r="C820" s="12" t="s">
        <v>150</v>
      </c>
      <c r="D820" s="12" t="s">
        <v>103</v>
      </c>
      <c r="E820" s="21">
        <v>7.82370340933333</v>
      </c>
      <c r="F820" s="23">
        <v>5945.8034932923601</v>
      </c>
      <c r="G820" s="23" t="s">
        <v>117</v>
      </c>
      <c r="H820" s="16" t="s">
        <v>117</v>
      </c>
      <c r="I820" s="16" t="s">
        <v>117</v>
      </c>
      <c r="J820" s="16" t="s">
        <v>117</v>
      </c>
      <c r="K820" s="17" t="s">
        <v>117</v>
      </c>
      <c r="L820" s="18" t="s">
        <v>117</v>
      </c>
      <c r="N820" s="20" t="s">
        <v>117</v>
      </c>
    </row>
    <row r="821" spans="1:14" x14ac:dyDescent="0.3">
      <c r="A821" s="12" t="s">
        <v>362</v>
      </c>
      <c r="B821" s="12" t="s">
        <v>147</v>
      </c>
      <c r="C821" s="12" t="s">
        <v>170</v>
      </c>
      <c r="D821" s="12" t="s">
        <v>79</v>
      </c>
      <c r="E821" s="21">
        <v>7.8236083087999999</v>
      </c>
      <c r="F821" s="23">
        <v>81441.921381753506</v>
      </c>
      <c r="G821" s="23" t="s">
        <v>117</v>
      </c>
      <c r="H821" s="16" t="s">
        <v>117</v>
      </c>
      <c r="I821" s="16" t="s">
        <v>117</v>
      </c>
      <c r="J821" s="16" t="s">
        <v>117</v>
      </c>
      <c r="K821" s="17" t="s">
        <v>117</v>
      </c>
      <c r="L821" s="18" t="s">
        <v>117</v>
      </c>
      <c r="N821" s="20" t="s">
        <v>117</v>
      </c>
    </row>
    <row r="822" spans="1:14" x14ac:dyDescent="0.3">
      <c r="A822" s="12" t="s">
        <v>363</v>
      </c>
      <c r="B822" s="12" t="s">
        <v>147</v>
      </c>
      <c r="C822" s="12" t="s">
        <v>199</v>
      </c>
      <c r="D822" s="12" t="s">
        <v>79</v>
      </c>
      <c r="E822" s="21">
        <v>7.8236890154666598</v>
      </c>
      <c r="F822" s="23">
        <v>103346.694631808</v>
      </c>
      <c r="G822" s="23" t="s">
        <v>117</v>
      </c>
      <c r="H822" s="16" t="s">
        <v>117</v>
      </c>
      <c r="I822" s="16" t="s">
        <v>117</v>
      </c>
      <c r="J822" s="16" t="s">
        <v>117</v>
      </c>
      <c r="K822" s="17" t="s">
        <v>117</v>
      </c>
      <c r="L822" s="18" t="s">
        <v>117</v>
      </c>
      <c r="N822" s="20" t="s">
        <v>117</v>
      </c>
    </row>
    <row r="823" spans="1:14" x14ac:dyDescent="0.3">
      <c r="A823" s="12" t="s">
        <v>364</v>
      </c>
      <c r="B823" s="12" t="s">
        <v>147</v>
      </c>
      <c r="C823" s="12" t="s">
        <v>209</v>
      </c>
      <c r="D823" s="12" t="s">
        <v>79</v>
      </c>
      <c r="E823" s="21">
        <v>7.8235843879999996</v>
      </c>
      <c r="F823" s="23">
        <v>78180.697337739795</v>
      </c>
      <c r="G823" s="23" t="s">
        <v>117</v>
      </c>
      <c r="H823" s="16" t="s">
        <v>117</v>
      </c>
      <c r="I823" s="16" t="s">
        <v>117</v>
      </c>
      <c r="J823" s="16" t="s">
        <v>117</v>
      </c>
      <c r="K823" s="17" t="s">
        <v>117</v>
      </c>
      <c r="L823" s="18" t="s">
        <v>117</v>
      </c>
      <c r="N823" s="20" t="s">
        <v>117</v>
      </c>
    </row>
    <row r="824" spans="1:14" x14ac:dyDescent="0.3">
      <c r="A824" s="12" t="s">
        <v>365</v>
      </c>
      <c r="B824" s="12" t="s">
        <v>147</v>
      </c>
      <c r="C824" s="12" t="s">
        <v>78</v>
      </c>
      <c r="D824" s="12" t="s">
        <v>79</v>
      </c>
      <c r="E824" s="21">
        <v>7.82363898053333</v>
      </c>
      <c r="F824" s="23">
        <v>18536.0818973151</v>
      </c>
      <c r="G824" s="23" t="s">
        <v>117</v>
      </c>
      <c r="H824" s="16" t="s">
        <v>117</v>
      </c>
      <c r="I824" s="16" t="s">
        <v>117</v>
      </c>
      <c r="J824" s="16" t="s">
        <v>117</v>
      </c>
      <c r="K824" s="17" t="s">
        <v>117</v>
      </c>
      <c r="L824" s="18" t="s">
        <v>117</v>
      </c>
      <c r="N824" s="20" t="s">
        <v>117</v>
      </c>
    </row>
    <row r="825" spans="1:14" x14ac:dyDescent="0.3">
      <c r="A825" s="12" t="s">
        <v>366</v>
      </c>
      <c r="B825" s="12" t="s">
        <v>147</v>
      </c>
      <c r="C825" s="12" t="s">
        <v>156</v>
      </c>
      <c r="D825" s="12" t="s">
        <v>103</v>
      </c>
      <c r="E825" s="21">
        <v>7.8236912821333302</v>
      </c>
      <c r="F825" s="23">
        <v>1908.8366001060999</v>
      </c>
      <c r="G825" s="23" t="s">
        <v>117</v>
      </c>
      <c r="H825" s="16" t="s">
        <v>117</v>
      </c>
      <c r="I825" s="16" t="s">
        <v>117</v>
      </c>
      <c r="J825" s="16" t="s">
        <v>117</v>
      </c>
      <c r="K825" s="17" t="s">
        <v>117</v>
      </c>
      <c r="L825" s="18" t="s">
        <v>117</v>
      </c>
      <c r="N825" s="20" t="s">
        <v>117</v>
      </c>
    </row>
    <row r="826" spans="1:14" x14ac:dyDescent="0.3">
      <c r="A826" s="12" t="s">
        <v>367</v>
      </c>
      <c r="B826" s="12" t="s">
        <v>147</v>
      </c>
      <c r="C826" s="12" t="s">
        <v>152</v>
      </c>
      <c r="D826" s="12" t="s">
        <v>79</v>
      </c>
      <c r="E826" s="21">
        <v>7.8235619304000004</v>
      </c>
      <c r="F826" s="23">
        <v>145081.80426720699</v>
      </c>
      <c r="G826" s="23" t="s">
        <v>117</v>
      </c>
      <c r="H826" s="16" t="s">
        <v>117</v>
      </c>
      <c r="I826" s="16" t="s">
        <v>117</v>
      </c>
      <c r="J826" s="16" t="s">
        <v>117</v>
      </c>
      <c r="K826" s="17" t="s">
        <v>117</v>
      </c>
      <c r="L826" s="18" t="s">
        <v>117</v>
      </c>
      <c r="N826" s="20" t="s">
        <v>117</v>
      </c>
    </row>
    <row r="827" spans="1:14" x14ac:dyDescent="0.3">
      <c r="A827" s="12" t="s">
        <v>368</v>
      </c>
      <c r="B827" s="12" t="s">
        <v>147</v>
      </c>
      <c r="C827" s="12" t="s">
        <v>369</v>
      </c>
      <c r="D827" s="12" t="s">
        <v>79</v>
      </c>
      <c r="E827" s="21">
        <v>7.8236994879999999</v>
      </c>
      <c r="F827" s="23">
        <v>136891.975282881</v>
      </c>
      <c r="G827" s="23" t="s">
        <v>117</v>
      </c>
      <c r="H827" s="16" t="s">
        <v>117</v>
      </c>
      <c r="I827" s="16" t="s">
        <v>117</v>
      </c>
      <c r="J827" s="16" t="s">
        <v>117</v>
      </c>
      <c r="K827" s="17" t="s">
        <v>117</v>
      </c>
      <c r="L827" s="18" t="s">
        <v>117</v>
      </c>
      <c r="N827" s="20" t="s">
        <v>117</v>
      </c>
    </row>
    <row r="828" spans="1:14" x14ac:dyDescent="0.3">
      <c r="A828" s="12" t="s">
        <v>370</v>
      </c>
      <c r="B828" s="12" t="s">
        <v>147</v>
      </c>
      <c r="C828" s="12" t="s">
        <v>164</v>
      </c>
      <c r="D828" s="12" t="s">
        <v>79</v>
      </c>
      <c r="E828" s="21">
        <v>7.8237407626666604</v>
      </c>
      <c r="F828" s="23">
        <v>89054.097155032505</v>
      </c>
      <c r="G828" s="23" t="s">
        <v>117</v>
      </c>
      <c r="H828" s="16" t="s">
        <v>117</v>
      </c>
      <c r="I828" s="16" t="s">
        <v>117</v>
      </c>
      <c r="J828" s="16" t="s">
        <v>117</v>
      </c>
      <c r="K828" s="17" t="s">
        <v>117</v>
      </c>
      <c r="L828" s="18" t="s">
        <v>117</v>
      </c>
      <c r="N828" s="20" t="s">
        <v>117</v>
      </c>
    </row>
    <row r="829" spans="1:14" x14ac:dyDescent="0.3">
      <c r="A829" s="12" t="s">
        <v>371</v>
      </c>
      <c r="B829" s="12" t="s">
        <v>147</v>
      </c>
      <c r="C829" s="12" t="s">
        <v>166</v>
      </c>
      <c r="D829" s="12" t="s">
        <v>79</v>
      </c>
      <c r="E829" s="21">
        <v>7.8235951261333296</v>
      </c>
      <c r="F829" s="23">
        <v>7467.5656813100004</v>
      </c>
      <c r="G829" s="23" t="s">
        <v>117</v>
      </c>
      <c r="H829" s="16" t="s">
        <v>117</v>
      </c>
      <c r="I829" s="16" t="s">
        <v>117</v>
      </c>
      <c r="J829" s="16" t="s">
        <v>117</v>
      </c>
      <c r="K829" s="17" t="s">
        <v>117</v>
      </c>
      <c r="L829" s="18" t="s">
        <v>117</v>
      </c>
      <c r="N829" s="20" t="s">
        <v>117</v>
      </c>
    </row>
    <row r="830" spans="1:14" x14ac:dyDescent="0.3">
      <c r="A830" s="12" t="s">
        <v>372</v>
      </c>
      <c r="B830" s="12" t="s">
        <v>147</v>
      </c>
      <c r="C830" s="12" t="s">
        <v>220</v>
      </c>
      <c r="D830" s="12" t="s">
        <v>79</v>
      </c>
      <c r="E830" s="21">
        <v>7.8236542738666603</v>
      </c>
      <c r="F830" s="23">
        <v>110582.003265213</v>
      </c>
      <c r="G830" s="23" t="s">
        <v>117</v>
      </c>
      <c r="H830" s="16" t="s">
        <v>117</v>
      </c>
      <c r="I830" s="16" t="s">
        <v>117</v>
      </c>
      <c r="J830" s="16" t="s">
        <v>117</v>
      </c>
      <c r="K830" s="17" t="s">
        <v>117</v>
      </c>
      <c r="L830" s="18" t="s">
        <v>117</v>
      </c>
      <c r="N830" s="20" t="s">
        <v>117</v>
      </c>
    </row>
    <row r="831" spans="1:14" x14ac:dyDescent="0.3">
      <c r="A831" s="12" t="s">
        <v>373</v>
      </c>
      <c r="B831" s="12" t="s">
        <v>147</v>
      </c>
      <c r="C831" s="12" t="s">
        <v>150</v>
      </c>
      <c r="D831" s="12" t="s">
        <v>103</v>
      </c>
      <c r="E831" s="21">
        <v>7.8236471973333304</v>
      </c>
      <c r="F831" s="23">
        <v>5450.0442856510699</v>
      </c>
      <c r="G831" s="23" t="s">
        <v>117</v>
      </c>
      <c r="H831" s="16" t="s">
        <v>117</v>
      </c>
      <c r="I831" s="16" t="s">
        <v>117</v>
      </c>
      <c r="J831" s="16" t="s">
        <v>117</v>
      </c>
      <c r="K831" s="17" t="s">
        <v>117</v>
      </c>
      <c r="L831" s="18" t="s">
        <v>117</v>
      </c>
      <c r="N831" s="20" t="s">
        <v>117</v>
      </c>
    </row>
    <row r="832" spans="1:14" x14ac:dyDescent="0.3">
      <c r="A832" s="12" t="s">
        <v>374</v>
      </c>
      <c r="B832" s="12" t="s">
        <v>147</v>
      </c>
      <c r="C832" s="12" t="s">
        <v>375</v>
      </c>
      <c r="D832" s="12" t="s">
        <v>79</v>
      </c>
      <c r="E832" s="21">
        <v>7.8236386901333299</v>
      </c>
      <c r="F832" s="23">
        <v>96173.227304604996</v>
      </c>
      <c r="G832" s="23" t="s">
        <v>117</v>
      </c>
      <c r="H832" s="16" t="s">
        <v>117</v>
      </c>
      <c r="I832" s="16" t="s">
        <v>117</v>
      </c>
      <c r="J832" s="16" t="s">
        <v>117</v>
      </c>
      <c r="K832" s="17" t="s">
        <v>117</v>
      </c>
      <c r="L832" s="18" t="s">
        <v>117</v>
      </c>
      <c r="N832" s="20" t="s">
        <v>117</v>
      </c>
    </row>
    <row r="833" spans="1:14" x14ac:dyDescent="0.3">
      <c r="A833" s="12" t="s">
        <v>376</v>
      </c>
      <c r="B833" s="12" t="s">
        <v>147</v>
      </c>
      <c r="C833" s="12" t="s">
        <v>197</v>
      </c>
      <c r="D833" s="12" t="s">
        <v>79</v>
      </c>
      <c r="E833" s="21">
        <v>7.82364527466666</v>
      </c>
      <c r="F833" s="23">
        <v>90864.331970230603</v>
      </c>
      <c r="G833" s="23" t="s">
        <v>117</v>
      </c>
      <c r="H833" s="16" t="s">
        <v>117</v>
      </c>
      <c r="I833" s="16" t="s">
        <v>117</v>
      </c>
      <c r="J833" s="16" t="s">
        <v>117</v>
      </c>
      <c r="K833" s="17" t="s">
        <v>117</v>
      </c>
      <c r="L833" s="18" t="s">
        <v>117</v>
      </c>
      <c r="N833" s="20" t="s">
        <v>117</v>
      </c>
    </row>
    <row r="834" spans="1:14" x14ac:dyDescent="0.3">
      <c r="A834" s="12" t="s">
        <v>377</v>
      </c>
      <c r="B834" s="12" t="s">
        <v>147</v>
      </c>
      <c r="C834" s="12" t="s">
        <v>174</v>
      </c>
      <c r="D834" s="12" t="s">
        <v>79</v>
      </c>
      <c r="E834" s="21">
        <v>7.8236524263999998</v>
      </c>
      <c r="F834" s="23">
        <v>73845.830336327504</v>
      </c>
      <c r="G834" s="23" t="s">
        <v>117</v>
      </c>
      <c r="H834" s="16" t="s">
        <v>117</v>
      </c>
      <c r="I834" s="16" t="s">
        <v>117</v>
      </c>
      <c r="J834" s="16" t="s">
        <v>117</v>
      </c>
      <c r="K834" s="17" t="s">
        <v>117</v>
      </c>
      <c r="L834" s="18" t="s">
        <v>117</v>
      </c>
      <c r="N834" s="20" t="s">
        <v>117</v>
      </c>
    </row>
    <row r="835" spans="1:14" x14ac:dyDescent="0.3">
      <c r="A835" s="12" t="s">
        <v>378</v>
      </c>
      <c r="B835" s="12" t="s">
        <v>147</v>
      </c>
      <c r="C835" s="12" t="s">
        <v>162</v>
      </c>
      <c r="D835" s="12" t="s">
        <v>79</v>
      </c>
      <c r="E835" s="21">
        <v>7.8236503922666598</v>
      </c>
      <c r="F835" s="23">
        <v>91986.275383489599</v>
      </c>
      <c r="G835" s="23" t="s">
        <v>117</v>
      </c>
      <c r="H835" s="16" t="s">
        <v>117</v>
      </c>
      <c r="I835" s="16" t="s">
        <v>117</v>
      </c>
      <c r="J835" s="16" t="s">
        <v>117</v>
      </c>
      <c r="K835" s="17" t="s">
        <v>117</v>
      </c>
      <c r="L835" s="18" t="s">
        <v>117</v>
      </c>
      <c r="N835" s="20" t="s">
        <v>117</v>
      </c>
    </row>
    <row r="836" spans="1:14" x14ac:dyDescent="0.3">
      <c r="A836" s="12" t="s">
        <v>379</v>
      </c>
      <c r="B836" s="12" t="s">
        <v>147</v>
      </c>
      <c r="C836" s="12" t="s">
        <v>203</v>
      </c>
      <c r="D836" s="12" t="s">
        <v>79</v>
      </c>
      <c r="E836" s="21">
        <v>7.8236667845333301</v>
      </c>
      <c r="F836" s="23">
        <v>91688.098337921299</v>
      </c>
      <c r="G836" s="23" t="s">
        <v>117</v>
      </c>
      <c r="H836" s="16" t="s">
        <v>117</v>
      </c>
      <c r="I836" s="16" t="s">
        <v>117</v>
      </c>
      <c r="J836" s="16" t="s">
        <v>117</v>
      </c>
      <c r="K836" s="17" t="s">
        <v>117</v>
      </c>
      <c r="L836" s="18" t="s">
        <v>117</v>
      </c>
      <c r="N836" s="20" t="s">
        <v>117</v>
      </c>
    </row>
    <row r="837" spans="1:14" x14ac:dyDescent="0.3">
      <c r="A837" s="12" t="s">
        <v>380</v>
      </c>
      <c r="B837" s="12" t="s">
        <v>147</v>
      </c>
      <c r="C837" s="12" t="s">
        <v>154</v>
      </c>
      <c r="D837" s="12" t="s">
        <v>79</v>
      </c>
      <c r="E837" s="21">
        <v>7.8236914570666602</v>
      </c>
      <c r="F837" s="23">
        <v>67310.737427079701</v>
      </c>
      <c r="G837" s="23" t="s">
        <v>117</v>
      </c>
      <c r="H837" s="16" t="s">
        <v>117</v>
      </c>
      <c r="I837" s="16" t="s">
        <v>117</v>
      </c>
      <c r="J837" s="16" t="s">
        <v>117</v>
      </c>
      <c r="K837" s="17" t="s">
        <v>117</v>
      </c>
      <c r="L837" s="18" t="s">
        <v>117</v>
      </c>
      <c r="N837" s="20" t="s">
        <v>117</v>
      </c>
    </row>
    <row r="838" spans="1:14" x14ac:dyDescent="0.3">
      <c r="A838" s="12" t="s">
        <v>381</v>
      </c>
      <c r="B838" s="12" t="s">
        <v>147</v>
      </c>
      <c r="C838" s="12" t="s">
        <v>78</v>
      </c>
      <c r="D838" s="12" t="s">
        <v>79</v>
      </c>
      <c r="E838" s="21">
        <v>7.8236199181333301</v>
      </c>
      <c r="F838" s="23">
        <v>14863.9524586564</v>
      </c>
      <c r="G838" s="23" t="s">
        <v>117</v>
      </c>
      <c r="H838" s="16" t="s">
        <v>117</v>
      </c>
      <c r="I838" s="16" t="s">
        <v>117</v>
      </c>
      <c r="J838" s="16" t="s">
        <v>117</v>
      </c>
      <c r="K838" s="17" t="s">
        <v>117</v>
      </c>
      <c r="L838" s="18" t="s">
        <v>117</v>
      </c>
      <c r="N838" s="20" t="s">
        <v>117</v>
      </c>
    </row>
    <row r="839" spans="1:14" x14ac:dyDescent="0.3">
      <c r="A839" s="12" t="s">
        <v>382</v>
      </c>
      <c r="B839" s="12" t="s">
        <v>147</v>
      </c>
      <c r="C839" s="12" t="s">
        <v>205</v>
      </c>
      <c r="D839" s="12" t="s">
        <v>79</v>
      </c>
      <c r="E839" s="21">
        <v>7.8237306911999998</v>
      </c>
      <c r="F839" s="23">
        <v>86064.391421335094</v>
      </c>
      <c r="G839" s="23" t="s">
        <v>117</v>
      </c>
      <c r="H839" s="16" t="s">
        <v>117</v>
      </c>
      <c r="I839" s="16" t="s">
        <v>117</v>
      </c>
      <c r="J839" s="16" t="s">
        <v>117</v>
      </c>
      <c r="K839" s="17" t="s">
        <v>117</v>
      </c>
      <c r="L839" s="18" t="s">
        <v>117</v>
      </c>
      <c r="N839" s="20" t="s">
        <v>117</v>
      </c>
    </row>
    <row r="840" spans="1:14" x14ac:dyDescent="0.3">
      <c r="A840" s="12" t="s">
        <v>383</v>
      </c>
      <c r="B840" s="12" t="s">
        <v>147</v>
      </c>
      <c r="C840" s="12" t="s">
        <v>176</v>
      </c>
      <c r="D840" s="12" t="s">
        <v>79</v>
      </c>
      <c r="E840" s="21">
        <v>7.8236113090666599</v>
      </c>
      <c r="F840" s="23">
        <v>207628.511387615</v>
      </c>
      <c r="G840" s="23" t="s">
        <v>117</v>
      </c>
      <c r="H840" s="16" t="s">
        <v>117</v>
      </c>
      <c r="I840" s="16" t="s">
        <v>117</v>
      </c>
      <c r="J840" s="16" t="s">
        <v>117</v>
      </c>
      <c r="K840" s="17" t="s">
        <v>117</v>
      </c>
      <c r="L840" s="18" t="s">
        <v>117</v>
      </c>
      <c r="N840" s="20" t="s">
        <v>117</v>
      </c>
    </row>
    <row r="841" spans="1:14" x14ac:dyDescent="0.3">
      <c r="A841" s="12" t="s">
        <v>384</v>
      </c>
      <c r="B841" s="12" t="s">
        <v>147</v>
      </c>
      <c r="C841" s="12" t="s">
        <v>213</v>
      </c>
      <c r="D841" s="12" t="s">
        <v>79</v>
      </c>
      <c r="E841" s="21">
        <v>7.8237053994666601</v>
      </c>
      <c r="F841" s="23">
        <v>74286.041393061998</v>
      </c>
      <c r="G841" s="23" t="s">
        <v>117</v>
      </c>
      <c r="H841" s="16" t="s">
        <v>117</v>
      </c>
      <c r="I841" s="16" t="s">
        <v>117</v>
      </c>
      <c r="J841" s="16" t="s">
        <v>117</v>
      </c>
      <c r="K841" s="17" t="s">
        <v>117</v>
      </c>
      <c r="L841" s="18" t="s">
        <v>117</v>
      </c>
      <c r="N841" s="20" t="s">
        <v>117</v>
      </c>
    </row>
    <row r="842" spans="1:14" x14ac:dyDescent="0.3">
      <c r="A842" s="12" t="s">
        <v>385</v>
      </c>
      <c r="B842" s="12" t="s">
        <v>147</v>
      </c>
      <c r="C842" s="12" t="s">
        <v>160</v>
      </c>
      <c r="D842" s="12" t="s">
        <v>79</v>
      </c>
      <c r="E842" s="21">
        <v>7.8236599623999998</v>
      </c>
      <c r="F842" s="23">
        <v>87991.085597508907</v>
      </c>
      <c r="G842" s="23" t="s">
        <v>117</v>
      </c>
      <c r="H842" s="16" t="s">
        <v>117</v>
      </c>
      <c r="I842" s="16" t="s">
        <v>117</v>
      </c>
      <c r="J842" s="16" t="s">
        <v>117</v>
      </c>
      <c r="K842" s="17" t="s">
        <v>117</v>
      </c>
      <c r="L842" s="18" t="s">
        <v>117</v>
      </c>
      <c r="N842" s="20" t="s">
        <v>117</v>
      </c>
    </row>
    <row r="843" spans="1:14" x14ac:dyDescent="0.3">
      <c r="A843" s="12" t="s">
        <v>386</v>
      </c>
      <c r="B843" s="12" t="s">
        <v>147</v>
      </c>
      <c r="C843" s="12" t="s">
        <v>211</v>
      </c>
      <c r="D843" s="12" t="s">
        <v>79</v>
      </c>
      <c r="E843" s="21">
        <v>7.8236617743999997</v>
      </c>
      <c r="F843" s="23">
        <v>59932.7767050845</v>
      </c>
      <c r="G843" s="23" t="s">
        <v>117</v>
      </c>
      <c r="H843" s="16" t="s">
        <v>117</v>
      </c>
      <c r="I843" s="16" t="s">
        <v>117</v>
      </c>
      <c r="J843" s="16" t="s">
        <v>117</v>
      </c>
      <c r="K843" s="17" t="s">
        <v>117</v>
      </c>
      <c r="L843" s="18" t="s">
        <v>117</v>
      </c>
      <c r="N843" s="20" t="s">
        <v>117</v>
      </c>
    </row>
    <row r="844" spans="1:14" x14ac:dyDescent="0.3">
      <c r="A844" s="12" t="s">
        <v>387</v>
      </c>
      <c r="B844" s="12" t="s">
        <v>147</v>
      </c>
      <c r="C844" s="12" t="s">
        <v>388</v>
      </c>
      <c r="D844" s="12" t="s">
        <v>79</v>
      </c>
      <c r="E844" s="21">
        <v>7.8237202023999997</v>
      </c>
      <c r="F844" s="23">
        <v>108274.978291444</v>
      </c>
      <c r="G844" s="23" t="s">
        <v>117</v>
      </c>
      <c r="H844" s="16" t="s">
        <v>117</v>
      </c>
      <c r="I844" s="16" t="s">
        <v>117</v>
      </c>
      <c r="J844" s="16" t="s">
        <v>117</v>
      </c>
      <c r="K844" s="17" t="s">
        <v>117</v>
      </c>
      <c r="L844" s="18" t="s">
        <v>117</v>
      </c>
      <c r="N844" s="20" t="s">
        <v>117</v>
      </c>
    </row>
    <row r="845" spans="1:14" x14ac:dyDescent="0.3">
      <c r="A845" s="12" t="s">
        <v>389</v>
      </c>
      <c r="B845" s="12" t="s">
        <v>147</v>
      </c>
      <c r="C845" s="12" t="s">
        <v>148</v>
      </c>
      <c r="D845" s="12" t="s">
        <v>103</v>
      </c>
      <c r="E845" s="21">
        <v>7.8236289690666601</v>
      </c>
      <c r="F845" s="23">
        <v>6385.7399717216804</v>
      </c>
      <c r="G845" s="23" t="s">
        <v>117</v>
      </c>
      <c r="H845" s="16" t="s">
        <v>117</v>
      </c>
      <c r="I845" s="16" t="s">
        <v>117</v>
      </c>
      <c r="J845" s="16" t="s">
        <v>117</v>
      </c>
      <c r="K845" s="17" t="s">
        <v>117</v>
      </c>
      <c r="L845" s="18" t="s">
        <v>117</v>
      </c>
      <c r="N845" s="20" t="s">
        <v>117</v>
      </c>
    </row>
    <row r="846" spans="1:14" x14ac:dyDescent="0.3">
      <c r="A846" s="12" t="s">
        <v>390</v>
      </c>
      <c r="B846" s="12" t="s">
        <v>147</v>
      </c>
      <c r="C846" s="12" t="s">
        <v>183</v>
      </c>
      <c r="D846" s="12" t="s">
        <v>79</v>
      </c>
      <c r="E846" s="21">
        <v>7.8236021434666601</v>
      </c>
      <c r="F846" s="23">
        <v>82903.224118450496</v>
      </c>
      <c r="G846" s="23" t="s">
        <v>117</v>
      </c>
      <c r="H846" s="16" t="s">
        <v>117</v>
      </c>
      <c r="I846" s="16" t="s">
        <v>117</v>
      </c>
      <c r="J846" s="16" t="s">
        <v>117</v>
      </c>
      <c r="K846" s="17" t="s">
        <v>117</v>
      </c>
      <c r="L846" s="18" t="s">
        <v>117</v>
      </c>
      <c r="N846" s="20" t="s">
        <v>117</v>
      </c>
    </row>
    <row r="847" spans="1:14" x14ac:dyDescent="0.3">
      <c r="A847" s="12" t="s">
        <v>391</v>
      </c>
      <c r="B847" s="12" t="s">
        <v>147</v>
      </c>
      <c r="C847" s="12" t="s">
        <v>194</v>
      </c>
      <c r="D847" s="12" t="s">
        <v>79</v>
      </c>
      <c r="E847" s="21">
        <v>7.8236049034666602</v>
      </c>
      <c r="F847" s="23">
        <v>112904.3636366</v>
      </c>
      <c r="G847" s="23" t="s">
        <v>117</v>
      </c>
      <c r="H847" s="16" t="s">
        <v>117</v>
      </c>
      <c r="I847" s="16" t="s">
        <v>117</v>
      </c>
      <c r="J847" s="16" t="s">
        <v>117</v>
      </c>
      <c r="K847" s="17" t="s">
        <v>117</v>
      </c>
      <c r="L847" s="18" t="s">
        <v>117</v>
      </c>
      <c r="N847" s="20" t="s">
        <v>117</v>
      </c>
    </row>
    <row r="848" spans="1:14" x14ac:dyDescent="0.3">
      <c r="A848" s="12" t="s">
        <v>392</v>
      </c>
      <c r="B848" s="12" t="s">
        <v>147</v>
      </c>
      <c r="C848" s="12" t="s">
        <v>216</v>
      </c>
      <c r="D848" s="12" t="s">
        <v>79</v>
      </c>
      <c r="E848" s="21">
        <v>7.8236234824000004</v>
      </c>
      <c r="F848" s="23">
        <v>13596.0525725752</v>
      </c>
      <c r="G848" s="23" t="s">
        <v>117</v>
      </c>
      <c r="H848" s="16" t="s">
        <v>117</v>
      </c>
      <c r="I848" s="16" t="s">
        <v>117</v>
      </c>
      <c r="J848" s="16" t="s">
        <v>117</v>
      </c>
      <c r="K848" s="17" t="s">
        <v>117</v>
      </c>
      <c r="L848" s="18" t="s">
        <v>117</v>
      </c>
      <c r="N848" s="20" t="s">
        <v>117</v>
      </c>
    </row>
    <row r="849" spans="1:14" x14ac:dyDescent="0.3">
      <c r="A849" s="12" t="s">
        <v>393</v>
      </c>
      <c r="B849" s="12" t="s">
        <v>147</v>
      </c>
      <c r="C849" s="12" t="s">
        <v>189</v>
      </c>
      <c r="D849" s="12" t="s">
        <v>79</v>
      </c>
      <c r="E849" s="21">
        <v>7.8236239085333299</v>
      </c>
      <c r="F849" s="23">
        <v>89783.434850930702</v>
      </c>
      <c r="G849" s="23" t="s">
        <v>117</v>
      </c>
      <c r="H849" s="16" t="s">
        <v>117</v>
      </c>
      <c r="I849" s="16" t="s">
        <v>117</v>
      </c>
      <c r="J849" s="16" t="s">
        <v>117</v>
      </c>
      <c r="K849" s="17" t="s">
        <v>117</v>
      </c>
      <c r="L849" s="18" t="s">
        <v>117</v>
      </c>
      <c r="N849" s="20" t="s">
        <v>117</v>
      </c>
    </row>
    <row r="850" spans="1:14" x14ac:dyDescent="0.3">
      <c r="A850" s="12" t="s">
        <v>394</v>
      </c>
      <c r="B850" s="12" t="s">
        <v>147</v>
      </c>
      <c r="C850" s="12" t="s">
        <v>185</v>
      </c>
      <c r="D850" s="12" t="s">
        <v>79</v>
      </c>
      <c r="E850" s="21">
        <v>7.8236978944000004</v>
      </c>
      <c r="F850" s="23">
        <v>104805.316752536</v>
      </c>
      <c r="G850" s="23" t="s">
        <v>117</v>
      </c>
      <c r="H850" s="16" t="s">
        <v>117</v>
      </c>
      <c r="I850" s="16" t="s">
        <v>117</v>
      </c>
      <c r="J850" s="16" t="s">
        <v>117</v>
      </c>
      <c r="K850" s="17" t="s">
        <v>117</v>
      </c>
      <c r="L850" s="18" t="s">
        <v>117</v>
      </c>
      <c r="N850" s="20" t="s">
        <v>117</v>
      </c>
    </row>
    <row r="851" spans="1:14" x14ac:dyDescent="0.3">
      <c r="A851" s="12" t="s">
        <v>395</v>
      </c>
      <c r="B851" s="12" t="s">
        <v>147</v>
      </c>
      <c r="C851" s="12" t="s">
        <v>396</v>
      </c>
      <c r="D851" s="12" t="s">
        <v>79</v>
      </c>
      <c r="E851" s="21">
        <v>7.8237284495999999</v>
      </c>
      <c r="F851" s="23">
        <v>86737.793933618203</v>
      </c>
      <c r="G851" s="23" t="s">
        <v>117</v>
      </c>
      <c r="H851" s="16" t="s">
        <v>117</v>
      </c>
      <c r="I851" s="16" t="s">
        <v>117</v>
      </c>
      <c r="J851" s="16" t="s">
        <v>117</v>
      </c>
      <c r="K851" s="17" t="s">
        <v>117</v>
      </c>
      <c r="L851" s="18" t="s">
        <v>117</v>
      </c>
      <c r="N851" s="20" t="s">
        <v>117</v>
      </c>
    </row>
    <row r="852" spans="1:14" x14ac:dyDescent="0.3">
      <c r="A852" s="12" t="s">
        <v>397</v>
      </c>
      <c r="B852" s="12" t="s">
        <v>147</v>
      </c>
      <c r="C852" s="12" t="s">
        <v>181</v>
      </c>
      <c r="D852" s="12" t="s">
        <v>79</v>
      </c>
      <c r="E852" s="21">
        <v>7.8236690250666596</v>
      </c>
      <c r="F852" s="23">
        <v>74333.944865592406</v>
      </c>
      <c r="G852" s="23" t="s">
        <v>117</v>
      </c>
      <c r="H852" s="16" t="s">
        <v>117</v>
      </c>
      <c r="I852" s="16" t="s">
        <v>117</v>
      </c>
      <c r="J852" s="16" t="s">
        <v>117</v>
      </c>
      <c r="K852" s="17" t="s">
        <v>117</v>
      </c>
      <c r="L852" s="18" t="s">
        <v>117</v>
      </c>
      <c r="N852" s="20" t="s">
        <v>117</v>
      </c>
    </row>
    <row r="853" spans="1:14" x14ac:dyDescent="0.3">
      <c r="A853" s="12" t="s">
        <v>398</v>
      </c>
      <c r="B853" s="12" t="s">
        <v>147</v>
      </c>
      <c r="C853" s="12" t="s">
        <v>218</v>
      </c>
      <c r="D853" s="12" t="s">
        <v>79</v>
      </c>
      <c r="E853" s="21">
        <v>7.8235546197333301</v>
      </c>
      <c r="F853" s="23">
        <v>67873.987681911502</v>
      </c>
      <c r="G853" s="23" t="s">
        <v>117</v>
      </c>
      <c r="H853" s="16" t="s">
        <v>117</v>
      </c>
      <c r="I853" s="16" t="s">
        <v>117</v>
      </c>
      <c r="J853" s="16" t="s">
        <v>117</v>
      </c>
      <c r="K853" s="17" t="s">
        <v>117</v>
      </c>
      <c r="L853" s="18" t="s">
        <v>117</v>
      </c>
      <c r="N853" s="20" t="s">
        <v>117</v>
      </c>
    </row>
    <row r="854" spans="1:14" x14ac:dyDescent="0.3">
      <c r="A854" s="12" t="s">
        <v>399</v>
      </c>
      <c r="B854" s="12" t="s">
        <v>147</v>
      </c>
      <c r="C854" s="12" t="s">
        <v>168</v>
      </c>
      <c r="D854" s="12" t="s">
        <v>79</v>
      </c>
      <c r="E854" s="21">
        <v>7.8237335117333302</v>
      </c>
      <c r="F854" s="23">
        <v>94695.946458073799</v>
      </c>
      <c r="G854" s="23" t="s">
        <v>117</v>
      </c>
      <c r="H854" s="16" t="s">
        <v>117</v>
      </c>
      <c r="I854" s="16" t="s">
        <v>117</v>
      </c>
      <c r="J854" s="16" t="s">
        <v>117</v>
      </c>
      <c r="K854" s="17" t="s">
        <v>117</v>
      </c>
      <c r="L854" s="18" t="s">
        <v>117</v>
      </c>
      <c r="N854" s="20" t="s">
        <v>117</v>
      </c>
    </row>
    <row r="855" spans="1:14" x14ac:dyDescent="0.3">
      <c r="A855" s="12" t="s">
        <v>400</v>
      </c>
      <c r="B855" s="12" t="s">
        <v>147</v>
      </c>
      <c r="C855" s="12" t="s">
        <v>78</v>
      </c>
      <c r="D855" s="12" t="s">
        <v>103</v>
      </c>
      <c r="E855" s="21">
        <v>7.8236565981333301</v>
      </c>
      <c r="F855" s="23">
        <v>10112.4877601917</v>
      </c>
      <c r="G855" s="23" t="s">
        <v>117</v>
      </c>
      <c r="H855" s="16" t="s">
        <v>117</v>
      </c>
      <c r="I855" s="16" t="s">
        <v>117</v>
      </c>
      <c r="J855" s="16" t="s">
        <v>117</v>
      </c>
      <c r="K855" s="17" t="s">
        <v>117</v>
      </c>
      <c r="L855" s="18" t="s">
        <v>117</v>
      </c>
      <c r="N855" s="20" t="s">
        <v>117</v>
      </c>
    </row>
    <row r="856" spans="1:14" x14ac:dyDescent="0.3">
      <c r="A856" s="12" t="s">
        <v>401</v>
      </c>
      <c r="B856" s="12" t="s">
        <v>147</v>
      </c>
      <c r="C856" s="12" t="s">
        <v>150</v>
      </c>
      <c r="D856" s="12" t="s">
        <v>103</v>
      </c>
      <c r="E856" s="21">
        <v>7.8337118184000003</v>
      </c>
      <c r="F856" s="23">
        <v>3420.57268478576</v>
      </c>
      <c r="G856" s="23" t="s">
        <v>117</v>
      </c>
      <c r="H856" s="16" t="s">
        <v>117</v>
      </c>
      <c r="I856" s="16" t="s">
        <v>117</v>
      </c>
      <c r="J856" s="16" t="s">
        <v>117</v>
      </c>
      <c r="K856" s="17" t="s">
        <v>117</v>
      </c>
      <c r="L856" s="18" t="s">
        <v>117</v>
      </c>
      <c r="N856" s="20" t="s">
        <v>117</v>
      </c>
    </row>
    <row r="857" spans="1:14" x14ac:dyDescent="0.3">
      <c r="A857" s="12" t="s">
        <v>402</v>
      </c>
      <c r="B857" s="12" t="s">
        <v>147</v>
      </c>
      <c r="C857" s="12" t="s">
        <v>78</v>
      </c>
      <c r="D857" s="12" t="s">
        <v>79</v>
      </c>
      <c r="E857" s="21">
        <v>7.82357242906666</v>
      </c>
      <c r="F857" s="23">
        <v>9795.8313762675498</v>
      </c>
      <c r="G857" s="23" t="s">
        <v>117</v>
      </c>
      <c r="H857" s="16" t="s">
        <v>117</v>
      </c>
      <c r="I857" s="16" t="s">
        <v>117</v>
      </c>
      <c r="J857" s="16" t="s">
        <v>117</v>
      </c>
      <c r="K857" s="17" t="s">
        <v>117</v>
      </c>
      <c r="L857" s="18" t="s">
        <v>117</v>
      </c>
      <c r="N857" s="20" t="s">
        <v>117</v>
      </c>
    </row>
    <row r="858" spans="1:14" x14ac:dyDescent="0.3">
      <c r="A858" s="12" t="s">
        <v>403</v>
      </c>
      <c r="B858" s="12" t="s">
        <v>147</v>
      </c>
      <c r="C858" s="12" t="s">
        <v>150</v>
      </c>
      <c r="D858" s="12" t="s">
        <v>79</v>
      </c>
      <c r="E858" s="21">
        <v>7.8236446845333303</v>
      </c>
      <c r="F858" s="23">
        <v>3144.0983146393</v>
      </c>
      <c r="G858" s="23" t="s">
        <v>117</v>
      </c>
      <c r="H858" s="16" t="s">
        <v>117</v>
      </c>
      <c r="I858" s="16" t="s">
        <v>117</v>
      </c>
      <c r="J858" s="16" t="s">
        <v>117</v>
      </c>
      <c r="K858" s="17" t="s">
        <v>117</v>
      </c>
      <c r="L858" s="18" t="s">
        <v>117</v>
      </c>
      <c r="N858" s="20" t="s">
        <v>117</v>
      </c>
    </row>
    <row r="859" spans="1:14" x14ac:dyDescent="0.3">
      <c r="A859" s="12" t="s">
        <v>404</v>
      </c>
      <c r="B859" s="12" t="s">
        <v>147</v>
      </c>
      <c r="C859" s="12" t="s">
        <v>78</v>
      </c>
      <c r="D859" s="12" t="s">
        <v>79</v>
      </c>
      <c r="E859" s="21">
        <v>7.8235812744000004</v>
      </c>
      <c r="F859" s="23">
        <v>7026.1583717315998</v>
      </c>
      <c r="G859" s="23" t="s">
        <v>117</v>
      </c>
      <c r="H859" s="16" t="s">
        <v>117</v>
      </c>
      <c r="I859" s="16" t="s">
        <v>117</v>
      </c>
      <c r="J859" s="16" t="s">
        <v>117</v>
      </c>
      <c r="K859" s="17" t="s">
        <v>117</v>
      </c>
      <c r="L859" s="18" t="s">
        <v>117</v>
      </c>
      <c r="N859" s="20" t="s">
        <v>117</v>
      </c>
    </row>
    <row r="860" spans="1:14" x14ac:dyDescent="0.3">
      <c r="A860" s="12" t="s">
        <v>405</v>
      </c>
      <c r="B860" s="12" t="s">
        <v>147</v>
      </c>
      <c r="C860" s="12" t="s">
        <v>192</v>
      </c>
      <c r="D860" s="12" t="s">
        <v>79</v>
      </c>
      <c r="E860" s="21">
        <v>7.8236963453333299</v>
      </c>
      <c r="F860" s="23">
        <v>92172.544445292602</v>
      </c>
      <c r="G860" s="23" t="s">
        <v>117</v>
      </c>
      <c r="H860" s="16" t="s">
        <v>117</v>
      </c>
      <c r="I860" s="16" t="s">
        <v>117</v>
      </c>
      <c r="J860" s="16" t="s">
        <v>117</v>
      </c>
      <c r="K860" s="17" t="s">
        <v>117</v>
      </c>
      <c r="L860" s="18" t="s">
        <v>117</v>
      </c>
      <c r="N860" s="20" t="s">
        <v>117</v>
      </c>
    </row>
    <row r="861" spans="1:14" x14ac:dyDescent="0.3">
      <c r="A861" s="12" t="s">
        <v>406</v>
      </c>
      <c r="B861" s="12" t="s">
        <v>147</v>
      </c>
      <c r="C861" s="12" t="s">
        <v>187</v>
      </c>
      <c r="D861" s="12" t="s">
        <v>79</v>
      </c>
      <c r="E861" s="21">
        <v>7.8236417493333299</v>
      </c>
      <c r="F861" s="23">
        <v>73208.226241762502</v>
      </c>
      <c r="G861" s="23" t="s">
        <v>117</v>
      </c>
      <c r="H861" s="16" t="s">
        <v>117</v>
      </c>
      <c r="I861" s="16" t="s">
        <v>117</v>
      </c>
      <c r="J861" s="16" t="s">
        <v>117</v>
      </c>
      <c r="K861" s="17" t="s">
        <v>117</v>
      </c>
      <c r="L861" s="18" t="s">
        <v>117</v>
      </c>
      <c r="N861" s="20" t="s">
        <v>117</v>
      </c>
    </row>
    <row r="862" spans="1:14" x14ac:dyDescent="0.3">
      <c r="A862" s="12" t="s">
        <v>407</v>
      </c>
      <c r="B862" s="12" t="s">
        <v>147</v>
      </c>
      <c r="C862" s="12" t="s">
        <v>170</v>
      </c>
      <c r="D862" s="12" t="s">
        <v>79</v>
      </c>
      <c r="E862" s="21">
        <v>7.8235681063999998</v>
      </c>
      <c r="F862" s="23">
        <v>38390.597722877399</v>
      </c>
      <c r="G862" s="23" t="s">
        <v>117</v>
      </c>
      <c r="H862" s="16" t="s">
        <v>117</v>
      </c>
      <c r="I862" s="16" t="s">
        <v>117</v>
      </c>
      <c r="J862" s="16" t="s">
        <v>117</v>
      </c>
      <c r="K862" s="17" t="s">
        <v>117</v>
      </c>
      <c r="L862" s="18" t="s">
        <v>117</v>
      </c>
      <c r="N862" s="20" t="s">
        <v>117</v>
      </c>
    </row>
    <row r="863" spans="1:14" x14ac:dyDescent="0.3">
      <c r="A863" s="12" t="s">
        <v>408</v>
      </c>
      <c r="B863" s="12" t="s">
        <v>147</v>
      </c>
      <c r="C863" s="12" t="s">
        <v>199</v>
      </c>
      <c r="D863" s="12" t="s">
        <v>79</v>
      </c>
      <c r="E863" s="21">
        <v>7.8236507757333298</v>
      </c>
      <c r="F863" s="23">
        <v>66922.136815578604</v>
      </c>
      <c r="G863" s="23" t="s">
        <v>117</v>
      </c>
      <c r="H863" s="16" t="s">
        <v>117</v>
      </c>
      <c r="I863" s="16" t="s">
        <v>117</v>
      </c>
      <c r="J863" s="16" t="s">
        <v>117</v>
      </c>
      <c r="K863" s="17" t="s">
        <v>117</v>
      </c>
      <c r="L863" s="18" t="s">
        <v>117</v>
      </c>
      <c r="N863" s="20" t="s">
        <v>117</v>
      </c>
    </row>
    <row r="864" spans="1:14" x14ac:dyDescent="0.3">
      <c r="A864" s="12" t="s">
        <v>409</v>
      </c>
      <c r="B864" s="12" t="s">
        <v>147</v>
      </c>
      <c r="C864" s="12" t="s">
        <v>156</v>
      </c>
      <c r="D864" s="12" t="s">
        <v>103</v>
      </c>
      <c r="E864" s="21">
        <v>7.8236885072</v>
      </c>
      <c r="F864" s="23">
        <v>1556.39691208147</v>
      </c>
      <c r="G864" s="23" t="s">
        <v>117</v>
      </c>
      <c r="H864" s="16" t="s">
        <v>117</v>
      </c>
      <c r="I864" s="16" t="s">
        <v>117</v>
      </c>
      <c r="J864" s="16" t="s">
        <v>117</v>
      </c>
      <c r="K864" s="17" t="s">
        <v>117</v>
      </c>
      <c r="L864" s="18" t="s">
        <v>117</v>
      </c>
      <c r="N864" s="20" t="s">
        <v>117</v>
      </c>
    </row>
    <row r="865" spans="1:16" x14ac:dyDescent="0.3">
      <c r="A865" s="12" t="s">
        <v>410</v>
      </c>
      <c r="B865" s="12" t="s">
        <v>147</v>
      </c>
      <c r="C865" s="12" t="s">
        <v>152</v>
      </c>
      <c r="D865" s="12" t="s">
        <v>79</v>
      </c>
      <c r="E865" s="21">
        <v>7.8235770850666597</v>
      </c>
      <c r="F865" s="23">
        <v>114656.612332363</v>
      </c>
      <c r="G865" s="23" t="s">
        <v>117</v>
      </c>
      <c r="H865" s="16" t="s">
        <v>117</v>
      </c>
      <c r="I865" s="16" t="s">
        <v>117</v>
      </c>
      <c r="J865" s="16" t="s">
        <v>117</v>
      </c>
      <c r="K865" s="17" t="s">
        <v>117</v>
      </c>
      <c r="L865" s="18" t="s">
        <v>117</v>
      </c>
      <c r="N865" s="20" t="s">
        <v>117</v>
      </c>
    </row>
    <row r="866" spans="1:16" x14ac:dyDescent="0.3">
      <c r="A866" s="12" t="s">
        <v>411</v>
      </c>
      <c r="B866" s="12" t="s">
        <v>147</v>
      </c>
      <c r="C866" s="12" t="s">
        <v>150</v>
      </c>
      <c r="D866" s="12" t="s">
        <v>103</v>
      </c>
      <c r="E866" s="21">
        <v>7.82370873626666</v>
      </c>
      <c r="F866" s="23">
        <v>3022.3516523026501</v>
      </c>
      <c r="G866" s="23" t="s">
        <v>117</v>
      </c>
      <c r="H866" s="16" t="s">
        <v>117</v>
      </c>
      <c r="I866" s="16" t="s">
        <v>117</v>
      </c>
      <c r="J866" s="16" t="s">
        <v>117</v>
      </c>
      <c r="K866" s="17" t="s">
        <v>117</v>
      </c>
      <c r="L866" s="18" t="s">
        <v>117</v>
      </c>
      <c r="N866" s="20" t="s">
        <v>117</v>
      </c>
    </row>
    <row r="867" spans="1:16" x14ac:dyDescent="0.3">
      <c r="A867" s="12" t="s">
        <v>412</v>
      </c>
      <c r="B867" s="12" t="s">
        <v>147</v>
      </c>
      <c r="C867" s="12" t="s">
        <v>174</v>
      </c>
      <c r="D867" s="12" t="s">
        <v>79</v>
      </c>
      <c r="E867" s="21">
        <v>7.8235587722666597</v>
      </c>
      <c r="F867" s="23">
        <v>43265.351628183198</v>
      </c>
      <c r="G867" s="23" t="s">
        <v>117</v>
      </c>
      <c r="H867" s="16" t="s">
        <v>117</v>
      </c>
      <c r="I867" s="16" t="s">
        <v>117</v>
      </c>
      <c r="J867" s="16" t="s">
        <v>117</v>
      </c>
      <c r="K867" s="17" t="s">
        <v>117</v>
      </c>
      <c r="L867" s="18" t="s">
        <v>117</v>
      </c>
      <c r="N867" s="20" t="s">
        <v>117</v>
      </c>
    </row>
    <row r="868" spans="1:16" x14ac:dyDescent="0.3">
      <c r="A868" s="12" t="s">
        <v>413</v>
      </c>
      <c r="B868" s="12" t="s">
        <v>147</v>
      </c>
      <c r="C868" s="12" t="s">
        <v>203</v>
      </c>
      <c r="D868" s="12" t="s">
        <v>79</v>
      </c>
      <c r="E868" s="21">
        <v>7.8236325037333296</v>
      </c>
      <c r="F868" s="23">
        <v>56818.164932143103</v>
      </c>
      <c r="G868" s="23" t="s">
        <v>117</v>
      </c>
      <c r="H868" s="16" t="s">
        <v>117</v>
      </c>
      <c r="I868" s="16" t="s">
        <v>117</v>
      </c>
      <c r="J868" s="16" t="s">
        <v>117</v>
      </c>
      <c r="K868" s="17" t="s">
        <v>117</v>
      </c>
      <c r="L868" s="18" t="s">
        <v>117</v>
      </c>
      <c r="N868" s="20" t="s">
        <v>117</v>
      </c>
    </row>
    <row r="869" spans="1:16" x14ac:dyDescent="0.3">
      <c r="A869" s="12" t="s">
        <v>414</v>
      </c>
      <c r="B869" s="12" t="s">
        <v>147</v>
      </c>
      <c r="C869" s="12" t="s">
        <v>205</v>
      </c>
      <c r="D869" s="12" t="s">
        <v>79</v>
      </c>
      <c r="E869" s="21">
        <v>7.8236672680000003</v>
      </c>
      <c r="F869" s="23">
        <v>56666.3362330362</v>
      </c>
      <c r="G869" s="23" t="s">
        <v>117</v>
      </c>
      <c r="H869" s="16" t="s">
        <v>117</v>
      </c>
      <c r="I869" s="16" t="s">
        <v>117</v>
      </c>
      <c r="J869" s="16" t="s">
        <v>117</v>
      </c>
      <c r="K869" s="17" t="s">
        <v>117</v>
      </c>
      <c r="L869" s="18" t="s">
        <v>117</v>
      </c>
      <c r="N869" s="20" t="s">
        <v>117</v>
      </c>
    </row>
    <row r="870" spans="1:16" x14ac:dyDescent="0.3">
      <c r="A870" s="12" t="s">
        <v>415</v>
      </c>
      <c r="B870" s="12" t="s">
        <v>147</v>
      </c>
      <c r="C870" s="12" t="s">
        <v>160</v>
      </c>
      <c r="D870" s="12" t="s">
        <v>79</v>
      </c>
      <c r="E870" s="21">
        <v>7.8236525631999996</v>
      </c>
      <c r="F870" s="23">
        <v>69130.531985514506</v>
      </c>
      <c r="G870" s="23" t="s">
        <v>117</v>
      </c>
      <c r="H870" s="16" t="s">
        <v>117</v>
      </c>
      <c r="I870" s="16" t="s">
        <v>117</v>
      </c>
      <c r="J870" s="16" t="s">
        <v>117</v>
      </c>
      <c r="K870" s="17" t="s">
        <v>117</v>
      </c>
      <c r="L870" s="18" t="s">
        <v>117</v>
      </c>
      <c r="N870" s="20" t="s">
        <v>117</v>
      </c>
    </row>
    <row r="871" spans="1:16" x14ac:dyDescent="0.3">
      <c r="A871" s="12" t="s">
        <v>416</v>
      </c>
      <c r="B871" s="12" t="s">
        <v>147</v>
      </c>
      <c r="C871" s="12" t="s">
        <v>211</v>
      </c>
      <c r="D871" s="12" t="s">
        <v>79</v>
      </c>
      <c r="E871" s="21">
        <v>7.8236364677333299</v>
      </c>
      <c r="F871" s="23">
        <v>37634.894099744197</v>
      </c>
      <c r="G871" s="23" t="s">
        <v>117</v>
      </c>
      <c r="H871" s="16" t="s">
        <v>117</v>
      </c>
      <c r="I871" s="16" t="s">
        <v>117</v>
      </c>
      <c r="J871" s="16" t="s">
        <v>117</v>
      </c>
      <c r="K871" s="17" t="s">
        <v>117</v>
      </c>
      <c r="L871" s="18" t="s">
        <v>117</v>
      </c>
      <c r="N871" s="20" t="s">
        <v>117</v>
      </c>
    </row>
    <row r="872" spans="1:16" x14ac:dyDescent="0.3">
      <c r="A872" s="12" t="s">
        <v>417</v>
      </c>
      <c r="B872" s="12" t="s">
        <v>147</v>
      </c>
      <c r="C872" s="12" t="s">
        <v>183</v>
      </c>
      <c r="D872" s="12" t="s">
        <v>79</v>
      </c>
      <c r="E872" s="21">
        <v>7.8237223744</v>
      </c>
      <c r="F872" s="23">
        <v>60390.984411485602</v>
      </c>
      <c r="G872" s="23" t="s">
        <v>117</v>
      </c>
      <c r="H872" s="16" t="s">
        <v>117</v>
      </c>
      <c r="I872" s="16" t="s">
        <v>117</v>
      </c>
      <c r="J872" s="16" t="s">
        <v>117</v>
      </c>
      <c r="K872" s="17" t="s">
        <v>117</v>
      </c>
      <c r="L872" s="18" t="s">
        <v>117</v>
      </c>
      <c r="N872" s="20" t="s">
        <v>117</v>
      </c>
    </row>
    <row r="873" spans="1:16" x14ac:dyDescent="0.3">
      <c r="A873" s="12" t="s">
        <v>418</v>
      </c>
      <c r="B873" s="12" t="s">
        <v>147</v>
      </c>
      <c r="C873" s="12" t="s">
        <v>164</v>
      </c>
      <c r="D873" s="12" t="s">
        <v>79</v>
      </c>
      <c r="E873" s="21">
        <v>7.8236794975999997</v>
      </c>
      <c r="F873" s="23">
        <v>63285.627538386303</v>
      </c>
      <c r="G873" s="23" t="s">
        <v>117</v>
      </c>
      <c r="H873" s="16" t="s">
        <v>117</v>
      </c>
      <c r="I873" s="16" t="s">
        <v>117</v>
      </c>
      <c r="J873" s="16" t="s">
        <v>117</v>
      </c>
      <c r="K873" s="17" t="s">
        <v>117</v>
      </c>
      <c r="L873" s="18" t="s">
        <v>117</v>
      </c>
      <c r="N873" s="20" t="s">
        <v>117</v>
      </c>
    </row>
    <row r="874" spans="1:16" x14ac:dyDescent="0.3">
      <c r="A874" s="12" t="s">
        <v>419</v>
      </c>
      <c r="B874" s="12" t="s">
        <v>147</v>
      </c>
      <c r="C874" s="12" t="s">
        <v>354</v>
      </c>
      <c r="D874" s="12" t="s">
        <v>103</v>
      </c>
      <c r="E874" s="21">
        <v>7.8236491370666599</v>
      </c>
      <c r="F874" s="23">
        <v>4897.7274396027597</v>
      </c>
      <c r="G874" s="23" t="s">
        <v>117</v>
      </c>
      <c r="H874" s="16" t="s">
        <v>117</v>
      </c>
      <c r="I874" s="16" t="s">
        <v>117</v>
      </c>
      <c r="J874" s="16" t="s">
        <v>117</v>
      </c>
      <c r="K874" s="17" t="s">
        <v>117</v>
      </c>
      <c r="L874" s="18" t="s">
        <v>117</v>
      </c>
      <c r="N874" s="20" t="s">
        <v>117</v>
      </c>
    </row>
    <row r="875" spans="1:16" x14ac:dyDescent="0.3">
      <c r="A875" s="12" t="s">
        <v>420</v>
      </c>
      <c r="B875" s="12" t="s">
        <v>147</v>
      </c>
      <c r="C875" s="12" t="s">
        <v>216</v>
      </c>
      <c r="D875" s="12" t="s">
        <v>103</v>
      </c>
      <c r="E875" s="21">
        <v>7.8236781007999996</v>
      </c>
      <c r="F875" s="23">
        <v>7898.4406758020796</v>
      </c>
      <c r="G875" s="23" t="s">
        <v>117</v>
      </c>
      <c r="H875" s="16" t="s">
        <v>117</v>
      </c>
      <c r="I875" s="16" t="s">
        <v>117</v>
      </c>
      <c r="J875" s="16" t="s">
        <v>117</v>
      </c>
      <c r="K875" s="17" t="s">
        <v>117</v>
      </c>
      <c r="L875" s="18" t="s">
        <v>117</v>
      </c>
      <c r="N875" s="20" t="s">
        <v>117</v>
      </c>
    </row>
    <row r="877" spans="1:16" x14ac:dyDescent="0.3">
      <c r="A877" s="11" t="s">
        <v>50</v>
      </c>
      <c r="C877" s="11" t="s">
        <v>51</v>
      </c>
      <c r="D877" s="11" t="s">
        <v>52</v>
      </c>
      <c r="F877" s="13" t="s">
        <v>53</v>
      </c>
      <c r="G877" s="14" t="s">
        <v>54</v>
      </c>
      <c r="H877" s="15"/>
    </row>
    <row r="878" spans="1:16" x14ac:dyDescent="0.3">
      <c r="A878" s="12" t="s">
        <v>290</v>
      </c>
      <c r="C878" s="12" t="s">
        <v>56</v>
      </c>
      <c r="D878" s="12" t="s">
        <v>57</v>
      </c>
      <c r="F878" s="22" t="s">
        <v>58</v>
      </c>
      <c r="G878" s="22" t="s">
        <v>431</v>
      </c>
    </row>
    <row r="879" spans="1:16" x14ac:dyDescent="0.3">
      <c r="I879" s="24" t="s">
        <v>60</v>
      </c>
      <c r="J879" s="24" t="s">
        <v>61</v>
      </c>
    </row>
    <row r="880" spans="1:16" s="1" customFormat="1" x14ac:dyDescent="0.3">
      <c r="A880" s="11" t="s">
        <v>62</v>
      </c>
      <c r="B880" s="11" t="s">
        <v>63</v>
      </c>
      <c r="C880" s="11" t="s">
        <v>64</v>
      </c>
      <c r="D880" s="25" t="s">
        <v>65</v>
      </c>
      <c r="E880" s="30" t="s">
        <v>75</v>
      </c>
      <c r="F880" s="26" t="s">
        <v>66</v>
      </c>
      <c r="G880" s="26" t="s">
        <v>67</v>
      </c>
      <c r="H880" s="24" t="s">
        <v>68</v>
      </c>
      <c r="I880" s="24" t="s">
        <v>69</v>
      </c>
      <c r="J880" s="24" t="s">
        <v>69</v>
      </c>
      <c r="K880" s="27" t="s">
        <v>70</v>
      </c>
      <c r="L880" s="28" t="s">
        <v>71</v>
      </c>
      <c r="M880" s="29" t="s">
        <v>72</v>
      </c>
      <c r="N880" s="29" t="s">
        <v>73</v>
      </c>
      <c r="O880" s="29" t="s">
        <v>74</v>
      </c>
      <c r="P880" s="29"/>
    </row>
    <row r="881" spans="1:15" x14ac:dyDescent="0.3">
      <c r="A881" s="12" t="s">
        <v>294</v>
      </c>
      <c r="B881" s="12" t="s">
        <v>77</v>
      </c>
      <c r="C881" s="12" t="s">
        <v>78</v>
      </c>
      <c r="D881" s="12" t="s">
        <v>79</v>
      </c>
      <c r="E881" s="21">
        <v>7.8527321890666597</v>
      </c>
      <c r="F881" s="23">
        <v>4097.9518074265497</v>
      </c>
      <c r="G881" s="23">
        <v>26631.633702283601</v>
      </c>
      <c r="H881" s="16">
        <v>0.15387534438321501</v>
      </c>
      <c r="I881" s="16">
        <v>1</v>
      </c>
      <c r="J881" s="16">
        <v>0.87688429199639994</v>
      </c>
      <c r="K881" s="17">
        <v>-0.123115708003601</v>
      </c>
      <c r="L881" s="18">
        <v>3.2362405951589998E-2</v>
      </c>
      <c r="M881" s="19" t="s">
        <v>80</v>
      </c>
      <c r="N881" s="20" t="s">
        <v>81</v>
      </c>
      <c r="O881" s="20" t="s">
        <v>82</v>
      </c>
    </row>
    <row r="882" spans="1:15" x14ac:dyDescent="0.3">
      <c r="A882" s="12" t="s">
        <v>295</v>
      </c>
      <c r="B882" s="12" t="s">
        <v>77</v>
      </c>
      <c r="C882" s="12" t="s">
        <v>84</v>
      </c>
      <c r="D882" s="12" t="s">
        <v>79</v>
      </c>
      <c r="E882" s="21">
        <v>7.8527619186666602</v>
      </c>
      <c r="F882" s="23">
        <v>22896.741569808401</v>
      </c>
      <c r="G882" s="23">
        <v>55031.393642521201</v>
      </c>
      <c r="H882" s="16">
        <v>0.41606690389386702</v>
      </c>
      <c r="I882" s="16">
        <v>2.5</v>
      </c>
      <c r="J882" s="16">
        <v>2.52917139900635</v>
      </c>
      <c r="K882" s="17">
        <v>1.1668559602541999E-2</v>
      </c>
      <c r="L882" s="18">
        <v>6.1622147731882002E-2</v>
      </c>
      <c r="N882" s="20" t="s">
        <v>85</v>
      </c>
      <c r="O882" s="20" t="s">
        <v>82</v>
      </c>
    </row>
    <row r="883" spans="1:15" x14ac:dyDescent="0.3">
      <c r="A883" s="12" t="s">
        <v>296</v>
      </c>
      <c r="B883" s="12" t="s">
        <v>77</v>
      </c>
      <c r="C883" s="12" t="s">
        <v>87</v>
      </c>
      <c r="D883" s="12" t="s">
        <v>79</v>
      </c>
      <c r="E883" s="21">
        <v>7.8526656973333298</v>
      </c>
      <c r="F883" s="23">
        <v>81897.836410195101</v>
      </c>
      <c r="G883" s="23">
        <v>99020.153613940507</v>
      </c>
      <c r="H883" s="16">
        <v>0.82708250210859202</v>
      </c>
      <c r="I883" s="16">
        <v>5</v>
      </c>
      <c r="J883" s="16">
        <v>5.11447203743956</v>
      </c>
      <c r="K883" s="17">
        <v>2.2894407487912001E-2</v>
      </c>
      <c r="L883" s="18">
        <v>2.7074034024300001E-3</v>
      </c>
      <c r="N883" s="20" t="s">
        <v>88</v>
      </c>
      <c r="O883" s="20" t="s">
        <v>82</v>
      </c>
    </row>
    <row r="884" spans="1:15" x14ac:dyDescent="0.3">
      <c r="A884" s="12" t="s">
        <v>297</v>
      </c>
      <c r="B884" s="12" t="s">
        <v>77</v>
      </c>
      <c r="C884" s="12" t="s">
        <v>90</v>
      </c>
      <c r="D884" s="12" t="s">
        <v>79</v>
      </c>
      <c r="E884" s="21">
        <v>7.8526997359999999</v>
      </c>
      <c r="F884" s="23">
        <v>17317.3438460242</v>
      </c>
      <c r="G884" s="23">
        <v>9560.7579547029</v>
      </c>
      <c r="H884" s="16">
        <v>1.81129403422517</v>
      </c>
      <c r="I884" s="16">
        <v>10</v>
      </c>
      <c r="J884" s="16">
        <v>11.281340524636301</v>
      </c>
      <c r="K884" s="17">
        <v>0.12813405246363199</v>
      </c>
      <c r="L884" s="18">
        <v>0.11112048467036</v>
      </c>
      <c r="N884" s="20" t="s">
        <v>91</v>
      </c>
      <c r="O884" s="20" t="s">
        <v>82</v>
      </c>
    </row>
    <row r="885" spans="1:15" x14ac:dyDescent="0.3">
      <c r="A885" s="12" t="s">
        <v>298</v>
      </c>
      <c r="B885" s="12" t="s">
        <v>77</v>
      </c>
      <c r="C885" s="12" t="s">
        <v>93</v>
      </c>
      <c r="D885" s="12" t="s">
        <v>79</v>
      </c>
      <c r="E885" s="21">
        <v>7.8626698704000004</v>
      </c>
      <c r="F885" s="23">
        <v>102449.071266411</v>
      </c>
      <c r="G885" s="23">
        <v>20622.455791599899</v>
      </c>
      <c r="H885" s="16">
        <v>4.9678405085072797</v>
      </c>
      <c r="I885" s="16">
        <v>25</v>
      </c>
      <c r="J885" s="16">
        <v>30.838153821143202</v>
      </c>
      <c r="K885" s="17">
        <v>0.233526152845729</v>
      </c>
      <c r="L885" s="18">
        <v>5.4459836866561001E-2</v>
      </c>
      <c r="N885" s="20" t="s">
        <v>94</v>
      </c>
      <c r="O885" s="20" t="s">
        <v>82</v>
      </c>
    </row>
    <row r="886" spans="1:15" x14ac:dyDescent="0.3">
      <c r="A886" s="12" t="s">
        <v>299</v>
      </c>
      <c r="B886" s="12" t="s">
        <v>77</v>
      </c>
      <c r="C886" s="12" t="s">
        <v>96</v>
      </c>
      <c r="D886" s="12" t="s">
        <v>79</v>
      </c>
      <c r="E886" s="21">
        <v>7.8527573640000004</v>
      </c>
      <c r="F886" s="23">
        <v>801675.09000693494</v>
      </c>
      <c r="G886" s="23">
        <v>99613.291475691105</v>
      </c>
      <c r="H886" s="16">
        <v>8.0478727098639293</v>
      </c>
      <c r="I886" s="16">
        <v>50</v>
      </c>
      <c r="J886" s="16">
        <v>49.607776992328503</v>
      </c>
      <c r="K886" s="17">
        <v>-7.8444601534289997E-3</v>
      </c>
      <c r="L886" s="18">
        <v>6.9885118675921995E-2</v>
      </c>
      <c r="N886" s="20" t="s">
        <v>97</v>
      </c>
      <c r="O886" s="20" t="s">
        <v>82</v>
      </c>
    </row>
    <row r="887" spans="1:15" x14ac:dyDescent="0.3">
      <c r="A887" s="12" t="s">
        <v>300</v>
      </c>
      <c r="B887" s="12" t="s">
        <v>77</v>
      </c>
      <c r="C887" s="12" t="s">
        <v>99</v>
      </c>
      <c r="D887" s="12" t="s">
        <v>79</v>
      </c>
      <c r="E887" s="21">
        <v>7.8527212816</v>
      </c>
      <c r="F887" s="23">
        <v>3331699.95214081</v>
      </c>
      <c r="G887" s="23">
        <v>206894.95889192101</v>
      </c>
      <c r="H887" s="16">
        <v>16.1033404099576</v>
      </c>
      <c r="I887" s="16">
        <v>100</v>
      </c>
      <c r="J887" s="16">
        <v>97.338565526919197</v>
      </c>
      <c r="K887" s="17">
        <v>-2.6614344730807E-2</v>
      </c>
      <c r="L887" s="18">
        <v>1.5025818314828999E-2</v>
      </c>
      <c r="N887" s="20" t="s">
        <v>100</v>
      </c>
      <c r="O887" s="20" t="s">
        <v>82</v>
      </c>
    </row>
    <row r="888" spans="1:15" x14ac:dyDescent="0.3">
      <c r="A888" s="12" t="s">
        <v>301</v>
      </c>
      <c r="B888" s="12" t="s">
        <v>77</v>
      </c>
      <c r="C888" s="12" t="s">
        <v>102</v>
      </c>
      <c r="D888" s="12" t="s">
        <v>79</v>
      </c>
      <c r="E888" s="21">
        <v>7.8527000135999998</v>
      </c>
      <c r="F888" s="23">
        <v>8573854.1501605809</v>
      </c>
      <c r="G888" s="23">
        <v>192324.02784396199</v>
      </c>
      <c r="H888" s="16">
        <v>44.5802547205218</v>
      </c>
      <c r="I888" s="16">
        <v>250</v>
      </c>
      <c r="J888" s="16">
        <v>252.90590871591601</v>
      </c>
      <c r="K888" s="17">
        <v>1.1623634863665E-2</v>
      </c>
      <c r="L888" s="18">
        <v>8.6666682978440001E-3</v>
      </c>
      <c r="M888" s="19" t="s">
        <v>237</v>
      </c>
      <c r="N888" s="20" t="s">
        <v>104</v>
      </c>
      <c r="O888" s="20" t="s">
        <v>82</v>
      </c>
    </row>
    <row r="889" spans="1:15" x14ac:dyDescent="0.3">
      <c r="A889" s="12" t="s">
        <v>302</v>
      </c>
      <c r="B889" s="12" t="s">
        <v>77</v>
      </c>
      <c r="C889" s="12" t="s">
        <v>78</v>
      </c>
      <c r="D889" s="12" t="s">
        <v>79</v>
      </c>
      <c r="E889" s="21">
        <v>7.8527253760000004</v>
      </c>
      <c r="F889" s="23">
        <v>1277.0152321174</v>
      </c>
      <c r="G889" s="23">
        <v>8648.6967119865494</v>
      </c>
      <c r="H889" s="16">
        <v>0.14765406565217401</v>
      </c>
      <c r="I889" s="16">
        <v>1</v>
      </c>
      <c r="J889" s="16">
        <v>0.83764945600914598</v>
      </c>
      <c r="K889" s="17">
        <v>-0.162350543990854</v>
      </c>
      <c r="L889" s="18">
        <v>3.2362405951589998E-2</v>
      </c>
      <c r="M889" s="19" t="s">
        <v>80</v>
      </c>
      <c r="N889" s="20" t="s">
        <v>81</v>
      </c>
      <c r="O889" s="20" t="s">
        <v>82</v>
      </c>
    </row>
    <row r="890" spans="1:15" x14ac:dyDescent="0.3">
      <c r="A890" s="12" t="s">
        <v>303</v>
      </c>
      <c r="B890" s="12" t="s">
        <v>77</v>
      </c>
      <c r="C890" s="12" t="s">
        <v>84</v>
      </c>
      <c r="D890" s="12" t="s">
        <v>79</v>
      </c>
      <c r="E890" s="21">
        <v>7.8527544690666602</v>
      </c>
      <c r="F890" s="23">
        <v>4440.3771602635297</v>
      </c>
      <c r="G890" s="23">
        <v>11607.9054164728</v>
      </c>
      <c r="H890" s="16">
        <v>0.382530439467758</v>
      </c>
      <c r="I890" s="16">
        <v>2.5</v>
      </c>
      <c r="J890" s="16">
        <v>2.3179649991046598</v>
      </c>
      <c r="K890" s="17">
        <v>-7.2814000358134998E-2</v>
      </c>
      <c r="L890" s="18">
        <v>6.1622147731882002E-2</v>
      </c>
      <c r="N890" s="20" t="s">
        <v>85</v>
      </c>
      <c r="O890" s="20" t="s">
        <v>82</v>
      </c>
    </row>
    <row r="891" spans="1:15" x14ac:dyDescent="0.3">
      <c r="A891" s="12" t="s">
        <v>304</v>
      </c>
      <c r="B891" s="12" t="s">
        <v>77</v>
      </c>
      <c r="C891" s="12" t="s">
        <v>87</v>
      </c>
      <c r="D891" s="12" t="s">
        <v>79</v>
      </c>
      <c r="E891" s="21">
        <v>7.8527369752</v>
      </c>
      <c r="F891" s="23">
        <v>119195.223069813</v>
      </c>
      <c r="G891" s="23">
        <v>143573.18474097399</v>
      </c>
      <c r="H891" s="16">
        <v>0.83020532897461397</v>
      </c>
      <c r="I891" s="16">
        <v>5</v>
      </c>
      <c r="J891" s="16">
        <v>5.1340921275222602</v>
      </c>
      <c r="K891" s="17">
        <v>2.6818425504452001E-2</v>
      </c>
      <c r="L891" s="18">
        <v>2.7074034024300001E-3</v>
      </c>
      <c r="N891" s="20" t="s">
        <v>88</v>
      </c>
      <c r="O891" s="20" t="s">
        <v>82</v>
      </c>
    </row>
    <row r="892" spans="1:15" x14ac:dyDescent="0.3">
      <c r="A892" s="12" t="s">
        <v>305</v>
      </c>
      <c r="B892" s="12" t="s">
        <v>77</v>
      </c>
      <c r="C892" s="12" t="s">
        <v>90</v>
      </c>
      <c r="D892" s="12" t="s">
        <v>79</v>
      </c>
      <c r="E892" s="21">
        <v>7.8527700845333301</v>
      </c>
      <c r="F892" s="23">
        <v>5943.3187794278901</v>
      </c>
      <c r="G892" s="23">
        <v>3838.2515634413298</v>
      </c>
      <c r="H892" s="16">
        <v>1.5484443062661499</v>
      </c>
      <c r="I892" s="16">
        <v>10</v>
      </c>
      <c r="J892" s="16">
        <v>9.6376506991075797</v>
      </c>
      <c r="K892" s="17">
        <v>-3.6234930089242001E-2</v>
      </c>
      <c r="L892" s="18">
        <v>0.11112048467036</v>
      </c>
      <c r="N892" s="20" t="s">
        <v>91</v>
      </c>
      <c r="O892" s="20" t="s">
        <v>82</v>
      </c>
    </row>
    <row r="893" spans="1:15" x14ac:dyDescent="0.3">
      <c r="A893" s="12" t="s">
        <v>306</v>
      </c>
      <c r="B893" s="12" t="s">
        <v>77</v>
      </c>
      <c r="C893" s="12" t="s">
        <v>93</v>
      </c>
      <c r="D893" s="12" t="s">
        <v>79</v>
      </c>
      <c r="E893" s="21">
        <v>7.8526789557333299</v>
      </c>
      <c r="F893" s="23">
        <v>25298.391028959901</v>
      </c>
      <c r="G893" s="23">
        <v>5504.5181289389602</v>
      </c>
      <c r="H893" s="16">
        <v>4.5959320028320798</v>
      </c>
      <c r="I893" s="16">
        <v>25</v>
      </c>
      <c r="J893" s="16">
        <v>28.5511363981614</v>
      </c>
      <c r="K893" s="17">
        <v>0.14204545592645801</v>
      </c>
      <c r="L893" s="18">
        <v>5.4459836866561001E-2</v>
      </c>
      <c r="N893" s="20" t="s">
        <v>94</v>
      </c>
      <c r="O893" s="20" t="s">
        <v>82</v>
      </c>
    </row>
    <row r="894" spans="1:15" x14ac:dyDescent="0.3">
      <c r="A894" s="12" t="s">
        <v>307</v>
      </c>
      <c r="B894" s="12" t="s">
        <v>77</v>
      </c>
      <c r="C894" s="12" t="s">
        <v>96</v>
      </c>
      <c r="D894" s="12" t="s">
        <v>79</v>
      </c>
      <c r="E894" s="21">
        <v>7.85274667093333</v>
      </c>
      <c r="F894" s="23">
        <v>211691.670446834</v>
      </c>
      <c r="G894" s="23">
        <v>29092.162047804901</v>
      </c>
      <c r="H894" s="16">
        <v>7.2765877661130096</v>
      </c>
      <c r="I894" s="16">
        <v>50</v>
      </c>
      <c r="J894" s="16">
        <v>44.935789304950198</v>
      </c>
      <c r="K894" s="17">
        <v>-0.101284213900995</v>
      </c>
      <c r="L894" s="18">
        <v>6.9885118675921995E-2</v>
      </c>
      <c r="N894" s="20" t="s">
        <v>97</v>
      </c>
      <c r="O894" s="20" t="s">
        <v>82</v>
      </c>
    </row>
    <row r="895" spans="1:15" x14ac:dyDescent="0.3">
      <c r="A895" s="12" t="s">
        <v>308</v>
      </c>
      <c r="B895" s="12" t="s">
        <v>77</v>
      </c>
      <c r="C895" s="12" t="s">
        <v>99</v>
      </c>
      <c r="D895" s="12" t="s">
        <v>79</v>
      </c>
      <c r="E895" s="21">
        <v>7.8526715442666601</v>
      </c>
      <c r="F895" s="23">
        <v>3188907.1631438499</v>
      </c>
      <c r="G895" s="23">
        <v>202452.85218186499</v>
      </c>
      <c r="H895" s="16">
        <v>15.751357063022301</v>
      </c>
      <c r="I895" s="16">
        <v>100</v>
      </c>
      <c r="J895" s="16">
        <v>95.291894240924293</v>
      </c>
      <c r="K895" s="17">
        <v>-4.7081057590757001E-2</v>
      </c>
      <c r="L895" s="18">
        <v>1.5025818314828999E-2</v>
      </c>
      <c r="N895" s="20" t="s">
        <v>100</v>
      </c>
      <c r="O895" s="20" t="s">
        <v>82</v>
      </c>
    </row>
    <row r="896" spans="1:15" x14ac:dyDescent="0.3">
      <c r="A896" s="12" t="s">
        <v>309</v>
      </c>
      <c r="B896" s="12" t="s">
        <v>77</v>
      </c>
      <c r="C896" s="12" t="s">
        <v>102</v>
      </c>
      <c r="D896" s="12" t="s">
        <v>79</v>
      </c>
      <c r="E896" s="21">
        <v>7.85272273546666</v>
      </c>
      <c r="F896" s="23">
        <v>8414595.7958175298</v>
      </c>
      <c r="G896" s="23">
        <v>191313.470277947</v>
      </c>
      <c r="H896" s="16">
        <v>43.983289747410197</v>
      </c>
      <c r="I896" s="16">
        <v>250</v>
      </c>
      <c r="J896" s="16">
        <v>249.82504277349699</v>
      </c>
      <c r="K896" s="17">
        <v>-6.9982890601100005E-4</v>
      </c>
      <c r="L896" s="18">
        <v>8.6666682978440001E-3</v>
      </c>
      <c r="N896" s="20" t="s">
        <v>104</v>
      </c>
      <c r="O896" s="20" t="s">
        <v>82</v>
      </c>
    </row>
    <row r="897" spans="1:15" x14ac:dyDescent="0.3">
      <c r="A897" s="12" t="s">
        <v>310</v>
      </c>
      <c r="B897" s="12" t="s">
        <v>114</v>
      </c>
      <c r="C897" s="12" t="s">
        <v>115</v>
      </c>
      <c r="D897" s="12" t="s">
        <v>79</v>
      </c>
      <c r="E897" s="21" t="s">
        <v>116</v>
      </c>
      <c r="F897" s="23" t="s">
        <v>116</v>
      </c>
      <c r="G897" s="23">
        <v>1211.71289384388</v>
      </c>
      <c r="H897" s="16" t="s">
        <v>116</v>
      </c>
      <c r="I897" s="16" t="s">
        <v>117</v>
      </c>
      <c r="J897" s="16" t="s">
        <v>116</v>
      </c>
      <c r="K897" s="17" t="s">
        <v>116</v>
      </c>
      <c r="L897" s="18" t="s">
        <v>116</v>
      </c>
      <c r="M897" s="19" t="s">
        <v>118</v>
      </c>
      <c r="N897" s="20" t="s">
        <v>117</v>
      </c>
      <c r="O897" s="20" t="s">
        <v>82</v>
      </c>
    </row>
    <row r="898" spans="1:15" x14ac:dyDescent="0.3">
      <c r="A898" s="12" t="s">
        <v>311</v>
      </c>
      <c r="B898" s="12" t="s">
        <v>114</v>
      </c>
      <c r="C898" s="12" t="s">
        <v>115</v>
      </c>
      <c r="D898" s="12" t="s">
        <v>79</v>
      </c>
      <c r="E898" s="21" t="s">
        <v>116</v>
      </c>
      <c r="F898" s="23" t="s">
        <v>116</v>
      </c>
      <c r="G898" s="23">
        <v>0</v>
      </c>
      <c r="H898" s="16" t="s">
        <v>116</v>
      </c>
      <c r="I898" s="16" t="s">
        <v>117</v>
      </c>
      <c r="J898" s="16" t="s">
        <v>116</v>
      </c>
      <c r="K898" s="17" t="s">
        <v>116</v>
      </c>
      <c r="L898" s="18" t="s">
        <v>116</v>
      </c>
      <c r="M898" s="19" t="s">
        <v>118</v>
      </c>
      <c r="N898" s="20" t="s">
        <v>117</v>
      </c>
      <c r="O898" s="20" t="s">
        <v>82</v>
      </c>
    </row>
    <row r="899" spans="1:15" x14ac:dyDescent="0.3">
      <c r="A899" s="12" t="s">
        <v>312</v>
      </c>
      <c r="B899" s="12" t="s">
        <v>114</v>
      </c>
      <c r="C899" s="12" t="s">
        <v>115</v>
      </c>
      <c r="D899" s="12" t="s">
        <v>79</v>
      </c>
      <c r="E899" s="21" t="s">
        <v>116</v>
      </c>
      <c r="F899" s="23" t="s">
        <v>116</v>
      </c>
      <c r="G899" s="23">
        <v>0</v>
      </c>
      <c r="H899" s="16" t="s">
        <v>116</v>
      </c>
      <c r="I899" s="16" t="s">
        <v>117</v>
      </c>
      <c r="J899" s="16" t="s">
        <v>116</v>
      </c>
      <c r="K899" s="17" t="s">
        <v>116</v>
      </c>
      <c r="L899" s="18" t="s">
        <v>116</v>
      </c>
      <c r="M899" s="19" t="s">
        <v>118</v>
      </c>
      <c r="N899" s="20" t="s">
        <v>117</v>
      </c>
      <c r="O899" s="20" t="s">
        <v>82</v>
      </c>
    </row>
    <row r="900" spans="1:15" x14ac:dyDescent="0.3">
      <c r="A900" s="12" t="s">
        <v>313</v>
      </c>
      <c r="B900" s="12" t="s">
        <v>114</v>
      </c>
      <c r="C900" s="12" t="s">
        <v>115</v>
      </c>
      <c r="D900" s="12" t="s">
        <v>79</v>
      </c>
      <c r="E900" s="21" t="s">
        <v>116</v>
      </c>
      <c r="F900" s="23" t="s">
        <v>116</v>
      </c>
      <c r="G900" s="23">
        <v>0</v>
      </c>
      <c r="H900" s="16" t="s">
        <v>116</v>
      </c>
      <c r="I900" s="16" t="s">
        <v>117</v>
      </c>
      <c r="J900" s="16" t="s">
        <v>116</v>
      </c>
      <c r="K900" s="17" t="s">
        <v>116</v>
      </c>
      <c r="L900" s="18" t="s">
        <v>116</v>
      </c>
      <c r="M900" s="19" t="s">
        <v>118</v>
      </c>
      <c r="N900" s="20" t="s">
        <v>117</v>
      </c>
      <c r="O900" s="20" t="s">
        <v>82</v>
      </c>
    </row>
    <row r="901" spans="1:15" x14ac:dyDescent="0.3">
      <c r="A901" s="12" t="s">
        <v>314</v>
      </c>
      <c r="B901" s="12" t="s">
        <v>114</v>
      </c>
      <c r="C901" s="12" t="s">
        <v>115</v>
      </c>
      <c r="D901" s="12" t="s">
        <v>79</v>
      </c>
      <c r="E901" s="21" t="s">
        <v>116</v>
      </c>
      <c r="F901" s="23" t="s">
        <v>116</v>
      </c>
      <c r="G901" s="23">
        <v>0</v>
      </c>
      <c r="H901" s="16" t="s">
        <v>116</v>
      </c>
      <c r="I901" s="16" t="s">
        <v>117</v>
      </c>
      <c r="J901" s="16" t="s">
        <v>116</v>
      </c>
      <c r="K901" s="17" t="s">
        <v>116</v>
      </c>
      <c r="L901" s="18" t="s">
        <v>116</v>
      </c>
      <c r="M901" s="19" t="s">
        <v>118</v>
      </c>
      <c r="N901" s="20" t="s">
        <v>117</v>
      </c>
      <c r="O901" s="20" t="s">
        <v>82</v>
      </c>
    </row>
    <row r="902" spans="1:15" x14ac:dyDescent="0.3">
      <c r="A902" s="12" t="s">
        <v>315</v>
      </c>
      <c r="B902" s="12" t="s">
        <v>114</v>
      </c>
      <c r="C902" s="12" t="s">
        <v>115</v>
      </c>
      <c r="D902" s="12" t="s">
        <v>79</v>
      </c>
      <c r="E902" s="21" t="s">
        <v>116</v>
      </c>
      <c r="F902" s="23" t="s">
        <v>116</v>
      </c>
      <c r="G902" s="23">
        <v>0</v>
      </c>
      <c r="H902" s="16" t="s">
        <v>116</v>
      </c>
      <c r="I902" s="16" t="s">
        <v>117</v>
      </c>
      <c r="J902" s="16" t="s">
        <v>116</v>
      </c>
      <c r="K902" s="17" t="s">
        <v>116</v>
      </c>
      <c r="L902" s="18" t="s">
        <v>116</v>
      </c>
      <c r="M902" s="19" t="s">
        <v>118</v>
      </c>
      <c r="N902" s="20" t="s">
        <v>117</v>
      </c>
      <c r="O902" s="20" t="s">
        <v>82</v>
      </c>
    </row>
    <row r="903" spans="1:15" x14ac:dyDescent="0.3">
      <c r="A903" s="12" t="s">
        <v>316</v>
      </c>
      <c r="B903" s="12" t="s">
        <v>114</v>
      </c>
      <c r="C903" s="12" t="s">
        <v>115</v>
      </c>
      <c r="D903" s="12" t="s">
        <v>79</v>
      </c>
      <c r="E903" s="21" t="s">
        <v>116</v>
      </c>
      <c r="F903" s="23" t="s">
        <v>116</v>
      </c>
      <c r="G903" s="23">
        <v>0</v>
      </c>
      <c r="H903" s="16" t="s">
        <v>116</v>
      </c>
      <c r="I903" s="16" t="s">
        <v>117</v>
      </c>
      <c r="J903" s="16" t="s">
        <v>116</v>
      </c>
      <c r="K903" s="17" t="s">
        <v>116</v>
      </c>
      <c r="L903" s="18" t="s">
        <v>116</v>
      </c>
      <c r="M903" s="19" t="s">
        <v>118</v>
      </c>
      <c r="N903" s="20" t="s">
        <v>117</v>
      </c>
      <c r="O903" s="20" t="s">
        <v>82</v>
      </c>
    </row>
    <row r="904" spans="1:15" x14ac:dyDescent="0.3">
      <c r="A904" s="12" t="s">
        <v>317</v>
      </c>
      <c r="B904" s="12" t="s">
        <v>114</v>
      </c>
      <c r="C904" s="12" t="s">
        <v>115</v>
      </c>
      <c r="D904" s="12" t="s">
        <v>79</v>
      </c>
      <c r="E904" s="21" t="s">
        <v>116</v>
      </c>
      <c r="F904" s="23" t="s">
        <v>116</v>
      </c>
      <c r="G904" s="23">
        <v>0</v>
      </c>
      <c r="H904" s="16" t="s">
        <v>116</v>
      </c>
      <c r="I904" s="16" t="s">
        <v>117</v>
      </c>
      <c r="J904" s="16" t="s">
        <v>116</v>
      </c>
      <c r="K904" s="17" t="s">
        <v>116</v>
      </c>
      <c r="L904" s="18" t="s">
        <v>116</v>
      </c>
      <c r="M904" s="19" t="s">
        <v>118</v>
      </c>
      <c r="N904" s="20" t="s">
        <v>117</v>
      </c>
      <c r="O904" s="20" t="s">
        <v>82</v>
      </c>
    </row>
    <row r="905" spans="1:15" x14ac:dyDescent="0.3">
      <c r="A905" s="12" t="s">
        <v>318</v>
      </c>
      <c r="B905" s="12" t="s">
        <v>114</v>
      </c>
      <c r="C905" s="12" t="s">
        <v>115</v>
      </c>
      <c r="D905" s="12" t="s">
        <v>79</v>
      </c>
      <c r="E905" s="21" t="s">
        <v>116</v>
      </c>
      <c r="F905" s="23" t="s">
        <v>116</v>
      </c>
      <c r="G905" s="23">
        <v>0</v>
      </c>
      <c r="H905" s="16" t="s">
        <v>116</v>
      </c>
      <c r="I905" s="16" t="s">
        <v>117</v>
      </c>
      <c r="J905" s="16" t="s">
        <v>116</v>
      </c>
      <c r="K905" s="17" t="s">
        <v>116</v>
      </c>
      <c r="L905" s="18" t="s">
        <v>116</v>
      </c>
      <c r="M905" s="19" t="s">
        <v>118</v>
      </c>
      <c r="N905" s="20" t="s">
        <v>117</v>
      </c>
      <c r="O905" s="20" t="s">
        <v>82</v>
      </c>
    </row>
    <row r="906" spans="1:15" x14ac:dyDescent="0.3">
      <c r="A906" s="12" t="s">
        <v>319</v>
      </c>
      <c r="B906" s="12" t="s">
        <v>114</v>
      </c>
      <c r="C906" s="12" t="s">
        <v>115</v>
      </c>
      <c r="D906" s="12" t="s">
        <v>79</v>
      </c>
      <c r="E906" s="21" t="s">
        <v>116</v>
      </c>
      <c r="F906" s="23" t="s">
        <v>116</v>
      </c>
      <c r="G906" s="23">
        <v>0</v>
      </c>
      <c r="H906" s="16" t="s">
        <v>116</v>
      </c>
      <c r="I906" s="16" t="s">
        <v>117</v>
      </c>
      <c r="J906" s="16" t="s">
        <v>116</v>
      </c>
      <c r="K906" s="17" t="s">
        <v>116</v>
      </c>
      <c r="L906" s="18" t="s">
        <v>116</v>
      </c>
      <c r="M906" s="19" t="s">
        <v>118</v>
      </c>
      <c r="N906" s="20" t="s">
        <v>117</v>
      </c>
      <c r="O906" s="20" t="s">
        <v>82</v>
      </c>
    </row>
    <row r="907" spans="1:15" x14ac:dyDescent="0.3">
      <c r="A907" s="12" t="s">
        <v>320</v>
      </c>
      <c r="B907" s="12" t="s">
        <v>114</v>
      </c>
      <c r="C907" s="12" t="s">
        <v>115</v>
      </c>
      <c r="D907" s="12" t="s">
        <v>79</v>
      </c>
      <c r="E907" s="21" t="s">
        <v>116</v>
      </c>
      <c r="F907" s="23" t="s">
        <v>116</v>
      </c>
      <c r="G907" s="23">
        <v>0</v>
      </c>
      <c r="H907" s="16" t="s">
        <v>116</v>
      </c>
      <c r="I907" s="16" t="s">
        <v>117</v>
      </c>
      <c r="J907" s="16" t="s">
        <v>116</v>
      </c>
      <c r="K907" s="17" t="s">
        <v>116</v>
      </c>
      <c r="L907" s="18" t="s">
        <v>116</v>
      </c>
      <c r="M907" s="19" t="s">
        <v>118</v>
      </c>
      <c r="N907" s="20" t="s">
        <v>117</v>
      </c>
      <c r="O907" s="20" t="s">
        <v>82</v>
      </c>
    </row>
    <row r="908" spans="1:15" x14ac:dyDescent="0.3">
      <c r="A908" s="12" t="s">
        <v>321</v>
      </c>
      <c r="B908" s="12" t="s">
        <v>114</v>
      </c>
      <c r="C908" s="12" t="s">
        <v>115</v>
      </c>
      <c r="D908" s="12" t="s">
        <v>79</v>
      </c>
      <c r="E908" s="21" t="s">
        <v>116</v>
      </c>
      <c r="F908" s="23" t="s">
        <v>116</v>
      </c>
      <c r="G908" s="23">
        <v>0</v>
      </c>
      <c r="H908" s="16" t="s">
        <v>116</v>
      </c>
      <c r="I908" s="16" t="s">
        <v>117</v>
      </c>
      <c r="J908" s="16" t="s">
        <v>116</v>
      </c>
      <c r="K908" s="17" t="s">
        <v>116</v>
      </c>
      <c r="L908" s="18" t="s">
        <v>116</v>
      </c>
      <c r="M908" s="19" t="s">
        <v>118</v>
      </c>
      <c r="N908" s="20" t="s">
        <v>117</v>
      </c>
      <c r="O908" s="20" t="s">
        <v>82</v>
      </c>
    </row>
    <row r="909" spans="1:15" x14ac:dyDescent="0.3">
      <c r="A909" s="12" t="s">
        <v>322</v>
      </c>
      <c r="B909" s="12" t="s">
        <v>114</v>
      </c>
      <c r="C909" s="12" t="s">
        <v>115</v>
      </c>
      <c r="D909" s="12" t="s">
        <v>79</v>
      </c>
      <c r="E909" s="21" t="s">
        <v>116</v>
      </c>
      <c r="F909" s="23" t="s">
        <v>116</v>
      </c>
      <c r="G909" s="23">
        <v>0</v>
      </c>
      <c r="H909" s="16" t="s">
        <v>116</v>
      </c>
      <c r="I909" s="16" t="s">
        <v>117</v>
      </c>
      <c r="J909" s="16" t="s">
        <v>116</v>
      </c>
      <c r="K909" s="17" t="s">
        <v>116</v>
      </c>
      <c r="L909" s="18" t="s">
        <v>116</v>
      </c>
      <c r="M909" s="19" t="s">
        <v>118</v>
      </c>
      <c r="N909" s="20" t="s">
        <v>117</v>
      </c>
      <c r="O909" s="20" t="s">
        <v>82</v>
      </c>
    </row>
    <row r="910" spans="1:15" x14ac:dyDescent="0.3">
      <c r="A910" s="12" t="s">
        <v>323</v>
      </c>
      <c r="B910" s="12" t="s">
        <v>114</v>
      </c>
      <c r="C910" s="12" t="s">
        <v>115</v>
      </c>
      <c r="D910" s="12" t="s">
        <v>79</v>
      </c>
      <c r="E910" s="21" t="s">
        <v>116</v>
      </c>
      <c r="F910" s="23" t="s">
        <v>116</v>
      </c>
      <c r="G910" s="23">
        <v>0</v>
      </c>
      <c r="H910" s="16" t="s">
        <v>116</v>
      </c>
      <c r="I910" s="16" t="s">
        <v>117</v>
      </c>
      <c r="J910" s="16" t="s">
        <v>116</v>
      </c>
      <c r="K910" s="17" t="s">
        <v>116</v>
      </c>
      <c r="L910" s="18" t="s">
        <v>116</v>
      </c>
      <c r="M910" s="19" t="s">
        <v>118</v>
      </c>
      <c r="N910" s="20" t="s">
        <v>117</v>
      </c>
      <c r="O910" s="20" t="s">
        <v>82</v>
      </c>
    </row>
    <row r="911" spans="1:15" x14ac:dyDescent="0.3">
      <c r="A911" s="12" t="s">
        <v>324</v>
      </c>
      <c r="B911" s="12" t="s">
        <v>114</v>
      </c>
      <c r="C911" s="12" t="s">
        <v>115</v>
      </c>
      <c r="D911" s="12" t="s">
        <v>79</v>
      </c>
      <c r="E911" s="21" t="s">
        <v>116</v>
      </c>
      <c r="F911" s="23" t="s">
        <v>116</v>
      </c>
      <c r="G911" s="23">
        <v>0</v>
      </c>
      <c r="H911" s="16" t="s">
        <v>116</v>
      </c>
      <c r="I911" s="16" t="s">
        <v>117</v>
      </c>
      <c r="J911" s="16" t="s">
        <v>116</v>
      </c>
      <c r="K911" s="17" t="s">
        <v>116</v>
      </c>
      <c r="L911" s="18" t="s">
        <v>116</v>
      </c>
      <c r="M911" s="19" t="s">
        <v>118</v>
      </c>
      <c r="N911" s="20" t="s">
        <v>117</v>
      </c>
      <c r="O911" s="20" t="s">
        <v>82</v>
      </c>
    </row>
    <row r="912" spans="1:15" x14ac:dyDescent="0.3">
      <c r="A912" s="12" t="s">
        <v>325</v>
      </c>
      <c r="B912" s="12" t="s">
        <v>114</v>
      </c>
      <c r="C912" s="12" t="s">
        <v>115</v>
      </c>
      <c r="D912" s="12" t="s">
        <v>79</v>
      </c>
      <c r="E912" s="21" t="s">
        <v>116</v>
      </c>
      <c r="F912" s="23" t="s">
        <v>116</v>
      </c>
      <c r="G912" s="23">
        <v>0</v>
      </c>
      <c r="H912" s="16" t="s">
        <v>116</v>
      </c>
      <c r="I912" s="16" t="s">
        <v>117</v>
      </c>
      <c r="J912" s="16" t="s">
        <v>116</v>
      </c>
      <c r="K912" s="17" t="s">
        <v>116</v>
      </c>
      <c r="L912" s="18" t="s">
        <v>116</v>
      </c>
      <c r="M912" s="19" t="s">
        <v>118</v>
      </c>
      <c r="N912" s="20" t="s">
        <v>117</v>
      </c>
      <c r="O912" s="20" t="s">
        <v>82</v>
      </c>
    </row>
    <row r="913" spans="1:15" x14ac:dyDescent="0.3">
      <c r="A913" s="12" t="s">
        <v>326</v>
      </c>
      <c r="B913" s="12" t="s">
        <v>114</v>
      </c>
      <c r="C913" s="12" t="s">
        <v>115</v>
      </c>
      <c r="D913" s="12" t="s">
        <v>79</v>
      </c>
      <c r="E913" s="21" t="s">
        <v>116</v>
      </c>
      <c r="F913" s="23" t="s">
        <v>116</v>
      </c>
      <c r="G913" s="23">
        <v>0</v>
      </c>
      <c r="H913" s="16" t="s">
        <v>116</v>
      </c>
      <c r="I913" s="16" t="s">
        <v>117</v>
      </c>
      <c r="J913" s="16" t="s">
        <v>116</v>
      </c>
      <c r="K913" s="17" t="s">
        <v>116</v>
      </c>
      <c r="L913" s="18" t="s">
        <v>116</v>
      </c>
      <c r="M913" s="19" t="s">
        <v>118</v>
      </c>
      <c r="N913" s="20" t="s">
        <v>117</v>
      </c>
      <c r="O913" s="20" t="s">
        <v>82</v>
      </c>
    </row>
    <row r="914" spans="1:15" x14ac:dyDescent="0.3">
      <c r="A914" s="12" t="s">
        <v>327</v>
      </c>
      <c r="B914" s="12" t="s">
        <v>114</v>
      </c>
      <c r="C914" s="12" t="s">
        <v>115</v>
      </c>
      <c r="D914" s="12" t="s">
        <v>79</v>
      </c>
      <c r="E914" s="21" t="s">
        <v>116</v>
      </c>
      <c r="F914" s="23" t="s">
        <v>116</v>
      </c>
      <c r="G914" s="23">
        <v>0</v>
      </c>
      <c r="H914" s="16" t="s">
        <v>116</v>
      </c>
      <c r="I914" s="16" t="s">
        <v>117</v>
      </c>
      <c r="J914" s="16" t="s">
        <v>116</v>
      </c>
      <c r="K914" s="17" t="s">
        <v>116</v>
      </c>
      <c r="L914" s="18" t="s">
        <v>116</v>
      </c>
      <c r="M914" s="19" t="s">
        <v>118</v>
      </c>
      <c r="N914" s="20" t="s">
        <v>117</v>
      </c>
      <c r="O914" s="20" t="s">
        <v>82</v>
      </c>
    </row>
    <row r="915" spans="1:15" x14ac:dyDescent="0.3">
      <c r="A915" s="12" t="s">
        <v>328</v>
      </c>
      <c r="B915" s="12" t="s">
        <v>114</v>
      </c>
      <c r="C915" s="12" t="s">
        <v>115</v>
      </c>
      <c r="D915" s="12" t="s">
        <v>79</v>
      </c>
      <c r="E915" s="21" t="s">
        <v>116</v>
      </c>
      <c r="F915" s="23" t="s">
        <v>116</v>
      </c>
      <c r="G915" s="23">
        <v>0</v>
      </c>
      <c r="H915" s="16" t="s">
        <v>116</v>
      </c>
      <c r="I915" s="16" t="s">
        <v>117</v>
      </c>
      <c r="J915" s="16" t="s">
        <v>116</v>
      </c>
      <c r="K915" s="17" t="s">
        <v>116</v>
      </c>
      <c r="L915" s="18" t="s">
        <v>116</v>
      </c>
      <c r="M915" s="19" t="s">
        <v>118</v>
      </c>
      <c r="N915" s="20" t="s">
        <v>117</v>
      </c>
      <c r="O915" s="20" t="s">
        <v>82</v>
      </c>
    </row>
    <row r="916" spans="1:15" x14ac:dyDescent="0.3">
      <c r="A916" s="12" t="s">
        <v>329</v>
      </c>
      <c r="B916" s="12" t="s">
        <v>114</v>
      </c>
      <c r="C916" s="12" t="s">
        <v>115</v>
      </c>
      <c r="D916" s="12" t="s">
        <v>79</v>
      </c>
      <c r="E916" s="21" t="s">
        <v>116</v>
      </c>
      <c r="F916" s="23" t="s">
        <v>116</v>
      </c>
      <c r="G916" s="23">
        <v>0</v>
      </c>
      <c r="H916" s="16" t="s">
        <v>116</v>
      </c>
      <c r="I916" s="16" t="s">
        <v>117</v>
      </c>
      <c r="J916" s="16" t="s">
        <v>116</v>
      </c>
      <c r="K916" s="17" t="s">
        <v>116</v>
      </c>
      <c r="L916" s="18" t="s">
        <v>116</v>
      </c>
      <c r="M916" s="19" t="s">
        <v>118</v>
      </c>
      <c r="N916" s="20" t="s">
        <v>117</v>
      </c>
      <c r="O916" s="20" t="s">
        <v>82</v>
      </c>
    </row>
    <row r="917" spans="1:15" x14ac:dyDescent="0.3">
      <c r="A917" s="12" t="s">
        <v>330</v>
      </c>
      <c r="B917" s="12" t="s">
        <v>114</v>
      </c>
      <c r="C917" s="12" t="s">
        <v>115</v>
      </c>
      <c r="D917" s="12" t="s">
        <v>79</v>
      </c>
      <c r="E917" s="21" t="s">
        <v>116</v>
      </c>
      <c r="F917" s="23" t="s">
        <v>116</v>
      </c>
      <c r="G917" s="23">
        <v>0</v>
      </c>
      <c r="H917" s="16" t="s">
        <v>116</v>
      </c>
      <c r="I917" s="16" t="s">
        <v>117</v>
      </c>
      <c r="J917" s="16" t="s">
        <v>116</v>
      </c>
      <c r="K917" s="17" t="s">
        <v>116</v>
      </c>
      <c r="L917" s="18" t="s">
        <v>116</v>
      </c>
      <c r="M917" s="19" t="s">
        <v>118</v>
      </c>
      <c r="N917" s="20" t="s">
        <v>117</v>
      </c>
      <c r="O917" s="20" t="s">
        <v>82</v>
      </c>
    </row>
    <row r="918" spans="1:15" x14ac:dyDescent="0.3">
      <c r="A918" s="12" t="s">
        <v>331</v>
      </c>
      <c r="B918" s="12" t="s">
        <v>114</v>
      </c>
      <c r="C918" s="12" t="s">
        <v>115</v>
      </c>
      <c r="D918" s="12" t="s">
        <v>79</v>
      </c>
      <c r="E918" s="21" t="s">
        <v>116</v>
      </c>
      <c r="F918" s="23" t="s">
        <v>116</v>
      </c>
      <c r="G918" s="23">
        <v>0</v>
      </c>
      <c r="H918" s="16" t="s">
        <v>116</v>
      </c>
      <c r="I918" s="16" t="s">
        <v>117</v>
      </c>
      <c r="J918" s="16" t="s">
        <v>116</v>
      </c>
      <c r="K918" s="17" t="s">
        <v>116</v>
      </c>
      <c r="L918" s="18" t="s">
        <v>116</v>
      </c>
      <c r="M918" s="19" t="s">
        <v>118</v>
      </c>
      <c r="N918" s="20" t="s">
        <v>117</v>
      </c>
      <c r="O918" s="20" t="s">
        <v>82</v>
      </c>
    </row>
    <row r="919" spans="1:15" x14ac:dyDescent="0.3">
      <c r="A919" s="12" t="s">
        <v>332</v>
      </c>
      <c r="B919" s="12" t="s">
        <v>114</v>
      </c>
      <c r="C919" s="12" t="s">
        <v>115</v>
      </c>
      <c r="D919" s="12" t="s">
        <v>79</v>
      </c>
      <c r="E919" s="21" t="s">
        <v>116</v>
      </c>
      <c r="F919" s="23" t="s">
        <v>116</v>
      </c>
      <c r="G919" s="23">
        <v>0</v>
      </c>
      <c r="H919" s="16" t="s">
        <v>116</v>
      </c>
      <c r="I919" s="16" t="s">
        <v>117</v>
      </c>
      <c r="J919" s="16" t="s">
        <v>116</v>
      </c>
      <c r="K919" s="17" t="s">
        <v>116</v>
      </c>
      <c r="L919" s="18" t="s">
        <v>116</v>
      </c>
      <c r="M919" s="19" t="s">
        <v>118</v>
      </c>
      <c r="N919" s="20" t="s">
        <v>117</v>
      </c>
      <c r="O919" s="20" t="s">
        <v>82</v>
      </c>
    </row>
    <row r="920" spans="1:15" x14ac:dyDescent="0.3">
      <c r="A920" s="12" t="s">
        <v>333</v>
      </c>
      <c r="B920" s="12" t="s">
        <v>114</v>
      </c>
      <c r="C920" s="12" t="s">
        <v>115</v>
      </c>
      <c r="D920" s="12" t="s">
        <v>79</v>
      </c>
      <c r="E920" s="21" t="s">
        <v>116</v>
      </c>
      <c r="F920" s="23" t="s">
        <v>116</v>
      </c>
      <c r="G920" s="23">
        <v>0</v>
      </c>
      <c r="H920" s="16" t="s">
        <v>116</v>
      </c>
      <c r="I920" s="16" t="s">
        <v>117</v>
      </c>
      <c r="J920" s="16" t="s">
        <v>116</v>
      </c>
      <c r="K920" s="17" t="s">
        <v>116</v>
      </c>
      <c r="L920" s="18" t="s">
        <v>116</v>
      </c>
      <c r="M920" s="19" t="s">
        <v>118</v>
      </c>
      <c r="N920" s="20" t="s">
        <v>117</v>
      </c>
      <c r="O920" s="20" t="s">
        <v>82</v>
      </c>
    </row>
    <row r="921" spans="1:15" x14ac:dyDescent="0.3">
      <c r="A921" s="12" t="s">
        <v>334</v>
      </c>
      <c r="B921" s="12" t="s">
        <v>114</v>
      </c>
      <c r="C921" s="12" t="s">
        <v>115</v>
      </c>
      <c r="D921" s="12" t="s">
        <v>79</v>
      </c>
      <c r="E921" s="21" t="s">
        <v>116</v>
      </c>
      <c r="F921" s="23" t="s">
        <v>116</v>
      </c>
      <c r="G921" s="23">
        <v>0</v>
      </c>
      <c r="H921" s="16" t="s">
        <v>116</v>
      </c>
      <c r="I921" s="16" t="s">
        <v>117</v>
      </c>
      <c r="J921" s="16" t="s">
        <v>116</v>
      </c>
      <c r="K921" s="17" t="s">
        <v>116</v>
      </c>
      <c r="L921" s="18" t="s">
        <v>116</v>
      </c>
      <c r="M921" s="19" t="s">
        <v>118</v>
      </c>
      <c r="N921" s="20" t="s">
        <v>117</v>
      </c>
      <c r="O921" s="20" t="s">
        <v>82</v>
      </c>
    </row>
    <row r="922" spans="1:15" x14ac:dyDescent="0.3">
      <c r="A922" s="12" t="s">
        <v>335</v>
      </c>
      <c r="B922" s="12" t="s">
        <v>114</v>
      </c>
      <c r="C922" s="12" t="s">
        <v>115</v>
      </c>
      <c r="D922" s="12" t="s">
        <v>79</v>
      </c>
      <c r="E922" s="21" t="s">
        <v>116</v>
      </c>
      <c r="F922" s="23" t="s">
        <v>116</v>
      </c>
      <c r="G922" s="23">
        <v>0</v>
      </c>
      <c r="H922" s="16" t="s">
        <v>116</v>
      </c>
      <c r="I922" s="16" t="s">
        <v>117</v>
      </c>
      <c r="J922" s="16" t="s">
        <v>116</v>
      </c>
      <c r="K922" s="17" t="s">
        <v>116</v>
      </c>
      <c r="L922" s="18" t="s">
        <v>116</v>
      </c>
      <c r="M922" s="19" t="s">
        <v>118</v>
      </c>
      <c r="N922" s="20" t="s">
        <v>117</v>
      </c>
      <c r="O922" s="20" t="s">
        <v>82</v>
      </c>
    </row>
    <row r="923" spans="1:15" x14ac:dyDescent="0.3">
      <c r="A923" s="12" t="s">
        <v>336</v>
      </c>
      <c r="B923" s="12" t="s">
        <v>114</v>
      </c>
      <c r="C923" s="12" t="s">
        <v>115</v>
      </c>
      <c r="D923" s="12" t="s">
        <v>79</v>
      </c>
      <c r="E923" s="21" t="s">
        <v>116</v>
      </c>
      <c r="F923" s="23" t="s">
        <v>116</v>
      </c>
      <c r="G923" s="23">
        <v>0</v>
      </c>
      <c r="H923" s="16" t="s">
        <v>116</v>
      </c>
      <c r="I923" s="16" t="s">
        <v>117</v>
      </c>
      <c r="J923" s="16" t="s">
        <v>116</v>
      </c>
      <c r="K923" s="17" t="s">
        <v>116</v>
      </c>
      <c r="L923" s="18" t="s">
        <v>116</v>
      </c>
      <c r="M923" s="19" t="s">
        <v>118</v>
      </c>
      <c r="N923" s="20" t="s">
        <v>117</v>
      </c>
      <c r="O923" s="20" t="s">
        <v>82</v>
      </c>
    </row>
    <row r="924" spans="1:15" x14ac:dyDescent="0.3">
      <c r="A924" s="12" t="s">
        <v>337</v>
      </c>
      <c r="B924" s="12" t="s">
        <v>114</v>
      </c>
      <c r="C924" s="12" t="s">
        <v>115</v>
      </c>
      <c r="D924" s="12" t="s">
        <v>79</v>
      </c>
      <c r="E924" s="21" t="s">
        <v>116</v>
      </c>
      <c r="F924" s="23" t="s">
        <v>116</v>
      </c>
      <c r="G924" s="23">
        <v>0</v>
      </c>
      <c r="H924" s="16" t="s">
        <v>116</v>
      </c>
      <c r="I924" s="16" t="s">
        <v>117</v>
      </c>
      <c r="J924" s="16" t="s">
        <v>116</v>
      </c>
      <c r="K924" s="17" t="s">
        <v>116</v>
      </c>
      <c r="L924" s="18" t="s">
        <v>116</v>
      </c>
      <c r="M924" s="19" t="s">
        <v>118</v>
      </c>
      <c r="N924" s="20" t="s">
        <v>117</v>
      </c>
      <c r="O924" s="20" t="s">
        <v>82</v>
      </c>
    </row>
    <row r="925" spans="1:15" x14ac:dyDescent="0.3">
      <c r="A925" s="12" t="s">
        <v>338</v>
      </c>
      <c r="B925" s="12" t="s">
        <v>114</v>
      </c>
      <c r="C925" s="12" t="s">
        <v>115</v>
      </c>
      <c r="D925" s="12" t="s">
        <v>79</v>
      </c>
      <c r="E925" s="21" t="s">
        <v>116</v>
      </c>
      <c r="F925" s="23" t="s">
        <v>116</v>
      </c>
      <c r="G925" s="23">
        <v>0</v>
      </c>
      <c r="H925" s="16" t="s">
        <v>116</v>
      </c>
      <c r="I925" s="16" t="s">
        <v>117</v>
      </c>
      <c r="J925" s="16" t="s">
        <v>116</v>
      </c>
      <c r="K925" s="17" t="s">
        <v>116</v>
      </c>
      <c r="L925" s="18" t="s">
        <v>116</v>
      </c>
      <c r="M925" s="19" t="s">
        <v>118</v>
      </c>
      <c r="N925" s="20" t="s">
        <v>117</v>
      </c>
      <c r="O925" s="20" t="s">
        <v>82</v>
      </c>
    </row>
    <row r="926" spans="1:15" x14ac:dyDescent="0.3">
      <c r="A926" s="12" t="s">
        <v>339</v>
      </c>
      <c r="B926" s="12" t="s">
        <v>114</v>
      </c>
      <c r="C926" s="12" t="s">
        <v>115</v>
      </c>
      <c r="D926" s="12" t="s">
        <v>79</v>
      </c>
      <c r="E926" s="21" t="s">
        <v>116</v>
      </c>
      <c r="F926" s="23" t="s">
        <v>116</v>
      </c>
      <c r="G926" s="23">
        <v>0</v>
      </c>
      <c r="H926" s="16" t="s">
        <v>116</v>
      </c>
      <c r="I926" s="16" t="s">
        <v>117</v>
      </c>
      <c r="J926" s="16" t="s">
        <v>116</v>
      </c>
      <c r="K926" s="17" t="s">
        <v>116</v>
      </c>
      <c r="L926" s="18" t="s">
        <v>116</v>
      </c>
      <c r="M926" s="19" t="s">
        <v>118</v>
      </c>
      <c r="N926" s="20" t="s">
        <v>117</v>
      </c>
      <c r="O926" s="20" t="s">
        <v>82</v>
      </c>
    </row>
    <row r="927" spans="1:15" x14ac:dyDescent="0.3">
      <c r="A927" s="12" t="s">
        <v>340</v>
      </c>
      <c r="B927" s="12" t="s">
        <v>114</v>
      </c>
      <c r="C927" s="12" t="s">
        <v>115</v>
      </c>
      <c r="D927" s="12" t="s">
        <v>79</v>
      </c>
      <c r="E927" s="21" t="s">
        <v>116</v>
      </c>
      <c r="F927" s="23" t="s">
        <v>116</v>
      </c>
      <c r="G927" s="23">
        <v>0</v>
      </c>
      <c r="H927" s="16" t="s">
        <v>116</v>
      </c>
      <c r="I927" s="16" t="s">
        <v>117</v>
      </c>
      <c r="J927" s="16" t="s">
        <v>116</v>
      </c>
      <c r="K927" s="17" t="s">
        <v>116</v>
      </c>
      <c r="L927" s="18" t="s">
        <v>116</v>
      </c>
      <c r="M927" s="19" t="s">
        <v>118</v>
      </c>
      <c r="N927" s="20" t="s">
        <v>117</v>
      </c>
      <c r="O927" s="20" t="s">
        <v>82</v>
      </c>
    </row>
    <row r="928" spans="1:15" x14ac:dyDescent="0.3">
      <c r="A928" s="12" t="s">
        <v>341</v>
      </c>
      <c r="B928" s="12" t="s">
        <v>114</v>
      </c>
      <c r="C928" s="12" t="s">
        <v>115</v>
      </c>
      <c r="D928" s="12" t="s">
        <v>79</v>
      </c>
      <c r="E928" s="21" t="s">
        <v>116</v>
      </c>
      <c r="F928" s="23" t="s">
        <v>116</v>
      </c>
      <c r="G928" s="23">
        <v>0</v>
      </c>
      <c r="H928" s="16" t="s">
        <v>116</v>
      </c>
      <c r="I928" s="16" t="s">
        <v>117</v>
      </c>
      <c r="J928" s="16" t="s">
        <v>116</v>
      </c>
      <c r="K928" s="17" t="s">
        <v>116</v>
      </c>
      <c r="L928" s="18" t="s">
        <v>116</v>
      </c>
      <c r="M928" s="19" t="s">
        <v>118</v>
      </c>
      <c r="N928" s="20" t="s">
        <v>117</v>
      </c>
      <c r="O928" s="20" t="s">
        <v>82</v>
      </c>
    </row>
    <row r="929" spans="1:15" x14ac:dyDescent="0.3">
      <c r="A929" s="12" t="s">
        <v>342</v>
      </c>
      <c r="B929" s="12" t="s">
        <v>114</v>
      </c>
      <c r="C929" s="12" t="s">
        <v>115</v>
      </c>
      <c r="D929" s="12" t="s">
        <v>79</v>
      </c>
      <c r="E929" s="21" t="s">
        <v>116</v>
      </c>
      <c r="F929" s="23" t="s">
        <v>116</v>
      </c>
      <c r="G929" s="23">
        <v>0</v>
      </c>
      <c r="H929" s="16" t="s">
        <v>116</v>
      </c>
      <c r="I929" s="16" t="s">
        <v>117</v>
      </c>
      <c r="J929" s="16" t="s">
        <v>116</v>
      </c>
      <c r="K929" s="17" t="s">
        <v>116</v>
      </c>
      <c r="L929" s="18" t="s">
        <v>116</v>
      </c>
      <c r="M929" s="19" t="s">
        <v>118</v>
      </c>
      <c r="N929" s="20" t="s">
        <v>117</v>
      </c>
      <c r="O929" s="20" t="s">
        <v>82</v>
      </c>
    </row>
    <row r="930" spans="1:15" x14ac:dyDescent="0.3">
      <c r="A930" s="12" t="s">
        <v>343</v>
      </c>
      <c r="B930" s="12" t="s">
        <v>114</v>
      </c>
      <c r="C930" s="12" t="s">
        <v>115</v>
      </c>
      <c r="D930" s="12" t="s">
        <v>79</v>
      </c>
      <c r="E930" s="21" t="s">
        <v>116</v>
      </c>
      <c r="F930" s="23" t="s">
        <v>116</v>
      </c>
      <c r="G930" s="23">
        <v>0</v>
      </c>
      <c r="H930" s="16" t="s">
        <v>116</v>
      </c>
      <c r="I930" s="16" t="s">
        <v>117</v>
      </c>
      <c r="J930" s="16" t="s">
        <v>116</v>
      </c>
      <c r="K930" s="17" t="s">
        <v>116</v>
      </c>
      <c r="L930" s="18" t="s">
        <v>116</v>
      </c>
      <c r="M930" s="19" t="s">
        <v>118</v>
      </c>
      <c r="N930" s="20" t="s">
        <v>117</v>
      </c>
      <c r="O930" s="20" t="s">
        <v>82</v>
      </c>
    </row>
    <row r="931" spans="1:15" x14ac:dyDescent="0.3">
      <c r="A931" s="12" t="s">
        <v>344</v>
      </c>
      <c r="B931" s="12" t="s">
        <v>114</v>
      </c>
      <c r="C931" s="12" t="s">
        <v>115</v>
      </c>
      <c r="D931" s="12" t="s">
        <v>79</v>
      </c>
      <c r="E931" s="21" t="s">
        <v>116</v>
      </c>
      <c r="F931" s="23" t="s">
        <v>116</v>
      </c>
      <c r="G931" s="23">
        <v>0</v>
      </c>
      <c r="H931" s="16" t="s">
        <v>116</v>
      </c>
      <c r="I931" s="16" t="s">
        <v>117</v>
      </c>
      <c r="J931" s="16" t="s">
        <v>116</v>
      </c>
      <c r="K931" s="17" t="s">
        <v>116</v>
      </c>
      <c r="L931" s="18" t="s">
        <v>116</v>
      </c>
      <c r="M931" s="19" t="s">
        <v>118</v>
      </c>
      <c r="N931" s="20" t="s">
        <v>117</v>
      </c>
      <c r="O931" s="20" t="s">
        <v>82</v>
      </c>
    </row>
    <row r="932" spans="1:15" x14ac:dyDescent="0.3">
      <c r="A932" s="12" t="s">
        <v>345</v>
      </c>
      <c r="B932" s="12" t="s">
        <v>147</v>
      </c>
      <c r="C932" s="12" t="s">
        <v>148</v>
      </c>
      <c r="D932" s="12" t="s">
        <v>79</v>
      </c>
      <c r="E932" s="21">
        <v>7.8627534160000003</v>
      </c>
      <c r="F932" s="23">
        <v>58787.923501386802</v>
      </c>
      <c r="G932" s="23">
        <v>19351.279085673399</v>
      </c>
      <c r="H932" s="16">
        <v>3.0379347660232998</v>
      </c>
      <c r="I932" s="16" t="s">
        <v>117</v>
      </c>
      <c r="J932" s="16">
        <v>18.920789812366898</v>
      </c>
      <c r="K932" s="17" t="s">
        <v>117</v>
      </c>
      <c r="L932" s="18" t="s">
        <v>117</v>
      </c>
      <c r="N932" s="20" t="s">
        <v>117</v>
      </c>
      <c r="O932" s="20" t="s">
        <v>82</v>
      </c>
    </row>
    <row r="933" spans="1:15" x14ac:dyDescent="0.3">
      <c r="A933" s="12" t="s">
        <v>346</v>
      </c>
      <c r="B933" s="12" t="s">
        <v>147</v>
      </c>
      <c r="C933" s="12" t="s">
        <v>150</v>
      </c>
      <c r="D933" s="12" t="s">
        <v>79</v>
      </c>
      <c r="E933" s="21" t="s">
        <v>116</v>
      </c>
      <c r="F933" s="23" t="s">
        <v>116</v>
      </c>
      <c r="G933" s="23">
        <v>6819.6061956038502</v>
      </c>
      <c r="H933" s="16" t="s">
        <v>116</v>
      </c>
      <c r="I933" s="16" t="s">
        <v>117</v>
      </c>
      <c r="J933" s="16" t="s">
        <v>116</v>
      </c>
      <c r="K933" s="17" t="s">
        <v>116</v>
      </c>
      <c r="L933" s="18" t="s">
        <v>116</v>
      </c>
      <c r="M933" s="19" t="s">
        <v>118</v>
      </c>
      <c r="N933" s="20" t="s">
        <v>117</v>
      </c>
      <c r="O933" s="20" t="s">
        <v>82</v>
      </c>
    </row>
    <row r="934" spans="1:15" x14ac:dyDescent="0.3">
      <c r="A934" s="12" t="s">
        <v>347</v>
      </c>
      <c r="B934" s="12" t="s">
        <v>147</v>
      </c>
      <c r="C934" s="12" t="s">
        <v>166</v>
      </c>
      <c r="D934" s="12" t="s">
        <v>103</v>
      </c>
      <c r="E934" s="21">
        <v>7.8626424544000004</v>
      </c>
      <c r="F934" s="23">
        <v>19234.751566409799</v>
      </c>
      <c r="G934" s="23">
        <v>19341.297773938699</v>
      </c>
      <c r="H934" s="16">
        <v>0.99449125861282905</v>
      </c>
      <c r="I934" s="16" t="s">
        <v>117</v>
      </c>
      <c r="J934" s="16">
        <v>6.16578864708731</v>
      </c>
      <c r="K934" s="17" t="s">
        <v>117</v>
      </c>
      <c r="L934" s="18" t="s">
        <v>117</v>
      </c>
      <c r="N934" s="20" t="s">
        <v>117</v>
      </c>
      <c r="O934" s="20" t="s">
        <v>82</v>
      </c>
    </row>
    <row r="935" spans="1:15" x14ac:dyDescent="0.3">
      <c r="A935" s="12" t="s">
        <v>348</v>
      </c>
      <c r="B935" s="12" t="s">
        <v>147</v>
      </c>
      <c r="C935" s="12" t="s">
        <v>154</v>
      </c>
      <c r="D935" s="12" t="s">
        <v>79</v>
      </c>
      <c r="E935" s="21">
        <v>7.8627025479999997</v>
      </c>
      <c r="F935" s="23">
        <v>2425.3939414996898</v>
      </c>
      <c r="G935" s="23">
        <v>99117.076093582102</v>
      </c>
      <c r="H935" s="16">
        <v>2.4469990813790001E-2</v>
      </c>
      <c r="I935" s="16" t="s">
        <v>117</v>
      </c>
      <c r="J935" s="16">
        <v>6.0501208805193003E-2</v>
      </c>
      <c r="K935" s="17" t="s">
        <v>117</v>
      </c>
      <c r="L935" s="18" t="s">
        <v>117</v>
      </c>
      <c r="M935" s="19" t="s">
        <v>80</v>
      </c>
      <c r="N935" s="20" t="s">
        <v>117</v>
      </c>
      <c r="O935" s="20" t="s">
        <v>82</v>
      </c>
    </row>
    <row r="936" spans="1:15" x14ac:dyDescent="0.3">
      <c r="A936" s="12" t="s">
        <v>349</v>
      </c>
      <c r="B936" s="12" t="s">
        <v>147</v>
      </c>
      <c r="C936" s="12" t="s">
        <v>194</v>
      </c>
      <c r="D936" s="12" t="s">
        <v>103</v>
      </c>
      <c r="E936" s="21">
        <v>7.8626369698666601</v>
      </c>
      <c r="F936" s="23">
        <v>741129.32286083198</v>
      </c>
      <c r="G936" s="23">
        <v>146493.02550171799</v>
      </c>
      <c r="H936" s="16">
        <v>5.05914408090465</v>
      </c>
      <c r="I936" s="16" t="s">
        <v>117</v>
      </c>
      <c r="J936" s="16">
        <v>31.398926853805801</v>
      </c>
      <c r="K936" s="17" t="s">
        <v>117</v>
      </c>
      <c r="L936" s="18" t="s">
        <v>117</v>
      </c>
      <c r="N936" s="20" t="s">
        <v>117</v>
      </c>
      <c r="O936" s="20" t="s">
        <v>82</v>
      </c>
    </row>
    <row r="937" spans="1:15" x14ac:dyDescent="0.3">
      <c r="A937" s="12" t="s">
        <v>350</v>
      </c>
      <c r="B937" s="12" t="s">
        <v>147</v>
      </c>
      <c r="C937" s="12" t="s">
        <v>150</v>
      </c>
      <c r="D937" s="12" t="s">
        <v>79</v>
      </c>
      <c r="E937" s="21" t="s">
        <v>116</v>
      </c>
      <c r="F937" s="23" t="s">
        <v>116</v>
      </c>
      <c r="G937" s="23">
        <v>6246.7827664983597</v>
      </c>
      <c r="H937" s="16" t="s">
        <v>116</v>
      </c>
      <c r="I937" s="16" t="s">
        <v>117</v>
      </c>
      <c r="J937" s="16" t="s">
        <v>116</v>
      </c>
      <c r="K937" s="17" t="s">
        <v>116</v>
      </c>
      <c r="L937" s="18" t="s">
        <v>116</v>
      </c>
      <c r="M937" s="19" t="s">
        <v>118</v>
      </c>
      <c r="N937" s="20" t="s">
        <v>117</v>
      </c>
      <c r="O937" s="20" t="s">
        <v>82</v>
      </c>
    </row>
    <row r="938" spans="1:15" x14ac:dyDescent="0.3">
      <c r="A938" s="12" t="s">
        <v>351</v>
      </c>
      <c r="B938" s="12" t="s">
        <v>147</v>
      </c>
      <c r="C938" s="12" t="s">
        <v>78</v>
      </c>
      <c r="D938" s="12" t="s">
        <v>79</v>
      </c>
      <c r="E938" s="21">
        <v>7.8526312869333301</v>
      </c>
      <c r="F938" s="23">
        <v>3617.0650573042399</v>
      </c>
      <c r="G938" s="23">
        <v>21697.528843271299</v>
      </c>
      <c r="H938" s="16">
        <v>0.16670400963314899</v>
      </c>
      <c r="I938" s="16" t="s">
        <v>117</v>
      </c>
      <c r="J938" s="16">
        <v>0.95778466762783998</v>
      </c>
      <c r="K938" s="17" t="s">
        <v>117</v>
      </c>
      <c r="L938" s="18" t="s">
        <v>117</v>
      </c>
      <c r="M938" s="19" t="s">
        <v>80</v>
      </c>
      <c r="N938" s="20" t="s">
        <v>117</v>
      </c>
      <c r="O938" s="20" t="s">
        <v>82</v>
      </c>
    </row>
    <row r="939" spans="1:15" x14ac:dyDescent="0.3">
      <c r="A939" s="12" t="s">
        <v>352</v>
      </c>
      <c r="B939" s="12" t="s">
        <v>147</v>
      </c>
      <c r="C939" s="12" t="s">
        <v>192</v>
      </c>
      <c r="D939" s="12" t="s">
        <v>103</v>
      </c>
      <c r="E939" s="21">
        <v>7.8526952493333297</v>
      </c>
      <c r="F939" s="23">
        <v>36206.795221404704</v>
      </c>
      <c r="G939" s="23">
        <v>162393.43408600101</v>
      </c>
      <c r="H939" s="16">
        <v>0.22295726071184699</v>
      </c>
      <c r="I939" s="16" t="s">
        <v>117</v>
      </c>
      <c r="J939" s="16">
        <v>1.31246155411254</v>
      </c>
      <c r="K939" s="17" t="s">
        <v>117</v>
      </c>
      <c r="L939" s="18" t="s">
        <v>117</v>
      </c>
      <c r="N939" s="20" t="s">
        <v>117</v>
      </c>
      <c r="O939" s="20" t="s">
        <v>82</v>
      </c>
    </row>
    <row r="940" spans="1:15" x14ac:dyDescent="0.3">
      <c r="A940" s="12" t="s">
        <v>353</v>
      </c>
      <c r="B940" s="12" t="s">
        <v>147</v>
      </c>
      <c r="C940" s="12" t="s">
        <v>354</v>
      </c>
      <c r="D940" s="12" t="s">
        <v>103</v>
      </c>
      <c r="E940" s="21">
        <v>7.8527341463999996</v>
      </c>
      <c r="F940" s="23">
        <v>16065.904353185701</v>
      </c>
      <c r="G940" s="23">
        <v>16324.0472244709</v>
      </c>
      <c r="H940" s="16">
        <v>0.98418634375804104</v>
      </c>
      <c r="I940" s="16" t="s">
        <v>117</v>
      </c>
      <c r="J940" s="16">
        <v>6.1011025795517799</v>
      </c>
      <c r="K940" s="17" t="s">
        <v>117</v>
      </c>
      <c r="L940" s="18" t="s">
        <v>117</v>
      </c>
      <c r="N940" s="20" t="s">
        <v>117</v>
      </c>
      <c r="O940" s="20" t="s">
        <v>82</v>
      </c>
    </row>
    <row r="941" spans="1:15" x14ac:dyDescent="0.3">
      <c r="A941" s="12" t="s">
        <v>355</v>
      </c>
      <c r="B941" s="12" t="s">
        <v>147</v>
      </c>
      <c r="C941" s="12" t="s">
        <v>356</v>
      </c>
      <c r="D941" s="12" t="s">
        <v>79</v>
      </c>
      <c r="E941" s="21" t="s">
        <v>116</v>
      </c>
      <c r="F941" s="23" t="s">
        <v>116</v>
      </c>
      <c r="G941" s="23">
        <v>122650.027118757</v>
      </c>
      <c r="H941" s="16" t="s">
        <v>116</v>
      </c>
      <c r="I941" s="16" t="s">
        <v>117</v>
      </c>
      <c r="J941" s="16" t="s">
        <v>116</v>
      </c>
      <c r="K941" s="17" t="s">
        <v>116</v>
      </c>
      <c r="L941" s="18" t="s">
        <v>116</v>
      </c>
      <c r="M941" s="19" t="s">
        <v>118</v>
      </c>
      <c r="N941" s="20" t="s">
        <v>117</v>
      </c>
      <c r="O941" s="20" t="s">
        <v>82</v>
      </c>
    </row>
    <row r="942" spans="1:15" x14ac:dyDescent="0.3">
      <c r="A942" s="12" t="s">
        <v>357</v>
      </c>
      <c r="B942" s="12" t="s">
        <v>147</v>
      </c>
      <c r="C942" s="12" t="s">
        <v>187</v>
      </c>
      <c r="D942" s="12" t="s">
        <v>79</v>
      </c>
      <c r="E942" s="21">
        <v>7.8528007991999997</v>
      </c>
      <c r="F942" s="23">
        <v>3184.9842263870401</v>
      </c>
      <c r="G942" s="23">
        <v>112475.59289017699</v>
      </c>
      <c r="H942" s="16">
        <v>2.8317114358285E-2</v>
      </c>
      <c r="I942" s="16" t="s">
        <v>117</v>
      </c>
      <c r="J942" s="16">
        <v>8.4780186095819998E-2</v>
      </c>
      <c r="K942" s="17" t="s">
        <v>117</v>
      </c>
      <c r="L942" s="18" t="s">
        <v>117</v>
      </c>
      <c r="M942" s="19" t="s">
        <v>80</v>
      </c>
      <c r="N942" s="20" t="s">
        <v>117</v>
      </c>
      <c r="O942" s="20" t="s">
        <v>82</v>
      </c>
    </row>
    <row r="943" spans="1:15" x14ac:dyDescent="0.3">
      <c r="A943" s="12" t="s">
        <v>358</v>
      </c>
      <c r="B943" s="12" t="s">
        <v>147</v>
      </c>
      <c r="C943" s="12" t="s">
        <v>179</v>
      </c>
      <c r="D943" s="12" t="s">
        <v>79</v>
      </c>
      <c r="E943" s="21">
        <v>7.8526462938666599</v>
      </c>
      <c r="F943" s="23">
        <v>988.81266349207203</v>
      </c>
      <c r="G943" s="23">
        <v>86000.782854508303</v>
      </c>
      <c r="H943" s="16">
        <v>1.1497717005260999E-2</v>
      </c>
      <c r="I943" s="16" t="s">
        <v>117</v>
      </c>
      <c r="J943" s="16">
        <v>-2.1369924746712999E-2</v>
      </c>
      <c r="K943" s="17" t="s">
        <v>117</v>
      </c>
      <c r="L943" s="18" t="s">
        <v>117</v>
      </c>
      <c r="M943" s="19" t="s">
        <v>80</v>
      </c>
      <c r="N943" s="20" t="s">
        <v>117</v>
      </c>
      <c r="O943" s="20" t="s">
        <v>82</v>
      </c>
    </row>
    <row r="944" spans="1:15" x14ac:dyDescent="0.3">
      <c r="A944" s="12" t="s">
        <v>359</v>
      </c>
      <c r="B944" s="12" t="s">
        <v>147</v>
      </c>
      <c r="C944" s="12" t="s">
        <v>360</v>
      </c>
      <c r="D944" s="12" t="s">
        <v>103</v>
      </c>
      <c r="E944" s="21">
        <v>7.8527352085333302</v>
      </c>
      <c r="F944" s="23">
        <v>431797.37588557898</v>
      </c>
      <c r="G944" s="23">
        <v>122518.11878800701</v>
      </c>
      <c r="H944" s="16">
        <v>3.5243552558353799</v>
      </c>
      <c r="I944" s="16" t="s">
        <v>117</v>
      </c>
      <c r="J944" s="16">
        <v>21.936131346895799</v>
      </c>
      <c r="K944" s="17" t="s">
        <v>117</v>
      </c>
      <c r="L944" s="18" t="s">
        <v>117</v>
      </c>
      <c r="N944" s="20" t="s">
        <v>117</v>
      </c>
      <c r="O944" s="20" t="s">
        <v>82</v>
      </c>
    </row>
    <row r="945" spans="1:15" x14ac:dyDescent="0.3">
      <c r="A945" s="12" t="s">
        <v>361</v>
      </c>
      <c r="B945" s="12" t="s">
        <v>147</v>
      </c>
      <c r="C945" s="12" t="s">
        <v>150</v>
      </c>
      <c r="D945" s="12" t="s">
        <v>79</v>
      </c>
      <c r="E945" s="21" t="s">
        <v>116</v>
      </c>
      <c r="F945" s="23" t="s">
        <v>116</v>
      </c>
      <c r="G945" s="23">
        <v>5945.8034932923601</v>
      </c>
      <c r="H945" s="16" t="s">
        <v>116</v>
      </c>
      <c r="I945" s="16" t="s">
        <v>117</v>
      </c>
      <c r="J945" s="16" t="s">
        <v>116</v>
      </c>
      <c r="K945" s="17" t="s">
        <v>116</v>
      </c>
      <c r="L945" s="18" t="s">
        <v>116</v>
      </c>
      <c r="M945" s="19" t="s">
        <v>118</v>
      </c>
      <c r="N945" s="20" t="s">
        <v>117</v>
      </c>
      <c r="O945" s="20" t="s">
        <v>82</v>
      </c>
    </row>
    <row r="946" spans="1:15" x14ac:dyDescent="0.3">
      <c r="A946" s="12" t="s">
        <v>362</v>
      </c>
      <c r="B946" s="12" t="s">
        <v>147</v>
      </c>
      <c r="C946" s="12" t="s">
        <v>170</v>
      </c>
      <c r="D946" s="12" t="s">
        <v>103</v>
      </c>
      <c r="E946" s="21">
        <v>7.8526678159999896</v>
      </c>
      <c r="F946" s="23">
        <v>12555.772883456901</v>
      </c>
      <c r="G946" s="23">
        <v>81441.921381753506</v>
      </c>
      <c r="H946" s="16">
        <v>0.15416842665833799</v>
      </c>
      <c r="I946" s="16" t="s">
        <v>117</v>
      </c>
      <c r="J946" s="16">
        <v>0.87873259781527302</v>
      </c>
      <c r="K946" s="17" t="s">
        <v>117</v>
      </c>
      <c r="L946" s="18" t="s">
        <v>117</v>
      </c>
      <c r="M946" s="19" t="s">
        <v>80</v>
      </c>
      <c r="N946" s="20" t="s">
        <v>117</v>
      </c>
      <c r="O946" s="20" t="s">
        <v>82</v>
      </c>
    </row>
    <row r="947" spans="1:15" x14ac:dyDescent="0.3">
      <c r="A947" s="12" t="s">
        <v>363</v>
      </c>
      <c r="B947" s="12" t="s">
        <v>147</v>
      </c>
      <c r="C947" s="12" t="s">
        <v>199</v>
      </c>
      <c r="D947" s="12" t="s">
        <v>79</v>
      </c>
      <c r="E947" s="21">
        <v>7.8627700608</v>
      </c>
      <c r="F947" s="23">
        <v>3517.6713704696599</v>
      </c>
      <c r="G947" s="23">
        <v>103346.694631808</v>
      </c>
      <c r="H947" s="16">
        <v>3.4037579847153998E-2</v>
      </c>
      <c r="I947" s="16" t="s">
        <v>117</v>
      </c>
      <c r="J947" s="16">
        <v>0.120880751087151</v>
      </c>
      <c r="K947" s="17" t="s">
        <v>117</v>
      </c>
      <c r="L947" s="18" t="s">
        <v>117</v>
      </c>
      <c r="M947" s="19" t="s">
        <v>80</v>
      </c>
      <c r="N947" s="20" t="s">
        <v>117</v>
      </c>
      <c r="O947" s="20" t="s">
        <v>82</v>
      </c>
    </row>
    <row r="948" spans="1:15" x14ac:dyDescent="0.3">
      <c r="A948" s="12" t="s">
        <v>364</v>
      </c>
      <c r="B948" s="12" t="s">
        <v>147</v>
      </c>
      <c r="C948" s="12" t="s">
        <v>209</v>
      </c>
      <c r="D948" s="12" t="s">
        <v>79</v>
      </c>
      <c r="E948" s="21">
        <v>7.8626646061333298</v>
      </c>
      <c r="F948" s="23">
        <v>1191.67871814982</v>
      </c>
      <c r="G948" s="23">
        <v>78180.697337739795</v>
      </c>
      <c r="H948" s="16">
        <v>1.5242620732862E-2</v>
      </c>
      <c r="I948" s="16" t="s">
        <v>117</v>
      </c>
      <c r="J948" s="16">
        <v>2.2656718389079998E-3</v>
      </c>
      <c r="K948" s="17" t="s">
        <v>117</v>
      </c>
      <c r="L948" s="18" t="s">
        <v>117</v>
      </c>
      <c r="M948" s="19" t="s">
        <v>80</v>
      </c>
      <c r="N948" s="20" t="s">
        <v>117</v>
      </c>
      <c r="O948" s="20" t="s">
        <v>82</v>
      </c>
    </row>
    <row r="949" spans="1:15" x14ac:dyDescent="0.3">
      <c r="A949" s="12" t="s">
        <v>365</v>
      </c>
      <c r="B949" s="12" t="s">
        <v>147</v>
      </c>
      <c r="C949" s="12" t="s">
        <v>78</v>
      </c>
      <c r="D949" s="12" t="s">
        <v>103</v>
      </c>
      <c r="E949" s="21">
        <v>7.8526985874666604</v>
      </c>
      <c r="F949" s="23">
        <v>3213.9869084102902</v>
      </c>
      <c r="G949" s="23">
        <v>18536.0818973151</v>
      </c>
      <c r="H949" s="16">
        <v>0.17339084528299401</v>
      </c>
      <c r="I949" s="16" t="s">
        <v>117</v>
      </c>
      <c r="J949" s="16">
        <v>0.99995102010716996</v>
      </c>
      <c r="K949" s="17" t="s">
        <v>117</v>
      </c>
      <c r="L949" s="18" t="s">
        <v>117</v>
      </c>
      <c r="M949" s="19" t="s">
        <v>80</v>
      </c>
      <c r="N949" s="20" t="s">
        <v>117</v>
      </c>
      <c r="O949" s="20" t="s">
        <v>82</v>
      </c>
    </row>
    <row r="950" spans="1:15" x14ac:dyDescent="0.3">
      <c r="A950" s="12" t="s">
        <v>366</v>
      </c>
      <c r="B950" s="12" t="s">
        <v>147</v>
      </c>
      <c r="C950" s="12" t="s">
        <v>156</v>
      </c>
      <c r="D950" s="12" t="s">
        <v>103</v>
      </c>
      <c r="E950" s="21">
        <v>7.8527484138666601</v>
      </c>
      <c r="F950" s="23">
        <v>856.40238312786903</v>
      </c>
      <c r="G950" s="23">
        <v>1908.8366001060999</v>
      </c>
      <c r="H950" s="16">
        <v>0.448651489121837</v>
      </c>
      <c r="I950" s="16" t="s">
        <v>117</v>
      </c>
      <c r="J950" s="16">
        <v>2.7343452409787399</v>
      </c>
      <c r="K950" s="17" t="s">
        <v>117</v>
      </c>
      <c r="L950" s="18" t="s">
        <v>117</v>
      </c>
      <c r="N950" s="20" t="s">
        <v>117</v>
      </c>
      <c r="O950" s="20" t="s">
        <v>82</v>
      </c>
    </row>
    <row r="951" spans="1:15" x14ac:dyDescent="0.3">
      <c r="A951" s="12" t="s">
        <v>367</v>
      </c>
      <c r="B951" s="12" t="s">
        <v>147</v>
      </c>
      <c r="C951" s="12" t="s">
        <v>152</v>
      </c>
      <c r="D951" s="12" t="s">
        <v>79</v>
      </c>
      <c r="E951" s="21">
        <v>7.85261958746666</v>
      </c>
      <c r="F951" s="23">
        <v>530679.58487339597</v>
      </c>
      <c r="G951" s="23">
        <v>145081.80426720699</v>
      </c>
      <c r="H951" s="16">
        <v>3.65779559713777</v>
      </c>
      <c r="I951" s="16" t="s">
        <v>117</v>
      </c>
      <c r="J951" s="16">
        <v>22.7619522142578</v>
      </c>
      <c r="K951" s="17" t="s">
        <v>117</v>
      </c>
      <c r="L951" s="18" t="s">
        <v>117</v>
      </c>
      <c r="N951" s="20" t="s">
        <v>117</v>
      </c>
      <c r="O951" s="20" t="s">
        <v>82</v>
      </c>
    </row>
    <row r="952" spans="1:15" x14ac:dyDescent="0.3">
      <c r="A952" s="12" t="s">
        <v>368</v>
      </c>
      <c r="B952" s="12" t="s">
        <v>147</v>
      </c>
      <c r="C952" s="12" t="s">
        <v>369</v>
      </c>
      <c r="D952" s="12" t="s">
        <v>79</v>
      </c>
      <c r="E952" s="21">
        <v>7.8527584978666596</v>
      </c>
      <c r="F952" s="23">
        <v>2576.4286120341999</v>
      </c>
      <c r="G952" s="23">
        <v>136891.975282881</v>
      </c>
      <c r="H952" s="16">
        <v>1.8820888563483001E-2</v>
      </c>
      <c r="I952" s="16" t="s">
        <v>117</v>
      </c>
      <c r="J952" s="16">
        <v>2.4849099287906001E-2</v>
      </c>
      <c r="K952" s="17" t="s">
        <v>117</v>
      </c>
      <c r="L952" s="18" t="s">
        <v>117</v>
      </c>
      <c r="M952" s="19" t="s">
        <v>80</v>
      </c>
      <c r="N952" s="20" t="s">
        <v>117</v>
      </c>
      <c r="O952" s="20" t="s">
        <v>82</v>
      </c>
    </row>
    <row r="953" spans="1:15" x14ac:dyDescent="0.3">
      <c r="A953" s="12" t="s">
        <v>370</v>
      </c>
      <c r="B953" s="12" t="s">
        <v>147</v>
      </c>
      <c r="C953" s="12" t="s">
        <v>164</v>
      </c>
      <c r="D953" s="12" t="s">
        <v>79</v>
      </c>
      <c r="E953" s="21">
        <v>7.8628237103999998</v>
      </c>
      <c r="F953" s="23">
        <v>1408.4195564926399</v>
      </c>
      <c r="G953" s="23">
        <v>89054.097155032505</v>
      </c>
      <c r="H953" s="16">
        <v>1.5815325756890999E-2</v>
      </c>
      <c r="I953" s="16" t="s">
        <v>117</v>
      </c>
      <c r="J953" s="16">
        <v>5.8802003646389999E-3</v>
      </c>
      <c r="K953" s="17" t="s">
        <v>117</v>
      </c>
      <c r="L953" s="18" t="s">
        <v>117</v>
      </c>
      <c r="M953" s="19" t="s">
        <v>80</v>
      </c>
      <c r="N953" s="20" t="s">
        <v>117</v>
      </c>
      <c r="O953" s="20" t="s">
        <v>82</v>
      </c>
    </row>
    <row r="954" spans="1:15" x14ac:dyDescent="0.3">
      <c r="A954" s="12" t="s">
        <v>371</v>
      </c>
      <c r="B954" s="12" t="s">
        <v>147</v>
      </c>
      <c r="C954" s="12" t="s">
        <v>166</v>
      </c>
      <c r="D954" s="12" t="s">
        <v>103</v>
      </c>
      <c r="E954" s="21">
        <v>7.8626754802666596</v>
      </c>
      <c r="F954" s="23">
        <v>15907.2826826491</v>
      </c>
      <c r="G954" s="23">
        <v>7467.5656813100004</v>
      </c>
      <c r="H954" s="16">
        <v>2.1301831629632999</v>
      </c>
      <c r="I954" s="16" t="s">
        <v>117</v>
      </c>
      <c r="J954" s="16">
        <v>13.272284763520201</v>
      </c>
      <c r="K954" s="17" t="s">
        <v>117</v>
      </c>
      <c r="L954" s="18" t="s">
        <v>117</v>
      </c>
      <c r="N954" s="20" t="s">
        <v>117</v>
      </c>
      <c r="O954" s="20" t="s">
        <v>82</v>
      </c>
    </row>
    <row r="955" spans="1:15" x14ac:dyDescent="0.3">
      <c r="A955" s="12" t="s">
        <v>372</v>
      </c>
      <c r="B955" s="12" t="s">
        <v>147</v>
      </c>
      <c r="C955" s="12" t="s">
        <v>220</v>
      </c>
      <c r="D955" s="12" t="s">
        <v>79</v>
      </c>
      <c r="E955" s="21">
        <v>7.8527123613333298</v>
      </c>
      <c r="F955" s="23">
        <v>113210.94931282901</v>
      </c>
      <c r="G955" s="23">
        <v>110582.003265213</v>
      </c>
      <c r="H955" s="16">
        <v>1.0237737242045699</v>
      </c>
      <c r="I955" s="16" t="s">
        <v>117</v>
      </c>
      <c r="J955" s="16">
        <v>6.3495805586233898</v>
      </c>
      <c r="K955" s="17" t="s">
        <v>117</v>
      </c>
      <c r="L955" s="18" t="s">
        <v>117</v>
      </c>
      <c r="N955" s="20" t="s">
        <v>117</v>
      </c>
      <c r="O955" s="20" t="s">
        <v>82</v>
      </c>
    </row>
    <row r="956" spans="1:15" x14ac:dyDescent="0.3">
      <c r="A956" s="12" t="s">
        <v>373</v>
      </c>
      <c r="B956" s="12" t="s">
        <v>147</v>
      </c>
      <c r="C956" s="12" t="s">
        <v>150</v>
      </c>
      <c r="D956" s="12" t="s">
        <v>79</v>
      </c>
      <c r="E956" s="21" t="s">
        <v>116</v>
      </c>
      <c r="F956" s="23" t="s">
        <v>116</v>
      </c>
      <c r="G956" s="23">
        <v>5450.0442856510699</v>
      </c>
      <c r="H956" s="16" t="s">
        <v>116</v>
      </c>
      <c r="I956" s="16" t="s">
        <v>117</v>
      </c>
      <c r="J956" s="16" t="s">
        <v>116</v>
      </c>
      <c r="K956" s="17" t="s">
        <v>116</v>
      </c>
      <c r="L956" s="18" t="s">
        <v>116</v>
      </c>
      <c r="M956" s="19" t="s">
        <v>118</v>
      </c>
      <c r="N956" s="20" t="s">
        <v>117</v>
      </c>
      <c r="O956" s="20" t="s">
        <v>82</v>
      </c>
    </row>
    <row r="957" spans="1:15" x14ac:dyDescent="0.3">
      <c r="A957" s="12" t="s">
        <v>374</v>
      </c>
      <c r="B957" s="12" t="s">
        <v>147</v>
      </c>
      <c r="C957" s="12" t="s">
        <v>375</v>
      </c>
      <c r="D957" s="12" t="s">
        <v>79</v>
      </c>
      <c r="E957" s="21" t="s">
        <v>116</v>
      </c>
      <c r="F957" s="23" t="s">
        <v>116</v>
      </c>
      <c r="G957" s="23">
        <v>96173.227304604996</v>
      </c>
      <c r="H957" s="16" t="s">
        <v>116</v>
      </c>
      <c r="I957" s="16" t="s">
        <v>117</v>
      </c>
      <c r="J957" s="16" t="s">
        <v>116</v>
      </c>
      <c r="K957" s="17" t="s">
        <v>116</v>
      </c>
      <c r="L957" s="18" t="s">
        <v>116</v>
      </c>
      <c r="M957" s="19" t="s">
        <v>118</v>
      </c>
      <c r="N957" s="20" t="s">
        <v>117</v>
      </c>
      <c r="O957" s="20" t="s">
        <v>82</v>
      </c>
    </row>
    <row r="958" spans="1:15" x14ac:dyDescent="0.3">
      <c r="A958" s="12" t="s">
        <v>376</v>
      </c>
      <c r="B958" s="12" t="s">
        <v>147</v>
      </c>
      <c r="C958" s="12" t="s">
        <v>197</v>
      </c>
      <c r="D958" s="12" t="s">
        <v>79</v>
      </c>
      <c r="E958" s="21">
        <v>7.8627252546666604</v>
      </c>
      <c r="F958" s="23">
        <v>2101.0063993328299</v>
      </c>
      <c r="G958" s="23">
        <v>90864.331970230603</v>
      </c>
      <c r="H958" s="16">
        <v>2.3122454694556999E-2</v>
      </c>
      <c r="I958" s="16" t="s">
        <v>117</v>
      </c>
      <c r="J958" s="16">
        <v>5.1996861588018001E-2</v>
      </c>
      <c r="K958" s="17" t="s">
        <v>117</v>
      </c>
      <c r="L958" s="18" t="s">
        <v>117</v>
      </c>
      <c r="M958" s="19" t="s">
        <v>80</v>
      </c>
      <c r="N958" s="20" t="s">
        <v>117</v>
      </c>
      <c r="O958" s="20" t="s">
        <v>82</v>
      </c>
    </row>
    <row r="959" spans="1:15" x14ac:dyDescent="0.3">
      <c r="A959" s="12" t="s">
        <v>377</v>
      </c>
      <c r="B959" s="12" t="s">
        <v>147</v>
      </c>
      <c r="C959" s="12" t="s">
        <v>174</v>
      </c>
      <c r="D959" s="12" t="s">
        <v>103</v>
      </c>
      <c r="E959" s="21">
        <v>7.8727572904000001</v>
      </c>
      <c r="F959" s="23">
        <v>76.085354489235201</v>
      </c>
      <c r="G959" s="23">
        <v>73845.830336327504</v>
      </c>
      <c r="H959" s="16">
        <v>1.030327022429E-3</v>
      </c>
      <c r="I959" s="16" t="s">
        <v>117</v>
      </c>
      <c r="J959" s="16">
        <v>-8.7436469050549998E-2</v>
      </c>
      <c r="K959" s="17" t="s">
        <v>117</v>
      </c>
      <c r="L959" s="18" t="s">
        <v>117</v>
      </c>
      <c r="M959" s="19" t="s">
        <v>80</v>
      </c>
      <c r="N959" s="20" t="s">
        <v>117</v>
      </c>
      <c r="O959" s="20" t="s">
        <v>82</v>
      </c>
    </row>
    <row r="960" spans="1:15" x14ac:dyDescent="0.3">
      <c r="A960" s="12" t="s">
        <v>378</v>
      </c>
      <c r="B960" s="12" t="s">
        <v>147</v>
      </c>
      <c r="C960" s="12" t="s">
        <v>162</v>
      </c>
      <c r="D960" s="12" t="s">
        <v>79</v>
      </c>
      <c r="E960" s="21">
        <v>7.8727546418666599</v>
      </c>
      <c r="F960" s="23">
        <v>1232.7171696564501</v>
      </c>
      <c r="G960" s="23">
        <v>91986.275383489599</v>
      </c>
      <c r="H960" s="16">
        <v>1.3401098854337001E-2</v>
      </c>
      <c r="I960" s="16" t="s">
        <v>117</v>
      </c>
      <c r="J960" s="16">
        <v>-9.3568529405970002E-3</v>
      </c>
      <c r="K960" s="17" t="s">
        <v>117</v>
      </c>
      <c r="L960" s="18" t="s">
        <v>117</v>
      </c>
      <c r="M960" s="19" t="s">
        <v>80</v>
      </c>
      <c r="N960" s="20" t="s">
        <v>117</v>
      </c>
      <c r="O960" s="20" t="s">
        <v>82</v>
      </c>
    </row>
    <row r="961" spans="1:15" x14ac:dyDescent="0.3">
      <c r="A961" s="12" t="s">
        <v>379</v>
      </c>
      <c r="B961" s="12" t="s">
        <v>147</v>
      </c>
      <c r="C961" s="12" t="s">
        <v>203</v>
      </c>
      <c r="D961" s="12" t="s">
        <v>79</v>
      </c>
      <c r="E961" s="21" t="s">
        <v>116</v>
      </c>
      <c r="F961" s="23" t="s">
        <v>116</v>
      </c>
      <c r="G961" s="23">
        <v>91688.098337921299</v>
      </c>
      <c r="H961" s="16" t="s">
        <v>116</v>
      </c>
      <c r="I961" s="16" t="s">
        <v>117</v>
      </c>
      <c r="J961" s="16" t="s">
        <v>116</v>
      </c>
      <c r="K961" s="17" t="s">
        <v>116</v>
      </c>
      <c r="L961" s="18" t="s">
        <v>116</v>
      </c>
      <c r="M961" s="19" t="s">
        <v>118</v>
      </c>
      <c r="N961" s="20" t="s">
        <v>117</v>
      </c>
      <c r="O961" s="20" t="s">
        <v>82</v>
      </c>
    </row>
    <row r="962" spans="1:15" x14ac:dyDescent="0.3">
      <c r="A962" s="12" t="s">
        <v>380</v>
      </c>
      <c r="B962" s="12" t="s">
        <v>147</v>
      </c>
      <c r="C962" s="12" t="s">
        <v>154</v>
      </c>
      <c r="D962" s="12" t="s">
        <v>79</v>
      </c>
      <c r="E962" s="21">
        <v>7.8627731328000001</v>
      </c>
      <c r="F962" s="23">
        <v>1076.83645044944</v>
      </c>
      <c r="G962" s="23">
        <v>67310.737427079701</v>
      </c>
      <c r="H962" s="16">
        <v>1.5997989200698001E-2</v>
      </c>
      <c r="I962" s="16" t="s">
        <v>117</v>
      </c>
      <c r="J962" s="16">
        <v>7.0330466028789996E-3</v>
      </c>
      <c r="K962" s="17" t="s">
        <v>117</v>
      </c>
      <c r="L962" s="18" t="s">
        <v>117</v>
      </c>
      <c r="M962" s="19" t="s">
        <v>80</v>
      </c>
      <c r="N962" s="20" t="s">
        <v>117</v>
      </c>
      <c r="O962" s="20" t="s">
        <v>82</v>
      </c>
    </row>
    <row r="963" spans="1:15" x14ac:dyDescent="0.3">
      <c r="A963" s="12" t="s">
        <v>381</v>
      </c>
      <c r="B963" s="12" t="s">
        <v>147</v>
      </c>
      <c r="C963" s="12" t="s">
        <v>78</v>
      </c>
      <c r="D963" s="12" t="s">
        <v>103</v>
      </c>
      <c r="E963" s="21">
        <v>7.8526795197333303</v>
      </c>
      <c r="F963" s="23">
        <v>2609.2244772964</v>
      </c>
      <c r="G963" s="23">
        <v>14863.9524586564</v>
      </c>
      <c r="H963" s="16">
        <v>0.17554042133503001</v>
      </c>
      <c r="I963" s="16" t="s">
        <v>117</v>
      </c>
      <c r="J963" s="16">
        <v>1.0135056442566499</v>
      </c>
      <c r="K963" s="17" t="s">
        <v>117</v>
      </c>
      <c r="L963" s="18" t="s">
        <v>117</v>
      </c>
      <c r="N963" s="20" t="s">
        <v>117</v>
      </c>
      <c r="O963" s="20" t="s">
        <v>82</v>
      </c>
    </row>
    <row r="964" spans="1:15" x14ac:dyDescent="0.3">
      <c r="A964" s="12" t="s">
        <v>382</v>
      </c>
      <c r="B964" s="12" t="s">
        <v>147</v>
      </c>
      <c r="C964" s="12" t="s">
        <v>205</v>
      </c>
      <c r="D964" s="12" t="s">
        <v>103</v>
      </c>
      <c r="E964" s="21">
        <v>7.8527903183999896</v>
      </c>
      <c r="F964" s="23">
        <v>7775.0457159703301</v>
      </c>
      <c r="G964" s="23">
        <v>86064.391421335094</v>
      </c>
      <c r="H964" s="16">
        <v>9.0339867482556999E-2</v>
      </c>
      <c r="I964" s="16" t="s">
        <v>117</v>
      </c>
      <c r="J964" s="16">
        <v>0.47613012361540002</v>
      </c>
      <c r="K964" s="17" t="s">
        <v>117</v>
      </c>
      <c r="L964" s="18" t="s">
        <v>117</v>
      </c>
      <c r="M964" s="19" t="s">
        <v>80</v>
      </c>
      <c r="N964" s="20" t="s">
        <v>117</v>
      </c>
      <c r="O964" s="20" t="s">
        <v>82</v>
      </c>
    </row>
    <row r="965" spans="1:15" x14ac:dyDescent="0.3">
      <c r="A965" s="12" t="s">
        <v>383</v>
      </c>
      <c r="B965" s="12" t="s">
        <v>147</v>
      </c>
      <c r="C965" s="12" t="s">
        <v>176</v>
      </c>
      <c r="D965" s="12" t="s">
        <v>103</v>
      </c>
      <c r="E965" s="21">
        <v>7.8626912744000004</v>
      </c>
      <c r="F965" s="23">
        <v>2344.94181457274</v>
      </c>
      <c r="G965" s="23">
        <v>207628.511387615</v>
      </c>
      <c r="H965" s="16">
        <v>1.1293929715631E-2</v>
      </c>
      <c r="I965" s="16" t="s">
        <v>117</v>
      </c>
      <c r="J965" s="16">
        <v>-2.2656122669544001E-2</v>
      </c>
      <c r="K965" s="17" t="s">
        <v>117</v>
      </c>
      <c r="L965" s="18" t="s">
        <v>117</v>
      </c>
      <c r="M965" s="19" t="s">
        <v>80</v>
      </c>
      <c r="N965" s="20" t="s">
        <v>117</v>
      </c>
      <c r="O965" s="20" t="s">
        <v>82</v>
      </c>
    </row>
    <row r="966" spans="1:15" x14ac:dyDescent="0.3">
      <c r="A966" s="12" t="s">
        <v>384</v>
      </c>
      <c r="B966" s="12" t="s">
        <v>147</v>
      </c>
      <c r="C966" s="12" t="s">
        <v>213</v>
      </c>
      <c r="D966" s="12" t="s">
        <v>79</v>
      </c>
      <c r="E966" s="21">
        <v>7.8527647415999997</v>
      </c>
      <c r="F966" s="23">
        <v>930.40407566050305</v>
      </c>
      <c r="G966" s="23">
        <v>74286.041393061998</v>
      </c>
      <c r="H966" s="16">
        <v>1.2524615098785E-2</v>
      </c>
      <c r="I966" s="16" t="s">
        <v>117</v>
      </c>
      <c r="J966" s="16">
        <v>-1.4888707747911E-2</v>
      </c>
      <c r="K966" s="17" t="s">
        <v>117</v>
      </c>
      <c r="L966" s="18" t="s">
        <v>117</v>
      </c>
      <c r="M966" s="19" t="s">
        <v>80</v>
      </c>
      <c r="N966" s="20" t="s">
        <v>117</v>
      </c>
      <c r="O966" s="20" t="s">
        <v>82</v>
      </c>
    </row>
    <row r="967" spans="1:15" x14ac:dyDescent="0.3">
      <c r="A967" s="12" t="s">
        <v>385</v>
      </c>
      <c r="B967" s="12" t="s">
        <v>147</v>
      </c>
      <c r="C967" s="12" t="s">
        <v>160</v>
      </c>
      <c r="D967" s="12" t="s">
        <v>79</v>
      </c>
      <c r="E967" s="21">
        <v>7.8527191360000002</v>
      </c>
      <c r="F967" s="23">
        <v>1467.3103441415401</v>
      </c>
      <c r="G967" s="23">
        <v>87991.085597508907</v>
      </c>
      <c r="H967" s="16">
        <v>1.6675670429312998E-2</v>
      </c>
      <c r="I967" s="16" t="s">
        <v>117</v>
      </c>
      <c r="J967" s="16">
        <v>1.1310094915244999E-2</v>
      </c>
      <c r="K967" s="17" t="s">
        <v>117</v>
      </c>
      <c r="L967" s="18" t="s">
        <v>117</v>
      </c>
      <c r="M967" s="19" t="s">
        <v>80</v>
      </c>
      <c r="N967" s="20" t="s">
        <v>117</v>
      </c>
      <c r="O967" s="20" t="s">
        <v>82</v>
      </c>
    </row>
    <row r="968" spans="1:15" x14ac:dyDescent="0.3">
      <c r="A968" s="12" t="s">
        <v>386</v>
      </c>
      <c r="B968" s="12" t="s">
        <v>147</v>
      </c>
      <c r="C968" s="12" t="s">
        <v>211</v>
      </c>
      <c r="D968" s="12" t="s">
        <v>79</v>
      </c>
      <c r="E968" s="21">
        <v>7.8527215528000003</v>
      </c>
      <c r="F968" s="23">
        <v>609.47567427619003</v>
      </c>
      <c r="G968" s="23">
        <v>59932.7767050845</v>
      </c>
      <c r="H968" s="16">
        <v>1.0169321492900001E-2</v>
      </c>
      <c r="I968" s="16" t="s">
        <v>117</v>
      </c>
      <c r="J968" s="16">
        <v>-2.9754083196775E-2</v>
      </c>
      <c r="K968" s="17" t="s">
        <v>117</v>
      </c>
      <c r="L968" s="18" t="s">
        <v>117</v>
      </c>
      <c r="M968" s="19" t="s">
        <v>80</v>
      </c>
      <c r="N968" s="20" t="s">
        <v>117</v>
      </c>
      <c r="O968" s="20" t="s">
        <v>82</v>
      </c>
    </row>
    <row r="969" spans="1:15" x14ac:dyDescent="0.3">
      <c r="A969" s="12" t="s">
        <v>387</v>
      </c>
      <c r="B969" s="12" t="s">
        <v>147</v>
      </c>
      <c r="C969" s="12" t="s">
        <v>388</v>
      </c>
      <c r="D969" s="12" t="s">
        <v>79</v>
      </c>
      <c r="E969" s="21">
        <v>7.8527799973333297</v>
      </c>
      <c r="F969" s="23">
        <v>1193.18502661251</v>
      </c>
      <c r="G969" s="23">
        <v>108274.978291444</v>
      </c>
      <c r="H969" s="16">
        <v>1.1019951658645E-2</v>
      </c>
      <c r="I969" s="16" t="s">
        <v>117</v>
      </c>
      <c r="J969" s="16">
        <v>-2.4385330019139E-2</v>
      </c>
      <c r="K969" s="17" t="s">
        <v>117</v>
      </c>
      <c r="L969" s="18" t="s">
        <v>117</v>
      </c>
      <c r="M969" s="19" t="s">
        <v>80</v>
      </c>
      <c r="N969" s="20" t="s">
        <v>117</v>
      </c>
      <c r="O969" s="20" t="s">
        <v>82</v>
      </c>
    </row>
    <row r="970" spans="1:15" x14ac:dyDescent="0.3">
      <c r="A970" s="12" t="s">
        <v>389</v>
      </c>
      <c r="B970" s="12" t="s">
        <v>147</v>
      </c>
      <c r="C970" s="12" t="s">
        <v>148</v>
      </c>
      <c r="D970" s="12" t="s">
        <v>79</v>
      </c>
      <c r="E970" s="21">
        <v>7.85268839333333</v>
      </c>
      <c r="F970" s="23">
        <v>19002.215952443799</v>
      </c>
      <c r="G970" s="23">
        <v>6385.7399717216804</v>
      </c>
      <c r="H970" s="16">
        <v>2.9757265464288198</v>
      </c>
      <c r="I970" s="16" t="s">
        <v>117</v>
      </c>
      <c r="J970" s="16">
        <v>18.5345862342323</v>
      </c>
      <c r="K970" s="17" t="s">
        <v>117</v>
      </c>
      <c r="L970" s="18" t="s">
        <v>117</v>
      </c>
      <c r="N970" s="20" t="s">
        <v>117</v>
      </c>
      <c r="O970" s="20" t="s">
        <v>82</v>
      </c>
    </row>
    <row r="971" spans="1:15" x14ac:dyDescent="0.3">
      <c r="A971" s="12" t="s">
        <v>390</v>
      </c>
      <c r="B971" s="12" t="s">
        <v>147</v>
      </c>
      <c r="C971" s="12" t="s">
        <v>183</v>
      </c>
      <c r="D971" s="12" t="s">
        <v>103</v>
      </c>
      <c r="E971" s="21">
        <v>7.8626839386666596</v>
      </c>
      <c r="F971" s="23">
        <v>17168.7508595896</v>
      </c>
      <c r="G971" s="23">
        <v>82903.224118450496</v>
      </c>
      <c r="H971" s="16">
        <v>0.207093886180582</v>
      </c>
      <c r="I971" s="16" t="s">
        <v>117</v>
      </c>
      <c r="J971" s="16">
        <v>1.21245422066768</v>
      </c>
      <c r="K971" s="17" t="s">
        <v>117</v>
      </c>
      <c r="L971" s="18" t="s">
        <v>117</v>
      </c>
      <c r="N971" s="20" t="s">
        <v>117</v>
      </c>
      <c r="O971" s="20" t="s">
        <v>82</v>
      </c>
    </row>
    <row r="972" spans="1:15" x14ac:dyDescent="0.3">
      <c r="A972" s="12" t="s">
        <v>391</v>
      </c>
      <c r="B972" s="12" t="s">
        <v>147</v>
      </c>
      <c r="C972" s="12" t="s">
        <v>194</v>
      </c>
      <c r="D972" s="12" t="s">
        <v>103</v>
      </c>
      <c r="E972" s="21">
        <v>7.8626853874666596</v>
      </c>
      <c r="F972" s="23">
        <v>539359.33747598995</v>
      </c>
      <c r="G972" s="23">
        <v>112904.3636366</v>
      </c>
      <c r="H972" s="16">
        <v>4.7771345597588803</v>
      </c>
      <c r="I972" s="16" t="s">
        <v>117</v>
      </c>
      <c r="J972" s="16">
        <v>29.665989577607899</v>
      </c>
      <c r="K972" s="17" t="s">
        <v>117</v>
      </c>
      <c r="L972" s="18" t="s">
        <v>117</v>
      </c>
      <c r="N972" s="20" t="s">
        <v>117</v>
      </c>
      <c r="O972" s="20" t="s">
        <v>82</v>
      </c>
    </row>
    <row r="973" spans="1:15" x14ac:dyDescent="0.3">
      <c r="A973" s="12" t="s">
        <v>392</v>
      </c>
      <c r="B973" s="12" t="s">
        <v>147</v>
      </c>
      <c r="C973" s="12" t="s">
        <v>216</v>
      </c>
      <c r="D973" s="12" t="s">
        <v>79</v>
      </c>
      <c r="E973" s="21" t="s">
        <v>116</v>
      </c>
      <c r="F973" s="23" t="s">
        <v>116</v>
      </c>
      <c r="G973" s="23">
        <v>13596.0525725752</v>
      </c>
      <c r="H973" s="16" t="s">
        <v>116</v>
      </c>
      <c r="I973" s="16" t="s">
        <v>117</v>
      </c>
      <c r="J973" s="16" t="s">
        <v>116</v>
      </c>
      <c r="K973" s="17" t="s">
        <v>116</v>
      </c>
      <c r="L973" s="18" t="s">
        <v>116</v>
      </c>
      <c r="M973" s="19" t="s">
        <v>118</v>
      </c>
      <c r="N973" s="20" t="s">
        <v>117</v>
      </c>
      <c r="O973" s="20" t="s">
        <v>82</v>
      </c>
    </row>
    <row r="974" spans="1:15" x14ac:dyDescent="0.3">
      <c r="A974" s="12" t="s">
        <v>393</v>
      </c>
      <c r="B974" s="12" t="s">
        <v>147</v>
      </c>
      <c r="C974" s="12" t="s">
        <v>189</v>
      </c>
      <c r="D974" s="12" t="s">
        <v>103</v>
      </c>
      <c r="E974" s="21">
        <v>7.8627062341333298</v>
      </c>
      <c r="F974" s="23">
        <v>95725.255415566004</v>
      </c>
      <c r="G974" s="23">
        <v>89783.434850930702</v>
      </c>
      <c r="H974" s="16">
        <v>1.0661794748051301</v>
      </c>
      <c r="I974" s="16" t="s">
        <v>117</v>
      </c>
      <c r="J974" s="16">
        <v>6.6156882059337399</v>
      </c>
      <c r="K974" s="17" t="s">
        <v>117</v>
      </c>
      <c r="L974" s="18" t="s">
        <v>117</v>
      </c>
      <c r="N974" s="20" t="s">
        <v>117</v>
      </c>
      <c r="O974" s="20" t="s">
        <v>82</v>
      </c>
    </row>
    <row r="975" spans="1:15" x14ac:dyDescent="0.3">
      <c r="A975" s="12" t="s">
        <v>394</v>
      </c>
      <c r="B975" s="12" t="s">
        <v>147</v>
      </c>
      <c r="C975" s="12" t="s">
        <v>185</v>
      </c>
      <c r="D975" s="12" t="s">
        <v>79</v>
      </c>
      <c r="E975" s="21">
        <v>7.8627772303999999</v>
      </c>
      <c r="F975" s="23">
        <v>3720.9885505275902</v>
      </c>
      <c r="G975" s="23">
        <v>104805.316752536</v>
      </c>
      <c r="H975" s="16">
        <v>3.5503814747428003E-2</v>
      </c>
      <c r="I975" s="16" t="s">
        <v>117</v>
      </c>
      <c r="J975" s="16">
        <v>0.13013364213933101</v>
      </c>
      <c r="K975" s="17" t="s">
        <v>117</v>
      </c>
      <c r="L975" s="18" t="s">
        <v>117</v>
      </c>
      <c r="M975" s="19" t="s">
        <v>80</v>
      </c>
      <c r="N975" s="20" t="s">
        <v>117</v>
      </c>
      <c r="O975" s="20" t="s">
        <v>82</v>
      </c>
    </row>
    <row r="976" spans="1:15" x14ac:dyDescent="0.3">
      <c r="A976" s="12" t="s">
        <v>395</v>
      </c>
      <c r="B976" s="12" t="s">
        <v>147</v>
      </c>
      <c r="C976" s="12" t="s">
        <v>396</v>
      </c>
      <c r="D976" s="12" t="s">
        <v>103</v>
      </c>
      <c r="E976" s="21">
        <v>7.8527881800000001</v>
      </c>
      <c r="F976" s="23">
        <v>862431.41774370801</v>
      </c>
      <c r="G976" s="23">
        <v>86737.793933618203</v>
      </c>
      <c r="H976" s="16">
        <v>9.9429715540579693</v>
      </c>
      <c r="I976" s="16" t="s">
        <v>117</v>
      </c>
      <c r="J976" s="16">
        <v>61.009173107316798</v>
      </c>
      <c r="K976" s="17" t="s">
        <v>117</v>
      </c>
      <c r="L976" s="18" t="s">
        <v>117</v>
      </c>
      <c r="N976" s="20" t="s">
        <v>117</v>
      </c>
      <c r="O976" s="20" t="s">
        <v>82</v>
      </c>
    </row>
    <row r="977" spans="1:15" x14ac:dyDescent="0.3">
      <c r="A977" s="12" t="s">
        <v>397</v>
      </c>
      <c r="B977" s="12" t="s">
        <v>147</v>
      </c>
      <c r="C977" s="12" t="s">
        <v>181</v>
      </c>
      <c r="D977" s="12" t="s">
        <v>103</v>
      </c>
      <c r="E977" s="21">
        <v>7.8527287941333297</v>
      </c>
      <c r="F977" s="23">
        <v>19521.956666767601</v>
      </c>
      <c r="G977" s="23">
        <v>74333.944865592406</v>
      </c>
      <c r="H977" s="16">
        <v>0.26262505914446499</v>
      </c>
      <c r="I977" s="16" t="s">
        <v>117</v>
      </c>
      <c r="J977" s="16">
        <v>1.5625001422839899</v>
      </c>
      <c r="K977" s="17" t="s">
        <v>117</v>
      </c>
      <c r="L977" s="18" t="s">
        <v>117</v>
      </c>
      <c r="N977" s="20" t="s">
        <v>117</v>
      </c>
      <c r="O977" s="20" t="s">
        <v>82</v>
      </c>
    </row>
    <row r="978" spans="1:15" x14ac:dyDescent="0.3">
      <c r="A978" s="12" t="s">
        <v>398</v>
      </c>
      <c r="B978" s="12" t="s">
        <v>147</v>
      </c>
      <c r="C978" s="12" t="s">
        <v>218</v>
      </c>
      <c r="D978" s="12" t="s">
        <v>79</v>
      </c>
      <c r="E978" s="21">
        <v>7.8526140165333302</v>
      </c>
      <c r="F978" s="23">
        <v>2464.5156784373298</v>
      </c>
      <c r="G978" s="23">
        <v>67873.987681911502</v>
      </c>
      <c r="H978" s="16">
        <v>3.6310164801089999E-2</v>
      </c>
      <c r="I978" s="16" t="s">
        <v>117</v>
      </c>
      <c r="J978" s="16">
        <v>0.13522220042813199</v>
      </c>
      <c r="K978" s="17" t="s">
        <v>117</v>
      </c>
      <c r="L978" s="18" t="s">
        <v>117</v>
      </c>
      <c r="M978" s="19" t="s">
        <v>80</v>
      </c>
      <c r="N978" s="20" t="s">
        <v>117</v>
      </c>
      <c r="O978" s="20" t="s">
        <v>82</v>
      </c>
    </row>
    <row r="979" spans="1:15" x14ac:dyDescent="0.3">
      <c r="A979" s="12" t="s">
        <v>399</v>
      </c>
      <c r="B979" s="12" t="s">
        <v>147</v>
      </c>
      <c r="C979" s="12" t="s">
        <v>168</v>
      </c>
      <c r="D979" s="12" t="s">
        <v>103</v>
      </c>
      <c r="E979" s="21">
        <v>7.8527910816000004</v>
      </c>
      <c r="F979" s="23">
        <v>83974.740767056603</v>
      </c>
      <c r="G979" s="23">
        <v>94695.946458073799</v>
      </c>
      <c r="H979" s="16">
        <v>0.88678284454589695</v>
      </c>
      <c r="I979" s="16" t="s">
        <v>117</v>
      </c>
      <c r="J979" s="16">
        <v>5.48949838911994</v>
      </c>
      <c r="K979" s="17" t="s">
        <v>117</v>
      </c>
      <c r="L979" s="18" t="s">
        <v>117</v>
      </c>
      <c r="N979" s="20" t="s">
        <v>117</v>
      </c>
      <c r="O979" s="20" t="s">
        <v>82</v>
      </c>
    </row>
    <row r="980" spans="1:15" x14ac:dyDescent="0.3">
      <c r="A980" s="12" t="s">
        <v>400</v>
      </c>
      <c r="B980" s="12" t="s">
        <v>147</v>
      </c>
      <c r="C980" s="12" t="s">
        <v>78</v>
      </c>
      <c r="D980" s="12" t="s">
        <v>103</v>
      </c>
      <c r="E980" s="21">
        <v>7.8627365437333303</v>
      </c>
      <c r="F980" s="23">
        <v>1526.42716642597</v>
      </c>
      <c r="G980" s="23">
        <v>10112.4877601917</v>
      </c>
      <c r="H980" s="16">
        <v>0.15094477270319501</v>
      </c>
      <c r="I980" s="16" t="s">
        <v>117</v>
      </c>
      <c r="J980" s="16">
        <v>0.85840265069644195</v>
      </c>
      <c r="K980" s="17" t="s">
        <v>117</v>
      </c>
      <c r="L980" s="18" t="s">
        <v>117</v>
      </c>
      <c r="M980" s="19" t="s">
        <v>80</v>
      </c>
      <c r="N980" s="20" t="s">
        <v>117</v>
      </c>
      <c r="O980" s="20" t="s">
        <v>82</v>
      </c>
    </row>
    <row r="981" spans="1:15" x14ac:dyDescent="0.3">
      <c r="A981" s="12" t="s">
        <v>401</v>
      </c>
      <c r="B981" s="12" t="s">
        <v>147</v>
      </c>
      <c r="C981" s="12" t="s">
        <v>150</v>
      </c>
      <c r="D981" s="12" t="s">
        <v>79</v>
      </c>
      <c r="E981" s="21" t="s">
        <v>116</v>
      </c>
      <c r="F981" s="23" t="s">
        <v>116</v>
      </c>
      <c r="G981" s="23">
        <v>3420.57268478576</v>
      </c>
      <c r="H981" s="16" t="s">
        <v>116</v>
      </c>
      <c r="I981" s="16" t="s">
        <v>117</v>
      </c>
      <c r="J981" s="16" t="s">
        <v>116</v>
      </c>
      <c r="K981" s="17" t="s">
        <v>116</v>
      </c>
      <c r="L981" s="18" t="s">
        <v>116</v>
      </c>
      <c r="M981" s="19" t="s">
        <v>118</v>
      </c>
      <c r="N981" s="20" t="s">
        <v>117</v>
      </c>
      <c r="O981" s="20" t="s">
        <v>82</v>
      </c>
    </row>
    <row r="982" spans="1:15" x14ac:dyDescent="0.3">
      <c r="A982" s="12" t="s">
        <v>402</v>
      </c>
      <c r="B982" s="12" t="s">
        <v>147</v>
      </c>
      <c r="C982" s="12" t="s">
        <v>78</v>
      </c>
      <c r="D982" s="12" t="s">
        <v>103</v>
      </c>
      <c r="E982" s="21">
        <v>7.8626528141333303</v>
      </c>
      <c r="F982" s="23">
        <v>1672.1572247491399</v>
      </c>
      <c r="G982" s="23">
        <v>9795.8313762675498</v>
      </c>
      <c r="H982" s="16">
        <v>0.17070089924172199</v>
      </c>
      <c r="I982" s="16" t="s">
        <v>117</v>
      </c>
      <c r="J982" s="16">
        <v>0.98298874492326405</v>
      </c>
      <c r="K982" s="17" t="s">
        <v>117</v>
      </c>
      <c r="L982" s="18" t="s">
        <v>117</v>
      </c>
      <c r="M982" s="19" t="s">
        <v>80</v>
      </c>
      <c r="N982" s="20" t="s">
        <v>117</v>
      </c>
      <c r="O982" s="20" t="s">
        <v>82</v>
      </c>
    </row>
    <row r="983" spans="1:15" x14ac:dyDescent="0.3">
      <c r="A983" s="12" t="s">
        <v>403</v>
      </c>
      <c r="B983" s="12" t="s">
        <v>147</v>
      </c>
      <c r="C983" s="12" t="s">
        <v>150</v>
      </c>
      <c r="D983" s="12" t="s">
        <v>79</v>
      </c>
      <c r="E983" s="21" t="s">
        <v>116</v>
      </c>
      <c r="F983" s="23" t="s">
        <v>116</v>
      </c>
      <c r="G983" s="23">
        <v>3144.0983146393</v>
      </c>
      <c r="H983" s="16" t="s">
        <v>116</v>
      </c>
      <c r="I983" s="16" t="s">
        <v>117</v>
      </c>
      <c r="J983" s="16" t="s">
        <v>116</v>
      </c>
      <c r="K983" s="17" t="s">
        <v>116</v>
      </c>
      <c r="L983" s="18" t="s">
        <v>116</v>
      </c>
      <c r="M983" s="19" t="s">
        <v>118</v>
      </c>
      <c r="N983" s="20" t="s">
        <v>117</v>
      </c>
      <c r="O983" s="20" t="s">
        <v>82</v>
      </c>
    </row>
    <row r="984" spans="1:15" x14ac:dyDescent="0.3">
      <c r="A984" s="12" t="s">
        <v>404</v>
      </c>
      <c r="B984" s="12" t="s">
        <v>147</v>
      </c>
      <c r="C984" s="12" t="s">
        <v>78</v>
      </c>
      <c r="D984" s="12" t="s">
        <v>79</v>
      </c>
      <c r="E984" s="21">
        <v>7.8526404096000002</v>
      </c>
      <c r="F984" s="23">
        <v>1315.1215594640501</v>
      </c>
      <c r="G984" s="23">
        <v>7026.1583717315998</v>
      </c>
      <c r="H984" s="16">
        <v>0.18717505212452901</v>
      </c>
      <c r="I984" s="16" t="s">
        <v>117</v>
      </c>
      <c r="J984" s="16">
        <v>1.0868675404438499</v>
      </c>
      <c r="K984" s="17" t="s">
        <v>117</v>
      </c>
      <c r="L984" s="18" t="s">
        <v>117</v>
      </c>
      <c r="N984" s="20" t="s">
        <v>117</v>
      </c>
      <c r="O984" s="20" t="s">
        <v>82</v>
      </c>
    </row>
    <row r="985" spans="1:15" x14ac:dyDescent="0.3">
      <c r="A985" s="12" t="s">
        <v>405</v>
      </c>
      <c r="B985" s="12" t="s">
        <v>147</v>
      </c>
      <c r="C985" s="12" t="s">
        <v>192</v>
      </c>
      <c r="D985" s="12" t="s">
        <v>103</v>
      </c>
      <c r="E985" s="21">
        <v>7.8527576663999996</v>
      </c>
      <c r="F985" s="23">
        <v>27626.4145677167</v>
      </c>
      <c r="G985" s="23">
        <v>92172.544445292602</v>
      </c>
      <c r="H985" s="16">
        <v>0.29972498572081802</v>
      </c>
      <c r="I985" s="16" t="s">
        <v>117</v>
      </c>
      <c r="J985" s="16">
        <v>1.7963025307547</v>
      </c>
      <c r="K985" s="17" t="s">
        <v>117</v>
      </c>
      <c r="L985" s="18" t="s">
        <v>117</v>
      </c>
      <c r="N985" s="20" t="s">
        <v>117</v>
      </c>
      <c r="O985" s="20" t="s">
        <v>82</v>
      </c>
    </row>
    <row r="986" spans="1:15" x14ac:dyDescent="0.3">
      <c r="A986" s="12" t="s">
        <v>406</v>
      </c>
      <c r="B986" s="12" t="s">
        <v>147</v>
      </c>
      <c r="C986" s="12" t="s">
        <v>187</v>
      </c>
      <c r="D986" s="12" t="s">
        <v>79</v>
      </c>
      <c r="E986" s="21">
        <v>7.8526999661333301</v>
      </c>
      <c r="F986" s="23">
        <v>2140.7784215595998</v>
      </c>
      <c r="G986" s="23">
        <v>73208.226241762502</v>
      </c>
      <c r="H986" s="16">
        <v>2.9242320589628001E-2</v>
      </c>
      <c r="I986" s="16" t="s">
        <v>117</v>
      </c>
      <c r="J986" s="16">
        <v>9.0619031886216006E-2</v>
      </c>
      <c r="K986" s="17" t="s">
        <v>117</v>
      </c>
      <c r="L986" s="18" t="s">
        <v>117</v>
      </c>
      <c r="M986" s="19" t="s">
        <v>80</v>
      </c>
      <c r="N986" s="20" t="s">
        <v>117</v>
      </c>
      <c r="O986" s="20" t="s">
        <v>82</v>
      </c>
    </row>
    <row r="987" spans="1:15" x14ac:dyDescent="0.3">
      <c r="A987" s="12" t="s">
        <v>407</v>
      </c>
      <c r="B987" s="12" t="s">
        <v>147</v>
      </c>
      <c r="C987" s="12" t="s">
        <v>170</v>
      </c>
      <c r="D987" s="12" t="s">
        <v>103</v>
      </c>
      <c r="E987" s="21">
        <v>7.85262954613333</v>
      </c>
      <c r="F987" s="23">
        <v>6617.5039237042301</v>
      </c>
      <c r="G987" s="23">
        <v>38390.597722877399</v>
      </c>
      <c r="H987" s="16">
        <v>0.172373037051225</v>
      </c>
      <c r="I987" s="16" t="s">
        <v>117</v>
      </c>
      <c r="J987" s="16">
        <v>0.99353294985659102</v>
      </c>
      <c r="K987" s="17" t="s">
        <v>117</v>
      </c>
      <c r="L987" s="18" t="s">
        <v>117</v>
      </c>
      <c r="M987" s="19" t="s">
        <v>80</v>
      </c>
      <c r="N987" s="20" t="s">
        <v>117</v>
      </c>
      <c r="O987" s="20" t="s">
        <v>82</v>
      </c>
    </row>
    <row r="988" spans="1:15" x14ac:dyDescent="0.3">
      <c r="A988" s="12" t="s">
        <v>408</v>
      </c>
      <c r="B988" s="12" t="s">
        <v>147</v>
      </c>
      <c r="C988" s="12" t="s">
        <v>199</v>
      </c>
      <c r="D988" s="12" t="s">
        <v>79</v>
      </c>
      <c r="E988" s="21">
        <v>7.8527095346666602</v>
      </c>
      <c r="F988" s="23">
        <v>2486.8376949127501</v>
      </c>
      <c r="G988" s="23">
        <v>66922.136815578604</v>
      </c>
      <c r="H988" s="16">
        <v>3.7160165727611001E-2</v>
      </c>
      <c r="I988" s="16" t="s">
        <v>117</v>
      </c>
      <c r="J988" s="16">
        <v>0.140586197361803</v>
      </c>
      <c r="K988" s="17" t="s">
        <v>117</v>
      </c>
      <c r="L988" s="18" t="s">
        <v>117</v>
      </c>
      <c r="M988" s="19" t="s">
        <v>80</v>
      </c>
      <c r="N988" s="20" t="s">
        <v>117</v>
      </c>
      <c r="O988" s="20" t="s">
        <v>82</v>
      </c>
    </row>
    <row r="989" spans="1:15" x14ac:dyDescent="0.3">
      <c r="A989" s="12" t="s">
        <v>409</v>
      </c>
      <c r="B989" s="12" t="s">
        <v>147</v>
      </c>
      <c r="C989" s="12" t="s">
        <v>156</v>
      </c>
      <c r="D989" s="12" t="s">
        <v>103</v>
      </c>
      <c r="E989" s="21">
        <v>7.8627705226666604</v>
      </c>
      <c r="F989" s="23">
        <v>805.92850818924296</v>
      </c>
      <c r="G989" s="23">
        <v>1556.39691208147</v>
      </c>
      <c r="H989" s="16">
        <v>0.51781682547250696</v>
      </c>
      <c r="I989" s="16" t="s">
        <v>117</v>
      </c>
      <c r="J989" s="16">
        <v>3.1697320188123501</v>
      </c>
      <c r="K989" s="17" t="s">
        <v>117</v>
      </c>
      <c r="L989" s="18" t="s">
        <v>117</v>
      </c>
      <c r="N989" s="20" t="s">
        <v>117</v>
      </c>
      <c r="O989" s="20" t="s">
        <v>82</v>
      </c>
    </row>
    <row r="990" spans="1:15" x14ac:dyDescent="0.3">
      <c r="A990" s="12" t="s">
        <v>410</v>
      </c>
      <c r="B990" s="12" t="s">
        <v>147</v>
      </c>
      <c r="C990" s="12" t="s">
        <v>152</v>
      </c>
      <c r="D990" s="12" t="s">
        <v>103</v>
      </c>
      <c r="E990" s="21">
        <v>7.8526361149333299</v>
      </c>
      <c r="F990" s="23">
        <v>411853.19602490799</v>
      </c>
      <c r="G990" s="23">
        <v>114656.612332363</v>
      </c>
      <c r="H990" s="16">
        <v>3.59205795153827</v>
      </c>
      <c r="I990" s="16" t="s">
        <v>117</v>
      </c>
      <c r="J990" s="16">
        <v>22.355196438301199</v>
      </c>
      <c r="K990" s="17" t="s">
        <v>117</v>
      </c>
      <c r="L990" s="18" t="s">
        <v>117</v>
      </c>
      <c r="N990" s="20" t="s">
        <v>117</v>
      </c>
      <c r="O990" s="20" t="s">
        <v>82</v>
      </c>
    </row>
    <row r="991" spans="1:15" x14ac:dyDescent="0.3">
      <c r="A991" s="12" t="s">
        <v>411</v>
      </c>
      <c r="B991" s="12" t="s">
        <v>147</v>
      </c>
      <c r="C991" s="12" t="s">
        <v>150</v>
      </c>
      <c r="D991" s="12" t="s">
        <v>79</v>
      </c>
      <c r="E991" s="21" t="s">
        <v>116</v>
      </c>
      <c r="F991" s="23" t="s">
        <v>116</v>
      </c>
      <c r="G991" s="23">
        <v>3022.3516523026501</v>
      </c>
      <c r="H991" s="16" t="s">
        <v>116</v>
      </c>
      <c r="I991" s="16" t="s">
        <v>117</v>
      </c>
      <c r="J991" s="16" t="s">
        <v>116</v>
      </c>
      <c r="K991" s="17" t="s">
        <v>116</v>
      </c>
      <c r="L991" s="18" t="s">
        <v>116</v>
      </c>
      <c r="M991" s="19" t="s">
        <v>118</v>
      </c>
      <c r="N991" s="20" t="s">
        <v>117</v>
      </c>
      <c r="O991" s="20" t="s">
        <v>82</v>
      </c>
    </row>
    <row r="992" spans="1:15" x14ac:dyDescent="0.3">
      <c r="A992" s="12" t="s">
        <v>412</v>
      </c>
      <c r="B992" s="12" t="s">
        <v>147</v>
      </c>
      <c r="C992" s="12" t="s">
        <v>174</v>
      </c>
      <c r="D992" s="12" t="s">
        <v>103</v>
      </c>
      <c r="E992" s="21">
        <v>7.8526173887999997</v>
      </c>
      <c r="F992" s="23">
        <v>260.32718048299398</v>
      </c>
      <c r="G992" s="23">
        <v>43265.351628183198</v>
      </c>
      <c r="H992" s="16">
        <v>6.0169898241019997E-3</v>
      </c>
      <c r="I992" s="16" t="s">
        <v>117</v>
      </c>
      <c r="J992" s="16">
        <v>-5.5961895813745999E-2</v>
      </c>
      <c r="K992" s="17" t="s">
        <v>117</v>
      </c>
      <c r="L992" s="18" t="s">
        <v>117</v>
      </c>
      <c r="M992" s="19" t="s">
        <v>80</v>
      </c>
      <c r="N992" s="20" t="s">
        <v>117</v>
      </c>
      <c r="O992" s="20" t="s">
        <v>82</v>
      </c>
    </row>
    <row r="993" spans="1:16" x14ac:dyDescent="0.3">
      <c r="A993" s="12" t="s">
        <v>413</v>
      </c>
      <c r="B993" s="12" t="s">
        <v>147</v>
      </c>
      <c r="C993" s="12" t="s">
        <v>203</v>
      </c>
      <c r="D993" s="12" t="s">
        <v>79</v>
      </c>
      <c r="E993" s="21" t="s">
        <v>116</v>
      </c>
      <c r="F993" s="23" t="s">
        <v>116</v>
      </c>
      <c r="G993" s="23">
        <v>56818.164932143103</v>
      </c>
      <c r="H993" s="16" t="s">
        <v>116</v>
      </c>
      <c r="I993" s="16" t="s">
        <v>117</v>
      </c>
      <c r="J993" s="16" t="s">
        <v>116</v>
      </c>
      <c r="K993" s="17" t="s">
        <v>116</v>
      </c>
      <c r="L993" s="18" t="s">
        <v>116</v>
      </c>
      <c r="M993" s="19" t="s">
        <v>118</v>
      </c>
      <c r="N993" s="20" t="s">
        <v>117</v>
      </c>
      <c r="O993" s="20" t="s">
        <v>82</v>
      </c>
    </row>
    <row r="994" spans="1:16" x14ac:dyDescent="0.3">
      <c r="A994" s="12" t="s">
        <v>414</v>
      </c>
      <c r="B994" s="12" t="s">
        <v>147</v>
      </c>
      <c r="C994" s="12" t="s">
        <v>205</v>
      </c>
      <c r="D994" s="12" t="s">
        <v>103</v>
      </c>
      <c r="E994" s="21">
        <v>7.8527257304000004</v>
      </c>
      <c r="F994" s="23">
        <v>5190.1365805864998</v>
      </c>
      <c r="G994" s="23">
        <v>56666.3362330362</v>
      </c>
      <c r="H994" s="16">
        <v>9.1591179624573998E-2</v>
      </c>
      <c r="I994" s="16" t="s">
        <v>117</v>
      </c>
      <c r="J994" s="16">
        <v>0.48402423098431802</v>
      </c>
      <c r="K994" s="17" t="s">
        <v>117</v>
      </c>
      <c r="L994" s="18" t="s">
        <v>117</v>
      </c>
      <c r="M994" s="19" t="s">
        <v>80</v>
      </c>
      <c r="N994" s="20" t="s">
        <v>117</v>
      </c>
      <c r="O994" s="20" t="s">
        <v>82</v>
      </c>
    </row>
    <row r="995" spans="1:16" x14ac:dyDescent="0.3">
      <c r="A995" s="12" t="s">
        <v>415</v>
      </c>
      <c r="B995" s="12" t="s">
        <v>147</v>
      </c>
      <c r="C995" s="12" t="s">
        <v>160</v>
      </c>
      <c r="D995" s="12" t="s">
        <v>103</v>
      </c>
      <c r="E995" s="21">
        <v>7.8527106303999998</v>
      </c>
      <c r="F995" s="23">
        <v>1564.32874853618</v>
      </c>
      <c r="G995" s="23">
        <v>69130.531985514506</v>
      </c>
      <c r="H995" s="16">
        <v>2.262862303539E-2</v>
      </c>
      <c r="I995" s="16" t="s">
        <v>117</v>
      </c>
      <c r="J995" s="16">
        <v>4.8880256788634002E-2</v>
      </c>
      <c r="K995" s="17" t="s">
        <v>117</v>
      </c>
      <c r="L995" s="18" t="s">
        <v>117</v>
      </c>
      <c r="M995" s="19" t="s">
        <v>80</v>
      </c>
      <c r="N995" s="20" t="s">
        <v>117</v>
      </c>
      <c r="O995" s="20" t="s">
        <v>82</v>
      </c>
    </row>
    <row r="996" spans="1:16" x14ac:dyDescent="0.3">
      <c r="A996" s="12" t="s">
        <v>416</v>
      </c>
      <c r="B996" s="12" t="s">
        <v>147</v>
      </c>
      <c r="C996" s="12" t="s">
        <v>211</v>
      </c>
      <c r="D996" s="12" t="s">
        <v>103</v>
      </c>
      <c r="E996" s="21">
        <v>7.8426743474666596</v>
      </c>
      <c r="F996" s="23">
        <v>572.65176558652297</v>
      </c>
      <c r="G996" s="23">
        <v>37634.894099744197</v>
      </c>
      <c r="H996" s="16">
        <v>1.5215979193905001E-2</v>
      </c>
      <c r="I996" s="16" t="s">
        <v>117</v>
      </c>
      <c r="J996" s="16">
        <v>2.0975280999659999E-3</v>
      </c>
      <c r="K996" s="17" t="s">
        <v>117</v>
      </c>
      <c r="L996" s="18" t="s">
        <v>117</v>
      </c>
      <c r="M996" s="19" t="s">
        <v>80</v>
      </c>
      <c r="N996" s="20" t="s">
        <v>117</v>
      </c>
      <c r="O996" s="20" t="s">
        <v>82</v>
      </c>
    </row>
    <row r="997" spans="1:16" x14ac:dyDescent="0.3">
      <c r="A997" s="12" t="s">
        <v>417</v>
      </c>
      <c r="B997" s="12" t="s">
        <v>147</v>
      </c>
      <c r="C997" s="12" t="s">
        <v>183</v>
      </c>
      <c r="D997" s="12" t="s">
        <v>103</v>
      </c>
      <c r="E997" s="21">
        <v>7.8527828533333297</v>
      </c>
      <c r="F997" s="23">
        <v>12014.119190895901</v>
      </c>
      <c r="G997" s="23">
        <v>60390.984411485602</v>
      </c>
      <c r="H997" s="16">
        <v>0.19893895269259801</v>
      </c>
      <c r="I997" s="16" t="s">
        <v>117</v>
      </c>
      <c r="J997" s="16">
        <v>1.1610396964515599</v>
      </c>
      <c r="K997" s="17" t="s">
        <v>117</v>
      </c>
      <c r="L997" s="18" t="s">
        <v>117</v>
      </c>
      <c r="N997" s="20" t="s">
        <v>117</v>
      </c>
      <c r="O997" s="20" t="s">
        <v>82</v>
      </c>
    </row>
    <row r="998" spans="1:16" x14ac:dyDescent="0.3">
      <c r="A998" s="12" t="s">
        <v>418</v>
      </c>
      <c r="B998" s="12" t="s">
        <v>147</v>
      </c>
      <c r="C998" s="12" t="s">
        <v>164</v>
      </c>
      <c r="D998" s="12" t="s">
        <v>103</v>
      </c>
      <c r="E998" s="21">
        <v>7.8527383994666602</v>
      </c>
      <c r="F998" s="23">
        <v>1872.8949923643299</v>
      </c>
      <c r="G998" s="23">
        <v>63285.627538386303</v>
      </c>
      <c r="H998" s="16">
        <v>2.9594318097395999E-2</v>
      </c>
      <c r="I998" s="16" t="s">
        <v>117</v>
      </c>
      <c r="J998" s="16">
        <v>9.2840430480104E-2</v>
      </c>
      <c r="K998" s="17" t="s">
        <v>117</v>
      </c>
      <c r="L998" s="18" t="s">
        <v>117</v>
      </c>
      <c r="M998" s="19" t="s">
        <v>80</v>
      </c>
      <c r="N998" s="20" t="s">
        <v>117</v>
      </c>
      <c r="O998" s="20" t="s">
        <v>82</v>
      </c>
    </row>
    <row r="999" spans="1:16" x14ac:dyDescent="0.3">
      <c r="A999" s="12" t="s">
        <v>419</v>
      </c>
      <c r="B999" s="12" t="s">
        <v>147</v>
      </c>
      <c r="C999" s="12" t="s">
        <v>354</v>
      </c>
      <c r="D999" s="12" t="s">
        <v>103</v>
      </c>
      <c r="E999" s="21">
        <v>7.8527075093333298</v>
      </c>
      <c r="F999" s="23">
        <v>14770.6437566682</v>
      </c>
      <c r="G999" s="23">
        <v>4897.7274396027597</v>
      </c>
      <c r="H999" s="16">
        <v>3.0158157918779902</v>
      </c>
      <c r="I999" s="16" t="s">
        <v>117</v>
      </c>
      <c r="J999" s="16">
        <v>18.783484811177299</v>
      </c>
      <c r="K999" s="17" t="s">
        <v>117</v>
      </c>
      <c r="L999" s="18" t="s">
        <v>117</v>
      </c>
      <c r="N999" s="20" t="s">
        <v>117</v>
      </c>
      <c r="O999" s="20" t="s">
        <v>82</v>
      </c>
    </row>
    <row r="1000" spans="1:16" x14ac:dyDescent="0.3">
      <c r="A1000" s="12" t="s">
        <v>420</v>
      </c>
      <c r="B1000" s="12" t="s">
        <v>147</v>
      </c>
      <c r="C1000" s="12" t="s">
        <v>216</v>
      </c>
      <c r="D1000" s="12" t="s">
        <v>103</v>
      </c>
      <c r="E1000" s="21">
        <v>7.8727817943999998</v>
      </c>
      <c r="F1000" s="23">
        <v>40.398542339845697</v>
      </c>
      <c r="G1000" s="23">
        <v>7898.4406758020796</v>
      </c>
      <c r="H1000" s="16">
        <v>5.1147491002380002E-3</v>
      </c>
      <c r="I1000" s="16" t="s">
        <v>117</v>
      </c>
      <c r="J1000" s="16">
        <v>-6.1656549378705003E-2</v>
      </c>
      <c r="K1000" s="17" t="s">
        <v>117</v>
      </c>
      <c r="L1000" s="18" t="s">
        <v>117</v>
      </c>
      <c r="M1000" s="19" t="s">
        <v>80</v>
      </c>
      <c r="N1000" s="20" t="s">
        <v>117</v>
      </c>
      <c r="O1000" s="20" t="s">
        <v>82</v>
      </c>
    </row>
    <row r="1002" spans="1:16" x14ac:dyDescent="0.3">
      <c r="A1002" s="11" t="s">
        <v>50</v>
      </c>
      <c r="C1002" s="11" t="s">
        <v>51</v>
      </c>
      <c r="D1002" s="11" t="s">
        <v>52</v>
      </c>
      <c r="F1002" s="13" t="s">
        <v>53</v>
      </c>
      <c r="G1002" s="14" t="s">
        <v>54</v>
      </c>
      <c r="H1002" s="15"/>
    </row>
    <row r="1003" spans="1:16" x14ac:dyDescent="0.3">
      <c r="A1003" s="12" t="s">
        <v>432</v>
      </c>
      <c r="C1003" s="12" t="s">
        <v>239</v>
      </c>
      <c r="D1003" s="12" t="s">
        <v>240</v>
      </c>
      <c r="F1003" s="22" t="s">
        <v>58</v>
      </c>
      <c r="G1003" s="22" t="s">
        <v>433</v>
      </c>
    </row>
    <row r="1004" spans="1:16" x14ac:dyDescent="0.3">
      <c r="I1004" s="24" t="s">
        <v>60</v>
      </c>
      <c r="J1004" s="24" t="s">
        <v>61</v>
      </c>
    </row>
    <row r="1005" spans="1:16" s="1" customFormat="1" x14ac:dyDescent="0.3">
      <c r="A1005" s="11" t="s">
        <v>62</v>
      </c>
      <c r="B1005" s="11" t="s">
        <v>63</v>
      </c>
      <c r="C1005" s="11" t="s">
        <v>64</v>
      </c>
      <c r="D1005" s="25" t="s">
        <v>65</v>
      </c>
      <c r="E1005" s="30" t="s">
        <v>75</v>
      </c>
      <c r="F1005" s="26" t="s">
        <v>66</v>
      </c>
      <c r="G1005" s="26" t="s">
        <v>67</v>
      </c>
      <c r="H1005" s="24" t="s">
        <v>68</v>
      </c>
      <c r="I1005" s="24" t="s">
        <v>69</v>
      </c>
      <c r="J1005" s="24" t="s">
        <v>69</v>
      </c>
      <c r="K1005" s="27" t="s">
        <v>70</v>
      </c>
      <c r="L1005" s="28" t="s">
        <v>71</v>
      </c>
      <c r="M1005" s="29" t="s">
        <v>72</v>
      </c>
      <c r="N1005" s="29" t="s">
        <v>73</v>
      </c>
      <c r="O1005" s="29" t="s">
        <v>74</v>
      </c>
      <c r="P1005" s="29"/>
    </row>
    <row r="1006" spans="1:16" x14ac:dyDescent="0.3">
      <c r="A1006" s="12" t="s">
        <v>294</v>
      </c>
      <c r="B1006" s="12" t="s">
        <v>77</v>
      </c>
      <c r="C1006" s="12" t="s">
        <v>78</v>
      </c>
      <c r="D1006" s="12" t="s">
        <v>79</v>
      </c>
      <c r="E1006" s="21">
        <v>7.9950402914666601</v>
      </c>
      <c r="F1006" s="23">
        <v>31486.0691527905</v>
      </c>
      <c r="G1006" s="23" t="s">
        <v>117</v>
      </c>
      <c r="H1006" s="16" t="s">
        <v>117</v>
      </c>
      <c r="I1006" s="16">
        <v>5</v>
      </c>
      <c r="J1006" s="16" t="s">
        <v>117</v>
      </c>
      <c r="K1006" s="17" t="s">
        <v>117</v>
      </c>
      <c r="L1006" s="18" t="s">
        <v>117</v>
      </c>
      <c r="N1006" s="20" t="s">
        <v>81</v>
      </c>
    </row>
    <row r="1007" spans="1:16" x14ac:dyDescent="0.3">
      <c r="A1007" s="12" t="s">
        <v>295</v>
      </c>
      <c r="B1007" s="12" t="s">
        <v>77</v>
      </c>
      <c r="C1007" s="12" t="s">
        <v>84</v>
      </c>
      <c r="D1007" s="12" t="s">
        <v>79</v>
      </c>
      <c r="E1007" s="21">
        <v>7.9950732370666602</v>
      </c>
      <c r="F1007" s="23">
        <v>30314.981190428</v>
      </c>
      <c r="G1007" s="23" t="s">
        <v>117</v>
      </c>
      <c r="H1007" s="16" t="s">
        <v>117</v>
      </c>
      <c r="I1007" s="16">
        <v>5</v>
      </c>
      <c r="J1007" s="16" t="s">
        <v>117</v>
      </c>
      <c r="K1007" s="17" t="s">
        <v>117</v>
      </c>
      <c r="L1007" s="18" t="s">
        <v>117</v>
      </c>
      <c r="N1007" s="20" t="s">
        <v>85</v>
      </c>
    </row>
    <row r="1008" spans="1:16" x14ac:dyDescent="0.3">
      <c r="A1008" s="12" t="s">
        <v>296</v>
      </c>
      <c r="B1008" s="12" t="s">
        <v>77</v>
      </c>
      <c r="C1008" s="12" t="s">
        <v>87</v>
      </c>
      <c r="D1008" s="12" t="s">
        <v>79</v>
      </c>
      <c r="E1008" s="21">
        <v>7.9949755309333304</v>
      </c>
      <c r="F1008" s="23">
        <v>97610.037388070705</v>
      </c>
      <c r="G1008" s="23" t="s">
        <v>117</v>
      </c>
      <c r="H1008" s="16" t="s">
        <v>117</v>
      </c>
      <c r="I1008" s="16">
        <v>5</v>
      </c>
      <c r="J1008" s="16" t="s">
        <v>117</v>
      </c>
      <c r="K1008" s="17" t="s">
        <v>117</v>
      </c>
      <c r="L1008" s="18" t="s">
        <v>117</v>
      </c>
      <c r="N1008" s="20" t="s">
        <v>88</v>
      </c>
    </row>
    <row r="1009" spans="1:14" x14ac:dyDescent="0.3">
      <c r="A1009" s="12" t="s">
        <v>297</v>
      </c>
      <c r="B1009" s="12" t="s">
        <v>77</v>
      </c>
      <c r="C1009" s="12" t="s">
        <v>90</v>
      </c>
      <c r="D1009" s="12" t="s">
        <v>79</v>
      </c>
      <c r="E1009" s="21">
        <v>7.9950132439999999</v>
      </c>
      <c r="F1009" s="23">
        <v>11550.0561921471</v>
      </c>
      <c r="G1009" s="23" t="s">
        <v>117</v>
      </c>
      <c r="H1009" s="16" t="s">
        <v>117</v>
      </c>
      <c r="I1009" s="16">
        <v>5</v>
      </c>
      <c r="J1009" s="16" t="s">
        <v>117</v>
      </c>
      <c r="K1009" s="17" t="s">
        <v>117</v>
      </c>
      <c r="L1009" s="18" t="s">
        <v>117</v>
      </c>
      <c r="N1009" s="20" t="s">
        <v>91</v>
      </c>
    </row>
    <row r="1010" spans="1:14" x14ac:dyDescent="0.3">
      <c r="A1010" s="12" t="s">
        <v>298</v>
      </c>
      <c r="B1010" s="12" t="s">
        <v>77</v>
      </c>
      <c r="C1010" s="12" t="s">
        <v>93</v>
      </c>
      <c r="D1010" s="12" t="s">
        <v>79</v>
      </c>
      <c r="E1010" s="21">
        <v>7.9949571951999996</v>
      </c>
      <c r="F1010" s="23">
        <v>14716.8040760557</v>
      </c>
      <c r="G1010" s="23" t="s">
        <v>117</v>
      </c>
      <c r="H1010" s="16" t="s">
        <v>117</v>
      </c>
      <c r="I1010" s="16">
        <v>5</v>
      </c>
      <c r="J1010" s="16" t="s">
        <v>117</v>
      </c>
      <c r="K1010" s="17" t="s">
        <v>117</v>
      </c>
      <c r="L1010" s="18" t="s">
        <v>117</v>
      </c>
      <c r="N1010" s="20" t="s">
        <v>94</v>
      </c>
    </row>
    <row r="1011" spans="1:14" x14ac:dyDescent="0.3">
      <c r="A1011" s="12" t="s">
        <v>299</v>
      </c>
      <c r="B1011" s="12" t="s">
        <v>77</v>
      </c>
      <c r="C1011" s="12" t="s">
        <v>96</v>
      </c>
      <c r="D1011" s="12" t="s">
        <v>79</v>
      </c>
      <c r="E1011" s="21">
        <v>7.9950656599999999</v>
      </c>
      <c r="F1011" s="23">
        <v>28584.994434836</v>
      </c>
      <c r="G1011" s="23" t="s">
        <v>117</v>
      </c>
      <c r="H1011" s="16" t="s">
        <v>117</v>
      </c>
      <c r="I1011" s="16">
        <v>5</v>
      </c>
      <c r="J1011" s="16" t="s">
        <v>117</v>
      </c>
      <c r="K1011" s="17" t="s">
        <v>117</v>
      </c>
      <c r="L1011" s="18" t="s">
        <v>117</v>
      </c>
      <c r="N1011" s="20" t="s">
        <v>97</v>
      </c>
    </row>
    <row r="1012" spans="1:14" x14ac:dyDescent="0.3">
      <c r="A1012" s="12" t="s">
        <v>300</v>
      </c>
      <c r="B1012" s="12" t="s">
        <v>77</v>
      </c>
      <c r="C1012" s="12" t="s">
        <v>99</v>
      </c>
      <c r="D1012" s="12" t="s">
        <v>79</v>
      </c>
      <c r="E1012" s="21">
        <v>7.9950332101333297</v>
      </c>
      <c r="F1012" s="23">
        <v>217938.85916223101</v>
      </c>
      <c r="G1012" s="23" t="s">
        <v>117</v>
      </c>
      <c r="H1012" s="16" t="s">
        <v>117</v>
      </c>
      <c r="I1012" s="16">
        <v>5</v>
      </c>
      <c r="J1012" s="16" t="s">
        <v>117</v>
      </c>
      <c r="K1012" s="17" t="s">
        <v>117</v>
      </c>
      <c r="L1012" s="18" t="s">
        <v>117</v>
      </c>
      <c r="N1012" s="20" t="s">
        <v>100</v>
      </c>
    </row>
    <row r="1013" spans="1:14" x14ac:dyDescent="0.3">
      <c r="A1013" s="12" t="s">
        <v>301</v>
      </c>
      <c r="B1013" s="12" t="s">
        <v>77</v>
      </c>
      <c r="C1013" s="12" t="s">
        <v>102</v>
      </c>
      <c r="D1013" s="12" t="s">
        <v>79</v>
      </c>
      <c r="E1013" s="21">
        <v>7.9950120815999997</v>
      </c>
      <c r="F1013" s="23">
        <v>204779.79226590399</v>
      </c>
      <c r="G1013" s="23" t="s">
        <v>117</v>
      </c>
      <c r="H1013" s="16" t="s">
        <v>117</v>
      </c>
      <c r="I1013" s="16">
        <v>5</v>
      </c>
      <c r="J1013" s="16" t="s">
        <v>117</v>
      </c>
      <c r="K1013" s="17" t="s">
        <v>117</v>
      </c>
      <c r="L1013" s="18" t="s">
        <v>117</v>
      </c>
      <c r="N1013" s="20" t="s">
        <v>104</v>
      </c>
    </row>
    <row r="1014" spans="1:14" x14ac:dyDescent="0.3">
      <c r="A1014" s="12" t="s">
        <v>302</v>
      </c>
      <c r="B1014" s="12" t="s">
        <v>77</v>
      </c>
      <c r="C1014" s="12" t="s">
        <v>78</v>
      </c>
      <c r="D1014" s="12" t="s">
        <v>103</v>
      </c>
      <c r="E1014" s="21">
        <v>7.9950397877333303</v>
      </c>
      <c r="F1014" s="23">
        <v>2141.99106403114</v>
      </c>
      <c r="G1014" s="23" t="s">
        <v>117</v>
      </c>
      <c r="H1014" s="16" t="s">
        <v>117</v>
      </c>
      <c r="I1014" s="16">
        <v>5</v>
      </c>
      <c r="J1014" s="16" t="s">
        <v>117</v>
      </c>
      <c r="K1014" s="17" t="s">
        <v>117</v>
      </c>
      <c r="L1014" s="18" t="s">
        <v>117</v>
      </c>
      <c r="N1014" s="20" t="s">
        <v>81</v>
      </c>
    </row>
    <row r="1015" spans="1:14" x14ac:dyDescent="0.3">
      <c r="A1015" s="12" t="s">
        <v>303</v>
      </c>
      <c r="B1015" s="12" t="s">
        <v>77</v>
      </c>
      <c r="C1015" s="12" t="s">
        <v>84</v>
      </c>
      <c r="D1015" s="12" t="s">
        <v>103</v>
      </c>
      <c r="E1015" s="21">
        <v>7.9950647538666599</v>
      </c>
      <c r="F1015" s="23">
        <v>262.51627310752099</v>
      </c>
      <c r="G1015" s="23" t="s">
        <v>117</v>
      </c>
      <c r="H1015" s="16" t="s">
        <v>117</v>
      </c>
      <c r="I1015" s="16">
        <v>5</v>
      </c>
      <c r="J1015" s="16" t="s">
        <v>117</v>
      </c>
      <c r="K1015" s="17" t="s">
        <v>117</v>
      </c>
      <c r="L1015" s="18" t="s">
        <v>117</v>
      </c>
      <c r="N1015" s="20" t="s">
        <v>85</v>
      </c>
    </row>
    <row r="1016" spans="1:14" x14ac:dyDescent="0.3">
      <c r="A1016" s="12" t="s">
        <v>304</v>
      </c>
      <c r="B1016" s="12" t="s">
        <v>77</v>
      </c>
      <c r="C1016" s="12" t="s">
        <v>87</v>
      </c>
      <c r="D1016" s="12" t="s">
        <v>79</v>
      </c>
      <c r="E1016" s="21">
        <v>7.9950498933333298</v>
      </c>
      <c r="F1016" s="23">
        <v>22057.6331248598</v>
      </c>
      <c r="G1016" s="23" t="s">
        <v>117</v>
      </c>
      <c r="H1016" s="16" t="s">
        <v>117</v>
      </c>
      <c r="I1016" s="16">
        <v>5</v>
      </c>
      <c r="J1016" s="16" t="s">
        <v>117</v>
      </c>
      <c r="K1016" s="17" t="s">
        <v>117</v>
      </c>
      <c r="L1016" s="18" t="s">
        <v>117</v>
      </c>
      <c r="N1016" s="20" t="s">
        <v>88</v>
      </c>
    </row>
    <row r="1017" spans="1:14" x14ac:dyDescent="0.3">
      <c r="A1017" s="12" t="s">
        <v>305</v>
      </c>
      <c r="B1017" s="12" t="s">
        <v>77</v>
      </c>
      <c r="C1017" s="12" t="s">
        <v>90</v>
      </c>
      <c r="D1017" s="12" t="s">
        <v>103</v>
      </c>
      <c r="E1017" s="21">
        <v>7.9950789471999997</v>
      </c>
      <c r="F1017" s="23">
        <v>1622.11095148195</v>
      </c>
      <c r="G1017" s="23" t="s">
        <v>117</v>
      </c>
      <c r="H1017" s="16" t="s">
        <v>117</v>
      </c>
      <c r="I1017" s="16">
        <v>5</v>
      </c>
      <c r="J1017" s="16" t="s">
        <v>117</v>
      </c>
      <c r="K1017" s="17" t="s">
        <v>117</v>
      </c>
      <c r="L1017" s="18" t="s">
        <v>117</v>
      </c>
      <c r="N1017" s="20" t="s">
        <v>91</v>
      </c>
    </row>
    <row r="1018" spans="1:14" x14ac:dyDescent="0.3">
      <c r="A1018" s="12" t="s">
        <v>306</v>
      </c>
      <c r="B1018" s="12" t="s">
        <v>77</v>
      </c>
      <c r="C1018" s="12" t="s">
        <v>93</v>
      </c>
      <c r="D1018" s="12" t="s">
        <v>103</v>
      </c>
      <c r="E1018" s="21">
        <v>7.9949907144000001</v>
      </c>
      <c r="F1018" s="23">
        <v>411.63491625243898</v>
      </c>
      <c r="G1018" s="23" t="s">
        <v>117</v>
      </c>
      <c r="H1018" s="16" t="s">
        <v>117</v>
      </c>
      <c r="I1018" s="16">
        <v>5</v>
      </c>
      <c r="J1018" s="16" t="s">
        <v>117</v>
      </c>
      <c r="K1018" s="17" t="s">
        <v>117</v>
      </c>
      <c r="L1018" s="18" t="s">
        <v>117</v>
      </c>
      <c r="N1018" s="20" t="s">
        <v>94</v>
      </c>
    </row>
    <row r="1019" spans="1:14" x14ac:dyDescent="0.3">
      <c r="A1019" s="12" t="s">
        <v>307</v>
      </c>
      <c r="B1019" s="12" t="s">
        <v>77</v>
      </c>
      <c r="C1019" s="12" t="s">
        <v>96</v>
      </c>
      <c r="D1019" s="12" t="s">
        <v>103</v>
      </c>
      <c r="E1019" s="21">
        <v>7.9950608128000002</v>
      </c>
      <c r="F1019" s="23">
        <v>739.41231696163902</v>
      </c>
      <c r="G1019" s="23" t="s">
        <v>117</v>
      </c>
      <c r="H1019" s="16" t="s">
        <v>117</v>
      </c>
      <c r="I1019" s="16">
        <v>5</v>
      </c>
      <c r="J1019" s="16" t="s">
        <v>117</v>
      </c>
      <c r="K1019" s="17" t="s">
        <v>117</v>
      </c>
      <c r="L1019" s="18" t="s">
        <v>117</v>
      </c>
      <c r="N1019" s="20" t="s">
        <v>97</v>
      </c>
    </row>
    <row r="1020" spans="1:14" x14ac:dyDescent="0.3">
      <c r="A1020" s="12" t="s">
        <v>308</v>
      </c>
      <c r="B1020" s="12" t="s">
        <v>77</v>
      </c>
      <c r="C1020" s="12" t="s">
        <v>99</v>
      </c>
      <c r="D1020" s="12" t="s">
        <v>79</v>
      </c>
      <c r="E1020" s="21">
        <v>7.9949829421333298</v>
      </c>
      <c r="F1020" s="23">
        <v>120034.084518916</v>
      </c>
      <c r="G1020" s="23" t="s">
        <v>117</v>
      </c>
      <c r="H1020" s="16" t="s">
        <v>117</v>
      </c>
      <c r="I1020" s="16">
        <v>5</v>
      </c>
      <c r="J1020" s="16" t="s">
        <v>117</v>
      </c>
      <c r="K1020" s="17" t="s">
        <v>117</v>
      </c>
      <c r="L1020" s="18" t="s">
        <v>117</v>
      </c>
      <c r="N1020" s="20" t="s">
        <v>100</v>
      </c>
    </row>
    <row r="1021" spans="1:14" x14ac:dyDescent="0.3">
      <c r="A1021" s="12" t="s">
        <v>309</v>
      </c>
      <c r="B1021" s="12" t="s">
        <v>77</v>
      </c>
      <c r="C1021" s="12" t="s">
        <v>102</v>
      </c>
      <c r="D1021" s="12" t="s">
        <v>79</v>
      </c>
      <c r="E1021" s="21">
        <v>7.9950359730666598</v>
      </c>
      <c r="F1021" s="23">
        <v>171059.903897779</v>
      </c>
      <c r="G1021" s="23" t="s">
        <v>117</v>
      </c>
      <c r="H1021" s="16" t="s">
        <v>117</v>
      </c>
      <c r="I1021" s="16">
        <v>5</v>
      </c>
      <c r="J1021" s="16" t="s">
        <v>117</v>
      </c>
      <c r="K1021" s="17" t="s">
        <v>117</v>
      </c>
      <c r="L1021" s="18" t="s">
        <v>117</v>
      </c>
      <c r="N1021" s="20" t="s">
        <v>104</v>
      </c>
    </row>
    <row r="1022" spans="1:14" x14ac:dyDescent="0.3">
      <c r="A1022" s="12" t="s">
        <v>310</v>
      </c>
      <c r="B1022" s="12" t="s">
        <v>114</v>
      </c>
      <c r="C1022" s="12" t="s">
        <v>115</v>
      </c>
      <c r="D1022" s="12" t="s">
        <v>79</v>
      </c>
      <c r="E1022" s="21" t="s">
        <v>116</v>
      </c>
      <c r="F1022" s="23" t="s">
        <v>116</v>
      </c>
      <c r="G1022" s="23" t="s">
        <v>117</v>
      </c>
      <c r="H1022" s="16" t="s">
        <v>116</v>
      </c>
      <c r="I1022" s="16" t="s">
        <v>117</v>
      </c>
      <c r="J1022" s="16" t="s">
        <v>116</v>
      </c>
      <c r="K1022" s="17" t="s">
        <v>116</v>
      </c>
      <c r="L1022" s="18" t="s">
        <v>116</v>
      </c>
      <c r="M1022" s="19" t="s">
        <v>118</v>
      </c>
      <c r="N1022" s="20" t="s">
        <v>117</v>
      </c>
    </row>
    <row r="1023" spans="1:14" x14ac:dyDescent="0.3">
      <c r="A1023" s="12" t="s">
        <v>311</v>
      </c>
      <c r="B1023" s="12" t="s">
        <v>114</v>
      </c>
      <c r="C1023" s="12" t="s">
        <v>115</v>
      </c>
      <c r="D1023" s="12" t="s">
        <v>79</v>
      </c>
      <c r="E1023" s="21" t="s">
        <v>116</v>
      </c>
      <c r="F1023" s="23" t="s">
        <v>116</v>
      </c>
      <c r="G1023" s="23" t="s">
        <v>117</v>
      </c>
      <c r="H1023" s="16" t="s">
        <v>116</v>
      </c>
      <c r="I1023" s="16" t="s">
        <v>117</v>
      </c>
      <c r="J1023" s="16" t="s">
        <v>116</v>
      </c>
      <c r="K1023" s="17" t="s">
        <v>116</v>
      </c>
      <c r="L1023" s="18" t="s">
        <v>116</v>
      </c>
      <c r="M1023" s="19" t="s">
        <v>118</v>
      </c>
      <c r="N1023" s="20" t="s">
        <v>117</v>
      </c>
    </row>
    <row r="1024" spans="1:14" x14ac:dyDescent="0.3">
      <c r="A1024" s="12" t="s">
        <v>312</v>
      </c>
      <c r="B1024" s="12" t="s">
        <v>114</v>
      </c>
      <c r="C1024" s="12" t="s">
        <v>115</v>
      </c>
      <c r="D1024" s="12" t="s">
        <v>79</v>
      </c>
      <c r="E1024" s="21" t="s">
        <v>116</v>
      </c>
      <c r="F1024" s="23" t="s">
        <v>116</v>
      </c>
      <c r="G1024" s="23" t="s">
        <v>117</v>
      </c>
      <c r="H1024" s="16" t="s">
        <v>116</v>
      </c>
      <c r="I1024" s="16" t="s">
        <v>117</v>
      </c>
      <c r="J1024" s="16" t="s">
        <v>116</v>
      </c>
      <c r="K1024" s="17" t="s">
        <v>116</v>
      </c>
      <c r="L1024" s="18" t="s">
        <v>116</v>
      </c>
      <c r="M1024" s="19" t="s">
        <v>118</v>
      </c>
      <c r="N1024" s="20" t="s">
        <v>117</v>
      </c>
    </row>
    <row r="1025" spans="1:14" x14ac:dyDescent="0.3">
      <c r="A1025" s="12" t="s">
        <v>313</v>
      </c>
      <c r="B1025" s="12" t="s">
        <v>114</v>
      </c>
      <c r="C1025" s="12" t="s">
        <v>115</v>
      </c>
      <c r="D1025" s="12" t="s">
        <v>79</v>
      </c>
      <c r="E1025" s="21" t="s">
        <v>116</v>
      </c>
      <c r="F1025" s="23" t="s">
        <v>116</v>
      </c>
      <c r="G1025" s="23" t="s">
        <v>117</v>
      </c>
      <c r="H1025" s="16" t="s">
        <v>116</v>
      </c>
      <c r="I1025" s="16" t="s">
        <v>117</v>
      </c>
      <c r="J1025" s="16" t="s">
        <v>116</v>
      </c>
      <c r="K1025" s="17" t="s">
        <v>116</v>
      </c>
      <c r="L1025" s="18" t="s">
        <v>116</v>
      </c>
      <c r="M1025" s="19" t="s">
        <v>118</v>
      </c>
      <c r="N1025" s="20" t="s">
        <v>117</v>
      </c>
    </row>
    <row r="1026" spans="1:14" x14ac:dyDescent="0.3">
      <c r="A1026" s="12" t="s">
        <v>314</v>
      </c>
      <c r="B1026" s="12" t="s">
        <v>114</v>
      </c>
      <c r="C1026" s="12" t="s">
        <v>115</v>
      </c>
      <c r="D1026" s="12" t="s">
        <v>79</v>
      </c>
      <c r="E1026" s="21" t="s">
        <v>116</v>
      </c>
      <c r="F1026" s="23" t="s">
        <v>116</v>
      </c>
      <c r="G1026" s="23" t="s">
        <v>117</v>
      </c>
      <c r="H1026" s="16" t="s">
        <v>116</v>
      </c>
      <c r="I1026" s="16" t="s">
        <v>117</v>
      </c>
      <c r="J1026" s="16" t="s">
        <v>116</v>
      </c>
      <c r="K1026" s="17" t="s">
        <v>116</v>
      </c>
      <c r="L1026" s="18" t="s">
        <v>116</v>
      </c>
      <c r="M1026" s="19" t="s">
        <v>118</v>
      </c>
      <c r="N1026" s="20" t="s">
        <v>117</v>
      </c>
    </row>
    <row r="1027" spans="1:14" x14ac:dyDescent="0.3">
      <c r="A1027" s="12" t="s">
        <v>315</v>
      </c>
      <c r="B1027" s="12" t="s">
        <v>114</v>
      </c>
      <c r="C1027" s="12" t="s">
        <v>115</v>
      </c>
      <c r="D1027" s="12" t="s">
        <v>79</v>
      </c>
      <c r="E1027" s="21" t="s">
        <v>116</v>
      </c>
      <c r="F1027" s="23" t="s">
        <v>116</v>
      </c>
      <c r="G1027" s="23" t="s">
        <v>117</v>
      </c>
      <c r="H1027" s="16" t="s">
        <v>116</v>
      </c>
      <c r="I1027" s="16" t="s">
        <v>117</v>
      </c>
      <c r="J1027" s="16" t="s">
        <v>116</v>
      </c>
      <c r="K1027" s="17" t="s">
        <v>116</v>
      </c>
      <c r="L1027" s="18" t="s">
        <v>116</v>
      </c>
      <c r="M1027" s="19" t="s">
        <v>118</v>
      </c>
      <c r="N1027" s="20" t="s">
        <v>117</v>
      </c>
    </row>
    <row r="1028" spans="1:14" x14ac:dyDescent="0.3">
      <c r="A1028" s="12" t="s">
        <v>316</v>
      </c>
      <c r="B1028" s="12" t="s">
        <v>114</v>
      </c>
      <c r="C1028" s="12" t="s">
        <v>115</v>
      </c>
      <c r="D1028" s="12" t="s">
        <v>79</v>
      </c>
      <c r="E1028" s="21" t="s">
        <v>116</v>
      </c>
      <c r="F1028" s="23" t="s">
        <v>116</v>
      </c>
      <c r="G1028" s="23" t="s">
        <v>117</v>
      </c>
      <c r="H1028" s="16" t="s">
        <v>116</v>
      </c>
      <c r="I1028" s="16" t="s">
        <v>117</v>
      </c>
      <c r="J1028" s="16" t="s">
        <v>116</v>
      </c>
      <c r="K1028" s="17" t="s">
        <v>116</v>
      </c>
      <c r="L1028" s="18" t="s">
        <v>116</v>
      </c>
      <c r="M1028" s="19" t="s">
        <v>118</v>
      </c>
      <c r="N1028" s="20" t="s">
        <v>117</v>
      </c>
    </row>
    <row r="1029" spans="1:14" x14ac:dyDescent="0.3">
      <c r="A1029" s="12" t="s">
        <v>317</v>
      </c>
      <c r="B1029" s="12" t="s">
        <v>114</v>
      </c>
      <c r="C1029" s="12" t="s">
        <v>115</v>
      </c>
      <c r="D1029" s="12" t="s">
        <v>79</v>
      </c>
      <c r="E1029" s="21" t="s">
        <v>116</v>
      </c>
      <c r="F1029" s="23" t="s">
        <v>116</v>
      </c>
      <c r="G1029" s="23" t="s">
        <v>117</v>
      </c>
      <c r="H1029" s="16" t="s">
        <v>116</v>
      </c>
      <c r="I1029" s="16" t="s">
        <v>117</v>
      </c>
      <c r="J1029" s="16" t="s">
        <v>116</v>
      </c>
      <c r="K1029" s="17" t="s">
        <v>116</v>
      </c>
      <c r="L1029" s="18" t="s">
        <v>116</v>
      </c>
      <c r="M1029" s="19" t="s">
        <v>118</v>
      </c>
      <c r="N1029" s="20" t="s">
        <v>117</v>
      </c>
    </row>
    <row r="1030" spans="1:14" x14ac:dyDescent="0.3">
      <c r="A1030" s="12" t="s">
        <v>318</v>
      </c>
      <c r="B1030" s="12" t="s">
        <v>114</v>
      </c>
      <c r="C1030" s="12" t="s">
        <v>115</v>
      </c>
      <c r="D1030" s="12" t="s">
        <v>79</v>
      </c>
      <c r="E1030" s="21" t="s">
        <v>116</v>
      </c>
      <c r="F1030" s="23" t="s">
        <v>116</v>
      </c>
      <c r="G1030" s="23" t="s">
        <v>117</v>
      </c>
      <c r="H1030" s="16" t="s">
        <v>116</v>
      </c>
      <c r="I1030" s="16" t="s">
        <v>117</v>
      </c>
      <c r="J1030" s="16" t="s">
        <v>116</v>
      </c>
      <c r="K1030" s="17" t="s">
        <v>116</v>
      </c>
      <c r="L1030" s="18" t="s">
        <v>116</v>
      </c>
      <c r="M1030" s="19" t="s">
        <v>118</v>
      </c>
      <c r="N1030" s="20" t="s">
        <v>117</v>
      </c>
    </row>
    <row r="1031" spans="1:14" x14ac:dyDescent="0.3">
      <c r="A1031" s="12" t="s">
        <v>319</v>
      </c>
      <c r="B1031" s="12" t="s">
        <v>114</v>
      </c>
      <c r="C1031" s="12" t="s">
        <v>115</v>
      </c>
      <c r="D1031" s="12" t="s">
        <v>79</v>
      </c>
      <c r="E1031" s="21" t="s">
        <v>116</v>
      </c>
      <c r="F1031" s="23" t="s">
        <v>116</v>
      </c>
      <c r="G1031" s="23" t="s">
        <v>117</v>
      </c>
      <c r="H1031" s="16" t="s">
        <v>116</v>
      </c>
      <c r="I1031" s="16" t="s">
        <v>117</v>
      </c>
      <c r="J1031" s="16" t="s">
        <v>116</v>
      </c>
      <c r="K1031" s="17" t="s">
        <v>116</v>
      </c>
      <c r="L1031" s="18" t="s">
        <v>116</v>
      </c>
      <c r="M1031" s="19" t="s">
        <v>118</v>
      </c>
      <c r="N1031" s="20" t="s">
        <v>117</v>
      </c>
    </row>
    <row r="1032" spans="1:14" x14ac:dyDescent="0.3">
      <c r="A1032" s="12" t="s">
        <v>320</v>
      </c>
      <c r="B1032" s="12" t="s">
        <v>114</v>
      </c>
      <c r="C1032" s="12" t="s">
        <v>115</v>
      </c>
      <c r="D1032" s="12" t="s">
        <v>79</v>
      </c>
      <c r="E1032" s="21" t="s">
        <v>116</v>
      </c>
      <c r="F1032" s="23" t="s">
        <v>116</v>
      </c>
      <c r="G1032" s="23" t="s">
        <v>117</v>
      </c>
      <c r="H1032" s="16" t="s">
        <v>116</v>
      </c>
      <c r="I1032" s="16" t="s">
        <v>117</v>
      </c>
      <c r="J1032" s="16" t="s">
        <v>116</v>
      </c>
      <c r="K1032" s="17" t="s">
        <v>116</v>
      </c>
      <c r="L1032" s="18" t="s">
        <v>116</v>
      </c>
      <c r="M1032" s="19" t="s">
        <v>118</v>
      </c>
      <c r="N1032" s="20" t="s">
        <v>117</v>
      </c>
    </row>
    <row r="1033" spans="1:14" x14ac:dyDescent="0.3">
      <c r="A1033" s="12" t="s">
        <v>321</v>
      </c>
      <c r="B1033" s="12" t="s">
        <v>114</v>
      </c>
      <c r="C1033" s="12" t="s">
        <v>115</v>
      </c>
      <c r="D1033" s="12" t="s">
        <v>79</v>
      </c>
      <c r="E1033" s="21" t="s">
        <v>116</v>
      </c>
      <c r="F1033" s="23" t="s">
        <v>116</v>
      </c>
      <c r="G1033" s="23" t="s">
        <v>117</v>
      </c>
      <c r="H1033" s="16" t="s">
        <v>116</v>
      </c>
      <c r="I1033" s="16" t="s">
        <v>117</v>
      </c>
      <c r="J1033" s="16" t="s">
        <v>116</v>
      </c>
      <c r="K1033" s="17" t="s">
        <v>116</v>
      </c>
      <c r="L1033" s="18" t="s">
        <v>116</v>
      </c>
      <c r="M1033" s="19" t="s">
        <v>118</v>
      </c>
      <c r="N1033" s="20" t="s">
        <v>117</v>
      </c>
    </row>
    <row r="1034" spans="1:14" x14ac:dyDescent="0.3">
      <c r="A1034" s="12" t="s">
        <v>322</v>
      </c>
      <c r="B1034" s="12" t="s">
        <v>114</v>
      </c>
      <c r="C1034" s="12" t="s">
        <v>115</v>
      </c>
      <c r="D1034" s="12" t="s">
        <v>79</v>
      </c>
      <c r="E1034" s="21" t="s">
        <v>116</v>
      </c>
      <c r="F1034" s="23" t="s">
        <v>116</v>
      </c>
      <c r="G1034" s="23" t="s">
        <v>117</v>
      </c>
      <c r="H1034" s="16" t="s">
        <v>116</v>
      </c>
      <c r="I1034" s="16" t="s">
        <v>117</v>
      </c>
      <c r="J1034" s="16" t="s">
        <v>116</v>
      </c>
      <c r="K1034" s="17" t="s">
        <v>116</v>
      </c>
      <c r="L1034" s="18" t="s">
        <v>116</v>
      </c>
      <c r="M1034" s="19" t="s">
        <v>118</v>
      </c>
      <c r="N1034" s="20" t="s">
        <v>117</v>
      </c>
    </row>
    <row r="1035" spans="1:14" x14ac:dyDescent="0.3">
      <c r="A1035" s="12" t="s">
        <v>323</v>
      </c>
      <c r="B1035" s="12" t="s">
        <v>114</v>
      </c>
      <c r="C1035" s="12" t="s">
        <v>115</v>
      </c>
      <c r="D1035" s="12" t="s">
        <v>79</v>
      </c>
      <c r="E1035" s="21" t="s">
        <v>116</v>
      </c>
      <c r="F1035" s="23" t="s">
        <v>116</v>
      </c>
      <c r="G1035" s="23" t="s">
        <v>117</v>
      </c>
      <c r="H1035" s="16" t="s">
        <v>116</v>
      </c>
      <c r="I1035" s="16" t="s">
        <v>117</v>
      </c>
      <c r="J1035" s="16" t="s">
        <v>116</v>
      </c>
      <c r="K1035" s="17" t="s">
        <v>116</v>
      </c>
      <c r="L1035" s="18" t="s">
        <v>116</v>
      </c>
      <c r="M1035" s="19" t="s">
        <v>118</v>
      </c>
      <c r="N1035" s="20" t="s">
        <v>117</v>
      </c>
    </row>
    <row r="1036" spans="1:14" x14ac:dyDescent="0.3">
      <c r="A1036" s="12" t="s">
        <v>324</v>
      </c>
      <c r="B1036" s="12" t="s">
        <v>114</v>
      </c>
      <c r="C1036" s="12" t="s">
        <v>115</v>
      </c>
      <c r="D1036" s="12" t="s">
        <v>79</v>
      </c>
      <c r="E1036" s="21" t="s">
        <v>116</v>
      </c>
      <c r="F1036" s="23" t="s">
        <v>116</v>
      </c>
      <c r="G1036" s="23" t="s">
        <v>117</v>
      </c>
      <c r="H1036" s="16" t="s">
        <v>116</v>
      </c>
      <c r="I1036" s="16" t="s">
        <v>117</v>
      </c>
      <c r="J1036" s="16" t="s">
        <v>116</v>
      </c>
      <c r="K1036" s="17" t="s">
        <v>116</v>
      </c>
      <c r="L1036" s="18" t="s">
        <v>116</v>
      </c>
      <c r="M1036" s="19" t="s">
        <v>118</v>
      </c>
      <c r="N1036" s="20" t="s">
        <v>117</v>
      </c>
    </row>
    <row r="1037" spans="1:14" x14ac:dyDescent="0.3">
      <c r="A1037" s="12" t="s">
        <v>325</v>
      </c>
      <c r="B1037" s="12" t="s">
        <v>114</v>
      </c>
      <c r="C1037" s="12" t="s">
        <v>115</v>
      </c>
      <c r="D1037" s="12" t="s">
        <v>79</v>
      </c>
      <c r="E1037" s="21" t="s">
        <v>116</v>
      </c>
      <c r="F1037" s="23" t="s">
        <v>116</v>
      </c>
      <c r="G1037" s="23" t="s">
        <v>117</v>
      </c>
      <c r="H1037" s="16" t="s">
        <v>116</v>
      </c>
      <c r="I1037" s="16" t="s">
        <v>117</v>
      </c>
      <c r="J1037" s="16" t="s">
        <v>116</v>
      </c>
      <c r="K1037" s="17" t="s">
        <v>116</v>
      </c>
      <c r="L1037" s="18" t="s">
        <v>116</v>
      </c>
      <c r="M1037" s="19" t="s">
        <v>118</v>
      </c>
      <c r="N1037" s="20" t="s">
        <v>117</v>
      </c>
    </row>
    <row r="1038" spans="1:14" x14ac:dyDescent="0.3">
      <c r="A1038" s="12" t="s">
        <v>326</v>
      </c>
      <c r="B1038" s="12" t="s">
        <v>114</v>
      </c>
      <c r="C1038" s="12" t="s">
        <v>115</v>
      </c>
      <c r="D1038" s="12" t="s">
        <v>79</v>
      </c>
      <c r="E1038" s="21" t="s">
        <v>116</v>
      </c>
      <c r="F1038" s="23" t="s">
        <v>116</v>
      </c>
      <c r="G1038" s="23" t="s">
        <v>117</v>
      </c>
      <c r="H1038" s="16" t="s">
        <v>116</v>
      </c>
      <c r="I1038" s="16" t="s">
        <v>117</v>
      </c>
      <c r="J1038" s="16" t="s">
        <v>116</v>
      </c>
      <c r="K1038" s="17" t="s">
        <v>116</v>
      </c>
      <c r="L1038" s="18" t="s">
        <v>116</v>
      </c>
      <c r="M1038" s="19" t="s">
        <v>118</v>
      </c>
      <c r="N1038" s="20" t="s">
        <v>117</v>
      </c>
    </row>
    <row r="1039" spans="1:14" x14ac:dyDescent="0.3">
      <c r="A1039" s="12" t="s">
        <v>327</v>
      </c>
      <c r="B1039" s="12" t="s">
        <v>114</v>
      </c>
      <c r="C1039" s="12" t="s">
        <v>115</v>
      </c>
      <c r="D1039" s="12" t="s">
        <v>79</v>
      </c>
      <c r="E1039" s="21" t="s">
        <v>116</v>
      </c>
      <c r="F1039" s="23" t="s">
        <v>116</v>
      </c>
      <c r="G1039" s="23" t="s">
        <v>117</v>
      </c>
      <c r="H1039" s="16" t="s">
        <v>116</v>
      </c>
      <c r="I1039" s="16" t="s">
        <v>117</v>
      </c>
      <c r="J1039" s="16" t="s">
        <v>116</v>
      </c>
      <c r="K1039" s="17" t="s">
        <v>116</v>
      </c>
      <c r="L1039" s="18" t="s">
        <v>116</v>
      </c>
      <c r="M1039" s="19" t="s">
        <v>118</v>
      </c>
      <c r="N1039" s="20" t="s">
        <v>117</v>
      </c>
    </row>
    <row r="1040" spans="1:14" x14ac:dyDescent="0.3">
      <c r="A1040" s="12" t="s">
        <v>328</v>
      </c>
      <c r="B1040" s="12" t="s">
        <v>114</v>
      </c>
      <c r="C1040" s="12" t="s">
        <v>115</v>
      </c>
      <c r="D1040" s="12" t="s">
        <v>79</v>
      </c>
      <c r="E1040" s="21" t="s">
        <v>116</v>
      </c>
      <c r="F1040" s="23" t="s">
        <v>116</v>
      </c>
      <c r="G1040" s="23" t="s">
        <v>117</v>
      </c>
      <c r="H1040" s="16" t="s">
        <v>116</v>
      </c>
      <c r="I1040" s="16" t="s">
        <v>117</v>
      </c>
      <c r="J1040" s="16" t="s">
        <v>116</v>
      </c>
      <c r="K1040" s="17" t="s">
        <v>116</v>
      </c>
      <c r="L1040" s="18" t="s">
        <v>116</v>
      </c>
      <c r="M1040" s="19" t="s">
        <v>118</v>
      </c>
      <c r="N1040" s="20" t="s">
        <v>117</v>
      </c>
    </row>
    <row r="1041" spans="1:14" x14ac:dyDescent="0.3">
      <c r="A1041" s="12" t="s">
        <v>329</v>
      </c>
      <c r="B1041" s="12" t="s">
        <v>114</v>
      </c>
      <c r="C1041" s="12" t="s">
        <v>115</v>
      </c>
      <c r="D1041" s="12" t="s">
        <v>79</v>
      </c>
      <c r="E1041" s="21" t="s">
        <v>116</v>
      </c>
      <c r="F1041" s="23" t="s">
        <v>116</v>
      </c>
      <c r="G1041" s="23" t="s">
        <v>117</v>
      </c>
      <c r="H1041" s="16" t="s">
        <v>116</v>
      </c>
      <c r="I1041" s="16" t="s">
        <v>117</v>
      </c>
      <c r="J1041" s="16" t="s">
        <v>116</v>
      </c>
      <c r="K1041" s="17" t="s">
        <v>116</v>
      </c>
      <c r="L1041" s="18" t="s">
        <v>116</v>
      </c>
      <c r="M1041" s="19" t="s">
        <v>118</v>
      </c>
      <c r="N1041" s="20" t="s">
        <v>117</v>
      </c>
    </row>
    <row r="1042" spans="1:14" x14ac:dyDescent="0.3">
      <c r="A1042" s="12" t="s">
        <v>330</v>
      </c>
      <c r="B1042" s="12" t="s">
        <v>114</v>
      </c>
      <c r="C1042" s="12" t="s">
        <v>115</v>
      </c>
      <c r="D1042" s="12" t="s">
        <v>79</v>
      </c>
      <c r="E1042" s="21" t="s">
        <v>116</v>
      </c>
      <c r="F1042" s="23" t="s">
        <v>116</v>
      </c>
      <c r="G1042" s="23" t="s">
        <v>117</v>
      </c>
      <c r="H1042" s="16" t="s">
        <v>116</v>
      </c>
      <c r="I1042" s="16" t="s">
        <v>117</v>
      </c>
      <c r="J1042" s="16" t="s">
        <v>116</v>
      </c>
      <c r="K1042" s="17" t="s">
        <v>116</v>
      </c>
      <c r="L1042" s="18" t="s">
        <v>116</v>
      </c>
      <c r="M1042" s="19" t="s">
        <v>118</v>
      </c>
      <c r="N1042" s="20" t="s">
        <v>117</v>
      </c>
    </row>
    <row r="1043" spans="1:14" x14ac:dyDescent="0.3">
      <c r="A1043" s="12" t="s">
        <v>331</v>
      </c>
      <c r="B1043" s="12" t="s">
        <v>114</v>
      </c>
      <c r="C1043" s="12" t="s">
        <v>115</v>
      </c>
      <c r="D1043" s="12" t="s">
        <v>79</v>
      </c>
      <c r="E1043" s="21" t="s">
        <v>116</v>
      </c>
      <c r="F1043" s="23" t="s">
        <v>116</v>
      </c>
      <c r="G1043" s="23" t="s">
        <v>117</v>
      </c>
      <c r="H1043" s="16" t="s">
        <v>116</v>
      </c>
      <c r="I1043" s="16" t="s">
        <v>117</v>
      </c>
      <c r="J1043" s="16" t="s">
        <v>116</v>
      </c>
      <c r="K1043" s="17" t="s">
        <v>116</v>
      </c>
      <c r="L1043" s="18" t="s">
        <v>116</v>
      </c>
      <c r="M1043" s="19" t="s">
        <v>118</v>
      </c>
      <c r="N1043" s="20" t="s">
        <v>117</v>
      </c>
    </row>
    <row r="1044" spans="1:14" x14ac:dyDescent="0.3">
      <c r="A1044" s="12" t="s">
        <v>332</v>
      </c>
      <c r="B1044" s="12" t="s">
        <v>114</v>
      </c>
      <c r="C1044" s="12" t="s">
        <v>115</v>
      </c>
      <c r="D1044" s="12" t="s">
        <v>79</v>
      </c>
      <c r="E1044" s="21" t="s">
        <v>116</v>
      </c>
      <c r="F1044" s="23" t="s">
        <v>116</v>
      </c>
      <c r="G1044" s="23" t="s">
        <v>117</v>
      </c>
      <c r="H1044" s="16" t="s">
        <v>116</v>
      </c>
      <c r="I1044" s="16" t="s">
        <v>117</v>
      </c>
      <c r="J1044" s="16" t="s">
        <v>116</v>
      </c>
      <c r="K1044" s="17" t="s">
        <v>116</v>
      </c>
      <c r="L1044" s="18" t="s">
        <v>116</v>
      </c>
      <c r="M1044" s="19" t="s">
        <v>118</v>
      </c>
      <c r="N1044" s="20" t="s">
        <v>117</v>
      </c>
    </row>
    <row r="1045" spans="1:14" x14ac:dyDescent="0.3">
      <c r="A1045" s="12" t="s">
        <v>333</v>
      </c>
      <c r="B1045" s="12" t="s">
        <v>114</v>
      </c>
      <c r="C1045" s="12" t="s">
        <v>115</v>
      </c>
      <c r="D1045" s="12" t="s">
        <v>79</v>
      </c>
      <c r="E1045" s="21" t="s">
        <v>116</v>
      </c>
      <c r="F1045" s="23" t="s">
        <v>116</v>
      </c>
      <c r="G1045" s="23" t="s">
        <v>117</v>
      </c>
      <c r="H1045" s="16" t="s">
        <v>116</v>
      </c>
      <c r="I1045" s="16" t="s">
        <v>117</v>
      </c>
      <c r="J1045" s="16" t="s">
        <v>116</v>
      </c>
      <c r="K1045" s="17" t="s">
        <v>116</v>
      </c>
      <c r="L1045" s="18" t="s">
        <v>116</v>
      </c>
      <c r="M1045" s="19" t="s">
        <v>118</v>
      </c>
      <c r="N1045" s="20" t="s">
        <v>117</v>
      </c>
    </row>
    <row r="1046" spans="1:14" x14ac:dyDescent="0.3">
      <c r="A1046" s="12" t="s">
        <v>334</v>
      </c>
      <c r="B1046" s="12" t="s">
        <v>114</v>
      </c>
      <c r="C1046" s="12" t="s">
        <v>115</v>
      </c>
      <c r="D1046" s="12" t="s">
        <v>79</v>
      </c>
      <c r="E1046" s="21" t="s">
        <v>116</v>
      </c>
      <c r="F1046" s="23" t="s">
        <v>116</v>
      </c>
      <c r="G1046" s="23" t="s">
        <v>117</v>
      </c>
      <c r="H1046" s="16" t="s">
        <v>116</v>
      </c>
      <c r="I1046" s="16" t="s">
        <v>117</v>
      </c>
      <c r="J1046" s="16" t="s">
        <v>116</v>
      </c>
      <c r="K1046" s="17" t="s">
        <v>116</v>
      </c>
      <c r="L1046" s="18" t="s">
        <v>116</v>
      </c>
      <c r="M1046" s="19" t="s">
        <v>118</v>
      </c>
      <c r="N1046" s="20" t="s">
        <v>117</v>
      </c>
    </row>
    <row r="1047" spans="1:14" x14ac:dyDescent="0.3">
      <c r="A1047" s="12" t="s">
        <v>335</v>
      </c>
      <c r="B1047" s="12" t="s">
        <v>114</v>
      </c>
      <c r="C1047" s="12" t="s">
        <v>115</v>
      </c>
      <c r="D1047" s="12" t="s">
        <v>79</v>
      </c>
      <c r="E1047" s="21" t="s">
        <v>116</v>
      </c>
      <c r="F1047" s="23" t="s">
        <v>116</v>
      </c>
      <c r="G1047" s="23" t="s">
        <v>117</v>
      </c>
      <c r="H1047" s="16" t="s">
        <v>116</v>
      </c>
      <c r="I1047" s="16" t="s">
        <v>117</v>
      </c>
      <c r="J1047" s="16" t="s">
        <v>116</v>
      </c>
      <c r="K1047" s="17" t="s">
        <v>116</v>
      </c>
      <c r="L1047" s="18" t="s">
        <v>116</v>
      </c>
      <c r="M1047" s="19" t="s">
        <v>118</v>
      </c>
      <c r="N1047" s="20" t="s">
        <v>117</v>
      </c>
    </row>
    <row r="1048" spans="1:14" x14ac:dyDescent="0.3">
      <c r="A1048" s="12" t="s">
        <v>336</v>
      </c>
      <c r="B1048" s="12" t="s">
        <v>114</v>
      </c>
      <c r="C1048" s="12" t="s">
        <v>115</v>
      </c>
      <c r="D1048" s="12" t="s">
        <v>79</v>
      </c>
      <c r="E1048" s="21" t="s">
        <v>116</v>
      </c>
      <c r="F1048" s="23" t="s">
        <v>116</v>
      </c>
      <c r="G1048" s="23" t="s">
        <v>117</v>
      </c>
      <c r="H1048" s="16" t="s">
        <v>116</v>
      </c>
      <c r="I1048" s="16" t="s">
        <v>117</v>
      </c>
      <c r="J1048" s="16" t="s">
        <v>116</v>
      </c>
      <c r="K1048" s="17" t="s">
        <v>116</v>
      </c>
      <c r="L1048" s="18" t="s">
        <v>116</v>
      </c>
      <c r="M1048" s="19" t="s">
        <v>118</v>
      </c>
      <c r="N1048" s="20" t="s">
        <v>117</v>
      </c>
    </row>
    <row r="1049" spans="1:14" x14ac:dyDescent="0.3">
      <c r="A1049" s="12" t="s">
        <v>337</v>
      </c>
      <c r="B1049" s="12" t="s">
        <v>114</v>
      </c>
      <c r="C1049" s="12" t="s">
        <v>115</v>
      </c>
      <c r="D1049" s="12" t="s">
        <v>79</v>
      </c>
      <c r="E1049" s="21" t="s">
        <v>116</v>
      </c>
      <c r="F1049" s="23" t="s">
        <v>116</v>
      </c>
      <c r="G1049" s="23" t="s">
        <v>117</v>
      </c>
      <c r="H1049" s="16" t="s">
        <v>116</v>
      </c>
      <c r="I1049" s="16" t="s">
        <v>117</v>
      </c>
      <c r="J1049" s="16" t="s">
        <v>116</v>
      </c>
      <c r="K1049" s="17" t="s">
        <v>116</v>
      </c>
      <c r="L1049" s="18" t="s">
        <v>116</v>
      </c>
      <c r="M1049" s="19" t="s">
        <v>118</v>
      </c>
      <c r="N1049" s="20" t="s">
        <v>117</v>
      </c>
    </row>
    <row r="1050" spans="1:14" x14ac:dyDescent="0.3">
      <c r="A1050" s="12" t="s">
        <v>338</v>
      </c>
      <c r="B1050" s="12" t="s">
        <v>114</v>
      </c>
      <c r="C1050" s="12" t="s">
        <v>115</v>
      </c>
      <c r="D1050" s="12" t="s">
        <v>79</v>
      </c>
      <c r="E1050" s="21" t="s">
        <v>116</v>
      </c>
      <c r="F1050" s="23" t="s">
        <v>116</v>
      </c>
      <c r="G1050" s="23" t="s">
        <v>117</v>
      </c>
      <c r="H1050" s="16" t="s">
        <v>116</v>
      </c>
      <c r="I1050" s="16" t="s">
        <v>117</v>
      </c>
      <c r="J1050" s="16" t="s">
        <v>116</v>
      </c>
      <c r="K1050" s="17" t="s">
        <v>116</v>
      </c>
      <c r="L1050" s="18" t="s">
        <v>116</v>
      </c>
      <c r="M1050" s="19" t="s">
        <v>118</v>
      </c>
      <c r="N1050" s="20" t="s">
        <v>117</v>
      </c>
    </row>
    <row r="1051" spans="1:14" x14ac:dyDescent="0.3">
      <c r="A1051" s="12" t="s">
        <v>339</v>
      </c>
      <c r="B1051" s="12" t="s">
        <v>114</v>
      </c>
      <c r="C1051" s="12" t="s">
        <v>115</v>
      </c>
      <c r="D1051" s="12" t="s">
        <v>79</v>
      </c>
      <c r="E1051" s="21" t="s">
        <v>116</v>
      </c>
      <c r="F1051" s="23" t="s">
        <v>116</v>
      </c>
      <c r="G1051" s="23" t="s">
        <v>117</v>
      </c>
      <c r="H1051" s="16" t="s">
        <v>116</v>
      </c>
      <c r="I1051" s="16" t="s">
        <v>117</v>
      </c>
      <c r="J1051" s="16" t="s">
        <v>116</v>
      </c>
      <c r="K1051" s="17" t="s">
        <v>116</v>
      </c>
      <c r="L1051" s="18" t="s">
        <v>116</v>
      </c>
      <c r="M1051" s="19" t="s">
        <v>118</v>
      </c>
      <c r="N1051" s="20" t="s">
        <v>117</v>
      </c>
    </row>
    <row r="1052" spans="1:14" x14ac:dyDescent="0.3">
      <c r="A1052" s="12" t="s">
        <v>340</v>
      </c>
      <c r="B1052" s="12" t="s">
        <v>114</v>
      </c>
      <c r="C1052" s="12" t="s">
        <v>115</v>
      </c>
      <c r="D1052" s="12" t="s">
        <v>79</v>
      </c>
      <c r="E1052" s="21" t="s">
        <v>116</v>
      </c>
      <c r="F1052" s="23" t="s">
        <v>116</v>
      </c>
      <c r="G1052" s="23" t="s">
        <v>117</v>
      </c>
      <c r="H1052" s="16" t="s">
        <v>116</v>
      </c>
      <c r="I1052" s="16" t="s">
        <v>117</v>
      </c>
      <c r="J1052" s="16" t="s">
        <v>116</v>
      </c>
      <c r="K1052" s="17" t="s">
        <v>116</v>
      </c>
      <c r="L1052" s="18" t="s">
        <v>116</v>
      </c>
      <c r="M1052" s="19" t="s">
        <v>118</v>
      </c>
      <c r="N1052" s="20" t="s">
        <v>117</v>
      </c>
    </row>
    <row r="1053" spans="1:14" x14ac:dyDescent="0.3">
      <c r="A1053" s="12" t="s">
        <v>341</v>
      </c>
      <c r="B1053" s="12" t="s">
        <v>114</v>
      </c>
      <c r="C1053" s="12" t="s">
        <v>115</v>
      </c>
      <c r="D1053" s="12" t="s">
        <v>79</v>
      </c>
      <c r="E1053" s="21" t="s">
        <v>116</v>
      </c>
      <c r="F1053" s="23" t="s">
        <v>116</v>
      </c>
      <c r="G1053" s="23" t="s">
        <v>117</v>
      </c>
      <c r="H1053" s="16" t="s">
        <v>116</v>
      </c>
      <c r="I1053" s="16" t="s">
        <v>117</v>
      </c>
      <c r="J1053" s="16" t="s">
        <v>116</v>
      </c>
      <c r="K1053" s="17" t="s">
        <v>116</v>
      </c>
      <c r="L1053" s="18" t="s">
        <v>116</v>
      </c>
      <c r="M1053" s="19" t="s">
        <v>118</v>
      </c>
      <c r="N1053" s="20" t="s">
        <v>117</v>
      </c>
    </row>
    <row r="1054" spans="1:14" x14ac:dyDescent="0.3">
      <c r="A1054" s="12" t="s">
        <v>342</v>
      </c>
      <c r="B1054" s="12" t="s">
        <v>114</v>
      </c>
      <c r="C1054" s="12" t="s">
        <v>115</v>
      </c>
      <c r="D1054" s="12" t="s">
        <v>79</v>
      </c>
      <c r="E1054" s="21" t="s">
        <v>116</v>
      </c>
      <c r="F1054" s="23" t="s">
        <v>116</v>
      </c>
      <c r="G1054" s="23" t="s">
        <v>117</v>
      </c>
      <c r="H1054" s="16" t="s">
        <v>116</v>
      </c>
      <c r="I1054" s="16" t="s">
        <v>117</v>
      </c>
      <c r="J1054" s="16" t="s">
        <v>116</v>
      </c>
      <c r="K1054" s="17" t="s">
        <v>116</v>
      </c>
      <c r="L1054" s="18" t="s">
        <v>116</v>
      </c>
      <c r="M1054" s="19" t="s">
        <v>118</v>
      </c>
      <c r="N1054" s="20" t="s">
        <v>117</v>
      </c>
    </row>
    <row r="1055" spans="1:14" x14ac:dyDescent="0.3">
      <c r="A1055" s="12" t="s">
        <v>343</v>
      </c>
      <c r="B1055" s="12" t="s">
        <v>114</v>
      </c>
      <c r="C1055" s="12" t="s">
        <v>115</v>
      </c>
      <c r="D1055" s="12" t="s">
        <v>79</v>
      </c>
      <c r="E1055" s="21" t="s">
        <v>116</v>
      </c>
      <c r="F1055" s="23" t="s">
        <v>116</v>
      </c>
      <c r="G1055" s="23" t="s">
        <v>117</v>
      </c>
      <c r="H1055" s="16" t="s">
        <v>116</v>
      </c>
      <c r="I1055" s="16" t="s">
        <v>117</v>
      </c>
      <c r="J1055" s="16" t="s">
        <v>116</v>
      </c>
      <c r="K1055" s="17" t="s">
        <v>116</v>
      </c>
      <c r="L1055" s="18" t="s">
        <v>116</v>
      </c>
      <c r="M1055" s="19" t="s">
        <v>118</v>
      </c>
      <c r="N1055" s="20" t="s">
        <v>117</v>
      </c>
    </row>
    <row r="1056" spans="1:14" x14ac:dyDescent="0.3">
      <c r="A1056" s="12" t="s">
        <v>344</v>
      </c>
      <c r="B1056" s="12" t="s">
        <v>114</v>
      </c>
      <c r="C1056" s="12" t="s">
        <v>115</v>
      </c>
      <c r="D1056" s="12" t="s">
        <v>79</v>
      </c>
      <c r="E1056" s="21" t="s">
        <v>116</v>
      </c>
      <c r="F1056" s="23" t="s">
        <v>116</v>
      </c>
      <c r="G1056" s="23" t="s">
        <v>117</v>
      </c>
      <c r="H1056" s="16" t="s">
        <v>116</v>
      </c>
      <c r="I1056" s="16" t="s">
        <v>117</v>
      </c>
      <c r="J1056" s="16" t="s">
        <v>116</v>
      </c>
      <c r="K1056" s="17" t="s">
        <v>116</v>
      </c>
      <c r="L1056" s="18" t="s">
        <v>116</v>
      </c>
      <c r="M1056" s="19" t="s">
        <v>118</v>
      </c>
      <c r="N1056" s="20" t="s">
        <v>117</v>
      </c>
    </row>
    <row r="1057" spans="1:14" x14ac:dyDescent="0.3">
      <c r="A1057" s="12" t="s">
        <v>345</v>
      </c>
      <c r="B1057" s="12" t="s">
        <v>147</v>
      </c>
      <c r="C1057" s="12" t="s">
        <v>148</v>
      </c>
      <c r="D1057" s="12" t="s">
        <v>79</v>
      </c>
      <c r="E1057" s="21">
        <v>8.0050687042666606</v>
      </c>
      <c r="F1057" s="23">
        <v>19084.258345504499</v>
      </c>
      <c r="G1057" s="23" t="s">
        <v>117</v>
      </c>
      <c r="H1057" s="16" t="s">
        <v>117</v>
      </c>
      <c r="I1057" s="16" t="s">
        <v>117</v>
      </c>
      <c r="J1057" s="16" t="s">
        <v>117</v>
      </c>
      <c r="K1057" s="17" t="s">
        <v>117</v>
      </c>
      <c r="L1057" s="18" t="s">
        <v>117</v>
      </c>
      <c r="N1057" s="20" t="s">
        <v>117</v>
      </c>
    </row>
    <row r="1058" spans="1:14" x14ac:dyDescent="0.3">
      <c r="A1058" s="12" t="s">
        <v>346</v>
      </c>
      <c r="B1058" s="12" t="s">
        <v>147</v>
      </c>
      <c r="C1058" s="12" t="s">
        <v>150</v>
      </c>
      <c r="D1058" s="12" t="s">
        <v>79</v>
      </c>
      <c r="E1058" s="21">
        <v>7.9949172261333299</v>
      </c>
      <c r="F1058" s="23">
        <v>8810.3281674315094</v>
      </c>
      <c r="G1058" s="23" t="s">
        <v>117</v>
      </c>
      <c r="H1058" s="16" t="s">
        <v>117</v>
      </c>
      <c r="I1058" s="16" t="s">
        <v>117</v>
      </c>
      <c r="J1058" s="16" t="s">
        <v>117</v>
      </c>
      <c r="K1058" s="17" t="s">
        <v>117</v>
      </c>
      <c r="L1058" s="18" t="s">
        <v>117</v>
      </c>
      <c r="N1058" s="20" t="s">
        <v>117</v>
      </c>
    </row>
    <row r="1059" spans="1:14" x14ac:dyDescent="0.3">
      <c r="A1059" s="12" t="s">
        <v>347</v>
      </c>
      <c r="B1059" s="12" t="s">
        <v>147</v>
      </c>
      <c r="C1059" s="12" t="s">
        <v>166</v>
      </c>
      <c r="D1059" s="12" t="s">
        <v>79</v>
      </c>
      <c r="E1059" s="21">
        <v>8.0049564842666605</v>
      </c>
      <c r="F1059" s="23">
        <v>22911.0997121037</v>
      </c>
      <c r="G1059" s="23" t="s">
        <v>117</v>
      </c>
      <c r="H1059" s="16" t="s">
        <v>117</v>
      </c>
      <c r="I1059" s="16" t="s">
        <v>117</v>
      </c>
      <c r="J1059" s="16" t="s">
        <v>117</v>
      </c>
      <c r="K1059" s="17" t="s">
        <v>117</v>
      </c>
      <c r="L1059" s="18" t="s">
        <v>117</v>
      </c>
      <c r="N1059" s="20" t="s">
        <v>117</v>
      </c>
    </row>
    <row r="1060" spans="1:14" x14ac:dyDescent="0.3">
      <c r="A1060" s="12" t="s">
        <v>348</v>
      </c>
      <c r="B1060" s="12" t="s">
        <v>147</v>
      </c>
      <c r="C1060" s="12" t="s">
        <v>154</v>
      </c>
      <c r="D1060" s="12" t="s">
        <v>79</v>
      </c>
      <c r="E1060" s="21">
        <v>7.9949952858666604</v>
      </c>
      <c r="F1060" s="23">
        <v>128132.859848309</v>
      </c>
      <c r="G1060" s="23" t="s">
        <v>117</v>
      </c>
      <c r="H1060" s="16" t="s">
        <v>117</v>
      </c>
      <c r="I1060" s="16" t="s">
        <v>117</v>
      </c>
      <c r="J1060" s="16" t="s">
        <v>117</v>
      </c>
      <c r="K1060" s="17" t="s">
        <v>117</v>
      </c>
      <c r="L1060" s="18" t="s">
        <v>117</v>
      </c>
      <c r="N1060" s="20" t="s">
        <v>117</v>
      </c>
    </row>
    <row r="1061" spans="1:14" x14ac:dyDescent="0.3">
      <c r="A1061" s="12" t="s">
        <v>349</v>
      </c>
      <c r="B1061" s="12" t="s">
        <v>147</v>
      </c>
      <c r="C1061" s="12" t="s">
        <v>194</v>
      </c>
      <c r="D1061" s="12" t="s">
        <v>79</v>
      </c>
      <c r="E1061" s="21">
        <v>7.9949274714666601</v>
      </c>
      <c r="F1061" s="23">
        <v>160342.856806772</v>
      </c>
      <c r="G1061" s="23" t="s">
        <v>117</v>
      </c>
      <c r="H1061" s="16" t="s">
        <v>117</v>
      </c>
      <c r="I1061" s="16" t="s">
        <v>117</v>
      </c>
      <c r="J1061" s="16" t="s">
        <v>117</v>
      </c>
      <c r="K1061" s="17" t="s">
        <v>117</v>
      </c>
      <c r="L1061" s="18" t="s">
        <v>117</v>
      </c>
      <c r="N1061" s="20" t="s">
        <v>117</v>
      </c>
    </row>
    <row r="1062" spans="1:14" x14ac:dyDescent="0.3">
      <c r="A1062" s="12" t="s">
        <v>350</v>
      </c>
      <c r="B1062" s="12" t="s">
        <v>147</v>
      </c>
      <c r="C1062" s="12" t="s">
        <v>150</v>
      </c>
      <c r="D1062" s="12" t="s">
        <v>79</v>
      </c>
      <c r="E1062" s="21">
        <v>8.0050778138666594</v>
      </c>
      <c r="F1062" s="23">
        <v>6794.2294894283796</v>
      </c>
      <c r="G1062" s="23" t="s">
        <v>117</v>
      </c>
      <c r="H1062" s="16" t="s">
        <v>117</v>
      </c>
      <c r="I1062" s="16" t="s">
        <v>117</v>
      </c>
      <c r="J1062" s="16" t="s">
        <v>117</v>
      </c>
      <c r="K1062" s="17" t="s">
        <v>117</v>
      </c>
      <c r="L1062" s="18" t="s">
        <v>117</v>
      </c>
      <c r="N1062" s="20" t="s">
        <v>117</v>
      </c>
    </row>
    <row r="1063" spans="1:14" x14ac:dyDescent="0.3">
      <c r="A1063" s="12" t="s">
        <v>351</v>
      </c>
      <c r="B1063" s="12" t="s">
        <v>147</v>
      </c>
      <c r="C1063" s="12" t="s">
        <v>78</v>
      </c>
      <c r="D1063" s="12" t="s">
        <v>79</v>
      </c>
      <c r="E1063" s="21">
        <v>7.9949396810666604</v>
      </c>
      <c r="F1063" s="23">
        <v>16987.995398471099</v>
      </c>
      <c r="G1063" s="23" t="s">
        <v>117</v>
      </c>
      <c r="H1063" s="16" t="s">
        <v>117</v>
      </c>
      <c r="I1063" s="16" t="s">
        <v>117</v>
      </c>
      <c r="J1063" s="16" t="s">
        <v>117</v>
      </c>
      <c r="K1063" s="17" t="s">
        <v>117</v>
      </c>
      <c r="L1063" s="18" t="s">
        <v>117</v>
      </c>
      <c r="N1063" s="20" t="s">
        <v>117</v>
      </c>
    </row>
    <row r="1064" spans="1:14" x14ac:dyDescent="0.3">
      <c r="A1064" s="12" t="s">
        <v>352</v>
      </c>
      <c r="B1064" s="12" t="s">
        <v>147</v>
      </c>
      <c r="C1064" s="12" t="s">
        <v>192</v>
      </c>
      <c r="D1064" s="12" t="s">
        <v>79</v>
      </c>
      <c r="E1064" s="21">
        <v>7.9950084722666599</v>
      </c>
      <c r="F1064" s="23">
        <v>170639.33115145401</v>
      </c>
      <c r="G1064" s="23" t="s">
        <v>117</v>
      </c>
      <c r="H1064" s="16" t="s">
        <v>117</v>
      </c>
      <c r="I1064" s="16" t="s">
        <v>117</v>
      </c>
      <c r="J1064" s="16" t="s">
        <v>117</v>
      </c>
      <c r="K1064" s="17" t="s">
        <v>117</v>
      </c>
      <c r="L1064" s="18" t="s">
        <v>117</v>
      </c>
      <c r="N1064" s="20" t="s">
        <v>117</v>
      </c>
    </row>
    <row r="1065" spans="1:14" x14ac:dyDescent="0.3">
      <c r="A1065" s="12" t="s">
        <v>353</v>
      </c>
      <c r="B1065" s="12" t="s">
        <v>147</v>
      </c>
      <c r="C1065" s="12" t="s">
        <v>354</v>
      </c>
      <c r="D1065" s="12" t="s">
        <v>79</v>
      </c>
      <c r="E1065" s="21">
        <v>7.9950463685333304</v>
      </c>
      <c r="F1065" s="23">
        <v>22369.767046767502</v>
      </c>
      <c r="G1065" s="23" t="s">
        <v>117</v>
      </c>
      <c r="H1065" s="16" t="s">
        <v>117</v>
      </c>
      <c r="I1065" s="16" t="s">
        <v>117</v>
      </c>
      <c r="J1065" s="16" t="s">
        <v>117</v>
      </c>
      <c r="K1065" s="17" t="s">
        <v>117</v>
      </c>
      <c r="L1065" s="18" t="s">
        <v>117</v>
      </c>
      <c r="N1065" s="20" t="s">
        <v>117</v>
      </c>
    </row>
    <row r="1066" spans="1:14" x14ac:dyDescent="0.3">
      <c r="A1066" s="12" t="s">
        <v>355</v>
      </c>
      <c r="B1066" s="12" t="s">
        <v>147</v>
      </c>
      <c r="C1066" s="12" t="s">
        <v>356</v>
      </c>
      <c r="D1066" s="12" t="s">
        <v>79</v>
      </c>
      <c r="E1066" s="21">
        <v>7.9949505597333301</v>
      </c>
      <c r="F1066" s="23">
        <v>104938.770286549</v>
      </c>
      <c r="G1066" s="23" t="s">
        <v>117</v>
      </c>
      <c r="H1066" s="16" t="s">
        <v>117</v>
      </c>
      <c r="I1066" s="16" t="s">
        <v>117</v>
      </c>
      <c r="J1066" s="16" t="s">
        <v>117</v>
      </c>
      <c r="K1066" s="17" t="s">
        <v>117</v>
      </c>
      <c r="L1066" s="18" t="s">
        <v>117</v>
      </c>
      <c r="N1066" s="20" t="s">
        <v>117</v>
      </c>
    </row>
    <row r="1067" spans="1:14" x14ac:dyDescent="0.3">
      <c r="A1067" s="12" t="s">
        <v>357</v>
      </c>
      <c r="B1067" s="12" t="s">
        <v>147</v>
      </c>
      <c r="C1067" s="12" t="s">
        <v>187</v>
      </c>
      <c r="D1067" s="12" t="s">
        <v>79</v>
      </c>
      <c r="E1067" s="21">
        <v>7.9951153994666599</v>
      </c>
      <c r="F1067" s="23">
        <v>100278.28230480201</v>
      </c>
      <c r="G1067" s="23" t="s">
        <v>117</v>
      </c>
      <c r="H1067" s="16" t="s">
        <v>117</v>
      </c>
      <c r="I1067" s="16" t="s">
        <v>117</v>
      </c>
      <c r="J1067" s="16" t="s">
        <v>117</v>
      </c>
      <c r="K1067" s="17" t="s">
        <v>117</v>
      </c>
      <c r="L1067" s="18" t="s">
        <v>117</v>
      </c>
      <c r="N1067" s="20" t="s">
        <v>117</v>
      </c>
    </row>
    <row r="1068" spans="1:14" x14ac:dyDescent="0.3">
      <c r="A1068" s="12" t="s">
        <v>358</v>
      </c>
      <c r="B1068" s="12" t="s">
        <v>147</v>
      </c>
      <c r="C1068" s="12" t="s">
        <v>179</v>
      </c>
      <c r="D1068" s="12" t="s">
        <v>79</v>
      </c>
      <c r="E1068" s="21">
        <v>7.9949594399999997</v>
      </c>
      <c r="F1068" s="23">
        <v>61812.2013691795</v>
      </c>
      <c r="G1068" s="23" t="s">
        <v>117</v>
      </c>
      <c r="H1068" s="16" t="s">
        <v>117</v>
      </c>
      <c r="I1068" s="16" t="s">
        <v>117</v>
      </c>
      <c r="J1068" s="16" t="s">
        <v>117</v>
      </c>
      <c r="K1068" s="17" t="s">
        <v>117</v>
      </c>
      <c r="L1068" s="18" t="s">
        <v>117</v>
      </c>
      <c r="N1068" s="20" t="s">
        <v>117</v>
      </c>
    </row>
    <row r="1069" spans="1:14" x14ac:dyDescent="0.3">
      <c r="A1069" s="12" t="s">
        <v>359</v>
      </c>
      <c r="B1069" s="12" t="s">
        <v>147</v>
      </c>
      <c r="C1069" s="12" t="s">
        <v>360</v>
      </c>
      <c r="D1069" s="12" t="s">
        <v>79</v>
      </c>
      <c r="E1069" s="21">
        <v>7.9950436706666599</v>
      </c>
      <c r="F1069" s="23">
        <v>99249.162140268905</v>
      </c>
      <c r="G1069" s="23" t="s">
        <v>117</v>
      </c>
      <c r="H1069" s="16" t="s">
        <v>117</v>
      </c>
      <c r="I1069" s="16" t="s">
        <v>117</v>
      </c>
      <c r="J1069" s="16" t="s">
        <v>117</v>
      </c>
      <c r="K1069" s="17" t="s">
        <v>117</v>
      </c>
      <c r="L1069" s="18" t="s">
        <v>117</v>
      </c>
      <c r="N1069" s="20" t="s">
        <v>117</v>
      </c>
    </row>
    <row r="1070" spans="1:14" x14ac:dyDescent="0.3">
      <c r="A1070" s="12" t="s">
        <v>361</v>
      </c>
      <c r="B1070" s="12" t="s">
        <v>147</v>
      </c>
      <c r="C1070" s="12" t="s">
        <v>150</v>
      </c>
      <c r="D1070" s="12" t="s">
        <v>79</v>
      </c>
      <c r="E1070" s="21">
        <v>7.9950695616000003</v>
      </c>
      <c r="F1070" s="23">
        <v>5401.8615702458301</v>
      </c>
      <c r="G1070" s="23" t="s">
        <v>117</v>
      </c>
      <c r="H1070" s="16" t="s">
        <v>117</v>
      </c>
      <c r="I1070" s="16" t="s">
        <v>117</v>
      </c>
      <c r="J1070" s="16" t="s">
        <v>117</v>
      </c>
      <c r="K1070" s="17" t="s">
        <v>117</v>
      </c>
      <c r="L1070" s="18" t="s">
        <v>117</v>
      </c>
      <c r="N1070" s="20" t="s">
        <v>117</v>
      </c>
    </row>
    <row r="1071" spans="1:14" x14ac:dyDescent="0.3">
      <c r="A1071" s="12" t="s">
        <v>362</v>
      </c>
      <c r="B1071" s="12" t="s">
        <v>147</v>
      </c>
      <c r="C1071" s="12" t="s">
        <v>170</v>
      </c>
      <c r="D1071" s="12" t="s">
        <v>79</v>
      </c>
      <c r="E1071" s="21">
        <v>7.9949838719999997</v>
      </c>
      <c r="F1071" s="23">
        <v>52207.776757166102</v>
      </c>
      <c r="G1071" s="23" t="s">
        <v>117</v>
      </c>
      <c r="H1071" s="16" t="s">
        <v>117</v>
      </c>
      <c r="I1071" s="16" t="s">
        <v>117</v>
      </c>
      <c r="J1071" s="16" t="s">
        <v>117</v>
      </c>
      <c r="K1071" s="17" t="s">
        <v>117</v>
      </c>
      <c r="L1071" s="18" t="s">
        <v>117</v>
      </c>
      <c r="N1071" s="20" t="s">
        <v>117</v>
      </c>
    </row>
    <row r="1072" spans="1:14" x14ac:dyDescent="0.3">
      <c r="A1072" s="12" t="s">
        <v>363</v>
      </c>
      <c r="B1072" s="12" t="s">
        <v>147</v>
      </c>
      <c r="C1072" s="12" t="s">
        <v>199</v>
      </c>
      <c r="D1072" s="12" t="s">
        <v>79</v>
      </c>
      <c r="E1072" s="21">
        <v>7.9950619818666597</v>
      </c>
      <c r="F1072" s="23">
        <v>69962.788227378507</v>
      </c>
      <c r="G1072" s="23" t="s">
        <v>117</v>
      </c>
      <c r="H1072" s="16" t="s">
        <v>117</v>
      </c>
      <c r="I1072" s="16" t="s">
        <v>117</v>
      </c>
      <c r="J1072" s="16" t="s">
        <v>117</v>
      </c>
      <c r="K1072" s="17" t="s">
        <v>117</v>
      </c>
      <c r="L1072" s="18" t="s">
        <v>117</v>
      </c>
      <c r="N1072" s="20" t="s">
        <v>117</v>
      </c>
    </row>
    <row r="1073" spans="1:14" x14ac:dyDescent="0.3">
      <c r="A1073" s="12" t="s">
        <v>364</v>
      </c>
      <c r="B1073" s="12" t="s">
        <v>147</v>
      </c>
      <c r="C1073" s="12" t="s">
        <v>209</v>
      </c>
      <c r="D1073" s="12" t="s">
        <v>79</v>
      </c>
      <c r="E1073" s="21">
        <v>7.9949555573333297</v>
      </c>
      <c r="F1073" s="23">
        <v>52481.728039789203</v>
      </c>
      <c r="G1073" s="23" t="s">
        <v>117</v>
      </c>
      <c r="H1073" s="16" t="s">
        <v>117</v>
      </c>
      <c r="I1073" s="16" t="s">
        <v>117</v>
      </c>
      <c r="J1073" s="16" t="s">
        <v>117</v>
      </c>
      <c r="K1073" s="17" t="s">
        <v>117</v>
      </c>
      <c r="L1073" s="18" t="s">
        <v>117</v>
      </c>
      <c r="N1073" s="20" t="s">
        <v>117</v>
      </c>
    </row>
    <row r="1074" spans="1:14" x14ac:dyDescent="0.3">
      <c r="A1074" s="12" t="s">
        <v>365</v>
      </c>
      <c r="B1074" s="12" t="s">
        <v>147</v>
      </c>
      <c r="C1074" s="12" t="s">
        <v>78</v>
      </c>
      <c r="D1074" s="12" t="s">
        <v>79</v>
      </c>
      <c r="E1074" s="21">
        <v>7.9950091557333298</v>
      </c>
      <c r="F1074" s="23">
        <v>9071.2821525262207</v>
      </c>
      <c r="G1074" s="23" t="s">
        <v>117</v>
      </c>
      <c r="H1074" s="16" t="s">
        <v>117</v>
      </c>
      <c r="I1074" s="16" t="s">
        <v>117</v>
      </c>
      <c r="J1074" s="16" t="s">
        <v>117</v>
      </c>
      <c r="K1074" s="17" t="s">
        <v>117</v>
      </c>
      <c r="L1074" s="18" t="s">
        <v>117</v>
      </c>
      <c r="N1074" s="20" t="s">
        <v>117</v>
      </c>
    </row>
    <row r="1075" spans="1:14" x14ac:dyDescent="0.3">
      <c r="A1075" s="12" t="s">
        <v>366</v>
      </c>
      <c r="B1075" s="12" t="s">
        <v>147</v>
      </c>
      <c r="C1075" s="12" t="s">
        <v>156</v>
      </c>
      <c r="D1075" s="12" t="s">
        <v>79</v>
      </c>
      <c r="E1075" s="21">
        <v>7.9950632269333299</v>
      </c>
      <c r="F1075" s="23">
        <v>2761.2620894132401</v>
      </c>
      <c r="G1075" s="23" t="s">
        <v>117</v>
      </c>
      <c r="H1075" s="16" t="s">
        <v>117</v>
      </c>
      <c r="I1075" s="16" t="s">
        <v>117</v>
      </c>
      <c r="J1075" s="16" t="s">
        <v>117</v>
      </c>
      <c r="K1075" s="17" t="s">
        <v>117</v>
      </c>
      <c r="L1075" s="18" t="s">
        <v>117</v>
      </c>
      <c r="N1075" s="20" t="s">
        <v>117</v>
      </c>
    </row>
    <row r="1076" spans="1:14" x14ac:dyDescent="0.3">
      <c r="A1076" s="12" t="s">
        <v>367</v>
      </c>
      <c r="B1076" s="12" t="s">
        <v>147</v>
      </c>
      <c r="C1076" s="12" t="s">
        <v>152</v>
      </c>
      <c r="D1076" s="12" t="s">
        <v>79</v>
      </c>
      <c r="E1076" s="21">
        <v>7.9949364786666601</v>
      </c>
      <c r="F1076" s="23">
        <v>105590.42393011101</v>
      </c>
      <c r="G1076" s="23" t="s">
        <v>117</v>
      </c>
      <c r="H1076" s="16" t="s">
        <v>117</v>
      </c>
      <c r="I1076" s="16" t="s">
        <v>117</v>
      </c>
      <c r="J1076" s="16" t="s">
        <v>117</v>
      </c>
      <c r="K1076" s="17" t="s">
        <v>117</v>
      </c>
      <c r="L1076" s="18" t="s">
        <v>117</v>
      </c>
      <c r="N1076" s="20" t="s">
        <v>117</v>
      </c>
    </row>
    <row r="1077" spans="1:14" x14ac:dyDescent="0.3">
      <c r="A1077" s="12" t="s">
        <v>368</v>
      </c>
      <c r="B1077" s="12" t="s">
        <v>147</v>
      </c>
      <c r="C1077" s="12" t="s">
        <v>369</v>
      </c>
      <c r="D1077" s="12" t="s">
        <v>79</v>
      </c>
      <c r="E1077" s="21">
        <v>7.9950712906666599</v>
      </c>
      <c r="F1077" s="23">
        <v>107088.134058451</v>
      </c>
      <c r="G1077" s="23" t="s">
        <v>117</v>
      </c>
      <c r="H1077" s="16" t="s">
        <v>117</v>
      </c>
      <c r="I1077" s="16" t="s">
        <v>117</v>
      </c>
      <c r="J1077" s="16" t="s">
        <v>117</v>
      </c>
      <c r="K1077" s="17" t="s">
        <v>117</v>
      </c>
      <c r="L1077" s="18" t="s">
        <v>117</v>
      </c>
      <c r="N1077" s="20" t="s">
        <v>117</v>
      </c>
    </row>
    <row r="1078" spans="1:14" x14ac:dyDescent="0.3">
      <c r="A1078" s="12" t="s">
        <v>370</v>
      </c>
      <c r="B1078" s="12" t="s">
        <v>147</v>
      </c>
      <c r="C1078" s="12" t="s">
        <v>164</v>
      </c>
      <c r="D1078" s="12" t="s">
        <v>79</v>
      </c>
      <c r="E1078" s="21">
        <v>7.9951133664</v>
      </c>
      <c r="F1078" s="23">
        <v>62407.466700559802</v>
      </c>
      <c r="G1078" s="23" t="s">
        <v>117</v>
      </c>
      <c r="H1078" s="16" t="s">
        <v>117</v>
      </c>
      <c r="I1078" s="16" t="s">
        <v>117</v>
      </c>
      <c r="J1078" s="16" t="s">
        <v>117</v>
      </c>
      <c r="K1078" s="17" t="s">
        <v>117</v>
      </c>
      <c r="L1078" s="18" t="s">
        <v>117</v>
      </c>
      <c r="N1078" s="20" t="s">
        <v>117</v>
      </c>
    </row>
    <row r="1079" spans="1:14" x14ac:dyDescent="0.3">
      <c r="A1079" s="12" t="s">
        <v>371</v>
      </c>
      <c r="B1079" s="12" t="s">
        <v>147</v>
      </c>
      <c r="C1079" s="12" t="s">
        <v>166</v>
      </c>
      <c r="D1079" s="12" t="s">
        <v>103</v>
      </c>
      <c r="E1079" s="21">
        <v>8.0049872143999998</v>
      </c>
      <c r="F1079" s="23">
        <v>4484.9196104245302</v>
      </c>
      <c r="G1079" s="23" t="s">
        <v>117</v>
      </c>
      <c r="H1079" s="16" t="s">
        <v>117</v>
      </c>
      <c r="I1079" s="16" t="s">
        <v>117</v>
      </c>
      <c r="J1079" s="16" t="s">
        <v>117</v>
      </c>
      <c r="K1079" s="17" t="s">
        <v>117</v>
      </c>
      <c r="L1079" s="18" t="s">
        <v>117</v>
      </c>
      <c r="N1079" s="20" t="s">
        <v>117</v>
      </c>
    </row>
    <row r="1080" spans="1:14" x14ac:dyDescent="0.3">
      <c r="A1080" s="12" t="s">
        <v>372</v>
      </c>
      <c r="B1080" s="12" t="s">
        <v>147</v>
      </c>
      <c r="C1080" s="12" t="s">
        <v>220</v>
      </c>
      <c r="D1080" s="12" t="s">
        <v>79</v>
      </c>
      <c r="E1080" s="21">
        <v>7.9950231706666601</v>
      </c>
      <c r="F1080" s="23">
        <v>73201.319598048503</v>
      </c>
      <c r="G1080" s="23" t="s">
        <v>117</v>
      </c>
      <c r="H1080" s="16" t="s">
        <v>117</v>
      </c>
      <c r="I1080" s="16" t="s">
        <v>117</v>
      </c>
      <c r="J1080" s="16" t="s">
        <v>117</v>
      </c>
      <c r="K1080" s="17" t="s">
        <v>117</v>
      </c>
      <c r="L1080" s="18" t="s">
        <v>117</v>
      </c>
      <c r="N1080" s="20" t="s">
        <v>117</v>
      </c>
    </row>
    <row r="1081" spans="1:14" x14ac:dyDescent="0.3">
      <c r="A1081" s="12" t="s">
        <v>373</v>
      </c>
      <c r="B1081" s="12" t="s">
        <v>147</v>
      </c>
      <c r="C1081" s="12" t="s">
        <v>150</v>
      </c>
      <c r="D1081" s="12" t="s">
        <v>79</v>
      </c>
      <c r="E1081" s="21">
        <v>7.9950162215999896</v>
      </c>
      <c r="F1081" s="23">
        <v>4186.2729053621397</v>
      </c>
      <c r="G1081" s="23" t="s">
        <v>117</v>
      </c>
      <c r="H1081" s="16" t="s">
        <v>117</v>
      </c>
      <c r="I1081" s="16" t="s">
        <v>117</v>
      </c>
      <c r="J1081" s="16" t="s">
        <v>117</v>
      </c>
      <c r="K1081" s="17" t="s">
        <v>117</v>
      </c>
      <c r="L1081" s="18" t="s">
        <v>117</v>
      </c>
      <c r="N1081" s="20" t="s">
        <v>117</v>
      </c>
    </row>
    <row r="1082" spans="1:14" x14ac:dyDescent="0.3">
      <c r="A1082" s="12" t="s">
        <v>374</v>
      </c>
      <c r="B1082" s="12" t="s">
        <v>147</v>
      </c>
      <c r="C1082" s="12" t="s">
        <v>375</v>
      </c>
      <c r="D1082" s="12" t="s">
        <v>79</v>
      </c>
      <c r="E1082" s="21">
        <v>7.9950117813333303</v>
      </c>
      <c r="F1082" s="23">
        <v>62525.991379499101</v>
      </c>
      <c r="G1082" s="23" t="s">
        <v>117</v>
      </c>
      <c r="H1082" s="16" t="s">
        <v>117</v>
      </c>
      <c r="I1082" s="16" t="s">
        <v>117</v>
      </c>
      <c r="J1082" s="16" t="s">
        <v>117</v>
      </c>
      <c r="K1082" s="17" t="s">
        <v>117</v>
      </c>
      <c r="L1082" s="18" t="s">
        <v>117</v>
      </c>
      <c r="N1082" s="20" t="s">
        <v>117</v>
      </c>
    </row>
    <row r="1083" spans="1:14" x14ac:dyDescent="0.3">
      <c r="A1083" s="12" t="s">
        <v>376</v>
      </c>
      <c r="B1083" s="12" t="s">
        <v>147</v>
      </c>
      <c r="C1083" s="12" t="s">
        <v>197</v>
      </c>
      <c r="D1083" s="12" t="s">
        <v>79</v>
      </c>
      <c r="E1083" s="21">
        <v>7.9950143245333303</v>
      </c>
      <c r="F1083" s="23">
        <v>59442.085589551098</v>
      </c>
      <c r="G1083" s="23" t="s">
        <v>117</v>
      </c>
      <c r="H1083" s="16" t="s">
        <v>117</v>
      </c>
      <c r="I1083" s="16" t="s">
        <v>117</v>
      </c>
      <c r="J1083" s="16" t="s">
        <v>117</v>
      </c>
      <c r="K1083" s="17" t="s">
        <v>117</v>
      </c>
      <c r="L1083" s="18" t="s">
        <v>117</v>
      </c>
      <c r="N1083" s="20" t="s">
        <v>117</v>
      </c>
    </row>
    <row r="1084" spans="1:14" x14ac:dyDescent="0.3">
      <c r="A1084" s="12" t="s">
        <v>377</v>
      </c>
      <c r="B1084" s="12" t="s">
        <v>147</v>
      </c>
      <c r="C1084" s="12" t="s">
        <v>174</v>
      </c>
      <c r="D1084" s="12" t="s">
        <v>79</v>
      </c>
      <c r="E1084" s="21">
        <v>7.9950241560000004</v>
      </c>
      <c r="F1084" s="23">
        <v>38141.433636941103</v>
      </c>
      <c r="G1084" s="23" t="s">
        <v>117</v>
      </c>
      <c r="H1084" s="16" t="s">
        <v>117</v>
      </c>
      <c r="I1084" s="16" t="s">
        <v>117</v>
      </c>
      <c r="J1084" s="16" t="s">
        <v>117</v>
      </c>
      <c r="K1084" s="17" t="s">
        <v>117</v>
      </c>
      <c r="L1084" s="18" t="s">
        <v>117</v>
      </c>
      <c r="N1084" s="20" t="s">
        <v>117</v>
      </c>
    </row>
    <row r="1085" spans="1:14" x14ac:dyDescent="0.3">
      <c r="A1085" s="12" t="s">
        <v>378</v>
      </c>
      <c r="B1085" s="12" t="s">
        <v>147</v>
      </c>
      <c r="C1085" s="12" t="s">
        <v>162</v>
      </c>
      <c r="D1085" s="12" t="s">
        <v>79</v>
      </c>
      <c r="E1085" s="21">
        <v>7.9950204770666602</v>
      </c>
      <c r="F1085" s="23">
        <v>69393.890421503005</v>
      </c>
      <c r="G1085" s="23" t="s">
        <v>117</v>
      </c>
      <c r="H1085" s="16" t="s">
        <v>117</v>
      </c>
      <c r="I1085" s="16" t="s">
        <v>117</v>
      </c>
      <c r="J1085" s="16" t="s">
        <v>117</v>
      </c>
      <c r="K1085" s="17" t="s">
        <v>117</v>
      </c>
      <c r="L1085" s="18" t="s">
        <v>117</v>
      </c>
      <c r="N1085" s="20" t="s">
        <v>117</v>
      </c>
    </row>
    <row r="1086" spans="1:14" x14ac:dyDescent="0.3">
      <c r="A1086" s="12" t="s">
        <v>379</v>
      </c>
      <c r="B1086" s="12" t="s">
        <v>147</v>
      </c>
      <c r="C1086" s="12" t="s">
        <v>203</v>
      </c>
      <c r="D1086" s="12" t="s">
        <v>79</v>
      </c>
      <c r="E1086" s="21">
        <v>7.9950428487999998</v>
      </c>
      <c r="F1086" s="23">
        <v>43085.872719489998</v>
      </c>
      <c r="G1086" s="23" t="s">
        <v>117</v>
      </c>
      <c r="H1086" s="16" t="s">
        <v>117</v>
      </c>
      <c r="I1086" s="16" t="s">
        <v>117</v>
      </c>
      <c r="J1086" s="16" t="s">
        <v>117</v>
      </c>
      <c r="K1086" s="17" t="s">
        <v>117</v>
      </c>
      <c r="L1086" s="18" t="s">
        <v>117</v>
      </c>
      <c r="N1086" s="20" t="s">
        <v>117</v>
      </c>
    </row>
    <row r="1087" spans="1:14" x14ac:dyDescent="0.3">
      <c r="A1087" s="12" t="s">
        <v>380</v>
      </c>
      <c r="B1087" s="12" t="s">
        <v>147</v>
      </c>
      <c r="C1087" s="12" t="s">
        <v>154</v>
      </c>
      <c r="D1087" s="12" t="s">
        <v>79</v>
      </c>
      <c r="E1087" s="21">
        <v>7.99506133066666</v>
      </c>
      <c r="F1087" s="23">
        <v>46314.523072710901</v>
      </c>
      <c r="G1087" s="23" t="s">
        <v>117</v>
      </c>
      <c r="H1087" s="16" t="s">
        <v>117</v>
      </c>
      <c r="I1087" s="16" t="s">
        <v>117</v>
      </c>
      <c r="J1087" s="16" t="s">
        <v>117</v>
      </c>
      <c r="K1087" s="17" t="s">
        <v>117</v>
      </c>
      <c r="L1087" s="18" t="s">
        <v>117</v>
      </c>
      <c r="N1087" s="20" t="s">
        <v>117</v>
      </c>
    </row>
    <row r="1088" spans="1:14" x14ac:dyDescent="0.3">
      <c r="A1088" s="12" t="s">
        <v>381</v>
      </c>
      <c r="B1088" s="12" t="s">
        <v>147</v>
      </c>
      <c r="C1088" s="12" t="s">
        <v>78</v>
      </c>
      <c r="D1088" s="12" t="s">
        <v>79</v>
      </c>
      <c r="E1088" s="21">
        <v>7.9949903520000003</v>
      </c>
      <c r="F1088" s="23">
        <v>5029.8226364111097</v>
      </c>
      <c r="G1088" s="23" t="s">
        <v>117</v>
      </c>
      <c r="H1088" s="16" t="s">
        <v>117</v>
      </c>
      <c r="I1088" s="16" t="s">
        <v>117</v>
      </c>
      <c r="J1088" s="16" t="s">
        <v>117</v>
      </c>
      <c r="K1088" s="17" t="s">
        <v>117</v>
      </c>
      <c r="L1088" s="18" t="s">
        <v>117</v>
      </c>
      <c r="N1088" s="20" t="s">
        <v>117</v>
      </c>
    </row>
    <row r="1089" spans="1:14" x14ac:dyDescent="0.3">
      <c r="A1089" s="12" t="s">
        <v>382</v>
      </c>
      <c r="B1089" s="12" t="s">
        <v>147</v>
      </c>
      <c r="C1089" s="12" t="s">
        <v>205</v>
      </c>
      <c r="D1089" s="12" t="s">
        <v>79</v>
      </c>
      <c r="E1089" s="21">
        <v>7.9951028368000001</v>
      </c>
      <c r="F1089" s="23">
        <v>41872.772871887202</v>
      </c>
      <c r="G1089" s="23" t="s">
        <v>117</v>
      </c>
      <c r="H1089" s="16" t="s">
        <v>117</v>
      </c>
      <c r="I1089" s="16" t="s">
        <v>117</v>
      </c>
      <c r="J1089" s="16" t="s">
        <v>117</v>
      </c>
      <c r="K1089" s="17" t="s">
        <v>117</v>
      </c>
      <c r="L1089" s="18" t="s">
        <v>117</v>
      </c>
      <c r="N1089" s="20" t="s">
        <v>117</v>
      </c>
    </row>
    <row r="1090" spans="1:14" x14ac:dyDescent="0.3">
      <c r="A1090" s="12" t="s">
        <v>383</v>
      </c>
      <c r="B1090" s="12" t="s">
        <v>147</v>
      </c>
      <c r="C1090" s="12" t="s">
        <v>176</v>
      </c>
      <c r="D1090" s="12" t="s">
        <v>79</v>
      </c>
      <c r="E1090" s="21">
        <v>7.9949791744000001</v>
      </c>
      <c r="F1090" s="23">
        <v>160696.099538896</v>
      </c>
      <c r="G1090" s="23" t="s">
        <v>117</v>
      </c>
      <c r="H1090" s="16" t="s">
        <v>117</v>
      </c>
      <c r="I1090" s="16" t="s">
        <v>117</v>
      </c>
      <c r="J1090" s="16" t="s">
        <v>117</v>
      </c>
      <c r="K1090" s="17" t="s">
        <v>117</v>
      </c>
      <c r="L1090" s="18" t="s">
        <v>117</v>
      </c>
      <c r="N1090" s="20" t="s">
        <v>117</v>
      </c>
    </row>
    <row r="1091" spans="1:14" x14ac:dyDescent="0.3">
      <c r="A1091" s="12" t="s">
        <v>384</v>
      </c>
      <c r="B1091" s="12" t="s">
        <v>147</v>
      </c>
      <c r="C1091" s="12" t="s">
        <v>213</v>
      </c>
      <c r="D1091" s="12" t="s">
        <v>79</v>
      </c>
      <c r="E1091" s="21">
        <v>7.9950745530666598</v>
      </c>
      <c r="F1091" s="23">
        <v>45008.913167795698</v>
      </c>
      <c r="G1091" s="23" t="s">
        <v>117</v>
      </c>
      <c r="H1091" s="16" t="s">
        <v>117</v>
      </c>
      <c r="I1091" s="16" t="s">
        <v>117</v>
      </c>
      <c r="J1091" s="16" t="s">
        <v>117</v>
      </c>
      <c r="K1091" s="17" t="s">
        <v>117</v>
      </c>
      <c r="L1091" s="18" t="s">
        <v>117</v>
      </c>
      <c r="N1091" s="20" t="s">
        <v>117</v>
      </c>
    </row>
    <row r="1092" spans="1:14" x14ac:dyDescent="0.3">
      <c r="A1092" s="12" t="s">
        <v>385</v>
      </c>
      <c r="B1092" s="12" t="s">
        <v>147</v>
      </c>
      <c r="C1092" s="12" t="s">
        <v>160</v>
      </c>
      <c r="D1092" s="12" t="s">
        <v>79</v>
      </c>
      <c r="E1092" s="21">
        <v>7.9950305954666598</v>
      </c>
      <c r="F1092" s="23">
        <v>52046.702718329099</v>
      </c>
      <c r="G1092" s="23" t="s">
        <v>117</v>
      </c>
      <c r="H1092" s="16" t="s">
        <v>117</v>
      </c>
      <c r="I1092" s="16" t="s">
        <v>117</v>
      </c>
      <c r="J1092" s="16" t="s">
        <v>117</v>
      </c>
      <c r="K1092" s="17" t="s">
        <v>117</v>
      </c>
      <c r="L1092" s="18" t="s">
        <v>117</v>
      </c>
      <c r="N1092" s="20" t="s">
        <v>117</v>
      </c>
    </row>
    <row r="1093" spans="1:14" x14ac:dyDescent="0.3">
      <c r="A1093" s="12" t="s">
        <v>386</v>
      </c>
      <c r="B1093" s="12" t="s">
        <v>147</v>
      </c>
      <c r="C1093" s="12" t="s">
        <v>211</v>
      </c>
      <c r="D1093" s="12" t="s">
        <v>79</v>
      </c>
      <c r="E1093" s="21">
        <v>7.9950331168000002</v>
      </c>
      <c r="F1093" s="23">
        <v>36823.230479207203</v>
      </c>
      <c r="G1093" s="23" t="s">
        <v>117</v>
      </c>
      <c r="H1093" s="16" t="s">
        <v>117</v>
      </c>
      <c r="I1093" s="16" t="s">
        <v>117</v>
      </c>
      <c r="J1093" s="16" t="s">
        <v>117</v>
      </c>
      <c r="K1093" s="17" t="s">
        <v>117</v>
      </c>
      <c r="L1093" s="18" t="s">
        <v>117</v>
      </c>
      <c r="N1093" s="20" t="s">
        <v>117</v>
      </c>
    </row>
    <row r="1094" spans="1:14" x14ac:dyDescent="0.3">
      <c r="A1094" s="12" t="s">
        <v>387</v>
      </c>
      <c r="B1094" s="12" t="s">
        <v>147</v>
      </c>
      <c r="C1094" s="12" t="s">
        <v>388</v>
      </c>
      <c r="D1094" s="12" t="s">
        <v>79</v>
      </c>
      <c r="E1094" s="21">
        <v>7.9950904682666604</v>
      </c>
      <c r="F1094" s="23">
        <v>66866.791922311706</v>
      </c>
      <c r="G1094" s="23" t="s">
        <v>117</v>
      </c>
      <c r="H1094" s="16" t="s">
        <v>117</v>
      </c>
      <c r="I1094" s="16" t="s">
        <v>117</v>
      </c>
      <c r="J1094" s="16" t="s">
        <v>117</v>
      </c>
      <c r="K1094" s="17" t="s">
        <v>117</v>
      </c>
      <c r="L1094" s="18" t="s">
        <v>117</v>
      </c>
      <c r="N1094" s="20" t="s">
        <v>117</v>
      </c>
    </row>
    <row r="1095" spans="1:14" x14ac:dyDescent="0.3">
      <c r="A1095" s="12" t="s">
        <v>389</v>
      </c>
      <c r="B1095" s="12" t="s">
        <v>147</v>
      </c>
      <c r="C1095" s="12" t="s">
        <v>148</v>
      </c>
      <c r="D1095" s="12" t="s">
        <v>103</v>
      </c>
      <c r="E1095" s="21">
        <v>7.9949987757333298</v>
      </c>
      <c r="F1095" s="23">
        <v>1534.7071265418799</v>
      </c>
      <c r="G1095" s="23" t="s">
        <v>117</v>
      </c>
      <c r="H1095" s="16" t="s">
        <v>117</v>
      </c>
      <c r="I1095" s="16" t="s">
        <v>117</v>
      </c>
      <c r="J1095" s="16" t="s">
        <v>117</v>
      </c>
      <c r="K1095" s="17" t="s">
        <v>117</v>
      </c>
      <c r="L1095" s="18" t="s">
        <v>117</v>
      </c>
      <c r="N1095" s="20" t="s">
        <v>117</v>
      </c>
    </row>
    <row r="1096" spans="1:14" x14ac:dyDescent="0.3">
      <c r="A1096" s="12" t="s">
        <v>390</v>
      </c>
      <c r="B1096" s="12" t="s">
        <v>147</v>
      </c>
      <c r="C1096" s="12" t="s">
        <v>183</v>
      </c>
      <c r="D1096" s="12" t="s">
        <v>79</v>
      </c>
      <c r="E1096" s="21">
        <v>7.9949729301333301</v>
      </c>
      <c r="F1096" s="23">
        <v>41662.830650838303</v>
      </c>
      <c r="G1096" s="23" t="s">
        <v>117</v>
      </c>
      <c r="H1096" s="16" t="s">
        <v>117</v>
      </c>
      <c r="I1096" s="16" t="s">
        <v>117</v>
      </c>
      <c r="J1096" s="16" t="s">
        <v>117</v>
      </c>
      <c r="K1096" s="17" t="s">
        <v>117</v>
      </c>
      <c r="L1096" s="18" t="s">
        <v>117</v>
      </c>
      <c r="N1096" s="20" t="s">
        <v>117</v>
      </c>
    </row>
    <row r="1097" spans="1:14" x14ac:dyDescent="0.3">
      <c r="A1097" s="12" t="s">
        <v>391</v>
      </c>
      <c r="B1097" s="12" t="s">
        <v>147</v>
      </c>
      <c r="C1097" s="12" t="s">
        <v>194</v>
      </c>
      <c r="D1097" s="12" t="s">
        <v>79</v>
      </c>
      <c r="E1097" s="21">
        <v>7.9949737279999997</v>
      </c>
      <c r="F1097" s="23">
        <v>79229.606054273303</v>
      </c>
      <c r="G1097" s="23" t="s">
        <v>117</v>
      </c>
      <c r="H1097" s="16" t="s">
        <v>117</v>
      </c>
      <c r="I1097" s="16" t="s">
        <v>117</v>
      </c>
      <c r="J1097" s="16" t="s">
        <v>117</v>
      </c>
      <c r="K1097" s="17" t="s">
        <v>117</v>
      </c>
      <c r="L1097" s="18" t="s">
        <v>117</v>
      </c>
      <c r="N1097" s="20" t="s">
        <v>117</v>
      </c>
    </row>
    <row r="1098" spans="1:14" x14ac:dyDescent="0.3">
      <c r="A1098" s="12" t="s">
        <v>392</v>
      </c>
      <c r="B1098" s="12" t="s">
        <v>147</v>
      </c>
      <c r="C1098" s="12" t="s">
        <v>216</v>
      </c>
      <c r="D1098" s="12" t="s">
        <v>79</v>
      </c>
      <c r="E1098" s="21">
        <v>8.0050178711999997</v>
      </c>
      <c r="F1098" s="23">
        <v>7464.4109261416297</v>
      </c>
      <c r="G1098" s="23" t="s">
        <v>117</v>
      </c>
      <c r="H1098" s="16" t="s">
        <v>117</v>
      </c>
      <c r="I1098" s="16" t="s">
        <v>117</v>
      </c>
      <c r="J1098" s="16" t="s">
        <v>117</v>
      </c>
      <c r="K1098" s="17" t="s">
        <v>117</v>
      </c>
      <c r="L1098" s="18" t="s">
        <v>117</v>
      </c>
      <c r="N1098" s="20" t="s">
        <v>117</v>
      </c>
    </row>
    <row r="1099" spans="1:14" x14ac:dyDescent="0.3">
      <c r="A1099" s="12" t="s">
        <v>393</v>
      </c>
      <c r="B1099" s="12" t="s">
        <v>147</v>
      </c>
      <c r="C1099" s="12" t="s">
        <v>189</v>
      </c>
      <c r="D1099" s="12" t="s">
        <v>79</v>
      </c>
      <c r="E1099" s="21">
        <v>7.99499406533333</v>
      </c>
      <c r="F1099" s="23">
        <v>44266.399164771799</v>
      </c>
      <c r="G1099" s="23" t="s">
        <v>117</v>
      </c>
      <c r="H1099" s="16" t="s">
        <v>117</v>
      </c>
      <c r="I1099" s="16" t="s">
        <v>117</v>
      </c>
      <c r="J1099" s="16" t="s">
        <v>117</v>
      </c>
      <c r="K1099" s="17" t="s">
        <v>117</v>
      </c>
      <c r="L1099" s="18" t="s">
        <v>117</v>
      </c>
      <c r="N1099" s="20" t="s">
        <v>117</v>
      </c>
    </row>
    <row r="1100" spans="1:14" x14ac:dyDescent="0.3">
      <c r="A1100" s="12" t="s">
        <v>394</v>
      </c>
      <c r="B1100" s="12" t="s">
        <v>147</v>
      </c>
      <c r="C1100" s="12" t="s">
        <v>185</v>
      </c>
      <c r="D1100" s="12" t="s">
        <v>79</v>
      </c>
      <c r="E1100" s="21">
        <v>7.9950679197333301</v>
      </c>
      <c r="F1100" s="23">
        <v>67011.408652430706</v>
      </c>
      <c r="G1100" s="23" t="s">
        <v>117</v>
      </c>
      <c r="H1100" s="16" t="s">
        <v>117</v>
      </c>
      <c r="I1100" s="16" t="s">
        <v>117</v>
      </c>
      <c r="J1100" s="16" t="s">
        <v>117</v>
      </c>
      <c r="K1100" s="17" t="s">
        <v>117</v>
      </c>
      <c r="L1100" s="18" t="s">
        <v>117</v>
      </c>
      <c r="N1100" s="20" t="s">
        <v>117</v>
      </c>
    </row>
    <row r="1101" spans="1:14" x14ac:dyDescent="0.3">
      <c r="A1101" s="12" t="s">
        <v>395</v>
      </c>
      <c r="B1101" s="12" t="s">
        <v>147</v>
      </c>
      <c r="C1101" s="12" t="s">
        <v>396</v>
      </c>
      <c r="D1101" s="12" t="s">
        <v>79</v>
      </c>
      <c r="E1101" s="21">
        <v>7.9950960672000004</v>
      </c>
      <c r="F1101" s="23">
        <v>49636.121464162097</v>
      </c>
      <c r="G1101" s="23" t="s">
        <v>117</v>
      </c>
      <c r="H1101" s="16" t="s">
        <v>117</v>
      </c>
      <c r="I1101" s="16" t="s">
        <v>117</v>
      </c>
      <c r="J1101" s="16" t="s">
        <v>117</v>
      </c>
      <c r="K1101" s="17" t="s">
        <v>117</v>
      </c>
      <c r="L1101" s="18" t="s">
        <v>117</v>
      </c>
      <c r="N1101" s="20" t="s">
        <v>117</v>
      </c>
    </row>
    <row r="1102" spans="1:14" x14ac:dyDescent="0.3">
      <c r="A1102" s="12" t="s">
        <v>397</v>
      </c>
      <c r="B1102" s="12" t="s">
        <v>147</v>
      </c>
      <c r="C1102" s="12" t="s">
        <v>181</v>
      </c>
      <c r="D1102" s="12" t="s">
        <v>79</v>
      </c>
      <c r="E1102" s="21">
        <v>7.9950410192000003</v>
      </c>
      <c r="F1102" s="23">
        <v>26260.038867294101</v>
      </c>
      <c r="G1102" s="23" t="s">
        <v>117</v>
      </c>
      <c r="H1102" s="16" t="s">
        <v>117</v>
      </c>
      <c r="I1102" s="16" t="s">
        <v>117</v>
      </c>
      <c r="J1102" s="16" t="s">
        <v>117</v>
      </c>
      <c r="K1102" s="17" t="s">
        <v>117</v>
      </c>
      <c r="L1102" s="18" t="s">
        <v>117</v>
      </c>
      <c r="N1102" s="20" t="s">
        <v>117</v>
      </c>
    </row>
    <row r="1103" spans="1:14" x14ac:dyDescent="0.3">
      <c r="A1103" s="12" t="s">
        <v>398</v>
      </c>
      <c r="B1103" s="12" t="s">
        <v>147</v>
      </c>
      <c r="C1103" s="12" t="s">
        <v>218</v>
      </c>
      <c r="D1103" s="12" t="s">
        <v>79</v>
      </c>
      <c r="E1103" s="21">
        <v>7.99493156853333</v>
      </c>
      <c r="F1103" s="23">
        <v>35114.303374891198</v>
      </c>
      <c r="G1103" s="23" t="s">
        <v>117</v>
      </c>
      <c r="H1103" s="16" t="s">
        <v>117</v>
      </c>
      <c r="I1103" s="16" t="s">
        <v>117</v>
      </c>
      <c r="J1103" s="16" t="s">
        <v>117</v>
      </c>
      <c r="K1103" s="17" t="s">
        <v>117</v>
      </c>
      <c r="L1103" s="18" t="s">
        <v>117</v>
      </c>
      <c r="N1103" s="20" t="s">
        <v>117</v>
      </c>
    </row>
    <row r="1104" spans="1:14" x14ac:dyDescent="0.3">
      <c r="A1104" s="12" t="s">
        <v>399</v>
      </c>
      <c r="B1104" s="12" t="s">
        <v>147</v>
      </c>
      <c r="C1104" s="12" t="s">
        <v>168</v>
      </c>
      <c r="D1104" s="12" t="s">
        <v>79</v>
      </c>
      <c r="E1104" s="21">
        <v>7.9951056738666599</v>
      </c>
      <c r="F1104" s="23">
        <v>42989.519493109699</v>
      </c>
      <c r="G1104" s="23" t="s">
        <v>117</v>
      </c>
      <c r="H1104" s="16" t="s">
        <v>117</v>
      </c>
      <c r="I1104" s="16" t="s">
        <v>117</v>
      </c>
      <c r="J1104" s="16" t="s">
        <v>117</v>
      </c>
      <c r="K1104" s="17" t="s">
        <v>117</v>
      </c>
      <c r="L1104" s="18" t="s">
        <v>117</v>
      </c>
      <c r="N1104" s="20" t="s">
        <v>117</v>
      </c>
    </row>
    <row r="1105" spans="1:14" x14ac:dyDescent="0.3">
      <c r="A1105" s="12" t="s">
        <v>400</v>
      </c>
      <c r="B1105" s="12" t="s">
        <v>147</v>
      </c>
      <c r="C1105" s="12" t="s">
        <v>78</v>
      </c>
      <c r="D1105" s="12" t="s">
        <v>103</v>
      </c>
      <c r="E1105" s="21">
        <v>7.9950261221333303</v>
      </c>
      <c r="F1105" s="23">
        <v>2666.2631267332999</v>
      </c>
      <c r="G1105" s="23" t="s">
        <v>117</v>
      </c>
      <c r="H1105" s="16" t="s">
        <v>117</v>
      </c>
      <c r="I1105" s="16" t="s">
        <v>117</v>
      </c>
      <c r="J1105" s="16" t="s">
        <v>117</v>
      </c>
      <c r="K1105" s="17" t="s">
        <v>117</v>
      </c>
      <c r="L1105" s="18" t="s">
        <v>117</v>
      </c>
      <c r="N1105" s="20" t="s">
        <v>117</v>
      </c>
    </row>
    <row r="1106" spans="1:14" x14ac:dyDescent="0.3">
      <c r="A1106" s="12" t="s">
        <v>401</v>
      </c>
      <c r="B1106" s="12" t="s">
        <v>147</v>
      </c>
      <c r="C1106" s="12" t="s">
        <v>150</v>
      </c>
      <c r="D1106" s="12" t="s">
        <v>103</v>
      </c>
      <c r="E1106" s="21">
        <v>8.0050797247999999</v>
      </c>
      <c r="F1106" s="23">
        <v>2427.7951991555101</v>
      </c>
      <c r="G1106" s="23" t="s">
        <v>117</v>
      </c>
      <c r="H1106" s="16" t="s">
        <v>117</v>
      </c>
      <c r="I1106" s="16" t="s">
        <v>117</v>
      </c>
      <c r="J1106" s="16" t="s">
        <v>117</v>
      </c>
      <c r="K1106" s="17" t="s">
        <v>117</v>
      </c>
      <c r="L1106" s="18" t="s">
        <v>117</v>
      </c>
      <c r="N1106" s="20" t="s">
        <v>117</v>
      </c>
    </row>
    <row r="1107" spans="1:14" x14ac:dyDescent="0.3">
      <c r="A1107" s="12" t="s">
        <v>402</v>
      </c>
      <c r="B1107" s="12" t="s">
        <v>147</v>
      </c>
      <c r="C1107" s="12" t="s">
        <v>78</v>
      </c>
      <c r="D1107" s="12" t="s">
        <v>103</v>
      </c>
      <c r="E1107" s="21">
        <v>7.9949439976000001</v>
      </c>
      <c r="F1107" s="23">
        <v>2310.3692040055198</v>
      </c>
      <c r="G1107" s="23" t="s">
        <v>117</v>
      </c>
      <c r="H1107" s="16" t="s">
        <v>117</v>
      </c>
      <c r="I1107" s="16" t="s">
        <v>117</v>
      </c>
      <c r="J1107" s="16" t="s">
        <v>117</v>
      </c>
      <c r="K1107" s="17" t="s">
        <v>117</v>
      </c>
      <c r="L1107" s="18" t="s">
        <v>117</v>
      </c>
      <c r="N1107" s="20" t="s">
        <v>117</v>
      </c>
    </row>
    <row r="1108" spans="1:14" x14ac:dyDescent="0.3">
      <c r="A1108" s="12" t="s">
        <v>403</v>
      </c>
      <c r="B1108" s="12" t="s">
        <v>147</v>
      </c>
      <c r="C1108" s="12" t="s">
        <v>150</v>
      </c>
      <c r="D1108" s="12" t="s">
        <v>103</v>
      </c>
      <c r="E1108" s="21">
        <v>7.9950144437333304</v>
      </c>
      <c r="F1108" s="23">
        <v>2065.0135531832402</v>
      </c>
      <c r="G1108" s="23" t="s">
        <v>117</v>
      </c>
      <c r="H1108" s="16" t="s">
        <v>117</v>
      </c>
      <c r="I1108" s="16" t="s">
        <v>117</v>
      </c>
      <c r="J1108" s="16" t="s">
        <v>117</v>
      </c>
      <c r="K1108" s="17" t="s">
        <v>117</v>
      </c>
      <c r="L1108" s="18" t="s">
        <v>117</v>
      </c>
      <c r="N1108" s="20" t="s">
        <v>117</v>
      </c>
    </row>
    <row r="1109" spans="1:14" x14ac:dyDescent="0.3">
      <c r="A1109" s="12" t="s">
        <v>404</v>
      </c>
      <c r="B1109" s="12" t="s">
        <v>147</v>
      </c>
      <c r="C1109" s="12" t="s">
        <v>78</v>
      </c>
      <c r="D1109" s="12" t="s">
        <v>103</v>
      </c>
      <c r="E1109" s="21">
        <v>7.9949517392000002</v>
      </c>
      <c r="F1109" s="23">
        <v>1622.4127420812199</v>
      </c>
      <c r="G1109" s="23" t="s">
        <v>117</v>
      </c>
      <c r="H1109" s="16" t="s">
        <v>117</v>
      </c>
      <c r="I1109" s="16" t="s">
        <v>117</v>
      </c>
      <c r="J1109" s="16" t="s">
        <v>117</v>
      </c>
      <c r="K1109" s="17" t="s">
        <v>117</v>
      </c>
      <c r="L1109" s="18" t="s">
        <v>117</v>
      </c>
      <c r="N1109" s="20" t="s">
        <v>117</v>
      </c>
    </row>
    <row r="1110" spans="1:14" x14ac:dyDescent="0.3">
      <c r="A1110" s="12" t="s">
        <v>405</v>
      </c>
      <c r="B1110" s="12" t="s">
        <v>147</v>
      </c>
      <c r="C1110" s="12" t="s">
        <v>192</v>
      </c>
      <c r="D1110" s="12" t="s">
        <v>79</v>
      </c>
      <c r="E1110" s="21">
        <v>7.9950689271999904</v>
      </c>
      <c r="F1110" s="23">
        <v>55078.8430356561</v>
      </c>
      <c r="G1110" s="23" t="s">
        <v>117</v>
      </c>
      <c r="H1110" s="16" t="s">
        <v>117</v>
      </c>
      <c r="I1110" s="16" t="s">
        <v>117</v>
      </c>
      <c r="J1110" s="16" t="s">
        <v>117</v>
      </c>
      <c r="K1110" s="17" t="s">
        <v>117</v>
      </c>
      <c r="L1110" s="18" t="s">
        <v>117</v>
      </c>
      <c r="N1110" s="20" t="s">
        <v>117</v>
      </c>
    </row>
    <row r="1111" spans="1:14" x14ac:dyDescent="0.3">
      <c r="A1111" s="12" t="s">
        <v>406</v>
      </c>
      <c r="B1111" s="12" t="s">
        <v>147</v>
      </c>
      <c r="C1111" s="12" t="s">
        <v>187</v>
      </c>
      <c r="D1111" s="12" t="s">
        <v>79</v>
      </c>
      <c r="E1111" s="21">
        <v>7.9950095965333299</v>
      </c>
      <c r="F1111" s="23">
        <v>39570.731382668098</v>
      </c>
      <c r="G1111" s="23" t="s">
        <v>117</v>
      </c>
      <c r="H1111" s="16" t="s">
        <v>117</v>
      </c>
      <c r="I1111" s="16" t="s">
        <v>117</v>
      </c>
      <c r="J1111" s="16" t="s">
        <v>117</v>
      </c>
      <c r="K1111" s="17" t="s">
        <v>117</v>
      </c>
      <c r="L1111" s="18" t="s">
        <v>117</v>
      </c>
      <c r="N1111" s="20" t="s">
        <v>117</v>
      </c>
    </row>
    <row r="1112" spans="1:14" x14ac:dyDescent="0.3">
      <c r="A1112" s="12" t="s">
        <v>407</v>
      </c>
      <c r="B1112" s="12" t="s">
        <v>147</v>
      </c>
      <c r="C1112" s="12" t="s">
        <v>170</v>
      </c>
      <c r="D1112" s="12" t="s">
        <v>79</v>
      </c>
      <c r="E1112" s="21">
        <v>7.9949428869333303</v>
      </c>
      <c r="F1112" s="23">
        <v>13175.961490424301</v>
      </c>
      <c r="G1112" s="23" t="s">
        <v>117</v>
      </c>
      <c r="H1112" s="16" t="s">
        <v>117</v>
      </c>
      <c r="I1112" s="16" t="s">
        <v>117</v>
      </c>
      <c r="J1112" s="16" t="s">
        <v>117</v>
      </c>
      <c r="K1112" s="17" t="s">
        <v>117</v>
      </c>
      <c r="L1112" s="18" t="s">
        <v>117</v>
      </c>
      <c r="N1112" s="20" t="s">
        <v>117</v>
      </c>
    </row>
    <row r="1113" spans="1:14" x14ac:dyDescent="0.3">
      <c r="A1113" s="12" t="s">
        <v>408</v>
      </c>
      <c r="B1113" s="12" t="s">
        <v>147</v>
      </c>
      <c r="C1113" s="12" t="s">
        <v>199</v>
      </c>
      <c r="D1113" s="12" t="s">
        <v>79</v>
      </c>
      <c r="E1113" s="21">
        <v>7.9950216997333303</v>
      </c>
      <c r="F1113" s="23">
        <v>27423.756610979199</v>
      </c>
      <c r="G1113" s="23" t="s">
        <v>117</v>
      </c>
      <c r="H1113" s="16" t="s">
        <v>117</v>
      </c>
      <c r="I1113" s="16" t="s">
        <v>117</v>
      </c>
      <c r="J1113" s="16" t="s">
        <v>117</v>
      </c>
      <c r="K1113" s="17" t="s">
        <v>117</v>
      </c>
      <c r="L1113" s="18" t="s">
        <v>117</v>
      </c>
      <c r="N1113" s="20" t="s">
        <v>117</v>
      </c>
    </row>
    <row r="1114" spans="1:14" x14ac:dyDescent="0.3">
      <c r="A1114" s="12" t="s">
        <v>409</v>
      </c>
      <c r="B1114" s="12" t="s">
        <v>147</v>
      </c>
      <c r="C1114" s="12" t="s">
        <v>156</v>
      </c>
      <c r="D1114" s="12" t="s">
        <v>103</v>
      </c>
      <c r="E1114" s="21">
        <v>7.9950625813333298</v>
      </c>
      <c r="F1114" s="23">
        <v>1650.44326207683</v>
      </c>
      <c r="G1114" s="23" t="s">
        <v>117</v>
      </c>
      <c r="H1114" s="16" t="s">
        <v>117</v>
      </c>
      <c r="I1114" s="16" t="s">
        <v>117</v>
      </c>
      <c r="J1114" s="16" t="s">
        <v>117</v>
      </c>
      <c r="K1114" s="17" t="s">
        <v>117</v>
      </c>
      <c r="L1114" s="18" t="s">
        <v>117</v>
      </c>
      <c r="N1114" s="20" t="s">
        <v>117</v>
      </c>
    </row>
    <row r="1115" spans="1:14" x14ac:dyDescent="0.3">
      <c r="A1115" s="12" t="s">
        <v>410</v>
      </c>
      <c r="B1115" s="12" t="s">
        <v>147</v>
      </c>
      <c r="C1115" s="12" t="s">
        <v>152</v>
      </c>
      <c r="D1115" s="12" t="s">
        <v>79</v>
      </c>
      <c r="E1115" s="21">
        <v>7.9949410245333299</v>
      </c>
      <c r="F1115" s="23">
        <v>54361.211757492099</v>
      </c>
      <c r="G1115" s="23" t="s">
        <v>117</v>
      </c>
      <c r="H1115" s="16" t="s">
        <v>117</v>
      </c>
      <c r="I1115" s="16" t="s">
        <v>117</v>
      </c>
      <c r="J1115" s="16" t="s">
        <v>117</v>
      </c>
      <c r="K1115" s="17" t="s">
        <v>117</v>
      </c>
      <c r="L1115" s="18" t="s">
        <v>117</v>
      </c>
      <c r="N1115" s="20" t="s">
        <v>117</v>
      </c>
    </row>
    <row r="1116" spans="1:14" x14ac:dyDescent="0.3">
      <c r="A1116" s="12" t="s">
        <v>411</v>
      </c>
      <c r="B1116" s="12" t="s">
        <v>147</v>
      </c>
      <c r="C1116" s="12" t="s">
        <v>150</v>
      </c>
      <c r="D1116" s="12" t="s">
        <v>103</v>
      </c>
      <c r="E1116" s="21">
        <v>7.9950795237333301</v>
      </c>
      <c r="F1116" s="23">
        <v>1881.6765488455301</v>
      </c>
      <c r="G1116" s="23" t="s">
        <v>117</v>
      </c>
      <c r="H1116" s="16" t="s">
        <v>117</v>
      </c>
      <c r="I1116" s="16" t="s">
        <v>117</v>
      </c>
      <c r="J1116" s="16" t="s">
        <v>117</v>
      </c>
      <c r="K1116" s="17" t="s">
        <v>117</v>
      </c>
      <c r="L1116" s="18" t="s">
        <v>117</v>
      </c>
      <c r="N1116" s="20" t="s">
        <v>117</v>
      </c>
    </row>
    <row r="1117" spans="1:14" x14ac:dyDescent="0.3">
      <c r="A1117" s="12" t="s">
        <v>412</v>
      </c>
      <c r="B1117" s="12" t="s">
        <v>147</v>
      </c>
      <c r="C1117" s="12" t="s">
        <v>174</v>
      </c>
      <c r="D1117" s="12" t="s">
        <v>79</v>
      </c>
      <c r="E1117" s="21">
        <v>7.9949337685333299</v>
      </c>
      <c r="F1117" s="23">
        <v>14429.840119685499</v>
      </c>
      <c r="G1117" s="23" t="s">
        <v>117</v>
      </c>
      <c r="H1117" s="16" t="s">
        <v>117</v>
      </c>
      <c r="I1117" s="16" t="s">
        <v>117</v>
      </c>
      <c r="J1117" s="16" t="s">
        <v>117</v>
      </c>
      <c r="K1117" s="17" t="s">
        <v>117</v>
      </c>
      <c r="L1117" s="18" t="s">
        <v>117</v>
      </c>
      <c r="N1117" s="20" t="s">
        <v>117</v>
      </c>
    </row>
    <row r="1118" spans="1:14" x14ac:dyDescent="0.3">
      <c r="A1118" s="12" t="s">
        <v>413</v>
      </c>
      <c r="B1118" s="12" t="s">
        <v>147</v>
      </c>
      <c r="C1118" s="12" t="s">
        <v>203</v>
      </c>
      <c r="D1118" s="12" t="s">
        <v>79</v>
      </c>
      <c r="E1118" s="21">
        <v>7.9950024223999998</v>
      </c>
      <c r="F1118" s="23">
        <v>18276.843204862798</v>
      </c>
      <c r="G1118" s="23" t="s">
        <v>117</v>
      </c>
      <c r="H1118" s="16" t="s">
        <v>117</v>
      </c>
      <c r="I1118" s="16" t="s">
        <v>117</v>
      </c>
      <c r="J1118" s="16" t="s">
        <v>117</v>
      </c>
      <c r="K1118" s="17" t="s">
        <v>117</v>
      </c>
      <c r="L1118" s="18" t="s">
        <v>117</v>
      </c>
      <c r="N1118" s="20" t="s">
        <v>117</v>
      </c>
    </row>
    <row r="1119" spans="1:14" x14ac:dyDescent="0.3">
      <c r="A1119" s="12" t="s">
        <v>414</v>
      </c>
      <c r="B1119" s="12" t="s">
        <v>147</v>
      </c>
      <c r="C1119" s="12" t="s">
        <v>205</v>
      </c>
      <c r="D1119" s="12" t="s">
        <v>79</v>
      </c>
      <c r="E1119" s="21">
        <v>7.9950353338666602</v>
      </c>
      <c r="F1119" s="23">
        <v>18698.201829621899</v>
      </c>
      <c r="G1119" s="23" t="s">
        <v>117</v>
      </c>
      <c r="H1119" s="16" t="s">
        <v>117</v>
      </c>
      <c r="I1119" s="16" t="s">
        <v>117</v>
      </c>
      <c r="J1119" s="16" t="s">
        <v>117</v>
      </c>
      <c r="K1119" s="17" t="s">
        <v>117</v>
      </c>
      <c r="L1119" s="18" t="s">
        <v>117</v>
      </c>
      <c r="N1119" s="20" t="s">
        <v>117</v>
      </c>
    </row>
    <row r="1120" spans="1:14" x14ac:dyDescent="0.3">
      <c r="A1120" s="12" t="s">
        <v>415</v>
      </c>
      <c r="B1120" s="12" t="s">
        <v>147</v>
      </c>
      <c r="C1120" s="12" t="s">
        <v>160</v>
      </c>
      <c r="D1120" s="12" t="s">
        <v>79</v>
      </c>
      <c r="E1120" s="21">
        <v>7.9950236311999996</v>
      </c>
      <c r="F1120" s="23">
        <v>31106.489826866</v>
      </c>
      <c r="G1120" s="23" t="s">
        <v>117</v>
      </c>
      <c r="H1120" s="16" t="s">
        <v>117</v>
      </c>
      <c r="I1120" s="16" t="s">
        <v>117</v>
      </c>
      <c r="J1120" s="16" t="s">
        <v>117</v>
      </c>
      <c r="K1120" s="17" t="s">
        <v>117</v>
      </c>
      <c r="L1120" s="18" t="s">
        <v>117</v>
      </c>
      <c r="N1120" s="20" t="s">
        <v>117</v>
      </c>
    </row>
    <row r="1121" spans="1:16" x14ac:dyDescent="0.3">
      <c r="A1121" s="12" t="s">
        <v>416</v>
      </c>
      <c r="B1121" s="12" t="s">
        <v>147</v>
      </c>
      <c r="C1121" s="12" t="s">
        <v>211</v>
      </c>
      <c r="D1121" s="12" t="s">
        <v>79</v>
      </c>
      <c r="E1121" s="21">
        <v>7.9950063437333299</v>
      </c>
      <c r="F1121" s="23">
        <v>14402.5300567659</v>
      </c>
      <c r="G1121" s="23" t="s">
        <v>117</v>
      </c>
      <c r="H1121" s="16" t="s">
        <v>117</v>
      </c>
      <c r="I1121" s="16" t="s">
        <v>117</v>
      </c>
      <c r="J1121" s="16" t="s">
        <v>117</v>
      </c>
      <c r="K1121" s="17" t="s">
        <v>117</v>
      </c>
      <c r="L1121" s="18" t="s">
        <v>117</v>
      </c>
      <c r="N1121" s="20" t="s">
        <v>117</v>
      </c>
    </row>
    <row r="1122" spans="1:16" x14ac:dyDescent="0.3">
      <c r="A1122" s="12" t="s">
        <v>417</v>
      </c>
      <c r="B1122" s="12" t="s">
        <v>147</v>
      </c>
      <c r="C1122" s="12" t="s">
        <v>183</v>
      </c>
      <c r="D1122" s="12" t="s">
        <v>79</v>
      </c>
      <c r="E1122" s="21">
        <v>7.9950944493333296</v>
      </c>
      <c r="F1122" s="23">
        <v>24029.559703106799</v>
      </c>
      <c r="G1122" s="23" t="s">
        <v>117</v>
      </c>
      <c r="H1122" s="16" t="s">
        <v>117</v>
      </c>
      <c r="I1122" s="16" t="s">
        <v>117</v>
      </c>
      <c r="J1122" s="16" t="s">
        <v>117</v>
      </c>
      <c r="K1122" s="17" t="s">
        <v>117</v>
      </c>
      <c r="L1122" s="18" t="s">
        <v>117</v>
      </c>
      <c r="N1122" s="20" t="s">
        <v>117</v>
      </c>
    </row>
    <row r="1123" spans="1:16" x14ac:dyDescent="0.3">
      <c r="A1123" s="12" t="s">
        <v>418</v>
      </c>
      <c r="B1123" s="12" t="s">
        <v>147</v>
      </c>
      <c r="C1123" s="12" t="s">
        <v>164</v>
      </c>
      <c r="D1123" s="12" t="s">
        <v>79</v>
      </c>
      <c r="E1123" s="21">
        <v>7.9950539154666602</v>
      </c>
      <c r="F1123" s="23">
        <v>28179.276444442701</v>
      </c>
      <c r="G1123" s="23" t="s">
        <v>117</v>
      </c>
      <c r="H1123" s="16" t="s">
        <v>117</v>
      </c>
      <c r="I1123" s="16" t="s">
        <v>117</v>
      </c>
      <c r="J1123" s="16" t="s">
        <v>117</v>
      </c>
      <c r="K1123" s="17" t="s">
        <v>117</v>
      </c>
      <c r="L1123" s="18" t="s">
        <v>117</v>
      </c>
      <c r="N1123" s="20" t="s">
        <v>117</v>
      </c>
    </row>
    <row r="1124" spans="1:16" x14ac:dyDescent="0.3">
      <c r="A1124" s="12" t="s">
        <v>419</v>
      </c>
      <c r="B1124" s="12" t="s">
        <v>147</v>
      </c>
      <c r="C1124" s="12" t="s">
        <v>354</v>
      </c>
      <c r="D1124" s="12" t="s">
        <v>103</v>
      </c>
      <c r="E1124" s="21">
        <v>7.99501946</v>
      </c>
      <c r="F1124" s="23">
        <v>1481.8754188964199</v>
      </c>
      <c r="G1124" s="23" t="s">
        <v>117</v>
      </c>
      <c r="H1124" s="16" t="s">
        <v>117</v>
      </c>
      <c r="I1124" s="16" t="s">
        <v>117</v>
      </c>
      <c r="J1124" s="16" t="s">
        <v>117</v>
      </c>
      <c r="K1124" s="17" t="s">
        <v>117</v>
      </c>
      <c r="L1124" s="18" t="s">
        <v>117</v>
      </c>
      <c r="N1124" s="20" t="s">
        <v>117</v>
      </c>
    </row>
    <row r="1125" spans="1:16" x14ac:dyDescent="0.3">
      <c r="A1125" s="12" t="s">
        <v>420</v>
      </c>
      <c r="B1125" s="12" t="s">
        <v>147</v>
      </c>
      <c r="C1125" s="12" t="s">
        <v>216</v>
      </c>
      <c r="D1125" s="12" t="s">
        <v>103</v>
      </c>
      <c r="E1125" s="21">
        <v>7.9950481362666599</v>
      </c>
      <c r="F1125" s="23">
        <v>3165.10405748628</v>
      </c>
      <c r="G1125" s="23" t="s">
        <v>117</v>
      </c>
      <c r="H1125" s="16" t="s">
        <v>117</v>
      </c>
      <c r="I1125" s="16" t="s">
        <v>117</v>
      </c>
      <c r="J1125" s="16" t="s">
        <v>117</v>
      </c>
      <c r="K1125" s="17" t="s">
        <v>117</v>
      </c>
      <c r="L1125" s="18" t="s">
        <v>117</v>
      </c>
      <c r="N1125" s="20" t="s">
        <v>117</v>
      </c>
    </row>
    <row r="1127" spans="1:16" x14ac:dyDescent="0.3">
      <c r="A1127" s="11" t="s">
        <v>50</v>
      </c>
      <c r="C1127" s="11" t="s">
        <v>51</v>
      </c>
      <c r="D1127" s="11" t="s">
        <v>52</v>
      </c>
      <c r="F1127" s="13" t="s">
        <v>53</v>
      </c>
      <c r="G1127" s="14" t="s">
        <v>54</v>
      </c>
      <c r="H1127" s="15"/>
    </row>
    <row r="1128" spans="1:16" x14ac:dyDescent="0.3">
      <c r="A1128" s="12" t="s">
        <v>291</v>
      </c>
      <c r="C1128" s="12" t="s">
        <v>56</v>
      </c>
      <c r="D1128" s="12" t="s">
        <v>57</v>
      </c>
      <c r="F1128" s="22" t="s">
        <v>58</v>
      </c>
      <c r="G1128" s="22" t="s">
        <v>434</v>
      </c>
    </row>
    <row r="1129" spans="1:16" x14ac:dyDescent="0.3">
      <c r="I1129" s="24" t="s">
        <v>60</v>
      </c>
      <c r="J1129" s="24" t="s">
        <v>61</v>
      </c>
    </row>
    <row r="1130" spans="1:16" s="1" customFormat="1" x14ac:dyDescent="0.3">
      <c r="A1130" s="11" t="s">
        <v>62</v>
      </c>
      <c r="B1130" s="11" t="s">
        <v>63</v>
      </c>
      <c r="C1130" s="11" t="s">
        <v>64</v>
      </c>
      <c r="D1130" s="25" t="s">
        <v>65</v>
      </c>
      <c r="E1130" s="30" t="s">
        <v>75</v>
      </c>
      <c r="F1130" s="26" t="s">
        <v>66</v>
      </c>
      <c r="G1130" s="26" t="s">
        <v>67</v>
      </c>
      <c r="H1130" s="24" t="s">
        <v>68</v>
      </c>
      <c r="I1130" s="24" t="s">
        <v>69</v>
      </c>
      <c r="J1130" s="24" t="s">
        <v>69</v>
      </c>
      <c r="K1130" s="27" t="s">
        <v>70</v>
      </c>
      <c r="L1130" s="28" t="s">
        <v>71</v>
      </c>
      <c r="M1130" s="29" t="s">
        <v>72</v>
      </c>
      <c r="N1130" s="29" t="s">
        <v>73</v>
      </c>
      <c r="O1130" s="29" t="s">
        <v>74</v>
      </c>
      <c r="P1130" s="29"/>
    </row>
    <row r="1131" spans="1:16" x14ac:dyDescent="0.3">
      <c r="A1131" s="12" t="s">
        <v>294</v>
      </c>
      <c r="B1131" s="12" t="s">
        <v>77</v>
      </c>
      <c r="C1131" s="12" t="s">
        <v>78</v>
      </c>
      <c r="D1131" s="12" t="s">
        <v>79</v>
      </c>
      <c r="E1131" s="21">
        <v>8.0160969621333305</v>
      </c>
      <c r="F1131" s="23">
        <v>6053.9170234714302</v>
      </c>
      <c r="G1131" s="23">
        <v>31486.0691527905</v>
      </c>
      <c r="H1131" s="16">
        <v>0.192272874524094</v>
      </c>
      <c r="I1131" s="16">
        <v>1</v>
      </c>
      <c r="J1131" s="16">
        <v>0.45871868509496699</v>
      </c>
      <c r="K1131" s="17">
        <v>-0.54128131490503295</v>
      </c>
      <c r="L1131" s="18">
        <v>0.55208571212690205</v>
      </c>
      <c r="M1131" s="19" t="s">
        <v>80</v>
      </c>
      <c r="N1131" s="20" t="s">
        <v>81</v>
      </c>
      <c r="O1131" s="20" t="s">
        <v>82</v>
      </c>
    </row>
    <row r="1132" spans="1:16" x14ac:dyDescent="0.3">
      <c r="A1132" s="12" t="s">
        <v>295</v>
      </c>
      <c r="B1132" s="12" t="s">
        <v>77</v>
      </c>
      <c r="C1132" s="12" t="s">
        <v>84</v>
      </c>
      <c r="D1132" s="12" t="s">
        <v>79</v>
      </c>
      <c r="E1132" s="21">
        <v>8.0061079757333307</v>
      </c>
      <c r="F1132" s="23">
        <v>15545.893707195501</v>
      </c>
      <c r="G1132" s="23">
        <v>30314.981190428</v>
      </c>
      <c r="H1132" s="16">
        <v>0.51281224980948203</v>
      </c>
      <c r="I1132" s="16">
        <v>2.5</v>
      </c>
      <c r="J1132" s="16">
        <v>2.0315356237642499</v>
      </c>
      <c r="K1132" s="17">
        <v>-0.18738575049429701</v>
      </c>
      <c r="L1132" s="18">
        <v>0.39434320957298402</v>
      </c>
      <c r="N1132" s="20" t="s">
        <v>85</v>
      </c>
      <c r="O1132" s="20" t="s">
        <v>82</v>
      </c>
    </row>
    <row r="1133" spans="1:16" x14ac:dyDescent="0.3">
      <c r="A1133" s="12" t="s">
        <v>296</v>
      </c>
      <c r="B1133" s="12" t="s">
        <v>77</v>
      </c>
      <c r="C1133" s="12" t="s">
        <v>87</v>
      </c>
      <c r="D1133" s="12" t="s">
        <v>79</v>
      </c>
      <c r="E1133" s="21">
        <v>8.0060101223999993</v>
      </c>
      <c r="F1133" s="23">
        <v>101654.224857849</v>
      </c>
      <c r="G1133" s="23">
        <v>97610.037388070705</v>
      </c>
      <c r="H1133" s="16">
        <v>1.04143208606405</v>
      </c>
      <c r="I1133" s="16">
        <v>5</v>
      </c>
      <c r="J1133" s="16">
        <v>4.6167639973324199</v>
      </c>
      <c r="K1133" s="17">
        <v>-7.6647200533514995E-2</v>
      </c>
      <c r="L1133" s="18">
        <v>3.8660993427466997E-2</v>
      </c>
      <c r="N1133" s="20" t="s">
        <v>88</v>
      </c>
      <c r="O1133" s="20" t="s">
        <v>82</v>
      </c>
    </row>
    <row r="1134" spans="1:16" x14ac:dyDescent="0.3">
      <c r="A1134" s="12" t="s">
        <v>297</v>
      </c>
      <c r="B1134" s="12" t="s">
        <v>77</v>
      </c>
      <c r="C1134" s="12" t="s">
        <v>90</v>
      </c>
      <c r="D1134" s="12" t="s">
        <v>79</v>
      </c>
      <c r="E1134" s="21">
        <v>8.0160718866666603</v>
      </c>
      <c r="F1134" s="23">
        <v>26806.531854700701</v>
      </c>
      <c r="G1134" s="23">
        <v>11550.0561921471</v>
      </c>
      <c r="H1134" s="16">
        <v>2.3209005574298698</v>
      </c>
      <c r="I1134" s="16">
        <v>10</v>
      </c>
      <c r="J1134" s="16">
        <v>10.8304698180588</v>
      </c>
      <c r="K1134" s="17">
        <v>8.3046981805888001E-2</v>
      </c>
      <c r="L1134" s="18">
        <v>3.8775399320532998E-2</v>
      </c>
      <c r="N1134" s="20" t="s">
        <v>91</v>
      </c>
      <c r="O1134" s="20" t="s">
        <v>82</v>
      </c>
    </row>
    <row r="1135" spans="1:16" x14ac:dyDescent="0.3">
      <c r="A1135" s="12" t="s">
        <v>298</v>
      </c>
      <c r="B1135" s="12" t="s">
        <v>77</v>
      </c>
      <c r="C1135" s="12" t="s">
        <v>93</v>
      </c>
      <c r="D1135" s="12" t="s">
        <v>79</v>
      </c>
      <c r="E1135" s="21">
        <v>8.0160132325333304</v>
      </c>
      <c r="F1135" s="23">
        <v>88462.963152506796</v>
      </c>
      <c r="G1135" s="23">
        <v>14716.8040760557</v>
      </c>
      <c r="H1135" s="16">
        <v>6.0110172490803304</v>
      </c>
      <c r="I1135" s="16">
        <v>25</v>
      </c>
      <c r="J1135" s="16">
        <v>28.4201192139097</v>
      </c>
      <c r="K1135" s="17">
        <v>0.13680476855639201</v>
      </c>
      <c r="L1135" s="18">
        <v>0.118464403039198</v>
      </c>
      <c r="N1135" s="20" t="s">
        <v>94</v>
      </c>
      <c r="O1135" s="20" t="s">
        <v>82</v>
      </c>
    </row>
    <row r="1136" spans="1:16" x14ac:dyDescent="0.3">
      <c r="A1136" s="12" t="s">
        <v>299</v>
      </c>
      <c r="B1136" s="12" t="s">
        <v>77</v>
      </c>
      <c r="C1136" s="12" t="s">
        <v>96</v>
      </c>
      <c r="D1136" s="12" t="s">
        <v>79</v>
      </c>
      <c r="E1136" s="21">
        <v>8.0161214066666595</v>
      </c>
      <c r="F1136" s="23">
        <v>301123.98543703498</v>
      </c>
      <c r="G1136" s="23">
        <v>28584.994434836</v>
      </c>
      <c r="H1136" s="16">
        <v>10.534337731759701</v>
      </c>
      <c r="I1136" s="16">
        <v>50</v>
      </c>
      <c r="J1136" s="16">
        <v>49.355010856313797</v>
      </c>
      <c r="K1136" s="17">
        <v>-1.2899782873723E-2</v>
      </c>
      <c r="L1136" s="18">
        <v>0.18123289960380601</v>
      </c>
      <c r="N1136" s="20" t="s">
        <v>97</v>
      </c>
      <c r="O1136" s="20" t="s">
        <v>82</v>
      </c>
    </row>
    <row r="1137" spans="1:15" x14ac:dyDescent="0.3">
      <c r="A1137" s="12" t="s">
        <v>300</v>
      </c>
      <c r="B1137" s="12" t="s">
        <v>77</v>
      </c>
      <c r="C1137" s="12" t="s">
        <v>99</v>
      </c>
      <c r="D1137" s="12" t="s">
        <v>79</v>
      </c>
      <c r="E1137" s="21">
        <v>8.0160886906666597</v>
      </c>
      <c r="F1137" s="23">
        <v>4750057.2567527201</v>
      </c>
      <c r="G1137" s="23">
        <v>217938.85916223101</v>
      </c>
      <c r="H1137" s="16">
        <v>21.7953662555277</v>
      </c>
      <c r="I1137" s="16">
        <v>100</v>
      </c>
      <c r="J1137" s="16">
        <v>98.8451562023794</v>
      </c>
      <c r="K1137" s="17">
        <v>-1.1548437976206E-2</v>
      </c>
      <c r="L1137" s="18">
        <v>3.7732026108509998E-3</v>
      </c>
      <c r="N1137" s="20" t="s">
        <v>100</v>
      </c>
      <c r="O1137" s="20" t="s">
        <v>82</v>
      </c>
    </row>
    <row r="1138" spans="1:15" x14ac:dyDescent="0.3">
      <c r="A1138" s="12" t="s">
        <v>301</v>
      </c>
      <c r="B1138" s="12" t="s">
        <v>77</v>
      </c>
      <c r="C1138" s="12" t="s">
        <v>102</v>
      </c>
      <c r="D1138" s="12" t="s">
        <v>79</v>
      </c>
      <c r="E1138" s="21">
        <v>8.0060475090666596</v>
      </c>
      <c r="F1138" s="23">
        <v>12507851.4739937</v>
      </c>
      <c r="G1138" s="23">
        <v>204779.79226590399</v>
      </c>
      <c r="H1138" s="16">
        <v>61.079520276846402</v>
      </c>
      <c r="I1138" s="16">
        <v>250</v>
      </c>
      <c r="J1138" s="16">
        <v>249.81982550146199</v>
      </c>
      <c r="K1138" s="17">
        <v>-7.2069799415200005E-4</v>
      </c>
      <c r="L1138" s="18">
        <v>6.3555777267499999E-3</v>
      </c>
      <c r="N1138" s="20" t="s">
        <v>104</v>
      </c>
      <c r="O1138" s="20" t="s">
        <v>82</v>
      </c>
    </row>
    <row r="1139" spans="1:15" x14ac:dyDescent="0.3">
      <c r="A1139" s="12" t="s">
        <v>302</v>
      </c>
      <c r="B1139" s="12" t="s">
        <v>77</v>
      </c>
      <c r="C1139" s="12" t="s">
        <v>78</v>
      </c>
      <c r="D1139" s="12" t="s">
        <v>103</v>
      </c>
      <c r="E1139" s="21">
        <v>8.0160964053333306</v>
      </c>
      <c r="F1139" s="23">
        <v>668.11212069004205</v>
      </c>
      <c r="G1139" s="23">
        <v>2141.99106403114</v>
      </c>
      <c r="H1139" s="16">
        <v>0.31191172171964199</v>
      </c>
      <c r="I1139" s="16">
        <v>1</v>
      </c>
      <c r="J1139" s="16">
        <v>1.0462232689087201</v>
      </c>
      <c r="K1139" s="17">
        <v>4.6223268908728E-2</v>
      </c>
      <c r="L1139" s="18">
        <v>0.55208571212690205</v>
      </c>
      <c r="N1139" s="20" t="s">
        <v>81</v>
      </c>
      <c r="O1139" s="20" t="s">
        <v>82</v>
      </c>
    </row>
    <row r="1140" spans="1:15" x14ac:dyDescent="0.3">
      <c r="A1140" s="12" t="s">
        <v>303</v>
      </c>
      <c r="B1140" s="12" t="s">
        <v>77</v>
      </c>
      <c r="C1140" s="12" t="s">
        <v>84</v>
      </c>
      <c r="D1140" s="12" t="s">
        <v>103</v>
      </c>
      <c r="E1140" s="21">
        <v>8.0161215482666606</v>
      </c>
      <c r="F1140" s="23">
        <v>218.88389581302999</v>
      </c>
      <c r="G1140" s="23">
        <v>262.51627310752099</v>
      </c>
      <c r="H1140" s="16">
        <v>0.833791723545383</v>
      </c>
      <c r="I1140" s="16">
        <v>2.5</v>
      </c>
      <c r="J1140" s="16">
        <v>3.6025633059348801</v>
      </c>
      <c r="K1140" s="17">
        <v>0.44102532237395597</v>
      </c>
      <c r="L1140" s="18">
        <v>0.39434320957298402</v>
      </c>
      <c r="N1140" s="20" t="s">
        <v>85</v>
      </c>
      <c r="O1140" s="20" t="s">
        <v>82</v>
      </c>
    </row>
    <row r="1141" spans="1:15" x14ac:dyDescent="0.3">
      <c r="A1141" s="12" t="s">
        <v>304</v>
      </c>
      <c r="B1141" s="12" t="s">
        <v>77</v>
      </c>
      <c r="C1141" s="12" t="s">
        <v>87</v>
      </c>
      <c r="D1141" s="12" t="s">
        <v>79</v>
      </c>
      <c r="E1141" s="21">
        <v>8.0161054200000006</v>
      </c>
      <c r="F1141" s="23">
        <v>21861.266399338299</v>
      </c>
      <c r="G1141" s="23">
        <v>22057.6331248598</v>
      </c>
      <c r="H1141" s="16">
        <v>0.99109756135620197</v>
      </c>
      <c r="I1141" s="16">
        <v>5</v>
      </c>
      <c r="J1141" s="16">
        <v>4.37105980787649</v>
      </c>
      <c r="K1141" s="17">
        <v>-0.12578803842470099</v>
      </c>
      <c r="L1141" s="18">
        <v>3.8660993427466997E-2</v>
      </c>
      <c r="N1141" s="20" t="s">
        <v>88</v>
      </c>
      <c r="O1141" s="20" t="s">
        <v>82</v>
      </c>
    </row>
    <row r="1142" spans="1:15" x14ac:dyDescent="0.3">
      <c r="A1142" s="12" t="s">
        <v>305</v>
      </c>
      <c r="B1142" s="12" t="s">
        <v>77</v>
      </c>
      <c r="C1142" s="12" t="s">
        <v>90</v>
      </c>
      <c r="D1142" s="12" t="s">
        <v>103</v>
      </c>
      <c r="E1142" s="21">
        <v>8.0161348736000004</v>
      </c>
      <c r="F1142" s="23">
        <v>3969.8228894130102</v>
      </c>
      <c r="G1142" s="23">
        <v>1622.11095148195</v>
      </c>
      <c r="H1142" s="16">
        <v>2.4473189616198501</v>
      </c>
      <c r="I1142" s="16">
        <v>10</v>
      </c>
      <c r="J1142" s="16">
        <v>11.4411200142002</v>
      </c>
      <c r="K1142" s="17">
        <v>0.144112001420026</v>
      </c>
      <c r="L1142" s="18">
        <v>3.8775399320532998E-2</v>
      </c>
      <c r="N1142" s="20" t="s">
        <v>91</v>
      </c>
      <c r="O1142" s="20" t="s">
        <v>82</v>
      </c>
    </row>
    <row r="1143" spans="1:15" x14ac:dyDescent="0.3">
      <c r="A1143" s="12" t="s">
        <v>306</v>
      </c>
      <c r="B1143" s="12" t="s">
        <v>77</v>
      </c>
      <c r="C1143" s="12" t="s">
        <v>93</v>
      </c>
      <c r="D1143" s="12" t="s">
        <v>79</v>
      </c>
      <c r="E1143" s="21">
        <v>8.0060266533333309</v>
      </c>
      <c r="F1143" s="23">
        <v>2931.0504055623401</v>
      </c>
      <c r="G1143" s="23">
        <v>411.63491625243898</v>
      </c>
      <c r="H1143" s="16">
        <v>7.1205096794190501</v>
      </c>
      <c r="I1143" s="16">
        <v>25</v>
      </c>
      <c r="J1143" s="16">
        <v>33.6167615311765</v>
      </c>
      <c r="K1143" s="17">
        <v>0.34467046124706102</v>
      </c>
      <c r="L1143" s="18">
        <v>0.118464403039198</v>
      </c>
      <c r="N1143" s="20" t="s">
        <v>94</v>
      </c>
      <c r="O1143" s="20" t="s">
        <v>82</v>
      </c>
    </row>
    <row r="1144" spans="1:15" x14ac:dyDescent="0.3">
      <c r="A1144" s="12" t="s">
        <v>307</v>
      </c>
      <c r="B1144" s="12" t="s">
        <v>77</v>
      </c>
      <c r="C1144" s="12" t="s">
        <v>96</v>
      </c>
      <c r="D1144" s="12" t="s">
        <v>79</v>
      </c>
      <c r="E1144" s="21">
        <v>8.0161159237333308</v>
      </c>
      <c r="F1144" s="23">
        <v>5984.6989133200505</v>
      </c>
      <c r="G1144" s="23">
        <v>739.41231696163902</v>
      </c>
      <c r="H1144" s="16">
        <v>8.0938588336100707</v>
      </c>
      <c r="I1144" s="16">
        <v>50</v>
      </c>
      <c r="J1144" s="16">
        <v>38.142159857373002</v>
      </c>
      <c r="K1144" s="17">
        <v>-0.23715680285253901</v>
      </c>
      <c r="L1144" s="18">
        <v>0.18123289960380601</v>
      </c>
      <c r="N1144" s="20" t="s">
        <v>97</v>
      </c>
      <c r="O1144" s="20" t="s">
        <v>82</v>
      </c>
    </row>
    <row r="1145" spans="1:15" x14ac:dyDescent="0.3">
      <c r="A1145" s="12" t="s">
        <v>308</v>
      </c>
      <c r="B1145" s="12" t="s">
        <v>77</v>
      </c>
      <c r="C1145" s="12" t="s">
        <v>99</v>
      </c>
      <c r="D1145" s="12" t="s">
        <v>79</v>
      </c>
      <c r="E1145" s="21">
        <v>8.0160405181333303</v>
      </c>
      <c r="F1145" s="23">
        <v>2601315.3786635501</v>
      </c>
      <c r="G1145" s="23">
        <v>120034.084518916</v>
      </c>
      <c r="H1145" s="16">
        <v>21.6714726412029</v>
      </c>
      <c r="I1145" s="16">
        <v>100</v>
      </c>
      <c r="J1145" s="16">
        <v>98.319110669853799</v>
      </c>
      <c r="K1145" s="17">
        <v>-1.6808893301462E-2</v>
      </c>
      <c r="L1145" s="18">
        <v>3.7732026108509998E-3</v>
      </c>
      <c r="N1145" s="20" t="s">
        <v>100</v>
      </c>
      <c r="O1145" s="20" t="s">
        <v>82</v>
      </c>
    </row>
    <row r="1146" spans="1:15" x14ac:dyDescent="0.3">
      <c r="A1146" s="12" t="s">
        <v>309</v>
      </c>
      <c r="B1146" s="12" t="s">
        <v>77</v>
      </c>
      <c r="C1146" s="12" t="s">
        <v>102</v>
      </c>
      <c r="D1146" s="12" t="s">
        <v>79</v>
      </c>
      <c r="E1146" s="21">
        <v>8.0160921965333305</v>
      </c>
      <c r="F1146" s="23">
        <v>10558285.438863</v>
      </c>
      <c r="G1146" s="23">
        <v>171059.903897779</v>
      </c>
      <c r="H1146" s="16">
        <v>61.722736879194997</v>
      </c>
      <c r="I1146" s="16">
        <v>250</v>
      </c>
      <c r="J1146" s="16">
        <v>252.07537874046301</v>
      </c>
      <c r="K1146" s="17">
        <v>8.3015149618520002E-3</v>
      </c>
      <c r="L1146" s="18">
        <v>6.3555777267499999E-3</v>
      </c>
      <c r="M1146" s="19" t="s">
        <v>237</v>
      </c>
      <c r="N1146" s="20" t="s">
        <v>104</v>
      </c>
      <c r="O1146" s="20" t="s">
        <v>82</v>
      </c>
    </row>
    <row r="1147" spans="1:15" x14ac:dyDescent="0.3">
      <c r="A1147" s="12" t="s">
        <v>310</v>
      </c>
      <c r="B1147" s="12" t="s">
        <v>114</v>
      </c>
      <c r="C1147" s="12" t="s">
        <v>115</v>
      </c>
      <c r="D1147" s="12" t="s">
        <v>79</v>
      </c>
      <c r="E1147" s="21" t="s">
        <v>116</v>
      </c>
      <c r="F1147" s="23" t="s">
        <v>116</v>
      </c>
      <c r="G1147" s="23">
        <v>0</v>
      </c>
      <c r="H1147" s="16" t="s">
        <v>116</v>
      </c>
      <c r="I1147" s="16" t="s">
        <v>117</v>
      </c>
      <c r="J1147" s="16" t="s">
        <v>116</v>
      </c>
      <c r="K1147" s="17" t="s">
        <v>116</v>
      </c>
      <c r="L1147" s="18" t="s">
        <v>116</v>
      </c>
      <c r="M1147" s="19" t="s">
        <v>118</v>
      </c>
      <c r="N1147" s="20" t="s">
        <v>117</v>
      </c>
      <c r="O1147" s="20" t="s">
        <v>82</v>
      </c>
    </row>
    <row r="1148" spans="1:15" x14ac:dyDescent="0.3">
      <c r="A1148" s="12" t="s">
        <v>311</v>
      </c>
      <c r="B1148" s="12" t="s">
        <v>114</v>
      </c>
      <c r="C1148" s="12" t="s">
        <v>115</v>
      </c>
      <c r="D1148" s="12" t="s">
        <v>79</v>
      </c>
      <c r="E1148" s="21" t="s">
        <v>116</v>
      </c>
      <c r="F1148" s="23" t="s">
        <v>116</v>
      </c>
      <c r="G1148" s="23">
        <v>0</v>
      </c>
      <c r="H1148" s="16" t="s">
        <v>116</v>
      </c>
      <c r="I1148" s="16" t="s">
        <v>117</v>
      </c>
      <c r="J1148" s="16" t="s">
        <v>116</v>
      </c>
      <c r="K1148" s="17" t="s">
        <v>116</v>
      </c>
      <c r="L1148" s="18" t="s">
        <v>116</v>
      </c>
      <c r="M1148" s="19" t="s">
        <v>118</v>
      </c>
      <c r="N1148" s="20" t="s">
        <v>117</v>
      </c>
      <c r="O1148" s="20" t="s">
        <v>82</v>
      </c>
    </row>
    <row r="1149" spans="1:15" x14ac:dyDescent="0.3">
      <c r="A1149" s="12" t="s">
        <v>312</v>
      </c>
      <c r="B1149" s="12" t="s">
        <v>114</v>
      </c>
      <c r="C1149" s="12" t="s">
        <v>115</v>
      </c>
      <c r="D1149" s="12" t="s">
        <v>79</v>
      </c>
      <c r="E1149" s="21" t="s">
        <v>116</v>
      </c>
      <c r="F1149" s="23" t="s">
        <v>116</v>
      </c>
      <c r="G1149" s="23">
        <v>0</v>
      </c>
      <c r="H1149" s="16" t="s">
        <v>116</v>
      </c>
      <c r="I1149" s="16" t="s">
        <v>117</v>
      </c>
      <c r="J1149" s="16" t="s">
        <v>116</v>
      </c>
      <c r="K1149" s="17" t="s">
        <v>116</v>
      </c>
      <c r="L1149" s="18" t="s">
        <v>116</v>
      </c>
      <c r="M1149" s="19" t="s">
        <v>118</v>
      </c>
      <c r="N1149" s="20" t="s">
        <v>117</v>
      </c>
      <c r="O1149" s="20" t="s">
        <v>82</v>
      </c>
    </row>
    <row r="1150" spans="1:15" x14ac:dyDescent="0.3">
      <c r="A1150" s="12" t="s">
        <v>313</v>
      </c>
      <c r="B1150" s="12" t="s">
        <v>114</v>
      </c>
      <c r="C1150" s="12" t="s">
        <v>115</v>
      </c>
      <c r="D1150" s="12" t="s">
        <v>79</v>
      </c>
      <c r="E1150" s="21" t="s">
        <v>116</v>
      </c>
      <c r="F1150" s="23" t="s">
        <v>116</v>
      </c>
      <c r="G1150" s="23">
        <v>0</v>
      </c>
      <c r="H1150" s="16" t="s">
        <v>116</v>
      </c>
      <c r="I1150" s="16" t="s">
        <v>117</v>
      </c>
      <c r="J1150" s="16" t="s">
        <v>116</v>
      </c>
      <c r="K1150" s="17" t="s">
        <v>116</v>
      </c>
      <c r="L1150" s="18" t="s">
        <v>116</v>
      </c>
      <c r="M1150" s="19" t="s">
        <v>118</v>
      </c>
      <c r="N1150" s="20" t="s">
        <v>117</v>
      </c>
      <c r="O1150" s="20" t="s">
        <v>82</v>
      </c>
    </row>
    <row r="1151" spans="1:15" x14ac:dyDescent="0.3">
      <c r="A1151" s="12" t="s">
        <v>314</v>
      </c>
      <c r="B1151" s="12" t="s">
        <v>114</v>
      </c>
      <c r="C1151" s="12" t="s">
        <v>115</v>
      </c>
      <c r="D1151" s="12" t="s">
        <v>79</v>
      </c>
      <c r="E1151" s="21" t="s">
        <v>116</v>
      </c>
      <c r="F1151" s="23" t="s">
        <v>116</v>
      </c>
      <c r="G1151" s="23">
        <v>0</v>
      </c>
      <c r="H1151" s="16" t="s">
        <v>116</v>
      </c>
      <c r="I1151" s="16" t="s">
        <v>117</v>
      </c>
      <c r="J1151" s="16" t="s">
        <v>116</v>
      </c>
      <c r="K1151" s="17" t="s">
        <v>116</v>
      </c>
      <c r="L1151" s="18" t="s">
        <v>116</v>
      </c>
      <c r="M1151" s="19" t="s">
        <v>118</v>
      </c>
      <c r="N1151" s="20" t="s">
        <v>117</v>
      </c>
      <c r="O1151" s="20" t="s">
        <v>82</v>
      </c>
    </row>
    <row r="1152" spans="1:15" x14ac:dyDescent="0.3">
      <c r="A1152" s="12" t="s">
        <v>315</v>
      </c>
      <c r="B1152" s="12" t="s">
        <v>114</v>
      </c>
      <c r="C1152" s="12" t="s">
        <v>115</v>
      </c>
      <c r="D1152" s="12" t="s">
        <v>79</v>
      </c>
      <c r="E1152" s="21" t="s">
        <v>116</v>
      </c>
      <c r="F1152" s="23" t="s">
        <v>116</v>
      </c>
      <c r="G1152" s="23">
        <v>0</v>
      </c>
      <c r="H1152" s="16" t="s">
        <v>116</v>
      </c>
      <c r="I1152" s="16" t="s">
        <v>117</v>
      </c>
      <c r="J1152" s="16" t="s">
        <v>116</v>
      </c>
      <c r="K1152" s="17" t="s">
        <v>116</v>
      </c>
      <c r="L1152" s="18" t="s">
        <v>116</v>
      </c>
      <c r="M1152" s="19" t="s">
        <v>118</v>
      </c>
      <c r="N1152" s="20" t="s">
        <v>117</v>
      </c>
      <c r="O1152" s="20" t="s">
        <v>82</v>
      </c>
    </row>
    <row r="1153" spans="1:15" x14ac:dyDescent="0.3">
      <c r="A1153" s="12" t="s">
        <v>316</v>
      </c>
      <c r="B1153" s="12" t="s">
        <v>114</v>
      </c>
      <c r="C1153" s="12" t="s">
        <v>115</v>
      </c>
      <c r="D1153" s="12" t="s">
        <v>79</v>
      </c>
      <c r="E1153" s="21" t="s">
        <v>116</v>
      </c>
      <c r="F1153" s="23" t="s">
        <v>116</v>
      </c>
      <c r="G1153" s="23">
        <v>0</v>
      </c>
      <c r="H1153" s="16" t="s">
        <v>116</v>
      </c>
      <c r="I1153" s="16" t="s">
        <v>117</v>
      </c>
      <c r="J1153" s="16" t="s">
        <v>116</v>
      </c>
      <c r="K1153" s="17" t="s">
        <v>116</v>
      </c>
      <c r="L1153" s="18" t="s">
        <v>116</v>
      </c>
      <c r="M1153" s="19" t="s">
        <v>118</v>
      </c>
      <c r="N1153" s="20" t="s">
        <v>117</v>
      </c>
      <c r="O1153" s="20" t="s">
        <v>82</v>
      </c>
    </row>
    <row r="1154" spans="1:15" x14ac:dyDescent="0.3">
      <c r="A1154" s="12" t="s">
        <v>317</v>
      </c>
      <c r="B1154" s="12" t="s">
        <v>114</v>
      </c>
      <c r="C1154" s="12" t="s">
        <v>115</v>
      </c>
      <c r="D1154" s="12" t="s">
        <v>79</v>
      </c>
      <c r="E1154" s="21" t="s">
        <v>116</v>
      </c>
      <c r="F1154" s="23" t="s">
        <v>116</v>
      </c>
      <c r="G1154" s="23">
        <v>0</v>
      </c>
      <c r="H1154" s="16" t="s">
        <v>116</v>
      </c>
      <c r="I1154" s="16" t="s">
        <v>117</v>
      </c>
      <c r="J1154" s="16" t="s">
        <v>116</v>
      </c>
      <c r="K1154" s="17" t="s">
        <v>116</v>
      </c>
      <c r="L1154" s="18" t="s">
        <v>116</v>
      </c>
      <c r="M1154" s="19" t="s">
        <v>118</v>
      </c>
      <c r="N1154" s="20" t="s">
        <v>117</v>
      </c>
      <c r="O1154" s="20" t="s">
        <v>82</v>
      </c>
    </row>
    <row r="1155" spans="1:15" x14ac:dyDescent="0.3">
      <c r="A1155" s="12" t="s">
        <v>318</v>
      </c>
      <c r="B1155" s="12" t="s">
        <v>114</v>
      </c>
      <c r="C1155" s="12" t="s">
        <v>115</v>
      </c>
      <c r="D1155" s="12" t="s">
        <v>79</v>
      </c>
      <c r="E1155" s="21" t="s">
        <v>116</v>
      </c>
      <c r="F1155" s="23" t="s">
        <v>116</v>
      </c>
      <c r="G1155" s="23">
        <v>0</v>
      </c>
      <c r="H1155" s="16" t="s">
        <v>116</v>
      </c>
      <c r="I1155" s="16" t="s">
        <v>117</v>
      </c>
      <c r="J1155" s="16" t="s">
        <v>116</v>
      </c>
      <c r="K1155" s="17" t="s">
        <v>116</v>
      </c>
      <c r="L1155" s="18" t="s">
        <v>116</v>
      </c>
      <c r="M1155" s="19" t="s">
        <v>118</v>
      </c>
      <c r="N1155" s="20" t="s">
        <v>117</v>
      </c>
      <c r="O1155" s="20" t="s">
        <v>82</v>
      </c>
    </row>
    <row r="1156" spans="1:15" x14ac:dyDescent="0.3">
      <c r="A1156" s="12" t="s">
        <v>319</v>
      </c>
      <c r="B1156" s="12" t="s">
        <v>114</v>
      </c>
      <c r="C1156" s="12" t="s">
        <v>115</v>
      </c>
      <c r="D1156" s="12" t="s">
        <v>79</v>
      </c>
      <c r="E1156" s="21" t="s">
        <v>116</v>
      </c>
      <c r="F1156" s="23" t="s">
        <v>116</v>
      </c>
      <c r="G1156" s="23">
        <v>0</v>
      </c>
      <c r="H1156" s="16" t="s">
        <v>116</v>
      </c>
      <c r="I1156" s="16" t="s">
        <v>117</v>
      </c>
      <c r="J1156" s="16" t="s">
        <v>116</v>
      </c>
      <c r="K1156" s="17" t="s">
        <v>116</v>
      </c>
      <c r="L1156" s="18" t="s">
        <v>116</v>
      </c>
      <c r="M1156" s="19" t="s">
        <v>118</v>
      </c>
      <c r="N1156" s="20" t="s">
        <v>117</v>
      </c>
      <c r="O1156" s="20" t="s">
        <v>82</v>
      </c>
    </row>
    <row r="1157" spans="1:15" x14ac:dyDescent="0.3">
      <c r="A1157" s="12" t="s">
        <v>320</v>
      </c>
      <c r="B1157" s="12" t="s">
        <v>114</v>
      </c>
      <c r="C1157" s="12" t="s">
        <v>115</v>
      </c>
      <c r="D1157" s="12" t="s">
        <v>79</v>
      </c>
      <c r="E1157" s="21" t="s">
        <v>116</v>
      </c>
      <c r="F1157" s="23" t="s">
        <v>116</v>
      </c>
      <c r="G1157" s="23">
        <v>0</v>
      </c>
      <c r="H1157" s="16" t="s">
        <v>116</v>
      </c>
      <c r="I1157" s="16" t="s">
        <v>117</v>
      </c>
      <c r="J1157" s="16" t="s">
        <v>116</v>
      </c>
      <c r="K1157" s="17" t="s">
        <v>116</v>
      </c>
      <c r="L1157" s="18" t="s">
        <v>116</v>
      </c>
      <c r="M1157" s="19" t="s">
        <v>118</v>
      </c>
      <c r="N1157" s="20" t="s">
        <v>117</v>
      </c>
      <c r="O1157" s="20" t="s">
        <v>82</v>
      </c>
    </row>
    <row r="1158" spans="1:15" x14ac:dyDescent="0.3">
      <c r="A1158" s="12" t="s">
        <v>321</v>
      </c>
      <c r="B1158" s="12" t="s">
        <v>114</v>
      </c>
      <c r="C1158" s="12" t="s">
        <v>115</v>
      </c>
      <c r="D1158" s="12" t="s">
        <v>79</v>
      </c>
      <c r="E1158" s="21" t="s">
        <v>116</v>
      </c>
      <c r="F1158" s="23" t="s">
        <v>116</v>
      </c>
      <c r="G1158" s="23">
        <v>0</v>
      </c>
      <c r="H1158" s="16" t="s">
        <v>116</v>
      </c>
      <c r="I1158" s="16" t="s">
        <v>117</v>
      </c>
      <c r="J1158" s="16" t="s">
        <v>116</v>
      </c>
      <c r="K1158" s="17" t="s">
        <v>116</v>
      </c>
      <c r="L1158" s="18" t="s">
        <v>116</v>
      </c>
      <c r="M1158" s="19" t="s">
        <v>118</v>
      </c>
      <c r="N1158" s="20" t="s">
        <v>117</v>
      </c>
      <c r="O1158" s="20" t="s">
        <v>82</v>
      </c>
    </row>
    <row r="1159" spans="1:15" x14ac:dyDescent="0.3">
      <c r="A1159" s="12" t="s">
        <v>322</v>
      </c>
      <c r="B1159" s="12" t="s">
        <v>114</v>
      </c>
      <c r="C1159" s="12" t="s">
        <v>115</v>
      </c>
      <c r="D1159" s="12" t="s">
        <v>79</v>
      </c>
      <c r="E1159" s="21" t="s">
        <v>116</v>
      </c>
      <c r="F1159" s="23" t="s">
        <v>116</v>
      </c>
      <c r="G1159" s="23">
        <v>0</v>
      </c>
      <c r="H1159" s="16" t="s">
        <v>116</v>
      </c>
      <c r="I1159" s="16" t="s">
        <v>117</v>
      </c>
      <c r="J1159" s="16" t="s">
        <v>116</v>
      </c>
      <c r="K1159" s="17" t="s">
        <v>116</v>
      </c>
      <c r="L1159" s="18" t="s">
        <v>116</v>
      </c>
      <c r="M1159" s="19" t="s">
        <v>118</v>
      </c>
      <c r="N1159" s="20" t="s">
        <v>117</v>
      </c>
      <c r="O1159" s="20" t="s">
        <v>82</v>
      </c>
    </row>
    <row r="1160" spans="1:15" x14ac:dyDescent="0.3">
      <c r="A1160" s="12" t="s">
        <v>323</v>
      </c>
      <c r="B1160" s="12" t="s">
        <v>114</v>
      </c>
      <c r="C1160" s="12" t="s">
        <v>115</v>
      </c>
      <c r="D1160" s="12" t="s">
        <v>79</v>
      </c>
      <c r="E1160" s="21" t="s">
        <v>116</v>
      </c>
      <c r="F1160" s="23" t="s">
        <v>116</v>
      </c>
      <c r="G1160" s="23">
        <v>0</v>
      </c>
      <c r="H1160" s="16" t="s">
        <v>116</v>
      </c>
      <c r="I1160" s="16" t="s">
        <v>117</v>
      </c>
      <c r="J1160" s="16" t="s">
        <v>116</v>
      </c>
      <c r="K1160" s="17" t="s">
        <v>116</v>
      </c>
      <c r="L1160" s="18" t="s">
        <v>116</v>
      </c>
      <c r="M1160" s="19" t="s">
        <v>118</v>
      </c>
      <c r="N1160" s="20" t="s">
        <v>117</v>
      </c>
      <c r="O1160" s="20" t="s">
        <v>82</v>
      </c>
    </row>
    <row r="1161" spans="1:15" x14ac:dyDescent="0.3">
      <c r="A1161" s="12" t="s">
        <v>324</v>
      </c>
      <c r="B1161" s="12" t="s">
        <v>114</v>
      </c>
      <c r="C1161" s="12" t="s">
        <v>115</v>
      </c>
      <c r="D1161" s="12" t="s">
        <v>79</v>
      </c>
      <c r="E1161" s="21" t="s">
        <v>116</v>
      </c>
      <c r="F1161" s="23" t="s">
        <v>116</v>
      </c>
      <c r="G1161" s="23">
        <v>0</v>
      </c>
      <c r="H1161" s="16" t="s">
        <v>116</v>
      </c>
      <c r="I1161" s="16" t="s">
        <v>117</v>
      </c>
      <c r="J1161" s="16" t="s">
        <v>116</v>
      </c>
      <c r="K1161" s="17" t="s">
        <v>116</v>
      </c>
      <c r="L1161" s="18" t="s">
        <v>116</v>
      </c>
      <c r="M1161" s="19" t="s">
        <v>118</v>
      </c>
      <c r="N1161" s="20" t="s">
        <v>117</v>
      </c>
      <c r="O1161" s="20" t="s">
        <v>82</v>
      </c>
    </row>
    <row r="1162" spans="1:15" x14ac:dyDescent="0.3">
      <c r="A1162" s="12" t="s">
        <v>325</v>
      </c>
      <c r="B1162" s="12" t="s">
        <v>114</v>
      </c>
      <c r="C1162" s="12" t="s">
        <v>115</v>
      </c>
      <c r="D1162" s="12" t="s">
        <v>79</v>
      </c>
      <c r="E1162" s="21" t="s">
        <v>116</v>
      </c>
      <c r="F1162" s="23" t="s">
        <v>116</v>
      </c>
      <c r="G1162" s="23">
        <v>0</v>
      </c>
      <c r="H1162" s="16" t="s">
        <v>116</v>
      </c>
      <c r="I1162" s="16" t="s">
        <v>117</v>
      </c>
      <c r="J1162" s="16" t="s">
        <v>116</v>
      </c>
      <c r="K1162" s="17" t="s">
        <v>116</v>
      </c>
      <c r="L1162" s="18" t="s">
        <v>116</v>
      </c>
      <c r="M1162" s="19" t="s">
        <v>118</v>
      </c>
      <c r="N1162" s="20" t="s">
        <v>117</v>
      </c>
      <c r="O1162" s="20" t="s">
        <v>82</v>
      </c>
    </row>
    <row r="1163" spans="1:15" x14ac:dyDescent="0.3">
      <c r="A1163" s="12" t="s">
        <v>326</v>
      </c>
      <c r="B1163" s="12" t="s">
        <v>114</v>
      </c>
      <c r="C1163" s="12" t="s">
        <v>115</v>
      </c>
      <c r="D1163" s="12" t="s">
        <v>79</v>
      </c>
      <c r="E1163" s="21" t="s">
        <v>116</v>
      </c>
      <c r="F1163" s="23" t="s">
        <v>116</v>
      </c>
      <c r="G1163" s="23">
        <v>0</v>
      </c>
      <c r="H1163" s="16" t="s">
        <v>116</v>
      </c>
      <c r="I1163" s="16" t="s">
        <v>117</v>
      </c>
      <c r="J1163" s="16" t="s">
        <v>116</v>
      </c>
      <c r="K1163" s="17" t="s">
        <v>116</v>
      </c>
      <c r="L1163" s="18" t="s">
        <v>116</v>
      </c>
      <c r="M1163" s="19" t="s">
        <v>118</v>
      </c>
      <c r="N1163" s="20" t="s">
        <v>117</v>
      </c>
      <c r="O1163" s="20" t="s">
        <v>82</v>
      </c>
    </row>
    <row r="1164" spans="1:15" x14ac:dyDescent="0.3">
      <c r="A1164" s="12" t="s">
        <v>327</v>
      </c>
      <c r="B1164" s="12" t="s">
        <v>114</v>
      </c>
      <c r="C1164" s="12" t="s">
        <v>115</v>
      </c>
      <c r="D1164" s="12" t="s">
        <v>79</v>
      </c>
      <c r="E1164" s="21" t="s">
        <v>116</v>
      </c>
      <c r="F1164" s="23" t="s">
        <v>116</v>
      </c>
      <c r="G1164" s="23">
        <v>0</v>
      </c>
      <c r="H1164" s="16" t="s">
        <v>116</v>
      </c>
      <c r="I1164" s="16" t="s">
        <v>117</v>
      </c>
      <c r="J1164" s="16" t="s">
        <v>116</v>
      </c>
      <c r="K1164" s="17" t="s">
        <v>116</v>
      </c>
      <c r="L1164" s="18" t="s">
        <v>116</v>
      </c>
      <c r="M1164" s="19" t="s">
        <v>118</v>
      </c>
      <c r="N1164" s="20" t="s">
        <v>117</v>
      </c>
      <c r="O1164" s="20" t="s">
        <v>82</v>
      </c>
    </row>
    <row r="1165" spans="1:15" x14ac:dyDescent="0.3">
      <c r="A1165" s="12" t="s">
        <v>328</v>
      </c>
      <c r="B1165" s="12" t="s">
        <v>114</v>
      </c>
      <c r="C1165" s="12" t="s">
        <v>115</v>
      </c>
      <c r="D1165" s="12" t="s">
        <v>79</v>
      </c>
      <c r="E1165" s="21" t="s">
        <v>116</v>
      </c>
      <c r="F1165" s="23" t="s">
        <v>116</v>
      </c>
      <c r="G1165" s="23">
        <v>0</v>
      </c>
      <c r="H1165" s="16" t="s">
        <v>116</v>
      </c>
      <c r="I1165" s="16" t="s">
        <v>117</v>
      </c>
      <c r="J1165" s="16" t="s">
        <v>116</v>
      </c>
      <c r="K1165" s="17" t="s">
        <v>116</v>
      </c>
      <c r="L1165" s="18" t="s">
        <v>116</v>
      </c>
      <c r="M1165" s="19" t="s">
        <v>118</v>
      </c>
      <c r="N1165" s="20" t="s">
        <v>117</v>
      </c>
      <c r="O1165" s="20" t="s">
        <v>82</v>
      </c>
    </row>
    <row r="1166" spans="1:15" x14ac:dyDescent="0.3">
      <c r="A1166" s="12" t="s">
        <v>329</v>
      </c>
      <c r="B1166" s="12" t="s">
        <v>114</v>
      </c>
      <c r="C1166" s="12" t="s">
        <v>115</v>
      </c>
      <c r="D1166" s="12" t="s">
        <v>79</v>
      </c>
      <c r="E1166" s="21" t="s">
        <v>116</v>
      </c>
      <c r="F1166" s="23" t="s">
        <v>116</v>
      </c>
      <c r="G1166" s="23">
        <v>0</v>
      </c>
      <c r="H1166" s="16" t="s">
        <v>116</v>
      </c>
      <c r="I1166" s="16" t="s">
        <v>117</v>
      </c>
      <c r="J1166" s="16" t="s">
        <v>116</v>
      </c>
      <c r="K1166" s="17" t="s">
        <v>116</v>
      </c>
      <c r="L1166" s="18" t="s">
        <v>116</v>
      </c>
      <c r="M1166" s="19" t="s">
        <v>118</v>
      </c>
      <c r="N1166" s="20" t="s">
        <v>117</v>
      </c>
      <c r="O1166" s="20" t="s">
        <v>82</v>
      </c>
    </row>
    <row r="1167" spans="1:15" x14ac:dyDescent="0.3">
      <c r="A1167" s="12" t="s">
        <v>330</v>
      </c>
      <c r="B1167" s="12" t="s">
        <v>114</v>
      </c>
      <c r="C1167" s="12" t="s">
        <v>115</v>
      </c>
      <c r="D1167" s="12" t="s">
        <v>79</v>
      </c>
      <c r="E1167" s="21" t="s">
        <v>116</v>
      </c>
      <c r="F1167" s="23" t="s">
        <v>116</v>
      </c>
      <c r="G1167" s="23">
        <v>0</v>
      </c>
      <c r="H1167" s="16" t="s">
        <v>116</v>
      </c>
      <c r="I1167" s="16" t="s">
        <v>117</v>
      </c>
      <c r="J1167" s="16" t="s">
        <v>116</v>
      </c>
      <c r="K1167" s="17" t="s">
        <v>116</v>
      </c>
      <c r="L1167" s="18" t="s">
        <v>116</v>
      </c>
      <c r="M1167" s="19" t="s">
        <v>118</v>
      </c>
      <c r="N1167" s="20" t="s">
        <v>117</v>
      </c>
      <c r="O1167" s="20" t="s">
        <v>82</v>
      </c>
    </row>
    <row r="1168" spans="1:15" x14ac:dyDescent="0.3">
      <c r="A1168" s="12" t="s">
        <v>331</v>
      </c>
      <c r="B1168" s="12" t="s">
        <v>114</v>
      </c>
      <c r="C1168" s="12" t="s">
        <v>115</v>
      </c>
      <c r="D1168" s="12" t="s">
        <v>79</v>
      </c>
      <c r="E1168" s="21" t="s">
        <v>116</v>
      </c>
      <c r="F1168" s="23" t="s">
        <v>116</v>
      </c>
      <c r="G1168" s="23">
        <v>0</v>
      </c>
      <c r="H1168" s="16" t="s">
        <v>116</v>
      </c>
      <c r="I1168" s="16" t="s">
        <v>117</v>
      </c>
      <c r="J1168" s="16" t="s">
        <v>116</v>
      </c>
      <c r="K1168" s="17" t="s">
        <v>116</v>
      </c>
      <c r="L1168" s="18" t="s">
        <v>116</v>
      </c>
      <c r="M1168" s="19" t="s">
        <v>118</v>
      </c>
      <c r="N1168" s="20" t="s">
        <v>117</v>
      </c>
      <c r="O1168" s="20" t="s">
        <v>82</v>
      </c>
    </row>
    <row r="1169" spans="1:15" x14ac:dyDescent="0.3">
      <c r="A1169" s="12" t="s">
        <v>332</v>
      </c>
      <c r="B1169" s="12" t="s">
        <v>114</v>
      </c>
      <c r="C1169" s="12" t="s">
        <v>115</v>
      </c>
      <c r="D1169" s="12" t="s">
        <v>79</v>
      </c>
      <c r="E1169" s="21" t="s">
        <v>116</v>
      </c>
      <c r="F1169" s="23" t="s">
        <v>116</v>
      </c>
      <c r="G1169" s="23">
        <v>0</v>
      </c>
      <c r="H1169" s="16" t="s">
        <v>116</v>
      </c>
      <c r="I1169" s="16" t="s">
        <v>117</v>
      </c>
      <c r="J1169" s="16" t="s">
        <v>116</v>
      </c>
      <c r="K1169" s="17" t="s">
        <v>116</v>
      </c>
      <c r="L1169" s="18" t="s">
        <v>116</v>
      </c>
      <c r="M1169" s="19" t="s">
        <v>118</v>
      </c>
      <c r="N1169" s="20" t="s">
        <v>117</v>
      </c>
      <c r="O1169" s="20" t="s">
        <v>82</v>
      </c>
    </row>
    <row r="1170" spans="1:15" x14ac:dyDescent="0.3">
      <c r="A1170" s="12" t="s">
        <v>333</v>
      </c>
      <c r="B1170" s="12" t="s">
        <v>114</v>
      </c>
      <c r="C1170" s="12" t="s">
        <v>115</v>
      </c>
      <c r="D1170" s="12" t="s">
        <v>79</v>
      </c>
      <c r="E1170" s="21" t="s">
        <v>116</v>
      </c>
      <c r="F1170" s="23" t="s">
        <v>116</v>
      </c>
      <c r="G1170" s="23">
        <v>0</v>
      </c>
      <c r="H1170" s="16" t="s">
        <v>116</v>
      </c>
      <c r="I1170" s="16" t="s">
        <v>117</v>
      </c>
      <c r="J1170" s="16" t="s">
        <v>116</v>
      </c>
      <c r="K1170" s="17" t="s">
        <v>116</v>
      </c>
      <c r="L1170" s="18" t="s">
        <v>116</v>
      </c>
      <c r="M1170" s="19" t="s">
        <v>118</v>
      </c>
      <c r="N1170" s="20" t="s">
        <v>117</v>
      </c>
      <c r="O1170" s="20" t="s">
        <v>82</v>
      </c>
    </row>
    <row r="1171" spans="1:15" x14ac:dyDescent="0.3">
      <c r="A1171" s="12" t="s">
        <v>334</v>
      </c>
      <c r="B1171" s="12" t="s">
        <v>114</v>
      </c>
      <c r="C1171" s="12" t="s">
        <v>115</v>
      </c>
      <c r="D1171" s="12" t="s">
        <v>79</v>
      </c>
      <c r="E1171" s="21" t="s">
        <v>116</v>
      </c>
      <c r="F1171" s="23" t="s">
        <v>116</v>
      </c>
      <c r="G1171" s="23">
        <v>0</v>
      </c>
      <c r="H1171" s="16" t="s">
        <v>116</v>
      </c>
      <c r="I1171" s="16" t="s">
        <v>117</v>
      </c>
      <c r="J1171" s="16" t="s">
        <v>116</v>
      </c>
      <c r="K1171" s="17" t="s">
        <v>116</v>
      </c>
      <c r="L1171" s="18" t="s">
        <v>116</v>
      </c>
      <c r="M1171" s="19" t="s">
        <v>118</v>
      </c>
      <c r="N1171" s="20" t="s">
        <v>117</v>
      </c>
      <c r="O1171" s="20" t="s">
        <v>82</v>
      </c>
    </row>
    <row r="1172" spans="1:15" x14ac:dyDescent="0.3">
      <c r="A1172" s="12" t="s">
        <v>335</v>
      </c>
      <c r="B1172" s="12" t="s">
        <v>114</v>
      </c>
      <c r="C1172" s="12" t="s">
        <v>115</v>
      </c>
      <c r="D1172" s="12" t="s">
        <v>79</v>
      </c>
      <c r="E1172" s="21" t="s">
        <v>116</v>
      </c>
      <c r="F1172" s="23" t="s">
        <v>116</v>
      </c>
      <c r="G1172" s="23">
        <v>0</v>
      </c>
      <c r="H1172" s="16" t="s">
        <v>116</v>
      </c>
      <c r="I1172" s="16" t="s">
        <v>117</v>
      </c>
      <c r="J1172" s="16" t="s">
        <v>116</v>
      </c>
      <c r="K1172" s="17" t="s">
        <v>116</v>
      </c>
      <c r="L1172" s="18" t="s">
        <v>116</v>
      </c>
      <c r="M1172" s="19" t="s">
        <v>118</v>
      </c>
      <c r="N1172" s="20" t="s">
        <v>117</v>
      </c>
      <c r="O1172" s="20" t="s">
        <v>82</v>
      </c>
    </row>
    <row r="1173" spans="1:15" x14ac:dyDescent="0.3">
      <c r="A1173" s="12" t="s">
        <v>336</v>
      </c>
      <c r="B1173" s="12" t="s">
        <v>114</v>
      </c>
      <c r="C1173" s="12" t="s">
        <v>115</v>
      </c>
      <c r="D1173" s="12" t="s">
        <v>79</v>
      </c>
      <c r="E1173" s="21" t="s">
        <v>116</v>
      </c>
      <c r="F1173" s="23" t="s">
        <v>116</v>
      </c>
      <c r="G1173" s="23">
        <v>0</v>
      </c>
      <c r="H1173" s="16" t="s">
        <v>116</v>
      </c>
      <c r="I1173" s="16" t="s">
        <v>117</v>
      </c>
      <c r="J1173" s="16" t="s">
        <v>116</v>
      </c>
      <c r="K1173" s="17" t="s">
        <v>116</v>
      </c>
      <c r="L1173" s="18" t="s">
        <v>116</v>
      </c>
      <c r="M1173" s="19" t="s">
        <v>118</v>
      </c>
      <c r="N1173" s="20" t="s">
        <v>117</v>
      </c>
      <c r="O1173" s="20" t="s">
        <v>82</v>
      </c>
    </row>
    <row r="1174" spans="1:15" x14ac:dyDescent="0.3">
      <c r="A1174" s="12" t="s">
        <v>337</v>
      </c>
      <c r="B1174" s="12" t="s">
        <v>114</v>
      </c>
      <c r="C1174" s="12" t="s">
        <v>115</v>
      </c>
      <c r="D1174" s="12" t="s">
        <v>79</v>
      </c>
      <c r="E1174" s="21" t="s">
        <v>116</v>
      </c>
      <c r="F1174" s="23" t="s">
        <v>116</v>
      </c>
      <c r="G1174" s="23">
        <v>0</v>
      </c>
      <c r="H1174" s="16" t="s">
        <v>116</v>
      </c>
      <c r="I1174" s="16" t="s">
        <v>117</v>
      </c>
      <c r="J1174" s="16" t="s">
        <v>116</v>
      </c>
      <c r="K1174" s="17" t="s">
        <v>116</v>
      </c>
      <c r="L1174" s="18" t="s">
        <v>116</v>
      </c>
      <c r="M1174" s="19" t="s">
        <v>118</v>
      </c>
      <c r="N1174" s="20" t="s">
        <v>117</v>
      </c>
      <c r="O1174" s="20" t="s">
        <v>82</v>
      </c>
    </row>
    <row r="1175" spans="1:15" x14ac:dyDescent="0.3">
      <c r="A1175" s="12" t="s">
        <v>338</v>
      </c>
      <c r="B1175" s="12" t="s">
        <v>114</v>
      </c>
      <c r="C1175" s="12" t="s">
        <v>115</v>
      </c>
      <c r="D1175" s="12" t="s">
        <v>79</v>
      </c>
      <c r="E1175" s="21" t="s">
        <v>116</v>
      </c>
      <c r="F1175" s="23" t="s">
        <v>116</v>
      </c>
      <c r="G1175" s="23">
        <v>0</v>
      </c>
      <c r="H1175" s="16" t="s">
        <v>116</v>
      </c>
      <c r="I1175" s="16" t="s">
        <v>117</v>
      </c>
      <c r="J1175" s="16" t="s">
        <v>116</v>
      </c>
      <c r="K1175" s="17" t="s">
        <v>116</v>
      </c>
      <c r="L1175" s="18" t="s">
        <v>116</v>
      </c>
      <c r="M1175" s="19" t="s">
        <v>118</v>
      </c>
      <c r="N1175" s="20" t="s">
        <v>117</v>
      </c>
      <c r="O1175" s="20" t="s">
        <v>82</v>
      </c>
    </row>
    <row r="1176" spans="1:15" x14ac:dyDescent="0.3">
      <c r="A1176" s="12" t="s">
        <v>339</v>
      </c>
      <c r="B1176" s="12" t="s">
        <v>114</v>
      </c>
      <c r="C1176" s="12" t="s">
        <v>115</v>
      </c>
      <c r="D1176" s="12" t="s">
        <v>79</v>
      </c>
      <c r="E1176" s="21" t="s">
        <v>116</v>
      </c>
      <c r="F1176" s="23" t="s">
        <v>116</v>
      </c>
      <c r="G1176" s="23">
        <v>0</v>
      </c>
      <c r="H1176" s="16" t="s">
        <v>116</v>
      </c>
      <c r="I1176" s="16" t="s">
        <v>117</v>
      </c>
      <c r="J1176" s="16" t="s">
        <v>116</v>
      </c>
      <c r="K1176" s="17" t="s">
        <v>116</v>
      </c>
      <c r="L1176" s="18" t="s">
        <v>116</v>
      </c>
      <c r="M1176" s="19" t="s">
        <v>118</v>
      </c>
      <c r="N1176" s="20" t="s">
        <v>117</v>
      </c>
      <c r="O1176" s="20" t="s">
        <v>82</v>
      </c>
    </row>
    <row r="1177" spans="1:15" x14ac:dyDescent="0.3">
      <c r="A1177" s="12" t="s">
        <v>340</v>
      </c>
      <c r="B1177" s="12" t="s">
        <v>114</v>
      </c>
      <c r="C1177" s="12" t="s">
        <v>115</v>
      </c>
      <c r="D1177" s="12" t="s">
        <v>79</v>
      </c>
      <c r="E1177" s="21" t="s">
        <v>116</v>
      </c>
      <c r="F1177" s="23" t="s">
        <v>116</v>
      </c>
      <c r="G1177" s="23">
        <v>0</v>
      </c>
      <c r="H1177" s="16" t="s">
        <v>116</v>
      </c>
      <c r="I1177" s="16" t="s">
        <v>117</v>
      </c>
      <c r="J1177" s="16" t="s">
        <v>116</v>
      </c>
      <c r="K1177" s="17" t="s">
        <v>116</v>
      </c>
      <c r="L1177" s="18" t="s">
        <v>116</v>
      </c>
      <c r="M1177" s="19" t="s">
        <v>118</v>
      </c>
      <c r="N1177" s="20" t="s">
        <v>117</v>
      </c>
      <c r="O1177" s="20" t="s">
        <v>82</v>
      </c>
    </row>
    <row r="1178" spans="1:15" x14ac:dyDescent="0.3">
      <c r="A1178" s="12" t="s">
        <v>341</v>
      </c>
      <c r="B1178" s="12" t="s">
        <v>114</v>
      </c>
      <c r="C1178" s="12" t="s">
        <v>115</v>
      </c>
      <c r="D1178" s="12" t="s">
        <v>79</v>
      </c>
      <c r="E1178" s="21" t="s">
        <v>116</v>
      </c>
      <c r="F1178" s="23" t="s">
        <v>116</v>
      </c>
      <c r="G1178" s="23">
        <v>0</v>
      </c>
      <c r="H1178" s="16" t="s">
        <v>116</v>
      </c>
      <c r="I1178" s="16" t="s">
        <v>117</v>
      </c>
      <c r="J1178" s="16" t="s">
        <v>116</v>
      </c>
      <c r="K1178" s="17" t="s">
        <v>116</v>
      </c>
      <c r="L1178" s="18" t="s">
        <v>116</v>
      </c>
      <c r="M1178" s="19" t="s">
        <v>118</v>
      </c>
      <c r="N1178" s="20" t="s">
        <v>117</v>
      </c>
      <c r="O1178" s="20" t="s">
        <v>82</v>
      </c>
    </row>
    <row r="1179" spans="1:15" x14ac:dyDescent="0.3">
      <c r="A1179" s="12" t="s">
        <v>342</v>
      </c>
      <c r="B1179" s="12" t="s">
        <v>114</v>
      </c>
      <c r="C1179" s="12" t="s">
        <v>115</v>
      </c>
      <c r="D1179" s="12" t="s">
        <v>79</v>
      </c>
      <c r="E1179" s="21" t="s">
        <v>116</v>
      </c>
      <c r="F1179" s="23" t="s">
        <v>116</v>
      </c>
      <c r="G1179" s="23">
        <v>0</v>
      </c>
      <c r="H1179" s="16" t="s">
        <v>116</v>
      </c>
      <c r="I1179" s="16" t="s">
        <v>117</v>
      </c>
      <c r="J1179" s="16" t="s">
        <v>116</v>
      </c>
      <c r="K1179" s="17" t="s">
        <v>116</v>
      </c>
      <c r="L1179" s="18" t="s">
        <v>116</v>
      </c>
      <c r="M1179" s="19" t="s">
        <v>118</v>
      </c>
      <c r="N1179" s="20" t="s">
        <v>117</v>
      </c>
      <c r="O1179" s="20" t="s">
        <v>82</v>
      </c>
    </row>
    <row r="1180" spans="1:15" x14ac:dyDescent="0.3">
      <c r="A1180" s="12" t="s">
        <v>343</v>
      </c>
      <c r="B1180" s="12" t="s">
        <v>114</v>
      </c>
      <c r="C1180" s="12" t="s">
        <v>115</v>
      </c>
      <c r="D1180" s="12" t="s">
        <v>79</v>
      </c>
      <c r="E1180" s="21" t="s">
        <v>116</v>
      </c>
      <c r="F1180" s="23" t="s">
        <v>116</v>
      </c>
      <c r="G1180" s="23">
        <v>0</v>
      </c>
      <c r="H1180" s="16" t="s">
        <v>116</v>
      </c>
      <c r="I1180" s="16" t="s">
        <v>117</v>
      </c>
      <c r="J1180" s="16" t="s">
        <v>116</v>
      </c>
      <c r="K1180" s="17" t="s">
        <v>116</v>
      </c>
      <c r="L1180" s="18" t="s">
        <v>116</v>
      </c>
      <c r="M1180" s="19" t="s">
        <v>118</v>
      </c>
      <c r="N1180" s="20" t="s">
        <v>117</v>
      </c>
      <c r="O1180" s="20" t="s">
        <v>82</v>
      </c>
    </row>
    <row r="1181" spans="1:15" x14ac:dyDescent="0.3">
      <c r="A1181" s="12" t="s">
        <v>344</v>
      </c>
      <c r="B1181" s="12" t="s">
        <v>114</v>
      </c>
      <c r="C1181" s="12" t="s">
        <v>115</v>
      </c>
      <c r="D1181" s="12" t="s">
        <v>79</v>
      </c>
      <c r="E1181" s="21" t="s">
        <v>116</v>
      </c>
      <c r="F1181" s="23" t="s">
        <v>116</v>
      </c>
      <c r="G1181" s="23">
        <v>0</v>
      </c>
      <c r="H1181" s="16" t="s">
        <v>116</v>
      </c>
      <c r="I1181" s="16" t="s">
        <v>117</v>
      </c>
      <c r="J1181" s="16" t="s">
        <v>116</v>
      </c>
      <c r="K1181" s="17" t="s">
        <v>116</v>
      </c>
      <c r="L1181" s="18" t="s">
        <v>116</v>
      </c>
      <c r="M1181" s="19" t="s">
        <v>118</v>
      </c>
      <c r="N1181" s="20" t="s">
        <v>117</v>
      </c>
      <c r="O1181" s="20" t="s">
        <v>82</v>
      </c>
    </row>
    <row r="1182" spans="1:15" x14ac:dyDescent="0.3">
      <c r="A1182" s="12" t="s">
        <v>345</v>
      </c>
      <c r="B1182" s="12" t="s">
        <v>147</v>
      </c>
      <c r="C1182" s="12" t="s">
        <v>148</v>
      </c>
      <c r="D1182" s="12" t="s">
        <v>79</v>
      </c>
      <c r="E1182" s="21">
        <v>8.0161029064000004</v>
      </c>
      <c r="F1182" s="23">
        <v>78221.917930132098</v>
      </c>
      <c r="G1182" s="23">
        <v>19084.258345504499</v>
      </c>
      <c r="H1182" s="16">
        <v>4.0987664552632701</v>
      </c>
      <c r="I1182" s="16" t="s">
        <v>117</v>
      </c>
      <c r="J1182" s="16">
        <v>19.365030202963599</v>
      </c>
      <c r="K1182" s="17" t="s">
        <v>117</v>
      </c>
      <c r="L1182" s="18" t="s">
        <v>117</v>
      </c>
      <c r="N1182" s="20" t="s">
        <v>117</v>
      </c>
      <c r="O1182" s="20" t="s">
        <v>82</v>
      </c>
    </row>
    <row r="1183" spans="1:15" x14ac:dyDescent="0.3">
      <c r="A1183" s="12" t="s">
        <v>346</v>
      </c>
      <c r="B1183" s="12" t="s">
        <v>147</v>
      </c>
      <c r="C1183" s="12" t="s">
        <v>150</v>
      </c>
      <c r="D1183" s="12" t="s">
        <v>79</v>
      </c>
      <c r="E1183" s="21" t="s">
        <v>116</v>
      </c>
      <c r="F1183" s="23" t="s">
        <v>116</v>
      </c>
      <c r="G1183" s="23">
        <v>8810.3281674315094</v>
      </c>
      <c r="H1183" s="16" t="s">
        <v>116</v>
      </c>
      <c r="I1183" s="16" t="s">
        <v>117</v>
      </c>
      <c r="J1183" s="16" t="s">
        <v>116</v>
      </c>
      <c r="K1183" s="17" t="s">
        <v>116</v>
      </c>
      <c r="L1183" s="18" t="s">
        <v>116</v>
      </c>
      <c r="M1183" s="19" t="s">
        <v>118</v>
      </c>
      <c r="N1183" s="20" t="s">
        <v>117</v>
      </c>
      <c r="O1183" s="20" t="s">
        <v>82</v>
      </c>
    </row>
    <row r="1184" spans="1:15" x14ac:dyDescent="0.3">
      <c r="A1184" s="12" t="s">
        <v>347</v>
      </c>
      <c r="B1184" s="12" t="s">
        <v>147</v>
      </c>
      <c r="C1184" s="12" t="s">
        <v>166</v>
      </c>
      <c r="D1184" s="12" t="s">
        <v>103</v>
      </c>
      <c r="E1184" s="21">
        <v>8.0159918698666601</v>
      </c>
      <c r="F1184" s="23">
        <v>353594.14022165799</v>
      </c>
      <c r="G1184" s="23">
        <v>22911.0997121037</v>
      </c>
      <c r="H1184" s="16">
        <v>15.433311567966999</v>
      </c>
      <c r="I1184" s="16" t="s">
        <v>117</v>
      </c>
      <c r="J1184" s="16">
        <v>71.318019098369106</v>
      </c>
      <c r="K1184" s="17" t="s">
        <v>117</v>
      </c>
      <c r="L1184" s="18" t="s">
        <v>117</v>
      </c>
      <c r="N1184" s="20" t="s">
        <v>117</v>
      </c>
      <c r="O1184" s="20" t="s">
        <v>82</v>
      </c>
    </row>
    <row r="1185" spans="1:15" x14ac:dyDescent="0.3">
      <c r="A1185" s="12" t="s">
        <v>348</v>
      </c>
      <c r="B1185" s="12" t="s">
        <v>147</v>
      </c>
      <c r="C1185" s="12" t="s">
        <v>154</v>
      </c>
      <c r="D1185" s="12" t="s">
        <v>103</v>
      </c>
      <c r="E1185" s="21">
        <v>8.0160513784000003</v>
      </c>
      <c r="F1185" s="23">
        <v>163286.16763896999</v>
      </c>
      <c r="G1185" s="23">
        <v>128132.859848309</v>
      </c>
      <c r="H1185" s="16">
        <v>1.2743504502457601</v>
      </c>
      <c r="I1185" s="16" t="s">
        <v>117</v>
      </c>
      <c r="J1185" s="16">
        <v>5.7524895864993901</v>
      </c>
      <c r="K1185" s="17" t="s">
        <v>117</v>
      </c>
      <c r="L1185" s="18" t="s">
        <v>117</v>
      </c>
      <c r="N1185" s="20" t="s">
        <v>117</v>
      </c>
      <c r="O1185" s="20" t="s">
        <v>82</v>
      </c>
    </row>
    <row r="1186" spans="1:15" x14ac:dyDescent="0.3">
      <c r="A1186" s="12" t="s">
        <v>349</v>
      </c>
      <c r="B1186" s="12" t="s">
        <v>147</v>
      </c>
      <c r="C1186" s="12" t="s">
        <v>194</v>
      </c>
      <c r="D1186" s="12" t="s">
        <v>103</v>
      </c>
      <c r="E1186" s="21">
        <v>8.0159834775999901</v>
      </c>
      <c r="F1186" s="23">
        <v>49068.1736107256</v>
      </c>
      <c r="G1186" s="23">
        <v>160342.856806772</v>
      </c>
      <c r="H1186" s="16">
        <v>0.30602032786441702</v>
      </c>
      <c r="I1186" s="16" t="s">
        <v>117</v>
      </c>
      <c r="J1186" s="16">
        <v>1.01730561611751</v>
      </c>
      <c r="K1186" s="17" t="s">
        <v>117</v>
      </c>
      <c r="L1186" s="18" t="s">
        <v>117</v>
      </c>
      <c r="N1186" s="20" t="s">
        <v>117</v>
      </c>
      <c r="O1186" s="20" t="s">
        <v>82</v>
      </c>
    </row>
    <row r="1187" spans="1:15" x14ac:dyDescent="0.3">
      <c r="A1187" s="12" t="s">
        <v>350</v>
      </c>
      <c r="B1187" s="12" t="s">
        <v>147</v>
      </c>
      <c r="C1187" s="12" t="s">
        <v>150</v>
      </c>
      <c r="D1187" s="12" t="s">
        <v>79</v>
      </c>
      <c r="E1187" s="21" t="s">
        <v>116</v>
      </c>
      <c r="F1187" s="23" t="s">
        <v>116</v>
      </c>
      <c r="G1187" s="23">
        <v>6794.2294894283796</v>
      </c>
      <c r="H1187" s="16" t="s">
        <v>116</v>
      </c>
      <c r="I1187" s="16" t="s">
        <v>117</v>
      </c>
      <c r="J1187" s="16" t="s">
        <v>116</v>
      </c>
      <c r="K1187" s="17" t="s">
        <v>116</v>
      </c>
      <c r="L1187" s="18" t="s">
        <v>116</v>
      </c>
      <c r="M1187" s="19" t="s">
        <v>118</v>
      </c>
      <c r="N1187" s="20" t="s">
        <v>117</v>
      </c>
      <c r="O1187" s="20" t="s">
        <v>82</v>
      </c>
    </row>
    <row r="1188" spans="1:15" x14ac:dyDescent="0.3">
      <c r="A1188" s="12" t="s">
        <v>351</v>
      </c>
      <c r="B1188" s="12" t="s">
        <v>147</v>
      </c>
      <c r="C1188" s="12" t="s">
        <v>78</v>
      </c>
      <c r="D1188" s="12" t="s">
        <v>103</v>
      </c>
      <c r="E1188" s="21">
        <v>8.0159962061333303</v>
      </c>
      <c r="F1188" s="23">
        <v>3219.6854655622401</v>
      </c>
      <c r="G1188" s="23">
        <v>16987.995398471099</v>
      </c>
      <c r="H1188" s="16">
        <v>0.18952709781473101</v>
      </c>
      <c r="I1188" s="16" t="s">
        <v>117</v>
      </c>
      <c r="J1188" s="16">
        <v>0.44522864797855899</v>
      </c>
      <c r="K1188" s="17" t="s">
        <v>117</v>
      </c>
      <c r="L1188" s="18" t="s">
        <v>117</v>
      </c>
      <c r="M1188" s="19" t="s">
        <v>80</v>
      </c>
      <c r="N1188" s="20" t="s">
        <v>117</v>
      </c>
      <c r="O1188" s="20" t="s">
        <v>82</v>
      </c>
    </row>
    <row r="1189" spans="1:15" x14ac:dyDescent="0.3">
      <c r="A1189" s="12" t="s">
        <v>352</v>
      </c>
      <c r="B1189" s="12" t="s">
        <v>147</v>
      </c>
      <c r="C1189" s="12" t="s">
        <v>192</v>
      </c>
      <c r="D1189" s="12" t="s">
        <v>103</v>
      </c>
      <c r="E1189" s="21">
        <v>8.0160652215999999</v>
      </c>
      <c r="F1189" s="23">
        <v>7767.6562682660997</v>
      </c>
      <c r="G1189" s="23">
        <v>170639.33115145401</v>
      </c>
      <c r="H1189" s="16">
        <v>4.5520901985790001E-2</v>
      </c>
      <c r="I1189" s="16" t="s">
        <v>117</v>
      </c>
      <c r="J1189" s="16">
        <v>-0.26268449724469001</v>
      </c>
      <c r="K1189" s="17" t="s">
        <v>117</v>
      </c>
      <c r="L1189" s="18" t="s">
        <v>117</v>
      </c>
      <c r="M1189" s="19" t="s">
        <v>80</v>
      </c>
      <c r="N1189" s="20" t="s">
        <v>117</v>
      </c>
      <c r="O1189" s="20" t="s">
        <v>82</v>
      </c>
    </row>
    <row r="1190" spans="1:15" x14ac:dyDescent="0.3">
      <c r="A1190" s="12" t="s">
        <v>353</v>
      </c>
      <c r="B1190" s="12" t="s">
        <v>147</v>
      </c>
      <c r="C1190" s="12" t="s">
        <v>354</v>
      </c>
      <c r="D1190" s="12" t="s">
        <v>103</v>
      </c>
      <c r="E1190" s="21">
        <v>8.0060819288000005</v>
      </c>
      <c r="F1190" s="23">
        <v>576750.45151211903</v>
      </c>
      <c r="G1190" s="23">
        <v>22369.767046767502</v>
      </c>
      <c r="H1190" s="16">
        <v>25.782586394678599</v>
      </c>
      <c r="I1190" s="16" t="s">
        <v>117</v>
      </c>
      <c r="J1190" s="16">
        <v>115.574957859629</v>
      </c>
      <c r="K1190" s="17" t="s">
        <v>117</v>
      </c>
      <c r="L1190" s="18" t="s">
        <v>117</v>
      </c>
      <c r="N1190" s="20" t="s">
        <v>117</v>
      </c>
      <c r="O1190" s="20" t="s">
        <v>82</v>
      </c>
    </row>
    <row r="1191" spans="1:15" x14ac:dyDescent="0.3">
      <c r="A1191" s="12" t="s">
        <v>355</v>
      </c>
      <c r="B1191" s="12" t="s">
        <v>147</v>
      </c>
      <c r="C1191" s="12" t="s">
        <v>356</v>
      </c>
      <c r="D1191" s="12" t="s">
        <v>103</v>
      </c>
      <c r="E1191" s="21">
        <v>8.0160065026666594</v>
      </c>
      <c r="F1191" s="23">
        <v>5826454.7830896704</v>
      </c>
      <c r="G1191" s="23">
        <v>104938.770286549</v>
      </c>
      <c r="H1191" s="16">
        <v>55.522422906040603</v>
      </c>
      <c r="I1191" s="16" t="s">
        <v>117</v>
      </c>
      <c r="J1191" s="16">
        <v>230.084917474566</v>
      </c>
      <c r="K1191" s="17" t="s">
        <v>117</v>
      </c>
      <c r="L1191" s="18" t="s">
        <v>117</v>
      </c>
      <c r="N1191" s="20" t="s">
        <v>117</v>
      </c>
      <c r="O1191" s="20" t="s">
        <v>82</v>
      </c>
    </row>
    <row r="1192" spans="1:15" x14ac:dyDescent="0.3">
      <c r="A1192" s="12" t="s">
        <v>357</v>
      </c>
      <c r="B1192" s="12" t="s">
        <v>147</v>
      </c>
      <c r="C1192" s="12" t="s">
        <v>187</v>
      </c>
      <c r="D1192" s="12" t="s">
        <v>103</v>
      </c>
      <c r="E1192" s="21">
        <v>8.0061498776000004</v>
      </c>
      <c r="F1192" s="23">
        <v>1661288.96965251</v>
      </c>
      <c r="G1192" s="23">
        <v>100278.28230480201</v>
      </c>
      <c r="H1192" s="16">
        <v>16.5667872591087</v>
      </c>
      <c r="I1192" s="16" t="s">
        <v>117</v>
      </c>
      <c r="J1192" s="16">
        <v>76.301507931493205</v>
      </c>
      <c r="K1192" s="17" t="s">
        <v>117</v>
      </c>
      <c r="L1192" s="18" t="s">
        <v>117</v>
      </c>
      <c r="N1192" s="20" t="s">
        <v>117</v>
      </c>
      <c r="O1192" s="20" t="s">
        <v>82</v>
      </c>
    </row>
    <row r="1193" spans="1:15" x14ac:dyDescent="0.3">
      <c r="A1193" s="12" t="s">
        <v>358</v>
      </c>
      <c r="B1193" s="12" t="s">
        <v>147</v>
      </c>
      <c r="C1193" s="12" t="s">
        <v>179</v>
      </c>
      <c r="D1193" s="12" t="s">
        <v>103</v>
      </c>
      <c r="E1193" s="21">
        <v>8.0059954026666595</v>
      </c>
      <c r="F1193" s="23">
        <v>912.99129248211398</v>
      </c>
      <c r="G1193" s="23">
        <v>61812.2013691795</v>
      </c>
      <c r="H1193" s="16">
        <v>1.4770405716975001E-2</v>
      </c>
      <c r="I1193" s="16" t="s">
        <v>117</v>
      </c>
      <c r="J1193" s="16">
        <v>-0.41395348529366</v>
      </c>
      <c r="K1193" s="17" t="s">
        <v>117</v>
      </c>
      <c r="L1193" s="18" t="s">
        <v>117</v>
      </c>
      <c r="M1193" s="19" t="s">
        <v>80</v>
      </c>
      <c r="N1193" s="20" t="s">
        <v>117</v>
      </c>
      <c r="O1193" s="20" t="s">
        <v>82</v>
      </c>
    </row>
    <row r="1194" spans="1:15" x14ac:dyDescent="0.3">
      <c r="A1194" s="12" t="s">
        <v>359</v>
      </c>
      <c r="B1194" s="12" t="s">
        <v>147</v>
      </c>
      <c r="C1194" s="12" t="s">
        <v>360</v>
      </c>
      <c r="D1194" s="12" t="s">
        <v>103</v>
      </c>
      <c r="E1194" s="21">
        <v>8.0161009239999998</v>
      </c>
      <c r="F1194" s="23">
        <v>11151.529218828</v>
      </c>
      <c r="G1194" s="23">
        <v>99249.162140268905</v>
      </c>
      <c r="H1194" s="16">
        <v>0.112358925540022</v>
      </c>
      <c r="I1194" s="16" t="s">
        <v>117</v>
      </c>
      <c r="J1194" s="16">
        <v>6.5981171118463994E-2</v>
      </c>
      <c r="K1194" s="17" t="s">
        <v>117</v>
      </c>
      <c r="L1194" s="18" t="s">
        <v>117</v>
      </c>
      <c r="M1194" s="19" t="s">
        <v>80</v>
      </c>
      <c r="N1194" s="20" t="s">
        <v>117</v>
      </c>
      <c r="O1194" s="20" t="s">
        <v>82</v>
      </c>
    </row>
    <row r="1195" spans="1:15" x14ac:dyDescent="0.3">
      <c r="A1195" s="12" t="s">
        <v>361</v>
      </c>
      <c r="B1195" s="12" t="s">
        <v>147</v>
      </c>
      <c r="C1195" s="12" t="s">
        <v>150</v>
      </c>
      <c r="D1195" s="12" t="s">
        <v>103</v>
      </c>
      <c r="E1195" s="21">
        <v>8.0261464327999903</v>
      </c>
      <c r="F1195" s="23">
        <v>62.293896913234498</v>
      </c>
      <c r="G1195" s="23">
        <v>5401.8615702458301</v>
      </c>
      <c r="H1195" s="16">
        <v>1.1531931372762001E-2</v>
      </c>
      <c r="I1195" s="16" t="s">
        <v>117</v>
      </c>
      <c r="J1195" s="16">
        <v>-0.42988644432198703</v>
      </c>
      <c r="K1195" s="17" t="s">
        <v>117</v>
      </c>
      <c r="L1195" s="18" t="s">
        <v>117</v>
      </c>
      <c r="M1195" s="19" t="s">
        <v>80</v>
      </c>
      <c r="N1195" s="20" t="s">
        <v>117</v>
      </c>
      <c r="O1195" s="20" t="s">
        <v>82</v>
      </c>
    </row>
    <row r="1196" spans="1:15" x14ac:dyDescent="0.3">
      <c r="A1196" s="12" t="s">
        <v>362</v>
      </c>
      <c r="B1196" s="12" t="s">
        <v>147</v>
      </c>
      <c r="C1196" s="12" t="s">
        <v>170</v>
      </c>
      <c r="D1196" s="12" t="s">
        <v>103</v>
      </c>
      <c r="E1196" s="21">
        <v>8.0160391674666602</v>
      </c>
      <c r="F1196" s="23">
        <v>6117.7744324081104</v>
      </c>
      <c r="G1196" s="23">
        <v>52207.776757166102</v>
      </c>
      <c r="H1196" s="16">
        <v>0.117181286245222</v>
      </c>
      <c r="I1196" s="16" t="s">
        <v>117</v>
      </c>
      <c r="J1196" s="16">
        <v>8.9687692928128004E-2</v>
      </c>
      <c r="K1196" s="17" t="s">
        <v>117</v>
      </c>
      <c r="L1196" s="18" t="s">
        <v>117</v>
      </c>
      <c r="M1196" s="19" t="s">
        <v>80</v>
      </c>
      <c r="N1196" s="20" t="s">
        <v>117</v>
      </c>
      <c r="O1196" s="20" t="s">
        <v>82</v>
      </c>
    </row>
    <row r="1197" spans="1:15" x14ac:dyDescent="0.3">
      <c r="A1197" s="12" t="s">
        <v>363</v>
      </c>
      <c r="B1197" s="12" t="s">
        <v>147</v>
      </c>
      <c r="C1197" s="12" t="s">
        <v>199</v>
      </c>
      <c r="D1197" s="12" t="s">
        <v>103</v>
      </c>
      <c r="E1197" s="21">
        <v>8.0161180042666604</v>
      </c>
      <c r="F1197" s="23">
        <v>735.71949112682501</v>
      </c>
      <c r="G1197" s="23">
        <v>69962.788227378507</v>
      </c>
      <c r="H1197" s="16">
        <v>1.0515868646283E-2</v>
      </c>
      <c r="I1197" s="16" t="s">
        <v>117</v>
      </c>
      <c r="J1197" s="16">
        <v>-0.434885451792134</v>
      </c>
      <c r="K1197" s="17" t="s">
        <v>117</v>
      </c>
      <c r="L1197" s="18" t="s">
        <v>117</v>
      </c>
      <c r="M1197" s="19" t="s">
        <v>80</v>
      </c>
      <c r="N1197" s="20" t="s">
        <v>117</v>
      </c>
      <c r="O1197" s="20" t="s">
        <v>82</v>
      </c>
    </row>
    <row r="1198" spans="1:15" x14ac:dyDescent="0.3">
      <c r="A1198" s="12" t="s">
        <v>364</v>
      </c>
      <c r="B1198" s="12" t="s">
        <v>147</v>
      </c>
      <c r="C1198" s="12" t="s">
        <v>209</v>
      </c>
      <c r="D1198" s="12" t="s">
        <v>103</v>
      </c>
      <c r="E1198" s="21">
        <v>8.0160123813333293</v>
      </c>
      <c r="F1198" s="23">
        <v>300.19393283847103</v>
      </c>
      <c r="G1198" s="23">
        <v>52481.728039789203</v>
      </c>
      <c r="H1198" s="16">
        <v>5.7199704363940004E-3</v>
      </c>
      <c r="I1198" s="16" t="s">
        <v>117</v>
      </c>
      <c r="J1198" s="16">
        <v>-0.458481712080888</v>
      </c>
      <c r="K1198" s="17" t="s">
        <v>117</v>
      </c>
      <c r="L1198" s="18" t="s">
        <v>117</v>
      </c>
      <c r="M1198" s="19" t="s">
        <v>80</v>
      </c>
      <c r="N1198" s="20" t="s">
        <v>117</v>
      </c>
      <c r="O1198" s="20" t="s">
        <v>82</v>
      </c>
    </row>
    <row r="1199" spans="1:15" x14ac:dyDescent="0.3">
      <c r="A1199" s="12" t="s">
        <v>365</v>
      </c>
      <c r="B1199" s="12" t="s">
        <v>147</v>
      </c>
      <c r="C1199" s="12" t="s">
        <v>78</v>
      </c>
      <c r="D1199" s="12" t="s">
        <v>103</v>
      </c>
      <c r="E1199" s="21">
        <v>8.0160641501333298</v>
      </c>
      <c r="F1199" s="23">
        <v>1838.67054404336</v>
      </c>
      <c r="G1199" s="23">
        <v>9071.2821525262207</v>
      </c>
      <c r="H1199" s="16">
        <v>0.20269136304302099</v>
      </c>
      <c r="I1199" s="16" t="s">
        <v>117</v>
      </c>
      <c r="J1199" s="16">
        <v>0.50990220648775098</v>
      </c>
      <c r="K1199" s="17" t="s">
        <v>117</v>
      </c>
      <c r="L1199" s="18" t="s">
        <v>117</v>
      </c>
      <c r="M1199" s="19" t="s">
        <v>80</v>
      </c>
      <c r="N1199" s="20" t="s">
        <v>117</v>
      </c>
      <c r="O1199" s="20" t="s">
        <v>82</v>
      </c>
    </row>
    <row r="1200" spans="1:15" x14ac:dyDescent="0.3">
      <c r="A1200" s="12" t="s">
        <v>366</v>
      </c>
      <c r="B1200" s="12" t="s">
        <v>147</v>
      </c>
      <c r="C1200" s="12" t="s">
        <v>156</v>
      </c>
      <c r="D1200" s="12" t="s">
        <v>103</v>
      </c>
      <c r="E1200" s="21">
        <v>8.0060979477333305</v>
      </c>
      <c r="F1200" s="23">
        <v>197559.439157071</v>
      </c>
      <c r="G1200" s="23">
        <v>2761.2620894132401</v>
      </c>
      <c r="H1200" s="16">
        <v>71.546790112579203</v>
      </c>
      <c r="I1200" s="16" t="s">
        <v>117</v>
      </c>
      <c r="J1200" s="16">
        <v>285.83064488774801</v>
      </c>
      <c r="K1200" s="17" t="s">
        <v>117</v>
      </c>
      <c r="L1200" s="18" t="s">
        <v>117</v>
      </c>
      <c r="M1200" s="19" t="s">
        <v>237</v>
      </c>
      <c r="N1200" s="20" t="s">
        <v>117</v>
      </c>
      <c r="O1200" s="20" t="s">
        <v>82</v>
      </c>
    </row>
    <row r="1201" spans="1:15" x14ac:dyDescent="0.3">
      <c r="A1201" s="12" t="s">
        <v>367</v>
      </c>
      <c r="B1201" s="12" t="s">
        <v>147</v>
      </c>
      <c r="C1201" s="12" t="s">
        <v>152</v>
      </c>
      <c r="D1201" s="12" t="s">
        <v>103</v>
      </c>
      <c r="E1201" s="21">
        <v>8.0159924432</v>
      </c>
      <c r="F1201" s="23">
        <v>17628.885353767</v>
      </c>
      <c r="G1201" s="23">
        <v>105590.42393011101</v>
      </c>
      <c r="H1201" s="16">
        <v>0.166955342138179</v>
      </c>
      <c r="I1201" s="16" t="s">
        <v>117</v>
      </c>
      <c r="J1201" s="16">
        <v>0.33432227119834301</v>
      </c>
      <c r="K1201" s="17" t="s">
        <v>117</v>
      </c>
      <c r="L1201" s="18" t="s">
        <v>117</v>
      </c>
      <c r="M1201" s="19" t="s">
        <v>80</v>
      </c>
      <c r="N1201" s="20" t="s">
        <v>117</v>
      </c>
      <c r="O1201" s="20" t="s">
        <v>82</v>
      </c>
    </row>
    <row r="1202" spans="1:15" x14ac:dyDescent="0.3">
      <c r="A1202" s="12" t="s">
        <v>368</v>
      </c>
      <c r="B1202" s="12" t="s">
        <v>147</v>
      </c>
      <c r="C1202" s="12" t="s">
        <v>369</v>
      </c>
      <c r="D1202" s="12" t="s">
        <v>103</v>
      </c>
      <c r="E1202" s="21">
        <v>8.0061064517333307</v>
      </c>
      <c r="F1202" s="23">
        <v>8322461.5954552405</v>
      </c>
      <c r="G1202" s="23">
        <v>107088.134058451</v>
      </c>
      <c r="H1202" s="16">
        <v>77.716001577846598</v>
      </c>
      <c r="I1202" s="16" t="s">
        <v>117</v>
      </c>
      <c r="J1202" s="16">
        <v>306.40226634888597</v>
      </c>
      <c r="K1202" s="17" t="s">
        <v>117</v>
      </c>
      <c r="L1202" s="18" t="s">
        <v>117</v>
      </c>
      <c r="M1202" s="19" t="s">
        <v>237</v>
      </c>
      <c r="N1202" s="20" t="s">
        <v>117</v>
      </c>
      <c r="O1202" s="20" t="s">
        <v>82</v>
      </c>
    </row>
    <row r="1203" spans="1:15" x14ac:dyDescent="0.3">
      <c r="A1203" s="12" t="s">
        <v>370</v>
      </c>
      <c r="B1203" s="12" t="s">
        <v>147</v>
      </c>
      <c r="C1203" s="12" t="s">
        <v>164</v>
      </c>
      <c r="D1203" s="12" t="s">
        <v>103</v>
      </c>
      <c r="E1203" s="21">
        <v>8.0161695058666602</v>
      </c>
      <c r="F1203" s="23">
        <v>118104.683685097</v>
      </c>
      <c r="G1203" s="23">
        <v>62407.466700559802</v>
      </c>
      <c r="H1203" s="16">
        <v>1.8924768129394001</v>
      </c>
      <c r="I1203" s="16" t="s">
        <v>117</v>
      </c>
      <c r="J1203" s="16">
        <v>8.7566344457152798</v>
      </c>
      <c r="K1203" s="17" t="s">
        <v>117</v>
      </c>
      <c r="L1203" s="18" t="s">
        <v>117</v>
      </c>
      <c r="N1203" s="20" t="s">
        <v>117</v>
      </c>
      <c r="O1203" s="20" t="s">
        <v>82</v>
      </c>
    </row>
    <row r="1204" spans="1:15" x14ac:dyDescent="0.3">
      <c r="A1204" s="12" t="s">
        <v>371</v>
      </c>
      <c r="B1204" s="12" t="s">
        <v>147</v>
      </c>
      <c r="C1204" s="12" t="s">
        <v>166</v>
      </c>
      <c r="D1204" s="12" t="s">
        <v>103</v>
      </c>
      <c r="E1204" s="21">
        <v>8.0160207813333297</v>
      </c>
      <c r="F1204" s="23">
        <v>114499.313961366</v>
      </c>
      <c r="G1204" s="23">
        <v>4484.9196104245302</v>
      </c>
      <c r="H1204" s="16">
        <v>25.5298475574075</v>
      </c>
      <c r="I1204" s="16" t="s">
        <v>117</v>
      </c>
      <c r="J1204" s="16">
        <v>114.525749683871</v>
      </c>
      <c r="K1204" s="17" t="s">
        <v>117</v>
      </c>
      <c r="L1204" s="18" t="s">
        <v>117</v>
      </c>
      <c r="N1204" s="20" t="s">
        <v>117</v>
      </c>
      <c r="O1204" s="20" t="s">
        <v>82</v>
      </c>
    </row>
    <row r="1205" spans="1:15" x14ac:dyDescent="0.3">
      <c r="A1205" s="12" t="s">
        <v>372</v>
      </c>
      <c r="B1205" s="12" t="s">
        <v>147</v>
      </c>
      <c r="C1205" s="12" t="s">
        <v>220</v>
      </c>
      <c r="D1205" s="12" t="s">
        <v>103</v>
      </c>
      <c r="E1205" s="21">
        <v>8.01607890346666</v>
      </c>
      <c r="F1205" s="23">
        <v>19481.585848641502</v>
      </c>
      <c r="G1205" s="23">
        <v>73201.319598048503</v>
      </c>
      <c r="H1205" s="16">
        <v>0.266137085446216</v>
      </c>
      <c r="I1205" s="16" t="s">
        <v>117</v>
      </c>
      <c r="J1205" s="16">
        <v>0.82150525050085899</v>
      </c>
      <c r="K1205" s="17" t="s">
        <v>117</v>
      </c>
      <c r="L1205" s="18" t="s">
        <v>117</v>
      </c>
      <c r="M1205" s="19" t="s">
        <v>80</v>
      </c>
      <c r="N1205" s="20" t="s">
        <v>117</v>
      </c>
      <c r="O1205" s="20" t="s">
        <v>82</v>
      </c>
    </row>
    <row r="1206" spans="1:15" x14ac:dyDescent="0.3">
      <c r="A1206" s="12" t="s">
        <v>373</v>
      </c>
      <c r="B1206" s="12" t="s">
        <v>147</v>
      </c>
      <c r="C1206" s="12" t="s">
        <v>150</v>
      </c>
      <c r="D1206" s="12" t="s">
        <v>79</v>
      </c>
      <c r="E1206" s="21" t="s">
        <v>116</v>
      </c>
      <c r="F1206" s="23" t="s">
        <v>116</v>
      </c>
      <c r="G1206" s="23">
        <v>4186.2729053621397</v>
      </c>
      <c r="H1206" s="16" t="s">
        <v>116</v>
      </c>
      <c r="I1206" s="16" t="s">
        <v>117</v>
      </c>
      <c r="J1206" s="16" t="s">
        <v>116</v>
      </c>
      <c r="K1206" s="17" t="s">
        <v>116</v>
      </c>
      <c r="L1206" s="18" t="s">
        <v>116</v>
      </c>
      <c r="M1206" s="19" t="s">
        <v>118</v>
      </c>
      <c r="N1206" s="20" t="s">
        <v>117</v>
      </c>
      <c r="O1206" s="20" t="s">
        <v>82</v>
      </c>
    </row>
    <row r="1207" spans="1:15" x14ac:dyDescent="0.3">
      <c r="A1207" s="12" t="s">
        <v>374</v>
      </c>
      <c r="B1207" s="12" t="s">
        <v>147</v>
      </c>
      <c r="C1207" s="12" t="s">
        <v>375</v>
      </c>
      <c r="D1207" s="12" t="s">
        <v>103</v>
      </c>
      <c r="E1207" s="21">
        <v>7.9960259423999904</v>
      </c>
      <c r="F1207" s="23">
        <v>481.69200380093599</v>
      </c>
      <c r="G1207" s="23">
        <v>62525.991379499101</v>
      </c>
      <c r="H1207" s="16">
        <v>7.7038683141760003E-3</v>
      </c>
      <c r="I1207" s="16" t="s">
        <v>117</v>
      </c>
      <c r="J1207" s="16">
        <v>-0.44872064379522097</v>
      </c>
      <c r="K1207" s="17" t="s">
        <v>117</v>
      </c>
      <c r="L1207" s="18" t="s">
        <v>117</v>
      </c>
      <c r="M1207" s="19" t="s">
        <v>80</v>
      </c>
      <c r="N1207" s="20" t="s">
        <v>117</v>
      </c>
      <c r="O1207" s="20" t="s">
        <v>82</v>
      </c>
    </row>
    <row r="1208" spans="1:15" x14ac:dyDescent="0.3">
      <c r="A1208" s="12" t="s">
        <v>376</v>
      </c>
      <c r="B1208" s="12" t="s">
        <v>147</v>
      </c>
      <c r="C1208" s="12" t="s">
        <v>197</v>
      </c>
      <c r="D1208" s="12" t="s">
        <v>103</v>
      </c>
      <c r="E1208" s="21">
        <v>8.0160696799999904</v>
      </c>
      <c r="F1208" s="23">
        <v>1287768.05932219</v>
      </c>
      <c r="G1208" s="23">
        <v>59442.085589551098</v>
      </c>
      <c r="H1208" s="16">
        <v>21.664247587378799</v>
      </c>
      <c r="I1208" s="16" t="s">
        <v>117</v>
      </c>
      <c r="J1208" s="16">
        <v>98.288421665100202</v>
      </c>
      <c r="K1208" s="17" t="s">
        <v>117</v>
      </c>
      <c r="L1208" s="18" t="s">
        <v>117</v>
      </c>
      <c r="N1208" s="20" t="s">
        <v>117</v>
      </c>
      <c r="O1208" s="20" t="s">
        <v>82</v>
      </c>
    </row>
    <row r="1209" spans="1:15" x14ac:dyDescent="0.3">
      <c r="A1209" s="12" t="s">
        <v>377</v>
      </c>
      <c r="B1209" s="12" t="s">
        <v>147</v>
      </c>
      <c r="C1209" s="12" t="s">
        <v>174</v>
      </c>
      <c r="D1209" s="12" t="s">
        <v>103</v>
      </c>
      <c r="E1209" s="21">
        <v>8.0160802144000005</v>
      </c>
      <c r="F1209" s="23">
        <v>8625.4797877071596</v>
      </c>
      <c r="G1209" s="23">
        <v>38141.433636941103</v>
      </c>
      <c r="H1209" s="16">
        <v>0.22614461401244099</v>
      </c>
      <c r="I1209" s="16" t="s">
        <v>117</v>
      </c>
      <c r="J1209" s="16">
        <v>0.625107028274141</v>
      </c>
      <c r="K1209" s="17" t="s">
        <v>117</v>
      </c>
      <c r="L1209" s="18" t="s">
        <v>117</v>
      </c>
      <c r="M1209" s="19" t="s">
        <v>80</v>
      </c>
      <c r="N1209" s="20" t="s">
        <v>117</v>
      </c>
      <c r="O1209" s="20" t="s">
        <v>82</v>
      </c>
    </row>
    <row r="1210" spans="1:15" x14ac:dyDescent="0.3">
      <c r="A1210" s="12" t="s">
        <v>378</v>
      </c>
      <c r="B1210" s="12" t="s">
        <v>147</v>
      </c>
      <c r="C1210" s="12" t="s">
        <v>162</v>
      </c>
      <c r="D1210" s="12" t="s">
        <v>103</v>
      </c>
      <c r="E1210" s="21">
        <v>8.0060548949333299</v>
      </c>
      <c r="F1210" s="23">
        <v>19339.881542440198</v>
      </c>
      <c r="G1210" s="23">
        <v>69393.890421503005</v>
      </c>
      <c r="H1210" s="16">
        <v>0.27869717960714602</v>
      </c>
      <c r="I1210" s="16" t="s">
        <v>117</v>
      </c>
      <c r="J1210" s="16">
        <v>0.88317362975172398</v>
      </c>
      <c r="K1210" s="17" t="s">
        <v>117</v>
      </c>
      <c r="L1210" s="18" t="s">
        <v>117</v>
      </c>
      <c r="M1210" s="19" t="s">
        <v>80</v>
      </c>
      <c r="N1210" s="20" t="s">
        <v>117</v>
      </c>
      <c r="O1210" s="20" t="s">
        <v>82</v>
      </c>
    </row>
    <row r="1211" spans="1:15" x14ac:dyDescent="0.3">
      <c r="A1211" s="12" t="s">
        <v>379</v>
      </c>
      <c r="B1211" s="12" t="s">
        <v>147</v>
      </c>
      <c r="C1211" s="12" t="s">
        <v>203</v>
      </c>
      <c r="D1211" s="12" t="s">
        <v>103</v>
      </c>
      <c r="E1211" s="21">
        <v>8.0060773922666595</v>
      </c>
      <c r="F1211" s="23">
        <v>463.38908649199999</v>
      </c>
      <c r="G1211" s="23">
        <v>43085.872719489998</v>
      </c>
      <c r="H1211" s="16">
        <v>1.075501219411E-2</v>
      </c>
      <c r="I1211" s="16" t="s">
        <v>117</v>
      </c>
      <c r="J1211" s="16">
        <v>-0.43370886690805299</v>
      </c>
      <c r="K1211" s="17" t="s">
        <v>117</v>
      </c>
      <c r="L1211" s="18" t="s">
        <v>117</v>
      </c>
      <c r="M1211" s="19" t="s">
        <v>80</v>
      </c>
      <c r="N1211" s="20" t="s">
        <v>117</v>
      </c>
      <c r="O1211" s="20" t="s">
        <v>82</v>
      </c>
    </row>
    <row r="1212" spans="1:15" x14ac:dyDescent="0.3">
      <c r="A1212" s="12" t="s">
        <v>380</v>
      </c>
      <c r="B1212" s="12" t="s">
        <v>147</v>
      </c>
      <c r="C1212" s="12" t="s">
        <v>154</v>
      </c>
      <c r="D1212" s="12" t="s">
        <v>103</v>
      </c>
      <c r="E1212" s="21">
        <v>8.0161172354666608</v>
      </c>
      <c r="F1212" s="23">
        <v>35540.635998797101</v>
      </c>
      <c r="G1212" s="23">
        <v>46314.523072710901</v>
      </c>
      <c r="H1212" s="16">
        <v>0.76737562304162299</v>
      </c>
      <c r="I1212" s="16" t="s">
        <v>117</v>
      </c>
      <c r="J1212" s="16">
        <v>3.2778137803993701</v>
      </c>
      <c r="K1212" s="17" t="s">
        <v>117</v>
      </c>
      <c r="L1212" s="18" t="s">
        <v>117</v>
      </c>
      <c r="N1212" s="20" t="s">
        <v>117</v>
      </c>
      <c r="O1212" s="20" t="s">
        <v>82</v>
      </c>
    </row>
    <row r="1213" spans="1:15" x14ac:dyDescent="0.3">
      <c r="A1213" s="12" t="s">
        <v>381</v>
      </c>
      <c r="B1213" s="12" t="s">
        <v>147</v>
      </c>
      <c r="C1213" s="12" t="s">
        <v>78</v>
      </c>
      <c r="D1213" s="12" t="s">
        <v>103</v>
      </c>
      <c r="E1213" s="21">
        <v>8.0160472455999905</v>
      </c>
      <c r="F1213" s="23">
        <v>1116.4568061182599</v>
      </c>
      <c r="G1213" s="23">
        <v>5029.8226364111097</v>
      </c>
      <c r="H1213" s="16">
        <v>0.221967430429093</v>
      </c>
      <c r="I1213" s="16" t="s">
        <v>117</v>
      </c>
      <c r="J1213" s="16">
        <v>0.60458982048238297</v>
      </c>
      <c r="K1213" s="17" t="s">
        <v>117</v>
      </c>
      <c r="L1213" s="18" t="s">
        <v>117</v>
      </c>
      <c r="M1213" s="19" t="s">
        <v>80</v>
      </c>
      <c r="N1213" s="20" t="s">
        <v>117</v>
      </c>
      <c r="O1213" s="20" t="s">
        <v>82</v>
      </c>
    </row>
    <row r="1214" spans="1:15" x14ac:dyDescent="0.3">
      <c r="A1214" s="12" t="s">
        <v>382</v>
      </c>
      <c r="B1214" s="12" t="s">
        <v>147</v>
      </c>
      <c r="C1214" s="12" t="s">
        <v>205</v>
      </c>
      <c r="D1214" s="12" t="s">
        <v>103</v>
      </c>
      <c r="E1214" s="21">
        <v>8.0061389720000005</v>
      </c>
      <c r="F1214" s="23">
        <v>11977.567349090001</v>
      </c>
      <c r="G1214" s="23">
        <v>41872.772871887202</v>
      </c>
      <c r="H1214" s="16">
        <v>0.28604667251763399</v>
      </c>
      <c r="I1214" s="16" t="s">
        <v>117</v>
      </c>
      <c r="J1214" s="16">
        <v>0.91925583348380002</v>
      </c>
      <c r="K1214" s="17" t="s">
        <v>117</v>
      </c>
      <c r="L1214" s="18" t="s">
        <v>117</v>
      </c>
      <c r="M1214" s="19" t="s">
        <v>80</v>
      </c>
      <c r="N1214" s="20" t="s">
        <v>117</v>
      </c>
      <c r="O1214" s="20" t="s">
        <v>82</v>
      </c>
    </row>
    <row r="1215" spans="1:15" x14ac:dyDescent="0.3">
      <c r="A1215" s="12" t="s">
        <v>383</v>
      </c>
      <c r="B1215" s="12" t="s">
        <v>147</v>
      </c>
      <c r="C1215" s="12" t="s">
        <v>176</v>
      </c>
      <c r="D1215" s="12" t="s">
        <v>103</v>
      </c>
      <c r="E1215" s="21">
        <v>8.0160357431999998</v>
      </c>
      <c r="F1215" s="23">
        <v>10055529.384221699</v>
      </c>
      <c r="G1215" s="23">
        <v>160696.099538896</v>
      </c>
      <c r="H1215" s="16">
        <v>62.574819258683</v>
      </c>
      <c r="I1215" s="16" t="s">
        <v>117</v>
      </c>
      <c r="J1215" s="16">
        <v>255.05444693986399</v>
      </c>
      <c r="K1215" s="17" t="s">
        <v>117</v>
      </c>
      <c r="L1215" s="18" t="s">
        <v>117</v>
      </c>
      <c r="M1215" s="19" t="s">
        <v>237</v>
      </c>
      <c r="N1215" s="20" t="s">
        <v>117</v>
      </c>
      <c r="O1215" s="20" t="s">
        <v>82</v>
      </c>
    </row>
    <row r="1216" spans="1:15" x14ac:dyDescent="0.3">
      <c r="A1216" s="12" t="s">
        <v>384</v>
      </c>
      <c r="B1216" s="12" t="s">
        <v>147</v>
      </c>
      <c r="C1216" s="12" t="s">
        <v>213</v>
      </c>
      <c r="D1216" s="12" t="s">
        <v>103</v>
      </c>
      <c r="E1216" s="21">
        <v>8.0061100485333299</v>
      </c>
      <c r="F1216" s="23">
        <v>2655.8430446816901</v>
      </c>
      <c r="G1216" s="23">
        <v>45008.913167795698</v>
      </c>
      <c r="H1216" s="16">
        <v>5.9007046777170002E-2</v>
      </c>
      <c r="I1216" s="16" t="s">
        <v>117</v>
      </c>
      <c r="J1216" s="16">
        <v>-0.19635451940242901</v>
      </c>
      <c r="K1216" s="17" t="s">
        <v>117</v>
      </c>
      <c r="L1216" s="18" t="s">
        <v>117</v>
      </c>
      <c r="M1216" s="19" t="s">
        <v>80</v>
      </c>
      <c r="N1216" s="20" t="s">
        <v>117</v>
      </c>
      <c r="O1216" s="20" t="s">
        <v>82</v>
      </c>
    </row>
    <row r="1217" spans="1:15" x14ac:dyDescent="0.3">
      <c r="A1217" s="12" t="s">
        <v>385</v>
      </c>
      <c r="B1217" s="12" t="s">
        <v>147</v>
      </c>
      <c r="C1217" s="12" t="s">
        <v>160</v>
      </c>
      <c r="D1217" s="12" t="s">
        <v>103</v>
      </c>
      <c r="E1217" s="21">
        <v>8.00606511866666</v>
      </c>
      <c r="F1217" s="23">
        <v>88067.140461550604</v>
      </c>
      <c r="G1217" s="23">
        <v>52046.702718329099</v>
      </c>
      <c r="H1217" s="16">
        <v>1.6920791493393901</v>
      </c>
      <c r="I1217" s="16" t="s">
        <v>117</v>
      </c>
      <c r="J1217" s="16">
        <v>7.7842498287934001</v>
      </c>
      <c r="K1217" s="17" t="s">
        <v>117</v>
      </c>
      <c r="L1217" s="18" t="s">
        <v>117</v>
      </c>
      <c r="N1217" s="20" t="s">
        <v>117</v>
      </c>
      <c r="O1217" s="20" t="s">
        <v>82</v>
      </c>
    </row>
    <row r="1218" spans="1:15" x14ac:dyDescent="0.3">
      <c r="A1218" s="12" t="s">
        <v>386</v>
      </c>
      <c r="B1218" s="12" t="s">
        <v>147</v>
      </c>
      <c r="C1218" s="12" t="s">
        <v>211</v>
      </c>
      <c r="D1218" s="12" t="s">
        <v>103</v>
      </c>
      <c r="E1218" s="21">
        <v>8.0060684402666595</v>
      </c>
      <c r="F1218" s="23">
        <v>14918.293458706101</v>
      </c>
      <c r="G1218" s="23">
        <v>36823.230479207203</v>
      </c>
      <c r="H1218" s="16">
        <v>0.40513266393425001</v>
      </c>
      <c r="I1218" s="16" t="s">
        <v>117</v>
      </c>
      <c r="J1218" s="16">
        <v>1.50361635060748</v>
      </c>
      <c r="K1218" s="17" t="s">
        <v>117</v>
      </c>
      <c r="L1218" s="18" t="s">
        <v>117</v>
      </c>
      <c r="N1218" s="20" t="s">
        <v>117</v>
      </c>
      <c r="O1218" s="20" t="s">
        <v>82</v>
      </c>
    </row>
    <row r="1219" spans="1:15" x14ac:dyDescent="0.3">
      <c r="A1219" s="12" t="s">
        <v>387</v>
      </c>
      <c r="B1219" s="12" t="s">
        <v>147</v>
      </c>
      <c r="C1219" s="12" t="s">
        <v>388</v>
      </c>
      <c r="D1219" s="12" t="s">
        <v>103</v>
      </c>
      <c r="E1219" s="21">
        <v>8.0061270455999995</v>
      </c>
      <c r="F1219" s="23">
        <v>3069720.0286225299</v>
      </c>
      <c r="G1219" s="23">
        <v>66866.791922311706</v>
      </c>
      <c r="H1219" s="16">
        <v>45.907990205198402</v>
      </c>
      <c r="I1219" s="16" t="s">
        <v>117</v>
      </c>
      <c r="J1219" s="16">
        <v>194.81884986564501</v>
      </c>
      <c r="K1219" s="17" t="s">
        <v>117</v>
      </c>
      <c r="L1219" s="18" t="s">
        <v>117</v>
      </c>
      <c r="N1219" s="20" t="s">
        <v>117</v>
      </c>
      <c r="O1219" s="20" t="s">
        <v>82</v>
      </c>
    </row>
    <row r="1220" spans="1:15" x14ac:dyDescent="0.3">
      <c r="A1220" s="12" t="s">
        <v>389</v>
      </c>
      <c r="B1220" s="12" t="s">
        <v>147</v>
      </c>
      <c r="C1220" s="12" t="s">
        <v>148</v>
      </c>
      <c r="D1220" s="12" t="s">
        <v>103</v>
      </c>
      <c r="E1220" s="21">
        <v>8.0160551295999998</v>
      </c>
      <c r="F1220" s="23">
        <v>6561.09619065079</v>
      </c>
      <c r="G1220" s="23">
        <v>1534.7071265418799</v>
      </c>
      <c r="H1220" s="16">
        <v>4.2751454509986804</v>
      </c>
      <c r="I1220" s="16" t="s">
        <v>117</v>
      </c>
      <c r="J1220" s="16">
        <v>20.205565631441299</v>
      </c>
      <c r="K1220" s="17" t="s">
        <v>117</v>
      </c>
      <c r="L1220" s="18" t="s">
        <v>117</v>
      </c>
      <c r="N1220" s="20" t="s">
        <v>117</v>
      </c>
      <c r="O1220" s="20" t="s">
        <v>82</v>
      </c>
    </row>
    <row r="1221" spans="1:15" x14ac:dyDescent="0.3">
      <c r="A1221" s="12" t="s">
        <v>390</v>
      </c>
      <c r="B1221" s="12" t="s">
        <v>147</v>
      </c>
      <c r="C1221" s="12" t="s">
        <v>183</v>
      </c>
      <c r="D1221" s="12" t="s">
        <v>103</v>
      </c>
      <c r="E1221" s="21">
        <v>8.0060083786666603</v>
      </c>
      <c r="F1221" s="23">
        <v>3173.4441327370801</v>
      </c>
      <c r="G1221" s="23">
        <v>41662.830650838303</v>
      </c>
      <c r="H1221" s="16">
        <v>7.6169671699281002E-2</v>
      </c>
      <c r="I1221" s="16" t="s">
        <v>117</v>
      </c>
      <c r="J1221" s="16">
        <v>-0.111952412324669</v>
      </c>
      <c r="K1221" s="17" t="s">
        <v>117</v>
      </c>
      <c r="L1221" s="18" t="s">
        <v>117</v>
      </c>
      <c r="M1221" s="19" t="s">
        <v>80</v>
      </c>
      <c r="N1221" s="20" t="s">
        <v>117</v>
      </c>
      <c r="O1221" s="20" t="s">
        <v>82</v>
      </c>
    </row>
    <row r="1222" spans="1:15" x14ac:dyDescent="0.3">
      <c r="A1222" s="12" t="s">
        <v>391</v>
      </c>
      <c r="B1222" s="12" t="s">
        <v>147</v>
      </c>
      <c r="C1222" s="12" t="s">
        <v>194</v>
      </c>
      <c r="D1222" s="12" t="s">
        <v>103</v>
      </c>
      <c r="E1222" s="21">
        <v>8.01602866373333</v>
      </c>
      <c r="F1222" s="23">
        <v>22663.689020981601</v>
      </c>
      <c r="G1222" s="23">
        <v>79229.606054273303</v>
      </c>
      <c r="H1222" s="16">
        <v>0.28605075993255302</v>
      </c>
      <c r="I1222" s="16" t="s">
        <v>117</v>
      </c>
      <c r="J1222" s="16">
        <v>0.91927589999458204</v>
      </c>
      <c r="K1222" s="17" t="s">
        <v>117</v>
      </c>
      <c r="L1222" s="18" t="s">
        <v>117</v>
      </c>
      <c r="M1222" s="19" t="s">
        <v>80</v>
      </c>
      <c r="N1222" s="20" t="s">
        <v>117</v>
      </c>
      <c r="O1222" s="20" t="s">
        <v>82</v>
      </c>
    </row>
    <row r="1223" spans="1:15" x14ac:dyDescent="0.3">
      <c r="A1223" s="12" t="s">
        <v>392</v>
      </c>
      <c r="B1223" s="12" t="s">
        <v>147</v>
      </c>
      <c r="C1223" s="12" t="s">
        <v>216</v>
      </c>
      <c r="D1223" s="12" t="s">
        <v>79</v>
      </c>
      <c r="E1223" s="21" t="s">
        <v>116</v>
      </c>
      <c r="F1223" s="23" t="s">
        <v>116</v>
      </c>
      <c r="G1223" s="23">
        <v>7464.4109261416297</v>
      </c>
      <c r="H1223" s="16" t="s">
        <v>116</v>
      </c>
      <c r="I1223" s="16" t="s">
        <v>117</v>
      </c>
      <c r="J1223" s="16" t="s">
        <v>116</v>
      </c>
      <c r="K1223" s="17" t="s">
        <v>116</v>
      </c>
      <c r="L1223" s="18" t="s">
        <v>116</v>
      </c>
      <c r="M1223" s="19" t="s">
        <v>118</v>
      </c>
      <c r="N1223" s="20" t="s">
        <v>117</v>
      </c>
      <c r="O1223" s="20" t="s">
        <v>82</v>
      </c>
    </row>
    <row r="1224" spans="1:15" x14ac:dyDescent="0.3">
      <c r="A1224" s="12" t="s">
        <v>393</v>
      </c>
      <c r="B1224" s="12" t="s">
        <v>147</v>
      </c>
      <c r="C1224" s="12" t="s">
        <v>189</v>
      </c>
      <c r="D1224" s="12" t="s">
        <v>103</v>
      </c>
      <c r="E1224" s="21">
        <v>8.0160508669333304</v>
      </c>
      <c r="F1224" s="23">
        <v>7975.5485563975499</v>
      </c>
      <c r="G1224" s="23">
        <v>44266.399164771799</v>
      </c>
      <c r="H1224" s="16">
        <v>0.180171613388077</v>
      </c>
      <c r="I1224" s="16" t="s">
        <v>117</v>
      </c>
      <c r="J1224" s="16">
        <v>0.399262842118841</v>
      </c>
      <c r="K1224" s="17" t="s">
        <v>117</v>
      </c>
      <c r="L1224" s="18" t="s">
        <v>117</v>
      </c>
      <c r="M1224" s="19" t="s">
        <v>80</v>
      </c>
      <c r="N1224" s="20" t="s">
        <v>117</v>
      </c>
      <c r="O1224" s="20" t="s">
        <v>82</v>
      </c>
    </row>
    <row r="1225" spans="1:15" x14ac:dyDescent="0.3">
      <c r="A1225" s="12" t="s">
        <v>394</v>
      </c>
      <c r="B1225" s="12" t="s">
        <v>147</v>
      </c>
      <c r="C1225" s="12" t="s">
        <v>185</v>
      </c>
      <c r="D1225" s="12" t="s">
        <v>103</v>
      </c>
      <c r="E1225" s="21">
        <v>8.0161242074666603</v>
      </c>
      <c r="F1225" s="23">
        <v>1246.90186124979</v>
      </c>
      <c r="G1225" s="23">
        <v>67011.408652430706</v>
      </c>
      <c r="H1225" s="16">
        <v>1.8607307118659999E-2</v>
      </c>
      <c r="I1225" s="16" t="s">
        <v>117</v>
      </c>
      <c r="J1225" s="16">
        <v>-0.39507685373687901</v>
      </c>
      <c r="K1225" s="17" t="s">
        <v>117</v>
      </c>
      <c r="L1225" s="18" t="s">
        <v>117</v>
      </c>
      <c r="M1225" s="19" t="s">
        <v>80</v>
      </c>
      <c r="N1225" s="20" t="s">
        <v>117</v>
      </c>
      <c r="O1225" s="20" t="s">
        <v>82</v>
      </c>
    </row>
    <row r="1226" spans="1:15" x14ac:dyDescent="0.3">
      <c r="A1226" s="12" t="s">
        <v>395</v>
      </c>
      <c r="B1226" s="12" t="s">
        <v>147</v>
      </c>
      <c r="C1226" s="12" t="s">
        <v>396</v>
      </c>
      <c r="D1226" s="12" t="s">
        <v>103</v>
      </c>
      <c r="E1226" s="21">
        <v>8.0061319351999902</v>
      </c>
      <c r="F1226" s="23">
        <v>25921.144166001199</v>
      </c>
      <c r="G1226" s="23">
        <v>49636.121464162097</v>
      </c>
      <c r="H1226" s="16">
        <v>0.52222340105112097</v>
      </c>
      <c r="I1226" s="16" t="s">
        <v>117</v>
      </c>
      <c r="J1226" s="16">
        <v>2.07765440183505</v>
      </c>
      <c r="K1226" s="17" t="s">
        <v>117</v>
      </c>
      <c r="L1226" s="18" t="s">
        <v>117</v>
      </c>
      <c r="N1226" s="20" t="s">
        <v>117</v>
      </c>
      <c r="O1226" s="20" t="s">
        <v>82</v>
      </c>
    </row>
    <row r="1227" spans="1:15" x14ac:dyDescent="0.3">
      <c r="A1227" s="12" t="s">
        <v>397</v>
      </c>
      <c r="B1227" s="12" t="s">
        <v>147</v>
      </c>
      <c r="C1227" s="12" t="s">
        <v>181</v>
      </c>
      <c r="D1227" s="12" t="s">
        <v>103</v>
      </c>
      <c r="E1227" s="21">
        <v>8.0060758357333306</v>
      </c>
      <c r="F1227" s="23">
        <v>3856.59138655988</v>
      </c>
      <c r="G1227" s="23">
        <v>26260.038867294101</v>
      </c>
      <c r="H1227" s="16">
        <v>0.14686160237801901</v>
      </c>
      <c r="I1227" s="16" t="s">
        <v>117</v>
      </c>
      <c r="J1227" s="16">
        <v>0.23557505745931001</v>
      </c>
      <c r="K1227" s="17" t="s">
        <v>117</v>
      </c>
      <c r="L1227" s="18" t="s">
        <v>117</v>
      </c>
      <c r="M1227" s="19" t="s">
        <v>80</v>
      </c>
      <c r="N1227" s="20" t="s">
        <v>117</v>
      </c>
      <c r="O1227" s="20" t="s">
        <v>82</v>
      </c>
    </row>
    <row r="1228" spans="1:15" x14ac:dyDescent="0.3">
      <c r="A1228" s="12" t="s">
        <v>398</v>
      </c>
      <c r="B1228" s="12" t="s">
        <v>147</v>
      </c>
      <c r="C1228" s="12" t="s">
        <v>218</v>
      </c>
      <c r="D1228" s="12" t="s">
        <v>79</v>
      </c>
      <c r="E1228" s="21">
        <v>8.0159937413333306</v>
      </c>
      <c r="F1228" s="23">
        <v>589709.352492181</v>
      </c>
      <c r="G1228" s="23">
        <v>35114.303374891198</v>
      </c>
      <c r="H1228" s="16">
        <v>16.793992641581301</v>
      </c>
      <c r="I1228" s="16" t="s">
        <v>117</v>
      </c>
      <c r="J1228" s="16">
        <v>77.296189266520699</v>
      </c>
      <c r="K1228" s="17" t="s">
        <v>117</v>
      </c>
      <c r="L1228" s="18" t="s">
        <v>117</v>
      </c>
      <c r="N1228" s="20" t="s">
        <v>117</v>
      </c>
      <c r="O1228" s="20" t="s">
        <v>82</v>
      </c>
    </row>
    <row r="1229" spans="1:15" x14ac:dyDescent="0.3">
      <c r="A1229" s="12" t="s">
        <v>399</v>
      </c>
      <c r="B1229" s="12" t="s">
        <v>147</v>
      </c>
      <c r="C1229" s="12" t="s">
        <v>168</v>
      </c>
      <c r="D1229" s="12" t="s">
        <v>103</v>
      </c>
      <c r="E1229" s="21">
        <v>8.0061416487999999</v>
      </c>
      <c r="F1229" s="23">
        <v>8419.1145304177298</v>
      </c>
      <c r="G1229" s="23">
        <v>42989.519493109699</v>
      </c>
      <c r="H1229" s="16">
        <v>0.19584109405472899</v>
      </c>
      <c r="I1229" s="16" t="s">
        <v>117</v>
      </c>
      <c r="J1229" s="16">
        <v>0.476248959309022</v>
      </c>
      <c r="K1229" s="17" t="s">
        <v>117</v>
      </c>
      <c r="L1229" s="18" t="s">
        <v>117</v>
      </c>
      <c r="M1229" s="19" t="s">
        <v>80</v>
      </c>
      <c r="N1229" s="20" t="s">
        <v>117</v>
      </c>
      <c r="O1229" s="20" t="s">
        <v>82</v>
      </c>
    </row>
    <row r="1230" spans="1:15" x14ac:dyDescent="0.3">
      <c r="A1230" s="12" t="s">
        <v>400</v>
      </c>
      <c r="B1230" s="12" t="s">
        <v>147</v>
      </c>
      <c r="C1230" s="12" t="s">
        <v>78</v>
      </c>
      <c r="D1230" s="12" t="s">
        <v>103</v>
      </c>
      <c r="E1230" s="21">
        <v>8.0060616378666598</v>
      </c>
      <c r="F1230" s="23">
        <v>692.69878723416798</v>
      </c>
      <c r="G1230" s="23">
        <v>2666.2631267332999</v>
      </c>
      <c r="H1230" s="16">
        <v>0.259801360296672</v>
      </c>
      <c r="I1230" s="16" t="s">
        <v>117</v>
      </c>
      <c r="J1230" s="16">
        <v>0.79039537998998</v>
      </c>
      <c r="K1230" s="17" t="s">
        <v>117</v>
      </c>
      <c r="L1230" s="18" t="s">
        <v>117</v>
      </c>
      <c r="M1230" s="19" t="s">
        <v>80</v>
      </c>
      <c r="N1230" s="20" t="s">
        <v>117</v>
      </c>
      <c r="O1230" s="20" t="s">
        <v>82</v>
      </c>
    </row>
    <row r="1231" spans="1:15" x14ac:dyDescent="0.3">
      <c r="A1231" s="12" t="s">
        <v>401</v>
      </c>
      <c r="B1231" s="12" t="s">
        <v>147</v>
      </c>
      <c r="C1231" s="12" t="s">
        <v>150</v>
      </c>
      <c r="D1231" s="12" t="s">
        <v>79</v>
      </c>
      <c r="E1231" s="21" t="s">
        <v>116</v>
      </c>
      <c r="F1231" s="23" t="s">
        <v>116</v>
      </c>
      <c r="G1231" s="23">
        <v>2427.7951991555101</v>
      </c>
      <c r="H1231" s="16" t="s">
        <v>116</v>
      </c>
      <c r="I1231" s="16" t="s">
        <v>117</v>
      </c>
      <c r="J1231" s="16" t="s">
        <v>116</v>
      </c>
      <c r="K1231" s="17" t="s">
        <v>116</v>
      </c>
      <c r="L1231" s="18" t="s">
        <v>116</v>
      </c>
      <c r="M1231" s="19" t="s">
        <v>118</v>
      </c>
      <c r="N1231" s="20" t="s">
        <v>117</v>
      </c>
      <c r="O1231" s="20" t="s">
        <v>82</v>
      </c>
    </row>
    <row r="1232" spans="1:15" x14ac:dyDescent="0.3">
      <c r="A1232" s="12" t="s">
        <v>402</v>
      </c>
      <c r="B1232" s="12" t="s">
        <v>147</v>
      </c>
      <c r="C1232" s="12" t="s">
        <v>78</v>
      </c>
      <c r="D1232" s="12" t="s">
        <v>103</v>
      </c>
      <c r="E1232" s="21">
        <v>8.0059801141333296</v>
      </c>
      <c r="F1232" s="23">
        <v>617.93210176633795</v>
      </c>
      <c r="G1232" s="23">
        <v>2310.3692040055198</v>
      </c>
      <c r="H1232" s="16">
        <v>0.26746032655517599</v>
      </c>
      <c r="I1232" s="16" t="s">
        <v>117</v>
      </c>
      <c r="J1232" s="16">
        <v>0.82800247379272696</v>
      </c>
      <c r="K1232" s="17" t="s">
        <v>117</v>
      </c>
      <c r="L1232" s="18" t="s">
        <v>117</v>
      </c>
      <c r="M1232" s="19" t="s">
        <v>80</v>
      </c>
      <c r="N1232" s="20" t="s">
        <v>117</v>
      </c>
      <c r="O1232" s="20" t="s">
        <v>82</v>
      </c>
    </row>
    <row r="1233" spans="1:15" x14ac:dyDescent="0.3">
      <c r="A1233" s="12" t="s">
        <v>403</v>
      </c>
      <c r="B1233" s="12" t="s">
        <v>147</v>
      </c>
      <c r="C1233" s="12" t="s">
        <v>150</v>
      </c>
      <c r="D1233" s="12" t="s">
        <v>79</v>
      </c>
      <c r="E1233" s="21" t="s">
        <v>116</v>
      </c>
      <c r="F1233" s="23" t="s">
        <v>116</v>
      </c>
      <c r="G1233" s="23">
        <v>2065.0135531832402</v>
      </c>
      <c r="H1233" s="16" t="s">
        <v>116</v>
      </c>
      <c r="I1233" s="16" t="s">
        <v>117</v>
      </c>
      <c r="J1233" s="16" t="s">
        <v>116</v>
      </c>
      <c r="K1233" s="17" t="s">
        <v>116</v>
      </c>
      <c r="L1233" s="18" t="s">
        <v>116</v>
      </c>
      <c r="M1233" s="19" t="s">
        <v>118</v>
      </c>
      <c r="N1233" s="20" t="s">
        <v>117</v>
      </c>
      <c r="O1233" s="20" t="s">
        <v>82</v>
      </c>
    </row>
    <row r="1234" spans="1:15" x14ac:dyDescent="0.3">
      <c r="A1234" s="12" t="s">
        <v>404</v>
      </c>
      <c r="B1234" s="12" t="s">
        <v>147</v>
      </c>
      <c r="C1234" s="12" t="s">
        <v>78</v>
      </c>
      <c r="D1234" s="12" t="s">
        <v>103</v>
      </c>
      <c r="E1234" s="21">
        <v>8.00598668853333</v>
      </c>
      <c r="F1234" s="23">
        <v>540.2190975789</v>
      </c>
      <c r="G1234" s="23">
        <v>1622.4127420812199</v>
      </c>
      <c r="H1234" s="16">
        <v>0.33297266692192601</v>
      </c>
      <c r="I1234" s="16" t="s">
        <v>117</v>
      </c>
      <c r="J1234" s="16">
        <v>1.1495890750104301</v>
      </c>
      <c r="K1234" s="17" t="s">
        <v>117</v>
      </c>
      <c r="L1234" s="18" t="s">
        <v>117</v>
      </c>
      <c r="N1234" s="20" t="s">
        <v>117</v>
      </c>
      <c r="O1234" s="20" t="s">
        <v>82</v>
      </c>
    </row>
    <row r="1235" spans="1:15" x14ac:dyDescent="0.3">
      <c r="A1235" s="12" t="s">
        <v>405</v>
      </c>
      <c r="B1235" s="12" t="s">
        <v>147</v>
      </c>
      <c r="C1235" s="12" t="s">
        <v>192</v>
      </c>
      <c r="D1235" s="12" t="s">
        <v>103</v>
      </c>
      <c r="E1235" s="21">
        <v>8.0161267821333304</v>
      </c>
      <c r="F1235" s="23">
        <v>3197.5251848715998</v>
      </c>
      <c r="G1235" s="23">
        <v>55078.8430356561</v>
      </c>
      <c r="H1235" s="16">
        <v>5.8053601140488999E-2</v>
      </c>
      <c r="I1235" s="16" t="s">
        <v>117</v>
      </c>
      <c r="J1235" s="16">
        <v>-0.201043695225985</v>
      </c>
      <c r="K1235" s="17" t="s">
        <v>117</v>
      </c>
      <c r="L1235" s="18" t="s">
        <v>117</v>
      </c>
      <c r="M1235" s="19" t="s">
        <v>80</v>
      </c>
      <c r="N1235" s="20" t="s">
        <v>117</v>
      </c>
      <c r="O1235" s="20" t="s">
        <v>82</v>
      </c>
    </row>
    <row r="1236" spans="1:15" x14ac:dyDescent="0.3">
      <c r="A1236" s="12" t="s">
        <v>406</v>
      </c>
      <c r="B1236" s="12" t="s">
        <v>147</v>
      </c>
      <c r="C1236" s="12" t="s">
        <v>187</v>
      </c>
      <c r="D1236" s="12" t="s">
        <v>103</v>
      </c>
      <c r="E1236" s="21">
        <v>8.0060443597333304</v>
      </c>
      <c r="F1236" s="23">
        <v>658082.47881366895</v>
      </c>
      <c r="G1236" s="23">
        <v>39570.731382668098</v>
      </c>
      <c r="H1236" s="16">
        <v>16.630536151826298</v>
      </c>
      <c r="I1236" s="16" t="s">
        <v>117</v>
      </c>
      <c r="J1236" s="16">
        <v>76.580736399843701</v>
      </c>
      <c r="K1236" s="17" t="s">
        <v>117</v>
      </c>
      <c r="L1236" s="18" t="s">
        <v>117</v>
      </c>
      <c r="N1236" s="20" t="s">
        <v>117</v>
      </c>
      <c r="O1236" s="20" t="s">
        <v>82</v>
      </c>
    </row>
    <row r="1237" spans="1:15" x14ac:dyDescent="0.3">
      <c r="A1237" s="12" t="s">
        <v>407</v>
      </c>
      <c r="B1237" s="12" t="s">
        <v>147</v>
      </c>
      <c r="C1237" s="12" t="s">
        <v>170</v>
      </c>
      <c r="D1237" s="12" t="s">
        <v>103</v>
      </c>
      <c r="E1237" s="21">
        <v>8.0160000202666595</v>
      </c>
      <c r="F1237" s="23">
        <v>1701.3303130740801</v>
      </c>
      <c r="G1237" s="23">
        <v>13175.961490424301</v>
      </c>
      <c r="H1237" s="16">
        <v>0.12912380734495399</v>
      </c>
      <c r="I1237" s="16" t="s">
        <v>117</v>
      </c>
      <c r="J1237" s="16">
        <v>0.14839274775846201</v>
      </c>
      <c r="K1237" s="17" t="s">
        <v>117</v>
      </c>
      <c r="L1237" s="18" t="s">
        <v>117</v>
      </c>
      <c r="M1237" s="19" t="s">
        <v>80</v>
      </c>
      <c r="N1237" s="20" t="s">
        <v>117</v>
      </c>
      <c r="O1237" s="20" t="s">
        <v>82</v>
      </c>
    </row>
    <row r="1238" spans="1:15" x14ac:dyDescent="0.3">
      <c r="A1238" s="12" t="s">
        <v>408</v>
      </c>
      <c r="B1238" s="12" t="s">
        <v>147</v>
      </c>
      <c r="C1238" s="12" t="s">
        <v>199</v>
      </c>
      <c r="D1238" s="12" t="s">
        <v>103</v>
      </c>
      <c r="E1238" s="21">
        <v>8.0060560837333306</v>
      </c>
      <c r="F1238" s="23">
        <v>307.14057090402798</v>
      </c>
      <c r="G1238" s="23">
        <v>27423.756610979199</v>
      </c>
      <c r="H1238" s="16">
        <v>1.11997993295E-2</v>
      </c>
      <c r="I1238" s="16" t="s">
        <v>117</v>
      </c>
      <c r="J1238" s="16">
        <v>-0.43152052265531099</v>
      </c>
      <c r="K1238" s="17" t="s">
        <v>117</v>
      </c>
      <c r="L1238" s="18" t="s">
        <v>117</v>
      </c>
      <c r="M1238" s="19" t="s">
        <v>80</v>
      </c>
      <c r="N1238" s="20" t="s">
        <v>117</v>
      </c>
      <c r="O1238" s="20" t="s">
        <v>82</v>
      </c>
    </row>
    <row r="1239" spans="1:15" x14ac:dyDescent="0.3">
      <c r="A1239" s="12" t="s">
        <v>409</v>
      </c>
      <c r="B1239" s="12" t="s">
        <v>147</v>
      </c>
      <c r="C1239" s="12" t="s">
        <v>156</v>
      </c>
      <c r="D1239" s="12" t="s">
        <v>103</v>
      </c>
      <c r="E1239" s="21">
        <v>8.0060985101333308</v>
      </c>
      <c r="F1239" s="23">
        <v>105318.375711884</v>
      </c>
      <c r="G1239" s="23">
        <v>1650.44326207683</v>
      </c>
      <c r="H1239" s="16">
        <v>63.812175875320698</v>
      </c>
      <c r="I1239" s="16" t="s">
        <v>117</v>
      </c>
      <c r="J1239" s="16">
        <v>259.36263464347502</v>
      </c>
      <c r="K1239" s="17" t="s">
        <v>117</v>
      </c>
      <c r="L1239" s="18" t="s">
        <v>117</v>
      </c>
      <c r="M1239" s="19" t="s">
        <v>237</v>
      </c>
      <c r="N1239" s="20" t="s">
        <v>117</v>
      </c>
      <c r="O1239" s="20" t="s">
        <v>82</v>
      </c>
    </row>
    <row r="1240" spans="1:15" x14ac:dyDescent="0.3">
      <c r="A1240" s="12" t="s">
        <v>410</v>
      </c>
      <c r="B1240" s="12" t="s">
        <v>147</v>
      </c>
      <c r="C1240" s="12" t="s">
        <v>152</v>
      </c>
      <c r="D1240" s="12" t="s">
        <v>103</v>
      </c>
      <c r="E1240" s="21">
        <v>8.0059784791999995</v>
      </c>
      <c r="F1240" s="23">
        <v>8736.2405260655796</v>
      </c>
      <c r="G1240" s="23">
        <v>54361.211757492099</v>
      </c>
      <c r="H1240" s="16">
        <v>0.160707244073924</v>
      </c>
      <c r="I1240" s="16" t="s">
        <v>117</v>
      </c>
      <c r="J1240" s="16">
        <v>0.30361874518962201</v>
      </c>
      <c r="K1240" s="17" t="s">
        <v>117</v>
      </c>
      <c r="L1240" s="18" t="s">
        <v>117</v>
      </c>
      <c r="M1240" s="19" t="s">
        <v>80</v>
      </c>
      <c r="N1240" s="20" t="s">
        <v>117</v>
      </c>
      <c r="O1240" s="20" t="s">
        <v>82</v>
      </c>
    </row>
    <row r="1241" spans="1:15" x14ac:dyDescent="0.3">
      <c r="A1241" s="12" t="s">
        <v>411</v>
      </c>
      <c r="B1241" s="12" t="s">
        <v>147</v>
      </c>
      <c r="C1241" s="12" t="s">
        <v>150</v>
      </c>
      <c r="D1241" s="12" t="s">
        <v>79</v>
      </c>
      <c r="E1241" s="21" t="s">
        <v>116</v>
      </c>
      <c r="F1241" s="23" t="s">
        <v>116</v>
      </c>
      <c r="G1241" s="23">
        <v>1881.6765488455301</v>
      </c>
      <c r="H1241" s="16" t="s">
        <v>116</v>
      </c>
      <c r="I1241" s="16" t="s">
        <v>117</v>
      </c>
      <c r="J1241" s="16" t="s">
        <v>116</v>
      </c>
      <c r="K1241" s="17" t="s">
        <v>116</v>
      </c>
      <c r="L1241" s="18" t="s">
        <v>116</v>
      </c>
      <c r="M1241" s="19" t="s">
        <v>118</v>
      </c>
      <c r="N1241" s="20" t="s">
        <v>117</v>
      </c>
      <c r="O1241" s="20" t="s">
        <v>82</v>
      </c>
    </row>
    <row r="1242" spans="1:15" x14ac:dyDescent="0.3">
      <c r="A1242" s="12" t="s">
        <v>412</v>
      </c>
      <c r="B1242" s="12" t="s">
        <v>147</v>
      </c>
      <c r="C1242" s="12" t="s">
        <v>174</v>
      </c>
      <c r="D1242" s="12" t="s">
        <v>103</v>
      </c>
      <c r="E1242" s="21">
        <v>8.0059684610666597</v>
      </c>
      <c r="F1242" s="23">
        <v>3484.56042019693</v>
      </c>
      <c r="G1242" s="23">
        <v>14429.840119685499</v>
      </c>
      <c r="H1242" s="16">
        <v>0.241482954162687</v>
      </c>
      <c r="I1242" s="16" t="s">
        <v>117</v>
      </c>
      <c r="J1242" s="16">
        <v>0.70043907144073203</v>
      </c>
      <c r="K1242" s="17" t="s">
        <v>117</v>
      </c>
      <c r="L1242" s="18" t="s">
        <v>117</v>
      </c>
      <c r="M1242" s="19" t="s">
        <v>80</v>
      </c>
      <c r="N1242" s="20" t="s">
        <v>117</v>
      </c>
      <c r="O1242" s="20" t="s">
        <v>82</v>
      </c>
    </row>
    <row r="1243" spans="1:15" x14ac:dyDescent="0.3">
      <c r="A1243" s="12" t="s">
        <v>413</v>
      </c>
      <c r="B1243" s="12" t="s">
        <v>147</v>
      </c>
      <c r="C1243" s="12" t="s">
        <v>203</v>
      </c>
      <c r="D1243" s="12" t="s">
        <v>103</v>
      </c>
      <c r="E1243" s="21">
        <v>8.0060379978666596</v>
      </c>
      <c r="F1243" s="23">
        <v>284.45680197471302</v>
      </c>
      <c r="G1243" s="23">
        <v>18276.843204862798</v>
      </c>
      <c r="H1243" s="16">
        <v>1.5563781928108001E-2</v>
      </c>
      <c r="I1243" s="16" t="s">
        <v>117</v>
      </c>
      <c r="J1243" s="16">
        <v>-0.41005021840898198</v>
      </c>
      <c r="K1243" s="17" t="s">
        <v>117</v>
      </c>
      <c r="L1243" s="18" t="s">
        <v>117</v>
      </c>
      <c r="M1243" s="19" t="s">
        <v>80</v>
      </c>
      <c r="N1243" s="20" t="s">
        <v>117</v>
      </c>
      <c r="O1243" s="20" t="s">
        <v>82</v>
      </c>
    </row>
    <row r="1244" spans="1:15" x14ac:dyDescent="0.3">
      <c r="A1244" s="12" t="s">
        <v>414</v>
      </c>
      <c r="B1244" s="12" t="s">
        <v>147</v>
      </c>
      <c r="C1244" s="12" t="s">
        <v>205</v>
      </c>
      <c r="D1244" s="12" t="s">
        <v>103</v>
      </c>
      <c r="E1244" s="21">
        <v>8.0060715757333298</v>
      </c>
      <c r="F1244" s="23">
        <v>5664.0994195758803</v>
      </c>
      <c r="G1244" s="23">
        <v>18698.201829621899</v>
      </c>
      <c r="H1244" s="16">
        <v>0.302922145732899</v>
      </c>
      <c r="I1244" s="16" t="s">
        <v>117</v>
      </c>
      <c r="J1244" s="16">
        <v>1.00209778598977</v>
      </c>
      <c r="K1244" s="17" t="s">
        <v>117</v>
      </c>
      <c r="L1244" s="18" t="s">
        <v>117</v>
      </c>
      <c r="N1244" s="20" t="s">
        <v>117</v>
      </c>
      <c r="O1244" s="20" t="s">
        <v>82</v>
      </c>
    </row>
    <row r="1245" spans="1:15" x14ac:dyDescent="0.3">
      <c r="A1245" s="12" t="s">
        <v>415</v>
      </c>
      <c r="B1245" s="12" t="s">
        <v>147</v>
      </c>
      <c r="C1245" s="12" t="s">
        <v>160</v>
      </c>
      <c r="D1245" s="12" t="s">
        <v>103</v>
      </c>
      <c r="E1245" s="21">
        <v>8.0160782397333303</v>
      </c>
      <c r="F1245" s="23">
        <v>51586.244821892098</v>
      </c>
      <c r="G1245" s="23">
        <v>31106.489826866</v>
      </c>
      <c r="H1245" s="16">
        <v>1.6583756350849299</v>
      </c>
      <c r="I1245" s="16" t="s">
        <v>117</v>
      </c>
      <c r="J1245" s="16">
        <v>7.6205640817486398</v>
      </c>
      <c r="K1245" s="17" t="s">
        <v>117</v>
      </c>
      <c r="L1245" s="18" t="s">
        <v>117</v>
      </c>
      <c r="N1245" s="20" t="s">
        <v>117</v>
      </c>
      <c r="O1245" s="20" t="s">
        <v>82</v>
      </c>
    </row>
    <row r="1246" spans="1:15" x14ac:dyDescent="0.3">
      <c r="A1246" s="12" t="s">
        <v>416</v>
      </c>
      <c r="B1246" s="12" t="s">
        <v>147</v>
      </c>
      <c r="C1246" s="12" t="s">
        <v>211</v>
      </c>
      <c r="D1246" s="12" t="s">
        <v>103</v>
      </c>
      <c r="E1246" s="21">
        <v>8.0060426597333301</v>
      </c>
      <c r="F1246" s="23">
        <v>5191.7727305928001</v>
      </c>
      <c r="G1246" s="23">
        <v>14402.5300567659</v>
      </c>
      <c r="H1246" s="16">
        <v>0.36047643782932798</v>
      </c>
      <c r="I1246" s="16" t="s">
        <v>117</v>
      </c>
      <c r="J1246" s="16">
        <v>1.28455014656249</v>
      </c>
      <c r="K1246" s="17" t="s">
        <v>117</v>
      </c>
      <c r="L1246" s="18" t="s">
        <v>117</v>
      </c>
      <c r="N1246" s="20" t="s">
        <v>117</v>
      </c>
      <c r="O1246" s="20" t="s">
        <v>82</v>
      </c>
    </row>
    <row r="1247" spans="1:15" x14ac:dyDescent="0.3">
      <c r="A1247" s="12" t="s">
        <v>417</v>
      </c>
      <c r="B1247" s="12" t="s">
        <v>147</v>
      </c>
      <c r="C1247" s="12" t="s">
        <v>183</v>
      </c>
      <c r="D1247" s="12" t="s">
        <v>103</v>
      </c>
      <c r="E1247" s="21">
        <v>8.0061294869333306</v>
      </c>
      <c r="F1247" s="23">
        <v>1497.99713272995</v>
      </c>
      <c r="G1247" s="23">
        <v>24029.559703106799</v>
      </c>
      <c r="H1247" s="16">
        <v>6.2339766156275997E-2</v>
      </c>
      <c r="I1247" s="16" t="s">
        <v>117</v>
      </c>
      <c r="J1247" s="16">
        <v>-0.17996402731767</v>
      </c>
      <c r="K1247" s="17" t="s">
        <v>117</v>
      </c>
      <c r="L1247" s="18" t="s">
        <v>117</v>
      </c>
      <c r="M1247" s="19" t="s">
        <v>80</v>
      </c>
      <c r="N1247" s="20" t="s">
        <v>117</v>
      </c>
      <c r="O1247" s="20" t="s">
        <v>82</v>
      </c>
    </row>
    <row r="1248" spans="1:15" x14ac:dyDescent="0.3">
      <c r="A1248" s="12" t="s">
        <v>418</v>
      </c>
      <c r="B1248" s="12" t="s">
        <v>147</v>
      </c>
      <c r="C1248" s="12" t="s">
        <v>164</v>
      </c>
      <c r="D1248" s="12" t="s">
        <v>103</v>
      </c>
      <c r="E1248" s="21">
        <v>8.0060890160000007</v>
      </c>
      <c r="F1248" s="23">
        <v>47682.2461302183</v>
      </c>
      <c r="G1248" s="23">
        <v>28179.276444442701</v>
      </c>
      <c r="H1248" s="16">
        <v>1.6921032810841301</v>
      </c>
      <c r="I1248" s="16" t="s">
        <v>117</v>
      </c>
      <c r="J1248" s="16">
        <v>7.7843670127373796</v>
      </c>
      <c r="K1248" s="17" t="s">
        <v>117</v>
      </c>
      <c r="L1248" s="18" t="s">
        <v>117</v>
      </c>
      <c r="N1248" s="20" t="s">
        <v>117</v>
      </c>
      <c r="O1248" s="20" t="s">
        <v>82</v>
      </c>
    </row>
    <row r="1249" spans="1:15" x14ac:dyDescent="0.3">
      <c r="A1249" s="12" t="s">
        <v>419</v>
      </c>
      <c r="B1249" s="12" t="s">
        <v>147</v>
      </c>
      <c r="C1249" s="12" t="s">
        <v>354</v>
      </c>
      <c r="D1249" s="12" t="s">
        <v>103</v>
      </c>
      <c r="E1249" s="21">
        <v>8.0060548970666598</v>
      </c>
      <c r="F1249" s="23">
        <v>83274.315663236994</v>
      </c>
      <c r="G1249" s="23">
        <v>1481.8754188964199</v>
      </c>
      <c r="H1249" s="16">
        <v>56.195220327800897</v>
      </c>
      <c r="I1249" s="16" t="s">
        <v>117</v>
      </c>
      <c r="J1249" s="16">
        <v>232.49841128919499</v>
      </c>
      <c r="K1249" s="17" t="s">
        <v>117</v>
      </c>
      <c r="L1249" s="18" t="s">
        <v>117</v>
      </c>
      <c r="N1249" s="20" t="s">
        <v>117</v>
      </c>
      <c r="O1249" s="20" t="s">
        <v>82</v>
      </c>
    </row>
    <row r="1250" spans="1:15" x14ac:dyDescent="0.3">
      <c r="A1250" s="12" t="s">
        <v>420</v>
      </c>
      <c r="B1250" s="12" t="s">
        <v>147</v>
      </c>
      <c r="C1250" s="12" t="s">
        <v>216</v>
      </c>
      <c r="D1250" s="12" t="s">
        <v>103</v>
      </c>
      <c r="E1250" s="21">
        <v>8.0561930048000008</v>
      </c>
      <c r="F1250" s="23">
        <v>25.885585309394699</v>
      </c>
      <c r="G1250" s="23">
        <v>3165.10405748628</v>
      </c>
      <c r="H1250" s="16">
        <v>8.1784310528969992E-3</v>
      </c>
      <c r="I1250" s="16" t="s">
        <v>117</v>
      </c>
      <c r="J1250" s="16">
        <v>-0.44638574821802501</v>
      </c>
      <c r="K1250" s="17" t="s">
        <v>117</v>
      </c>
      <c r="L1250" s="18" t="s">
        <v>117</v>
      </c>
      <c r="M1250" s="19" t="s">
        <v>80</v>
      </c>
      <c r="N1250" s="20" t="s">
        <v>117</v>
      </c>
      <c r="O1250" s="20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C7B1-7180-4068-8F2C-2ECABBA199AA}">
  <sheetPr>
    <tabColor rgb="FFFFFF00"/>
  </sheetPr>
  <dimension ref="A1:M26"/>
  <sheetViews>
    <sheetView zoomScale="80" zoomScaleNormal="80" workbookViewId="0">
      <selection activeCell="H7" sqref="H7"/>
    </sheetView>
  </sheetViews>
  <sheetFormatPr defaultRowHeight="14.4" x14ac:dyDescent="0.3"/>
  <cols>
    <col min="1" max="1" width="18.88671875" bestFit="1" customWidth="1"/>
    <col min="2" max="3" width="21.33203125" style="1" bestFit="1" customWidth="1"/>
    <col min="4" max="4" width="20.5546875" style="1" bestFit="1" customWidth="1"/>
    <col min="5" max="5" width="6.44140625" customWidth="1"/>
    <col min="6" max="6" width="14" customWidth="1"/>
    <col min="7" max="7" width="21.33203125" bestFit="1" customWidth="1"/>
    <col min="8" max="8" width="20.5546875" bestFit="1" customWidth="1"/>
    <col min="9" max="9" width="21.33203125" bestFit="1" customWidth="1"/>
    <col min="10" max="10" width="20.5546875" bestFit="1" customWidth="1"/>
    <col min="12" max="12" width="12.21875" customWidth="1"/>
    <col min="13" max="13" width="12.77734375" customWidth="1"/>
  </cols>
  <sheetData>
    <row r="1" spans="1:13" ht="16.2" thickBot="1" x14ac:dyDescent="0.35">
      <c r="A1" s="257" t="s">
        <v>455</v>
      </c>
      <c r="B1" s="258"/>
      <c r="C1" s="258"/>
      <c r="D1" s="259"/>
      <c r="F1" s="257" t="s">
        <v>456</v>
      </c>
      <c r="G1" s="258"/>
      <c r="H1" s="258"/>
      <c r="I1" s="258"/>
      <c r="J1" s="259"/>
    </row>
    <row r="2" spans="1:13" ht="15" thickBot="1" x14ac:dyDescent="0.35">
      <c r="A2" s="256"/>
      <c r="B2" s="260"/>
      <c r="C2" s="260"/>
      <c r="D2" s="248"/>
      <c r="F2" s="256"/>
      <c r="G2" s="247"/>
      <c r="H2" s="247"/>
      <c r="I2" s="247"/>
      <c r="J2" s="248"/>
    </row>
    <row r="3" spans="1:13" x14ac:dyDescent="0.3">
      <c r="A3" s="206"/>
      <c r="B3" s="207" t="s">
        <v>272</v>
      </c>
      <c r="C3" s="207" t="s">
        <v>273</v>
      </c>
      <c r="D3" s="211" t="s">
        <v>437</v>
      </c>
      <c r="F3" s="206"/>
      <c r="G3" s="207" t="s">
        <v>272</v>
      </c>
      <c r="H3" s="207" t="s">
        <v>273</v>
      </c>
      <c r="I3" s="211" t="s">
        <v>437</v>
      </c>
      <c r="J3" s="262"/>
    </row>
    <row r="4" spans="1:13" x14ac:dyDescent="0.3">
      <c r="A4" s="156" t="s">
        <v>277</v>
      </c>
      <c r="B4" s="208">
        <v>0.14083202311387774</v>
      </c>
      <c r="C4" s="208">
        <v>6.9015662443749626E-2</v>
      </c>
      <c r="D4" s="212">
        <v>2.71079522607287E-2</v>
      </c>
      <c r="F4" s="156" t="s">
        <v>457</v>
      </c>
      <c r="G4" s="215">
        <v>13.748655925192754</v>
      </c>
      <c r="H4" s="215">
        <v>2.0718065357493081</v>
      </c>
      <c r="I4" s="220">
        <v>-3.5283464092708328E-2</v>
      </c>
      <c r="J4" s="262"/>
    </row>
    <row r="5" spans="1:13" x14ac:dyDescent="0.3">
      <c r="A5" s="171" t="s">
        <v>278</v>
      </c>
      <c r="B5" s="209">
        <v>0.50402091427976359</v>
      </c>
      <c r="C5" s="209">
        <v>0.25886312889166435</v>
      </c>
      <c r="D5" s="213">
        <v>0.10604172349047924</v>
      </c>
      <c r="F5" s="156" t="s">
        <v>458</v>
      </c>
      <c r="G5" s="215">
        <v>20.065344786533863</v>
      </c>
      <c r="H5" s="215">
        <v>1.9746298672362665</v>
      </c>
      <c r="I5" s="220">
        <v>0.14774898833577865</v>
      </c>
      <c r="J5" s="262"/>
    </row>
    <row r="6" spans="1:13" ht="15" thickBot="1" x14ac:dyDescent="0.35">
      <c r="A6" s="158" t="s">
        <v>279</v>
      </c>
      <c r="B6" s="210">
        <v>1.5609750578243</v>
      </c>
      <c r="C6" s="210">
        <v>0.68824855849884492</v>
      </c>
      <c r="D6" s="214">
        <v>0.28077646384017496</v>
      </c>
      <c r="F6" s="171" t="s">
        <v>459</v>
      </c>
      <c r="G6" s="216">
        <v>50.148032158028855</v>
      </c>
      <c r="H6" s="216">
        <v>12.786639016357279</v>
      </c>
      <c r="I6" s="221">
        <v>0.50514155642918002</v>
      </c>
      <c r="J6" s="262"/>
    </row>
    <row r="7" spans="1:13" ht="15" thickBot="1" x14ac:dyDescent="0.35">
      <c r="A7" s="256"/>
      <c r="B7" s="247"/>
      <c r="C7" s="247"/>
      <c r="D7" s="248"/>
      <c r="F7" s="158" t="s">
        <v>460</v>
      </c>
      <c r="G7" s="217">
        <v>92.743859375569755</v>
      </c>
      <c r="H7" s="217">
        <v>68.740143811945373</v>
      </c>
      <c r="I7" s="222">
        <v>1.4706697422444439</v>
      </c>
      <c r="J7" s="262"/>
    </row>
    <row r="8" spans="1:13" ht="15" thickBot="1" x14ac:dyDescent="0.35">
      <c r="A8" s="206"/>
      <c r="B8" s="207" t="s">
        <v>280</v>
      </c>
      <c r="C8" s="207" t="s">
        <v>281</v>
      </c>
      <c r="D8" s="211" t="s">
        <v>282</v>
      </c>
      <c r="F8" s="256"/>
      <c r="G8" s="247"/>
      <c r="H8" s="247"/>
      <c r="I8" s="247"/>
      <c r="J8" s="248"/>
      <c r="L8" s="261" t="s">
        <v>267</v>
      </c>
      <c r="M8" s="261"/>
    </row>
    <row r="9" spans="1:13" x14ac:dyDescent="0.3">
      <c r="A9" s="156" t="s">
        <v>277</v>
      </c>
      <c r="B9" s="208">
        <v>0.14645027950626749</v>
      </c>
      <c r="C9" s="208">
        <v>9.9602466953067764E-2</v>
      </c>
      <c r="D9" s="212">
        <v>0.13290591527576712</v>
      </c>
      <c r="F9" s="152"/>
      <c r="G9" s="207" t="s">
        <v>280</v>
      </c>
      <c r="H9" s="207" t="s">
        <v>281</v>
      </c>
      <c r="I9" s="211" t="s">
        <v>282</v>
      </c>
      <c r="J9" s="255"/>
      <c r="L9" s="227" t="s">
        <v>263</v>
      </c>
      <c r="M9" s="227" t="s">
        <v>268</v>
      </c>
    </row>
    <row r="10" spans="1:13" x14ac:dyDescent="0.3">
      <c r="A10" s="171" t="s">
        <v>278</v>
      </c>
      <c r="B10" s="209">
        <v>0.53189477242685201</v>
      </c>
      <c r="C10" s="209">
        <v>0.36716978881546264</v>
      </c>
      <c r="D10" s="213">
        <v>0.34772281621347562</v>
      </c>
      <c r="F10" s="156" t="s">
        <v>457</v>
      </c>
      <c r="G10" s="215">
        <v>7.5944642359843065E-2</v>
      </c>
      <c r="H10" s="215">
        <v>-4.056042700536143E-2</v>
      </c>
      <c r="I10" s="220">
        <v>0.2009492115175312</v>
      </c>
      <c r="J10" s="255"/>
      <c r="L10" s="228">
        <v>2E-3</v>
      </c>
      <c r="M10" s="227" t="s">
        <v>269</v>
      </c>
    </row>
    <row r="11" spans="1:13" ht="15" thickBot="1" x14ac:dyDescent="0.35">
      <c r="A11" s="158" t="s">
        <v>279</v>
      </c>
      <c r="B11" s="210">
        <v>1.583328714553335</v>
      </c>
      <c r="C11" s="210">
        <v>1.1217884601161527</v>
      </c>
      <c r="D11" s="214">
        <v>1.2149670258393326</v>
      </c>
      <c r="F11" s="156" t="s">
        <v>458</v>
      </c>
      <c r="G11" s="215">
        <v>2.4353906614431939</v>
      </c>
      <c r="H11" s="215">
        <v>0.91458343106916329</v>
      </c>
      <c r="I11" s="220">
        <v>1.347144178148808</v>
      </c>
      <c r="J11" s="255"/>
      <c r="L11" s="228">
        <v>6.3E-3</v>
      </c>
      <c r="M11" s="227" t="s">
        <v>270</v>
      </c>
    </row>
    <row r="12" spans="1:13" ht="15" thickBot="1" x14ac:dyDescent="0.35">
      <c r="A12" s="253"/>
      <c r="B12" s="254"/>
      <c r="C12" s="254"/>
      <c r="D12" s="252"/>
      <c r="F12" s="171" t="s">
        <v>459</v>
      </c>
      <c r="G12" s="216">
        <v>8.4686112340543591</v>
      </c>
      <c r="H12" s="216">
        <v>6.0001622688671858</v>
      </c>
      <c r="I12" s="221">
        <v>7.0448400497663206</v>
      </c>
      <c r="J12" s="255"/>
      <c r="L12" s="229">
        <v>0.02</v>
      </c>
      <c r="M12" s="227" t="s">
        <v>271</v>
      </c>
    </row>
    <row r="13" spans="1:13" ht="15" thickBot="1" x14ac:dyDescent="0.35">
      <c r="A13" s="206"/>
      <c r="B13" s="207" t="s">
        <v>283</v>
      </c>
      <c r="C13" s="211" t="s">
        <v>284</v>
      </c>
      <c r="D13" s="248"/>
      <c r="E13" s="218"/>
      <c r="F13" s="158" t="s">
        <v>460</v>
      </c>
      <c r="G13" s="217">
        <v>17.449447568700659</v>
      </c>
      <c r="H13" s="217">
        <v>21.44140239308479</v>
      </c>
      <c r="I13" s="222">
        <v>19.438585958161671</v>
      </c>
      <c r="J13" s="255"/>
      <c r="L13" s="226"/>
      <c r="M13" s="226"/>
    </row>
    <row r="14" spans="1:13" ht="15" thickBot="1" x14ac:dyDescent="0.35">
      <c r="A14" s="156" t="s">
        <v>277</v>
      </c>
      <c r="B14" s="208">
        <v>0.11946782388085762</v>
      </c>
      <c r="C14" s="212">
        <v>0.10508158388040337</v>
      </c>
      <c r="D14" s="248"/>
      <c r="E14" s="218"/>
      <c r="F14" s="256"/>
      <c r="G14" s="247"/>
      <c r="H14" s="247"/>
      <c r="I14" s="247"/>
      <c r="J14" s="248"/>
    </row>
    <row r="15" spans="1:13" x14ac:dyDescent="0.3">
      <c r="A15" s="171" t="s">
        <v>278</v>
      </c>
      <c r="B15" s="209">
        <v>0.42601290694031996</v>
      </c>
      <c r="C15" s="213">
        <v>0.32350915338382463</v>
      </c>
      <c r="D15" s="248"/>
      <c r="E15" s="218"/>
      <c r="F15" s="206"/>
      <c r="G15" s="207" t="s">
        <v>283</v>
      </c>
      <c r="H15" s="207" t="s">
        <v>283</v>
      </c>
      <c r="I15" s="211" t="s">
        <v>284</v>
      </c>
      <c r="J15" s="246"/>
    </row>
    <row r="16" spans="1:13" ht="15" thickBot="1" x14ac:dyDescent="0.35">
      <c r="A16" s="158" t="s">
        <v>279</v>
      </c>
      <c r="B16" s="210">
        <v>1.2912873815169876</v>
      </c>
      <c r="C16" s="214">
        <v>0.92119836307753755</v>
      </c>
      <c r="D16" s="248"/>
      <c r="E16" s="218"/>
      <c r="F16" s="156" t="s">
        <v>457</v>
      </c>
      <c r="G16" s="215">
        <v>3.094227836644813</v>
      </c>
      <c r="H16" s="215">
        <v>0.8272232964067523</v>
      </c>
      <c r="I16" s="220">
        <v>0.13687995712275866</v>
      </c>
      <c r="J16" s="246"/>
    </row>
    <row r="17" spans="1:10" ht="15" thickBot="1" x14ac:dyDescent="0.35">
      <c r="A17" s="224"/>
      <c r="B17" s="225"/>
      <c r="C17" s="225"/>
      <c r="D17" s="248"/>
      <c r="E17" s="218"/>
      <c r="F17" s="156" t="s">
        <v>458</v>
      </c>
      <c r="G17" s="215">
        <v>8.3228271255674553</v>
      </c>
      <c r="H17" s="215">
        <v>3.3935391976886335</v>
      </c>
      <c r="I17" s="220">
        <v>2.0674460267568264</v>
      </c>
      <c r="J17" s="246"/>
    </row>
    <row r="18" spans="1:10" x14ac:dyDescent="0.3">
      <c r="A18" s="206"/>
      <c r="B18" s="207" t="s">
        <v>435</v>
      </c>
      <c r="C18" s="211" t="s">
        <v>436</v>
      </c>
      <c r="D18" s="248"/>
      <c r="E18" s="218"/>
      <c r="F18" s="156" t="s">
        <v>459</v>
      </c>
      <c r="G18" s="215">
        <v>19.805205751364792</v>
      </c>
      <c r="H18" s="215">
        <v>20.500198194297798</v>
      </c>
      <c r="I18" s="220">
        <v>8.5237086234746933</v>
      </c>
      <c r="J18" s="246"/>
    </row>
    <row r="19" spans="1:10" ht="15" thickBot="1" x14ac:dyDescent="0.35">
      <c r="A19" s="156" t="s">
        <v>277</v>
      </c>
      <c r="B19" s="208">
        <v>0.326451108859521</v>
      </c>
      <c r="C19" s="212">
        <v>9.7190367053037567E-3</v>
      </c>
      <c r="D19" s="248"/>
      <c r="E19" s="218"/>
      <c r="F19" s="158" t="s">
        <v>460</v>
      </c>
      <c r="G19" s="217">
        <v>71.836353489297593</v>
      </c>
      <c r="H19" s="217">
        <v>112.13125819972225</v>
      </c>
      <c r="I19" s="222">
        <v>38.270715322924588</v>
      </c>
      <c r="J19" s="246"/>
    </row>
    <row r="20" spans="1:10" x14ac:dyDescent="0.3">
      <c r="A20" s="171" t="s">
        <v>278</v>
      </c>
      <c r="B20" s="209">
        <v>1.581182793127565</v>
      </c>
      <c r="C20" s="213">
        <v>1.4760193149477723E-2</v>
      </c>
      <c r="D20" s="248"/>
      <c r="E20" s="218"/>
      <c r="F20" s="219"/>
      <c r="G20" s="223" t="s">
        <v>461</v>
      </c>
      <c r="H20" s="223" t="s">
        <v>462</v>
      </c>
      <c r="I20" s="247"/>
      <c r="J20" s="248"/>
    </row>
    <row r="21" spans="1:10" ht="15" thickBot="1" x14ac:dyDescent="0.35">
      <c r="A21" s="158" t="s">
        <v>279</v>
      </c>
      <c r="B21" s="210">
        <v>2.7270310968332847</v>
      </c>
      <c r="C21" s="214">
        <v>0.1244229369536454</v>
      </c>
      <c r="D21" s="248"/>
      <c r="E21" s="218"/>
      <c r="F21" s="249"/>
      <c r="G21" s="250"/>
      <c r="H21" s="250"/>
      <c r="I21" s="250"/>
      <c r="J21" s="251"/>
    </row>
    <row r="22" spans="1:10" ht="15" thickBot="1" x14ac:dyDescent="0.35">
      <c r="A22" s="253"/>
      <c r="B22" s="254"/>
      <c r="C22" s="254"/>
      <c r="D22" s="248"/>
      <c r="F22" s="206"/>
      <c r="G22" s="207" t="s">
        <v>438</v>
      </c>
      <c r="H22" s="207" t="s">
        <v>439</v>
      </c>
      <c r="I22" s="207" t="s">
        <v>435</v>
      </c>
      <c r="J22" s="211" t="s">
        <v>436</v>
      </c>
    </row>
    <row r="23" spans="1:10" x14ac:dyDescent="0.3">
      <c r="A23" s="206"/>
      <c r="B23" s="207" t="s">
        <v>438</v>
      </c>
      <c r="C23" s="211" t="s">
        <v>439</v>
      </c>
      <c r="D23" s="248"/>
      <c r="F23" s="156" t="s">
        <v>457</v>
      </c>
      <c r="G23" s="215">
        <v>0.10822128067154839</v>
      </c>
      <c r="H23" s="215">
        <v>5.647379292761797E-2</v>
      </c>
      <c r="I23" s="215">
        <v>7.9378606617962102E-2</v>
      </c>
      <c r="J23" s="220">
        <v>1.3085066915342206E-2</v>
      </c>
    </row>
    <row r="24" spans="1:10" x14ac:dyDescent="0.3">
      <c r="A24" s="156" t="s">
        <v>277</v>
      </c>
      <c r="B24" s="208">
        <v>1.8537966110764248E-2</v>
      </c>
      <c r="C24" s="212">
        <v>9.2921884391120049E-2</v>
      </c>
      <c r="D24" s="248"/>
      <c r="F24" s="156" t="s">
        <v>458</v>
      </c>
      <c r="G24" s="215">
        <v>0.212772184998272</v>
      </c>
      <c r="H24" s="215">
        <v>9.4531571075071277E-2</v>
      </c>
      <c r="I24" s="215">
        <v>0.58611841911218765</v>
      </c>
      <c r="J24" s="220">
        <v>2.3233038428300379E-2</v>
      </c>
    </row>
    <row r="25" spans="1:10" x14ac:dyDescent="0.3">
      <c r="A25" s="171" t="s">
        <v>278</v>
      </c>
      <c r="B25" s="209">
        <v>0.13961996461746726</v>
      </c>
      <c r="C25" s="213">
        <v>1.3629831988280576</v>
      </c>
      <c r="D25" s="248"/>
      <c r="F25" s="156" t="s">
        <v>459</v>
      </c>
      <c r="G25" s="215">
        <v>0.67328853924127596</v>
      </c>
      <c r="H25" s="215">
        <v>1.6792407924207609</v>
      </c>
      <c r="I25" s="215">
        <v>1.8987107897752737</v>
      </c>
      <c r="J25" s="220">
        <v>0.1230317810245138</v>
      </c>
    </row>
    <row r="26" spans="1:10" ht="15" thickBot="1" x14ac:dyDescent="0.35">
      <c r="A26" s="158" t="s">
        <v>279</v>
      </c>
      <c r="B26" s="210">
        <v>0.68336634338770352</v>
      </c>
      <c r="C26" s="214">
        <v>1.7403668457441199</v>
      </c>
      <c r="D26" s="251"/>
      <c r="F26" s="158" t="s">
        <v>460</v>
      </c>
      <c r="G26" s="217">
        <v>4.6359872540397076</v>
      </c>
      <c r="H26" s="217">
        <v>4.9318024031448049</v>
      </c>
      <c r="I26" s="217">
        <v>4.7218515518428319</v>
      </c>
      <c r="J26" s="222">
        <v>0.63042456512728429</v>
      </c>
    </row>
  </sheetData>
  <mergeCells count="16">
    <mergeCell ref="A1:D1"/>
    <mergeCell ref="A2:D2"/>
    <mergeCell ref="A7:D7"/>
    <mergeCell ref="L8:M8"/>
    <mergeCell ref="F1:J1"/>
    <mergeCell ref="F2:J2"/>
    <mergeCell ref="J3:J7"/>
    <mergeCell ref="F8:J8"/>
    <mergeCell ref="J15:J19"/>
    <mergeCell ref="I20:J20"/>
    <mergeCell ref="F21:J21"/>
    <mergeCell ref="D12:D26"/>
    <mergeCell ref="A12:C12"/>
    <mergeCell ref="J9:J13"/>
    <mergeCell ref="F14:J14"/>
    <mergeCell ref="A22:C2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41B8-2E7E-4191-BC83-59B53546FDC1}">
  <sheetPr>
    <tabColor rgb="FF92D050"/>
  </sheetPr>
  <dimension ref="A1:M11"/>
  <sheetViews>
    <sheetView workbookViewId="0">
      <selection activeCell="E17" sqref="E17"/>
    </sheetView>
  </sheetViews>
  <sheetFormatPr defaultRowHeight="14.4" x14ac:dyDescent="0.3"/>
  <cols>
    <col min="1" max="1" width="16.77734375" bestFit="1" customWidth="1"/>
    <col min="10" max="10" width="9.77734375" bestFit="1" customWidth="1"/>
    <col min="11" max="11" width="9.6640625" bestFit="1" customWidth="1"/>
    <col min="12" max="12" width="8.77734375" bestFit="1" customWidth="1"/>
  </cols>
  <sheetData>
    <row r="1" spans="1:13" x14ac:dyDescent="0.3">
      <c r="A1" s="96" t="s">
        <v>64</v>
      </c>
      <c r="B1" s="96" t="s">
        <v>287</v>
      </c>
      <c r="C1" s="96" t="s">
        <v>55</v>
      </c>
      <c r="D1" s="96" t="s">
        <v>235</v>
      </c>
      <c r="E1" s="96" t="s">
        <v>246</v>
      </c>
      <c r="F1" s="96" t="s">
        <v>251</v>
      </c>
      <c r="G1" s="96" t="s">
        <v>244</v>
      </c>
      <c r="H1" s="96" t="s">
        <v>255</v>
      </c>
      <c r="I1" s="96" t="s">
        <v>259</v>
      </c>
      <c r="J1" s="96" t="s">
        <v>289</v>
      </c>
      <c r="K1" s="96" t="s">
        <v>288</v>
      </c>
      <c r="L1" s="96" t="s">
        <v>291</v>
      </c>
      <c r="M1" s="96" t="s">
        <v>290</v>
      </c>
    </row>
    <row r="2" spans="1:13" x14ac:dyDescent="0.3">
      <c r="A2" s="96" t="s">
        <v>78</v>
      </c>
      <c r="B2" s="97">
        <v>-0.70424349916484796</v>
      </c>
      <c r="C2" s="97">
        <v>0.73967397418224601</v>
      </c>
      <c r="D2" s="97">
        <v>0.77441423287669997</v>
      </c>
      <c r="E2" s="97">
        <v>1.0401199788282001</v>
      </c>
      <c r="F2" s="97">
        <v>0.97118486970967199</v>
      </c>
      <c r="G2" s="97">
        <v>1.02134456364311</v>
      </c>
      <c r="H2" s="97">
        <v>1.00002231303713</v>
      </c>
      <c r="I2" s="97">
        <v>1.3776917813101099</v>
      </c>
      <c r="J2" s="97">
        <v>0.53925967937917696</v>
      </c>
      <c r="K2" s="97">
        <v>0.59308967183160999</v>
      </c>
      <c r="L2" s="97">
        <v>0.45871868509496699</v>
      </c>
      <c r="M2" s="97">
        <v>0.87688429199639994</v>
      </c>
    </row>
    <row r="3" spans="1:13" x14ac:dyDescent="0.3">
      <c r="A3" s="96" t="s">
        <v>78</v>
      </c>
      <c r="B3" s="97">
        <v>-0.53171901146942602</v>
      </c>
      <c r="C3" s="97">
        <v>0.74763344695249401</v>
      </c>
      <c r="D3" s="97">
        <v>0.80329510600558496</v>
      </c>
      <c r="E3" s="97">
        <v>1.0331484060515601</v>
      </c>
      <c r="F3" s="97">
        <v>1.02164640339121</v>
      </c>
      <c r="G3" s="97">
        <v>1.0599562116810399</v>
      </c>
      <c r="H3" s="97">
        <v>1.0485024835736401</v>
      </c>
      <c r="I3" s="97">
        <v>1.3940786923124</v>
      </c>
      <c r="J3" s="97">
        <v>0.40832717144514502</v>
      </c>
      <c r="K3" s="97">
        <v>0.94361128378494796</v>
      </c>
      <c r="L3" s="97">
        <v>1.0462232689087201</v>
      </c>
      <c r="M3" s="97">
        <v>0.83764945600914598</v>
      </c>
    </row>
    <row r="4" spans="1:13" x14ac:dyDescent="0.3">
      <c r="A4" s="96" t="s">
        <v>78</v>
      </c>
      <c r="B4" s="97">
        <v>-0.58262488953230496</v>
      </c>
      <c r="C4" s="97">
        <v>0.75480394389683902</v>
      </c>
      <c r="D4" s="97">
        <v>0.81154026943799495</v>
      </c>
      <c r="E4" s="97">
        <v>1.1211447099765199</v>
      </c>
      <c r="F4" s="97">
        <v>1.02345880328616</v>
      </c>
      <c r="G4" s="97">
        <v>1.0189737913144199</v>
      </c>
      <c r="H4" s="97">
        <v>1.0106457534359601</v>
      </c>
      <c r="I4" s="97">
        <v>1.3644658479784899</v>
      </c>
      <c r="J4" s="97">
        <v>0.601312767915272</v>
      </c>
      <c r="K4" s="97">
        <v>0.76371341270152904</v>
      </c>
      <c r="L4" s="97">
        <v>0.44522864797855899</v>
      </c>
      <c r="M4" s="97">
        <v>0.95778466762783998</v>
      </c>
    </row>
    <row r="5" spans="1:13" x14ac:dyDescent="0.3">
      <c r="A5" s="96" t="s">
        <v>78</v>
      </c>
      <c r="B5" s="97">
        <v>-0.74331718504662903</v>
      </c>
      <c r="C5" s="97">
        <v>0.76478985403912103</v>
      </c>
      <c r="D5" s="97">
        <v>0.77315147255219696</v>
      </c>
      <c r="E5" s="97">
        <v>1.0648257182487999</v>
      </c>
      <c r="F5" s="97">
        <v>1.02275300877368</v>
      </c>
      <c r="G5" s="97">
        <v>1.02643101996918</v>
      </c>
      <c r="H5" s="97">
        <v>1.0686682843677</v>
      </c>
      <c r="I5" s="97">
        <v>1.3829924202611299</v>
      </c>
      <c r="J5" s="97">
        <v>0.56419249023415796</v>
      </c>
      <c r="K5" s="97">
        <v>0.81929636075644596</v>
      </c>
      <c r="L5" s="97">
        <v>0.50990220648775098</v>
      </c>
      <c r="M5" s="97">
        <v>0.99995102010716996</v>
      </c>
    </row>
    <row r="6" spans="1:13" x14ac:dyDescent="0.3">
      <c r="A6" s="96" t="s">
        <v>78</v>
      </c>
      <c r="B6" s="97">
        <v>-0.68256837400598602</v>
      </c>
      <c r="C6" s="97">
        <v>0.743489810170466</v>
      </c>
      <c r="D6" s="97">
        <v>0.80653628337361805</v>
      </c>
      <c r="E6" s="97">
        <v>1.08249802742614</v>
      </c>
      <c r="F6" s="97">
        <v>0.95654745134768504</v>
      </c>
      <c r="G6" s="97">
        <v>1.02397000793927</v>
      </c>
      <c r="H6" s="97">
        <v>1.02720990161922</v>
      </c>
      <c r="I6" s="97">
        <v>1.3848705732231701</v>
      </c>
      <c r="J6" s="97">
        <v>0.68080294789855</v>
      </c>
      <c r="K6" s="97">
        <v>0.75288524264432</v>
      </c>
      <c r="L6" s="97">
        <v>0.60458982048238297</v>
      </c>
      <c r="M6" s="97">
        <v>1.0135056442566499</v>
      </c>
    </row>
    <row r="7" spans="1:13" x14ac:dyDescent="0.3">
      <c r="A7" s="96" t="s">
        <v>78</v>
      </c>
      <c r="B7" s="97">
        <v>-0.58629256326564405</v>
      </c>
      <c r="C7" s="97">
        <v>0.72529357022320395</v>
      </c>
      <c r="D7" s="97">
        <v>0.75298276016505705</v>
      </c>
      <c r="E7" s="97">
        <v>1.04467431032086</v>
      </c>
      <c r="F7" s="97">
        <v>1.0211841660232699</v>
      </c>
      <c r="G7" s="97">
        <v>1.00282798064172</v>
      </c>
      <c r="H7" s="97">
        <v>1.08146100922232</v>
      </c>
      <c r="I7" s="97">
        <v>1.31733701589611</v>
      </c>
      <c r="J7" s="97">
        <v>0.82039481214188104</v>
      </c>
      <c r="K7" s="97">
        <v>0.85312823038950003</v>
      </c>
      <c r="L7" s="97">
        <v>0.79039537998998</v>
      </c>
      <c r="M7" s="97">
        <v>0.85840265069644195</v>
      </c>
    </row>
    <row r="8" spans="1:13" x14ac:dyDescent="0.3">
      <c r="A8" s="96" t="s">
        <v>78</v>
      </c>
      <c r="B8" s="97">
        <v>-0.47363954790593998</v>
      </c>
      <c r="C8" s="97">
        <v>0.76916483333112895</v>
      </c>
      <c r="D8" s="97">
        <v>0.84630795623235699</v>
      </c>
      <c r="E8" s="97">
        <v>1.0558872520734699</v>
      </c>
      <c r="F8" s="97">
        <v>1.0177597862924399</v>
      </c>
      <c r="G8" s="97">
        <v>1.0365030670450399</v>
      </c>
      <c r="H8" s="97">
        <v>1.04749575161924</v>
      </c>
      <c r="I8" s="97">
        <v>1.4027348268245301</v>
      </c>
      <c r="J8" s="97">
        <v>0.98128620518804199</v>
      </c>
      <c r="K8" s="97">
        <v>0.88176168218088902</v>
      </c>
      <c r="L8" s="97">
        <v>0.82800247379272696</v>
      </c>
      <c r="M8" s="97">
        <v>0.98298874492326405</v>
      </c>
    </row>
    <row r="9" spans="1:13" x14ac:dyDescent="0.3">
      <c r="A9" s="98" t="s">
        <v>285</v>
      </c>
      <c r="B9" s="99">
        <f>AVERAGE(B1:B8)</f>
        <v>-0.61491501005582538</v>
      </c>
      <c r="C9" s="99">
        <f t="shared" ref="C9:M9" si="0">AVERAGE(C1:C8)</f>
        <v>0.74926420468507138</v>
      </c>
      <c r="D9" s="99">
        <f t="shared" si="0"/>
        <v>0.7954611543776442</v>
      </c>
      <c r="E9" s="99">
        <f t="shared" si="0"/>
        <v>1.0631854861322214</v>
      </c>
      <c r="F9" s="99">
        <f t="shared" si="0"/>
        <v>1.0049334984034453</v>
      </c>
      <c r="G9" s="99">
        <f>AVERAGE(G1:G8)</f>
        <v>1.0271438060333971</v>
      </c>
      <c r="H9" s="99">
        <f t="shared" si="0"/>
        <v>1.0405722138393156</v>
      </c>
      <c r="I9" s="99">
        <f t="shared" si="0"/>
        <v>1.3748815939722772</v>
      </c>
      <c r="J9" s="99">
        <f t="shared" si="0"/>
        <v>0.65651086774317491</v>
      </c>
      <c r="K9" s="99">
        <f>AVERAGE(K1:K8)</f>
        <v>0.80106941204132032</v>
      </c>
      <c r="L9" s="99">
        <f>AVERAGE(L1:L8)</f>
        <v>0.66900864039072672</v>
      </c>
      <c r="M9" s="99">
        <f t="shared" si="0"/>
        <v>0.93245235365955881</v>
      </c>
    </row>
    <row r="10" spans="1:13" x14ac:dyDescent="0.3">
      <c r="A10" s="98" t="s">
        <v>286</v>
      </c>
      <c r="B10" s="99">
        <f>STDEV(B1:B8)</f>
        <v>9.8137575111655259E-2</v>
      </c>
      <c r="C10" s="99">
        <f t="shared" ref="C10:M10" si="1">STDEV(C1:C8)</f>
        <v>1.511255746778177E-2</v>
      </c>
      <c r="D10" s="99">
        <f>STDEV(D1:D8)</f>
        <v>3.1019008320335766E-2</v>
      </c>
      <c r="E10" s="99">
        <f t="shared" si="1"/>
        <v>3.0455179905664768E-2</v>
      </c>
      <c r="F10" s="99">
        <f t="shared" si="1"/>
        <v>2.8427745869884165E-2</v>
      </c>
      <c r="G10" s="99">
        <f>STDEV(G1:G8)</f>
        <v>1.7637415280558566E-2</v>
      </c>
      <c r="H10" s="99">
        <f t="shared" si="1"/>
        <v>2.9694405184777249E-2</v>
      </c>
      <c r="I10" s="99">
        <f t="shared" si="1"/>
        <v>2.8099999282354075E-2</v>
      </c>
      <c r="J10" s="99">
        <f t="shared" si="1"/>
        <v>0.19141559216088466</v>
      </c>
      <c r="K10" s="99">
        <f>STDEV(K1:K8)</f>
        <v>0.11316987753857551</v>
      </c>
      <c r="L10" s="99">
        <f>STDEV(L1:L8)</f>
        <v>0.22585712576330033</v>
      </c>
      <c r="M10" s="99">
        <f t="shared" si="1"/>
        <v>7.2892747982463188E-2</v>
      </c>
    </row>
    <row r="11" spans="1:13" x14ac:dyDescent="0.3">
      <c r="A11" s="98" t="s">
        <v>292</v>
      </c>
      <c r="B11" s="100">
        <f>B10*3.143</f>
        <v>0.30844639857593248</v>
      </c>
      <c r="C11" s="100">
        <f t="shared" ref="C11:M11" si="2">C10*3.143</f>
        <v>4.74987681212381E-2</v>
      </c>
      <c r="D11" s="100">
        <f t="shared" si="2"/>
        <v>9.7492743150815311E-2</v>
      </c>
      <c r="E11" s="100">
        <f t="shared" si="2"/>
        <v>9.5720630443504359E-2</v>
      </c>
      <c r="F11" s="100">
        <f t="shared" si="2"/>
        <v>8.934840526904593E-2</v>
      </c>
      <c r="G11" s="100">
        <f>G10*3.143</f>
        <v>5.5434396226795572E-2</v>
      </c>
      <c r="H11" s="100">
        <f t="shared" si="2"/>
        <v>9.3329515495754883E-2</v>
      </c>
      <c r="I11" s="100">
        <f t="shared" si="2"/>
        <v>8.8318297744438848E-2</v>
      </c>
      <c r="J11" s="100">
        <f t="shared" si="2"/>
        <v>0.60161920616166042</v>
      </c>
      <c r="K11" s="100">
        <f>K10*3.143</f>
        <v>0.35569292510374279</v>
      </c>
      <c r="L11" s="100">
        <f>L10*3.143</f>
        <v>0.70986894627405295</v>
      </c>
      <c r="M11" s="100">
        <f t="shared" si="2"/>
        <v>0.2291019069088818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85-8323-4B18-AA14-C62424001C02}">
  <sheetPr>
    <tabColor rgb="FFFFFF00"/>
  </sheetPr>
  <dimension ref="A1:F181"/>
  <sheetViews>
    <sheetView workbookViewId="0">
      <selection activeCell="G16" sqref="G16"/>
    </sheetView>
  </sheetViews>
  <sheetFormatPr defaultRowHeight="14.4" x14ac:dyDescent="0.3"/>
  <cols>
    <col min="1" max="1" width="8.5546875" style="1" bestFit="1" customWidth="1"/>
    <col min="2" max="2" width="29.21875" style="1" bestFit="1" customWidth="1"/>
    <col min="3" max="3" width="12.88671875" style="1" bestFit="1" customWidth="1"/>
    <col min="4" max="4" width="27" style="1" bestFit="1" customWidth="1"/>
    <col min="5" max="5" width="18.6640625" style="1" customWidth="1"/>
  </cols>
  <sheetData>
    <row r="1" spans="1:6" ht="15" thickBot="1" x14ac:dyDescent="0.35">
      <c r="A1" s="168" t="s">
        <v>0</v>
      </c>
      <c r="B1" s="169" t="s">
        <v>1</v>
      </c>
      <c r="C1" s="169" t="s">
        <v>2</v>
      </c>
      <c r="D1" s="169" t="s">
        <v>3</v>
      </c>
      <c r="E1" s="170" t="s">
        <v>46</v>
      </c>
      <c r="F1" s="176" t="s">
        <v>445</v>
      </c>
    </row>
    <row r="2" spans="1:6" x14ac:dyDescent="0.3">
      <c r="A2" s="152">
        <v>35</v>
      </c>
      <c r="B2" s="153" t="s">
        <v>7</v>
      </c>
      <c r="C2" s="154">
        <v>45695</v>
      </c>
      <c r="D2" s="153" t="s">
        <v>4</v>
      </c>
      <c r="E2" s="155">
        <v>-3.6927638430167595E-2</v>
      </c>
      <c r="F2" s="175"/>
    </row>
    <row r="3" spans="1:6" x14ac:dyDescent="0.3">
      <c r="A3" s="156">
        <v>36</v>
      </c>
      <c r="B3" s="96" t="s">
        <v>442</v>
      </c>
      <c r="C3" s="141">
        <v>45695</v>
      </c>
      <c r="D3" s="96" t="s">
        <v>5</v>
      </c>
      <c r="E3" s="157">
        <v>67.063506651505989</v>
      </c>
    </row>
    <row r="4" spans="1:6" x14ac:dyDescent="0.3">
      <c r="A4" s="156">
        <v>37</v>
      </c>
      <c r="B4" s="96" t="s">
        <v>442</v>
      </c>
      <c r="C4" s="141">
        <v>45695</v>
      </c>
      <c r="D4" s="96" t="s">
        <v>5</v>
      </c>
      <c r="E4" s="157">
        <v>53.985050399009253</v>
      </c>
    </row>
    <row r="5" spans="1:6" x14ac:dyDescent="0.3">
      <c r="A5" s="156">
        <v>38</v>
      </c>
      <c r="B5" s="96" t="s">
        <v>442</v>
      </c>
      <c r="C5" s="141">
        <v>45695</v>
      </c>
      <c r="D5" s="96" t="s">
        <v>5</v>
      </c>
      <c r="E5" s="157">
        <v>104.4414854086005</v>
      </c>
    </row>
    <row r="6" spans="1:6" x14ac:dyDescent="0.3">
      <c r="A6" s="156">
        <v>39</v>
      </c>
      <c r="B6" s="96" t="s">
        <v>7</v>
      </c>
      <c r="C6" s="141">
        <v>45695</v>
      </c>
      <c r="D6" s="96" t="s">
        <v>4</v>
      </c>
      <c r="E6" s="157">
        <v>5.5109460291872399</v>
      </c>
    </row>
    <row r="7" spans="1:6" x14ac:dyDescent="0.3">
      <c r="A7" s="156">
        <v>40</v>
      </c>
      <c r="B7" s="96" t="s">
        <v>7</v>
      </c>
      <c r="C7" s="141">
        <v>45695</v>
      </c>
      <c r="D7" s="96" t="s">
        <v>4</v>
      </c>
      <c r="E7" s="178"/>
    </row>
    <row r="8" spans="1:6" x14ac:dyDescent="0.3">
      <c r="A8" s="156">
        <v>41</v>
      </c>
      <c r="B8" s="96" t="s">
        <v>40</v>
      </c>
      <c r="C8" s="141">
        <v>45695</v>
      </c>
      <c r="D8" s="96" t="s">
        <v>4</v>
      </c>
      <c r="E8" s="157">
        <v>7.6179884369636399</v>
      </c>
    </row>
    <row r="9" spans="1:6" x14ac:dyDescent="0.3">
      <c r="A9" s="156">
        <v>42</v>
      </c>
      <c r="B9" s="96" t="s">
        <v>40</v>
      </c>
      <c r="C9" s="141">
        <v>45695</v>
      </c>
      <c r="D9" s="96" t="s">
        <v>4</v>
      </c>
      <c r="E9" s="157">
        <v>8.9179134907805597</v>
      </c>
    </row>
    <row r="10" spans="1:6" x14ac:dyDescent="0.3">
      <c r="A10" s="156">
        <v>43</v>
      </c>
      <c r="B10" s="96" t="s">
        <v>40</v>
      </c>
      <c r="C10" s="141">
        <v>45695</v>
      </c>
      <c r="D10" s="96" t="s">
        <v>4</v>
      </c>
      <c r="E10" s="157">
        <v>8.0801601046562599</v>
      </c>
    </row>
    <row r="11" spans="1:6" x14ac:dyDescent="0.3">
      <c r="A11" s="156">
        <v>44</v>
      </c>
      <c r="B11" s="96" t="s">
        <v>7</v>
      </c>
      <c r="C11" s="141">
        <v>45695</v>
      </c>
      <c r="D11" s="96" t="s">
        <v>4</v>
      </c>
      <c r="E11" s="157">
        <v>2.9556387699416882</v>
      </c>
    </row>
    <row r="12" spans="1:6" x14ac:dyDescent="0.3">
      <c r="A12" s="156">
        <v>45</v>
      </c>
      <c r="B12" s="96" t="s">
        <v>443</v>
      </c>
      <c r="C12" s="141">
        <v>45695</v>
      </c>
      <c r="D12" s="96" t="s">
        <v>4</v>
      </c>
      <c r="E12" s="157">
        <v>20.042005190956083</v>
      </c>
    </row>
    <row r="13" spans="1:6" x14ac:dyDescent="0.3">
      <c r="A13" s="156">
        <v>46</v>
      </c>
      <c r="B13" s="96" t="s">
        <v>443</v>
      </c>
      <c r="C13" s="141">
        <v>45695</v>
      </c>
      <c r="D13" s="96" t="s">
        <v>4</v>
      </c>
      <c r="E13" s="157">
        <v>20.230219963807162</v>
      </c>
    </row>
    <row r="14" spans="1:6" x14ac:dyDescent="0.3">
      <c r="A14" s="156">
        <v>47</v>
      </c>
      <c r="B14" s="96" t="s">
        <v>443</v>
      </c>
      <c r="C14" s="141">
        <v>45695</v>
      </c>
      <c r="D14" s="96" t="s">
        <v>4</v>
      </c>
      <c r="E14" s="157">
        <v>19.143392099331123</v>
      </c>
    </row>
    <row r="15" spans="1:6" x14ac:dyDescent="0.3">
      <c r="A15" s="156">
        <v>48</v>
      </c>
      <c r="B15" s="96" t="s">
        <v>7</v>
      </c>
      <c r="C15" s="141">
        <v>45695</v>
      </c>
      <c r="D15" s="96" t="s">
        <v>4</v>
      </c>
      <c r="E15" s="157">
        <v>3.9472541858804915</v>
      </c>
    </row>
    <row r="16" spans="1:6" ht="15" thickBot="1" x14ac:dyDescent="0.35">
      <c r="A16" s="174">
        <v>49</v>
      </c>
      <c r="B16" s="52" t="s">
        <v>442</v>
      </c>
      <c r="C16" s="149">
        <v>45695</v>
      </c>
      <c r="D16" s="52" t="s">
        <v>5</v>
      </c>
      <c r="E16" s="173">
        <v>84.479521426154506</v>
      </c>
    </row>
    <row r="17" spans="1:5" x14ac:dyDescent="0.3">
      <c r="A17" s="152">
        <v>50</v>
      </c>
      <c r="B17" s="153" t="s">
        <v>8</v>
      </c>
      <c r="C17" s="154">
        <v>45721</v>
      </c>
      <c r="D17" s="153" t="s">
        <v>4</v>
      </c>
      <c r="E17" s="155">
        <v>-0.16899190043200399</v>
      </c>
    </row>
    <row r="18" spans="1:5" x14ac:dyDescent="0.3">
      <c r="A18" s="156">
        <v>51</v>
      </c>
      <c r="B18" s="96" t="s">
        <v>9</v>
      </c>
      <c r="C18" s="141">
        <v>45721</v>
      </c>
      <c r="D18" s="96" t="s">
        <v>4</v>
      </c>
      <c r="E18" s="157">
        <v>14.788964448063126</v>
      </c>
    </row>
    <row r="19" spans="1:5" x14ac:dyDescent="0.3">
      <c r="A19" s="156">
        <v>52</v>
      </c>
      <c r="B19" s="96" t="s">
        <v>9</v>
      </c>
      <c r="C19" s="141">
        <v>45721</v>
      </c>
      <c r="D19" s="96" t="s">
        <v>4</v>
      </c>
      <c r="E19" s="157">
        <v>14.70161064286085</v>
      </c>
    </row>
    <row r="20" spans="1:5" x14ac:dyDescent="0.3">
      <c r="A20" s="156">
        <v>53</v>
      </c>
      <c r="B20" s="96" t="s">
        <v>9</v>
      </c>
      <c r="C20" s="141">
        <v>45721</v>
      </c>
      <c r="D20" s="96" t="s">
        <v>4</v>
      </c>
      <c r="E20" s="157">
        <v>28.266087661655352</v>
      </c>
    </row>
    <row r="21" spans="1:5" x14ac:dyDescent="0.3">
      <c r="A21" s="156">
        <v>54</v>
      </c>
      <c r="B21" s="96" t="s">
        <v>8</v>
      </c>
      <c r="C21" s="141">
        <v>45721</v>
      </c>
      <c r="D21" s="96" t="s">
        <v>4</v>
      </c>
      <c r="E21" s="157">
        <v>0.42353481390673603</v>
      </c>
    </row>
    <row r="22" spans="1:5" x14ac:dyDescent="0.3">
      <c r="A22" s="156">
        <v>55</v>
      </c>
      <c r="B22" s="96" t="s">
        <v>10</v>
      </c>
      <c r="C22" s="141">
        <v>45721</v>
      </c>
      <c r="D22" s="96" t="s">
        <v>4</v>
      </c>
      <c r="E22" s="157">
        <v>1.0818628318299521</v>
      </c>
    </row>
    <row r="23" spans="1:5" x14ac:dyDescent="0.3">
      <c r="A23" s="156">
        <v>56</v>
      </c>
      <c r="B23" s="96" t="s">
        <v>10</v>
      </c>
      <c r="C23" s="141">
        <v>45721</v>
      </c>
      <c r="D23" s="96" t="s">
        <v>4</v>
      </c>
      <c r="E23" s="157">
        <v>3.534437647232012</v>
      </c>
    </row>
    <row r="24" spans="1:5" x14ac:dyDescent="0.3">
      <c r="A24" s="156">
        <v>57</v>
      </c>
      <c r="B24" s="96" t="s">
        <v>10</v>
      </c>
      <c r="C24" s="141">
        <v>45721</v>
      </c>
      <c r="D24" s="96" t="s">
        <v>4</v>
      </c>
      <c r="E24" s="157">
        <v>2.0131075904609963</v>
      </c>
    </row>
    <row r="25" spans="1:5" x14ac:dyDescent="0.3">
      <c r="A25" s="156">
        <v>58</v>
      </c>
      <c r="B25" s="96" t="s">
        <v>8</v>
      </c>
      <c r="C25" s="141">
        <v>45721</v>
      </c>
      <c r="D25" s="96" t="s">
        <v>4</v>
      </c>
      <c r="E25" s="157">
        <v>-2.6708986395202798E-2</v>
      </c>
    </row>
    <row r="26" spans="1:5" x14ac:dyDescent="0.3">
      <c r="A26" s="156">
        <v>59</v>
      </c>
      <c r="B26" s="96" t="s">
        <v>11</v>
      </c>
      <c r="C26" s="141">
        <v>45721</v>
      </c>
      <c r="D26" s="96" t="s">
        <v>4</v>
      </c>
      <c r="E26" s="157">
        <v>5.6359120998432397</v>
      </c>
    </row>
    <row r="27" spans="1:5" x14ac:dyDescent="0.3">
      <c r="A27" s="156">
        <v>60</v>
      </c>
      <c r="B27" s="96" t="s">
        <v>11</v>
      </c>
      <c r="C27" s="141">
        <v>45721</v>
      </c>
      <c r="D27" s="96" t="s">
        <v>4</v>
      </c>
      <c r="E27" s="157">
        <v>7.3047049409799598</v>
      </c>
    </row>
    <row r="28" spans="1:5" ht="15" thickBot="1" x14ac:dyDescent="0.35">
      <c r="A28" s="158">
        <v>61</v>
      </c>
      <c r="B28" s="79" t="s">
        <v>11</v>
      </c>
      <c r="C28" s="159">
        <v>45721</v>
      </c>
      <c r="D28" s="79" t="s">
        <v>4</v>
      </c>
      <c r="E28" s="160">
        <v>12.46521666133988</v>
      </c>
    </row>
    <row r="29" spans="1:5" x14ac:dyDescent="0.3">
      <c r="A29" s="152">
        <v>75</v>
      </c>
      <c r="B29" s="153" t="s">
        <v>8</v>
      </c>
      <c r="C29" s="154">
        <v>45726</v>
      </c>
      <c r="D29" s="153" t="s">
        <v>4</v>
      </c>
      <c r="E29" s="155">
        <v>-0.39947896621505918</v>
      </c>
    </row>
    <row r="30" spans="1:5" x14ac:dyDescent="0.3">
      <c r="A30" s="156">
        <v>76</v>
      </c>
      <c r="B30" s="96" t="s">
        <v>12</v>
      </c>
      <c r="C30" s="141">
        <v>45726</v>
      </c>
      <c r="D30" s="96" t="s">
        <v>4</v>
      </c>
      <c r="E30" s="157">
        <v>78.793790242309001</v>
      </c>
    </row>
    <row r="31" spans="1:5" x14ac:dyDescent="0.3">
      <c r="A31" s="156">
        <v>77</v>
      </c>
      <c r="B31" s="96" t="s">
        <v>12</v>
      </c>
      <c r="C31" s="141">
        <v>45726</v>
      </c>
      <c r="D31" s="96" t="s">
        <v>4</v>
      </c>
      <c r="E31" s="157">
        <v>95.300054545298494</v>
      </c>
    </row>
    <row r="32" spans="1:5" x14ac:dyDescent="0.3">
      <c r="A32" s="156">
        <v>78</v>
      </c>
      <c r="B32" s="96" t="s">
        <v>12</v>
      </c>
      <c r="C32" s="141">
        <v>45726</v>
      </c>
      <c r="D32" s="96" t="s">
        <v>4</v>
      </c>
      <c r="E32" s="157">
        <v>98.440796357335756</v>
      </c>
    </row>
    <row r="33" spans="1:5" x14ac:dyDescent="0.3">
      <c r="A33" s="156">
        <v>79</v>
      </c>
      <c r="B33" s="96" t="s">
        <v>8</v>
      </c>
      <c r="C33" s="141">
        <v>45726</v>
      </c>
      <c r="D33" s="96" t="s">
        <v>4</v>
      </c>
      <c r="E33" s="157">
        <v>11.360478432086961</v>
      </c>
    </row>
    <row r="34" spans="1:5" x14ac:dyDescent="0.3">
      <c r="A34" s="156">
        <v>80</v>
      </c>
      <c r="B34" s="96" t="s">
        <v>13</v>
      </c>
      <c r="C34" s="141">
        <v>45726</v>
      </c>
      <c r="D34" s="96" t="s">
        <v>4</v>
      </c>
      <c r="E34" s="157">
        <v>34.964748200855354</v>
      </c>
    </row>
    <row r="35" spans="1:5" x14ac:dyDescent="0.3">
      <c r="A35" s="156">
        <v>81</v>
      </c>
      <c r="B35" s="96" t="s">
        <v>13</v>
      </c>
      <c r="C35" s="141">
        <v>45726</v>
      </c>
      <c r="D35" s="96" t="s">
        <v>4</v>
      </c>
      <c r="E35" s="157">
        <v>48.559102621002403</v>
      </c>
    </row>
    <row r="36" spans="1:5" x14ac:dyDescent="0.3">
      <c r="A36" s="156">
        <v>82</v>
      </c>
      <c r="B36" s="96" t="s">
        <v>13</v>
      </c>
      <c r="C36" s="141">
        <v>45726</v>
      </c>
      <c r="D36" s="96" t="s">
        <v>4</v>
      </c>
      <c r="E36" s="157">
        <v>66.9202456522288</v>
      </c>
    </row>
    <row r="37" spans="1:5" x14ac:dyDescent="0.3">
      <c r="A37" s="156">
        <v>83</v>
      </c>
      <c r="B37" s="96" t="s">
        <v>8</v>
      </c>
      <c r="C37" s="141">
        <v>45726</v>
      </c>
      <c r="D37" s="96" t="s">
        <v>4</v>
      </c>
      <c r="E37" s="157">
        <v>29.090879563153461</v>
      </c>
    </row>
    <row r="38" spans="1:5" x14ac:dyDescent="0.3">
      <c r="A38" s="156">
        <v>84</v>
      </c>
      <c r="B38" s="96" t="s">
        <v>14</v>
      </c>
      <c r="C38" s="141">
        <v>45726</v>
      </c>
      <c r="D38" s="96" t="s">
        <v>4</v>
      </c>
      <c r="E38" s="157">
        <v>14.196298475963998</v>
      </c>
    </row>
    <row r="39" spans="1:5" x14ac:dyDescent="0.3">
      <c r="A39" s="156">
        <v>85</v>
      </c>
      <c r="B39" s="96" t="s">
        <v>14</v>
      </c>
      <c r="C39" s="141">
        <v>45726</v>
      </c>
      <c r="D39" s="96" t="s">
        <v>4</v>
      </c>
      <c r="E39" s="157">
        <v>18.687394648298977</v>
      </c>
    </row>
    <row r="40" spans="1:5" ht="15" thickBot="1" x14ac:dyDescent="0.35">
      <c r="A40" s="174">
        <v>86</v>
      </c>
      <c r="B40" s="52" t="s">
        <v>14</v>
      </c>
      <c r="C40" s="149">
        <v>45726</v>
      </c>
      <c r="D40" s="52" t="s">
        <v>4</v>
      </c>
      <c r="E40" s="173">
        <v>24.377818080053679</v>
      </c>
    </row>
    <row r="41" spans="1:5" x14ac:dyDescent="0.3">
      <c r="A41" s="152">
        <v>99</v>
      </c>
      <c r="B41" s="153" t="s">
        <v>15</v>
      </c>
      <c r="C41" s="154">
        <v>45728</v>
      </c>
      <c r="D41" s="153" t="s">
        <v>4</v>
      </c>
      <c r="E41" s="155">
        <v>-6.5405030825037794E-3</v>
      </c>
    </row>
    <row r="42" spans="1:5" x14ac:dyDescent="0.3">
      <c r="A42" s="156">
        <v>100</v>
      </c>
      <c r="B42" s="96" t="s">
        <v>16</v>
      </c>
      <c r="C42" s="141">
        <v>45728</v>
      </c>
      <c r="D42" s="96" t="s">
        <v>5</v>
      </c>
      <c r="E42" s="157">
        <v>0.42129590089163299</v>
      </c>
    </row>
    <row r="43" spans="1:5" x14ac:dyDescent="0.3">
      <c r="A43" s="156">
        <v>101</v>
      </c>
      <c r="B43" s="96" t="s">
        <v>16</v>
      </c>
      <c r="C43" s="141">
        <v>45728</v>
      </c>
      <c r="D43" s="96" t="s">
        <v>5</v>
      </c>
      <c r="E43" s="157">
        <v>0.60840098081647198</v>
      </c>
    </row>
    <row r="44" spans="1:5" x14ac:dyDescent="0.3">
      <c r="A44" s="156">
        <v>102</v>
      </c>
      <c r="B44" s="96" t="s">
        <v>16</v>
      </c>
      <c r="C44" s="141">
        <v>45728</v>
      </c>
      <c r="D44" s="96" t="s">
        <v>5</v>
      </c>
      <c r="E44" s="157">
        <v>0.73979965648060009</v>
      </c>
    </row>
    <row r="45" spans="1:5" x14ac:dyDescent="0.3">
      <c r="A45" s="156">
        <v>103</v>
      </c>
      <c r="B45" s="96" t="s">
        <v>15</v>
      </c>
      <c r="C45" s="141">
        <v>45728</v>
      </c>
      <c r="D45" s="96" t="s">
        <v>4</v>
      </c>
      <c r="E45" s="157">
        <v>6.9130153397294503E-2</v>
      </c>
    </row>
    <row r="46" spans="1:5" x14ac:dyDescent="0.3">
      <c r="A46" s="156">
        <v>104</v>
      </c>
      <c r="B46" s="96" t="s">
        <v>17</v>
      </c>
      <c r="C46" s="141">
        <v>45728</v>
      </c>
      <c r="D46" s="96" t="s">
        <v>5</v>
      </c>
      <c r="E46" s="157">
        <v>3.9263321311988002</v>
      </c>
    </row>
    <row r="47" spans="1:5" x14ac:dyDescent="0.3">
      <c r="A47" s="156">
        <v>105</v>
      </c>
      <c r="B47" s="96" t="s">
        <v>17</v>
      </c>
      <c r="C47" s="141">
        <v>45728</v>
      </c>
      <c r="D47" s="96" t="s">
        <v>5</v>
      </c>
      <c r="E47" s="157">
        <v>1.2000344379406782</v>
      </c>
    </row>
    <row r="48" spans="1:5" x14ac:dyDescent="0.3">
      <c r="A48" s="156">
        <v>106</v>
      </c>
      <c r="B48" s="96" t="s">
        <v>17</v>
      </c>
      <c r="C48" s="141">
        <v>45728</v>
      </c>
      <c r="D48" s="96" t="s">
        <v>5</v>
      </c>
      <c r="E48" s="157">
        <v>0.56976580018634204</v>
      </c>
    </row>
    <row r="49" spans="1:5" x14ac:dyDescent="0.3">
      <c r="A49" s="156">
        <v>107</v>
      </c>
      <c r="B49" s="96" t="s">
        <v>15</v>
      </c>
      <c r="C49" s="141">
        <v>45728</v>
      </c>
      <c r="D49" s="96" t="s">
        <v>4</v>
      </c>
      <c r="E49" s="157">
        <v>0.17554616953909563</v>
      </c>
    </row>
    <row r="50" spans="1:5" x14ac:dyDescent="0.3">
      <c r="A50" s="156">
        <v>108</v>
      </c>
      <c r="B50" s="96" t="s">
        <v>18</v>
      </c>
      <c r="C50" s="141">
        <v>45728</v>
      </c>
      <c r="D50" s="96" t="s">
        <v>5</v>
      </c>
      <c r="E50" s="157">
        <v>5.0792804685875197</v>
      </c>
    </row>
    <row r="51" spans="1:5" x14ac:dyDescent="0.3">
      <c r="A51" s="156">
        <v>109</v>
      </c>
      <c r="B51" s="96" t="s">
        <v>18</v>
      </c>
      <c r="C51" s="141">
        <v>45728</v>
      </c>
      <c r="D51" s="96" t="s">
        <v>5</v>
      </c>
      <c r="E51" s="157">
        <v>4.9657425856938202</v>
      </c>
    </row>
    <row r="52" spans="1:5" ht="15" thickBot="1" x14ac:dyDescent="0.35">
      <c r="A52" s="158">
        <v>110</v>
      </c>
      <c r="B52" s="79" t="s">
        <v>18</v>
      </c>
      <c r="C52" s="159">
        <v>45728</v>
      </c>
      <c r="D52" s="79" t="s">
        <v>5</v>
      </c>
      <c r="E52" s="160">
        <v>3.5192116506514797</v>
      </c>
    </row>
    <row r="53" spans="1:5" x14ac:dyDescent="0.3">
      <c r="A53" s="171">
        <v>111</v>
      </c>
      <c r="B53" s="150" t="s">
        <v>19</v>
      </c>
      <c r="C53" s="151">
        <v>45737</v>
      </c>
      <c r="D53" s="150" t="s">
        <v>4</v>
      </c>
      <c r="E53" s="172">
        <v>9.1104552906262404E-2</v>
      </c>
    </row>
    <row r="54" spans="1:5" x14ac:dyDescent="0.3">
      <c r="A54" s="156">
        <v>112</v>
      </c>
      <c r="B54" s="96" t="s">
        <v>20</v>
      </c>
      <c r="C54" s="141">
        <v>45737</v>
      </c>
      <c r="D54" s="96" t="s">
        <v>4</v>
      </c>
      <c r="E54" s="157">
        <v>1.5394860347586321</v>
      </c>
    </row>
    <row r="55" spans="1:5" x14ac:dyDescent="0.3">
      <c r="A55" s="156">
        <v>113</v>
      </c>
      <c r="B55" s="96" t="s">
        <v>20</v>
      </c>
      <c r="C55" s="141">
        <v>45737</v>
      </c>
      <c r="D55" s="96" t="s">
        <v>4</v>
      </c>
      <c r="E55" s="157">
        <v>0.87425344569615204</v>
      </c>
    </row>
    <row r="56" spans="1:5" x14ac:dyDescent="0.3">
      <c r="A56" s="156">
        <v>114</v>
      </c>
      <c r="B56" s="96" t="s">
        <v>20</v>
      </c>
      <c r="C56" s="141">
        <v>45737</v>
      </c>
      <c r="D56" s="96" t="s">
        <v>4</v>
      </c>
      <c r="E56" s="157">
        <v>1.7238639822965518</v>
      </c>
    </row>
    <row r="57" spans="1:5" x14ac:dyDescent="0.3">
      <c r="A57" s="156">
        <v>115</v>
      </c>
      <c r="B57" s="96" t="s">
        <v>8</v>
      </c>
      <c r="C57" s="141">
        <v>45737</v>
      </c>
      <c r="D57" s="96" t="s">
        <v>4</v>
      </c>
      <c r="E57" s="157">
        <v>0.22243425533738681</v>
      </c>
    </row>
    <row r="58" spans="1:5" x14ac:dyDescent="0.3">
      <c r="A58" s="156">
        <v>116</v>
      </c>
      <c r="B58" s="96" t="s">
        <v>21</v>
      </c>
      <c r="C58" s="141">
        <v>45737</v>
      </c>
      <c r="D58" s="96" t="s">
        <v>22</v>
      </c>
      <c r="E58" s="157">
        <v>5.4110729483972797</v>
      </c>
    </row>
    <row r="59" spans="1:5" x14ac:dyDescent="0.3">
      <c r="A59" s="156">
        <v>117</v>
      </c>
      <c r="B59" s="96" t="s">
        <v>21</v>
      </c>
      <c r="C59" s="141">
        <v>45737</v>
      </c>
      <c r="D59" s="96" t="s">
        <v>22</v>
      </c>
      <c r="E59" s="157">
        <v>7.0901539290330007</v>
      </c>
    </row>
    <row r="60" spans="1:5" x14ac:dyDescent="0.3">
      <c r="A60" s="156">
        <v>118</v>
      </c>
      <c r="B60" s="96" t="s">
        <v>21</v>
      </c>
      <c r="C60" s="141">
        <v>45737</v>
      </c>
      <c r="D60" s="96" t="s">
        <v>22</v>
      </c>
      <c r="E60" s="157">
        <v>8.6332932718686806</v>
      </c>
    </row>
    <row r="61" spans="1:5" x14ac:dyDescent="0.3">
      <c r="A61" s="156">
        <v>119</v>
      </c>
      <c r="B61" s="96" t="s">
        <v>8</v>
      </c>
      <c r="C61" s="141">
        <v>45737</v>
      </c>
      <c r="D61" s="96" t="s">
        <v>4</v>
      </c>
      <c r="E61" s="157">
        <v>0.28930882630894439</v>
      </c>
    </row>
    <row r="62" spans="1:5" x14ac:dyDescent="0.3">
      <c r="A62" s="156">
        <v>120</v>
      </c>
      <c r="B62" s="96" t="s">
        <v>23</v>
      </c>
      <c r="C62" s="141">
        <v>45737</v>
      </c>
      <c r="D62" s="96" t="s">
        <v>5</v>
      </c>
      <c r="E62" s="157">
        <v>20.800428436420752</v>
      </c>
    </row>
    <row r="63" spans="1:5" x14ac:dyDescent="0.3">
      <c r="A63" s="156">
        <v>121</v>
      </c>
      <c r="B63" s="96" t="s">
        <v>23</v>
      </c>
      <c r="C63" s="141">
        <v>45737</v>
      </c>
      <c r="D63" s="96" t="s">
        <v>22</v>
      </c>
      <c r="E63" s="157">
        <v>19.204288081433351</v>
      </c>
    </row>
    <row r="64" spans="1:5" ht="15" thickBot="1" x14ac:dyDescent="0.35">
      <c r="A64" s="174">
        <v>122</v>
      </c>
      <c r="B64" s="52" t="s">
        <v>23</v>
      </c>
      <c r="C64" s="149">
        <v>45737</v>
      </c>
      <c r="D64" s="52" t="s">
        <v>4</v>
      </c>
      <c r="E64" s="173">
        <v>17.183496755100151</v>
      </c>
    </row>
    <row r="65" spans="1:5" x14ac:dyDescent="0.3">
      <c r="A65" s="152">
        <v>123</v>
      </c>
      <c r="B65" s="153" t="s">
        <v>8</v>
      </c>
      <c r="C65" s="154">
        <v>45741</v>
      </c>
      <c r="D65" s="153" t="s">
        <v>4</v>
      </c>
      <c r="E65" s="155">
        <v>-3.9270903880485805E-3</v>
      </c>
    </row>
    <row r="66" spans="1:5" x14ac:dyDescent="0.3">
      <c r="A66" s="156">
        <v>124</v>
      </c>
      <c r="B66" s="96" t="s">
        <v>24</v>
      </c>
      <c r="C66" s="141">
        <v>45741</v>
      </c>
      <c r="D66" s="96" t="s">
        <v>4</v>
      </c>
      <c r="E66" s="157">
        <v>2.78816649716997E-2</v>
      </c>
    </row>
    <row r="67" spans="1:5" x14ac:dyDescent="0.3">
      <c r="A67" s="156">
        <v>125</v>
      </c>
      <c r="B67" s="96" t="s">
        <v>24</v>
      </c>
      <c r="C67" s="141">
        <v>45741</v>
      </c>
      <c r="D67" s="96" t="s">
        <v>4</v>
      </c>
      <c r="E67" s="157">
        <v>0.16541001458452659</v>
      </c>
    </row>
    <row r="68" spans="1:5" x14ac:dyDescent="0.3">
      <c r="A68" s="156">
        <v>126</v>
      </c>
      <c r="B68" s="96" t="s">
        <v>24</v>
      </c>
      <c r="C68" s="141">
        <v>45741</v>
      </c>
      <c r="D68" s="96" t="s">
        <v>4</v>
      </c>
      <c r="E68" s="157">
        <v>9.0303033668987606E-2</v>
      </c>
    </row>
    <row r="69" spans="1:5" x14ac:dyDescent="0.3">
      <c r="A69" s="156">
        <v>127</v>
      </c>
      <c r="B69" s="96" t="s">
        <v>8</v>
      </c>
      <c r="C69" s="141">
        <v>45741</v>
      </c>
      <c r="D69" s="96" t="s">
        <v>4</v>
      </c>
      <c r="E69" s="157">
        <v>1.766347259503448E-2</v>
      </c>
    </row>
    <row r="70" spans="1:5" x14ac:dyDescent="0.3">
      <c r="A70" s="156">
        <v>128</v>
      </c>
      <c r="B70" s="96" t="s">
        <v>25</v>
      </c>
      <c r="C70" s="141">
        <v>45741</v>
      </c>
      <c r="D70" s="96" t="s">
        <v>5</v>
      </c>
      <c r="E70" s="157">
        <v>1.545923785330414</v>
      </c>
    </row>
    <row r="71" spans="1:5" x14ac:dyDescent="0.3">
      <c r="A71" s="156">
        <v>129</v>
      </c>
      <c r="B71" s="96" t="s">
        <v>25</v>
      </c>
      <c r="C71" s="141">
        <v>45741</v>
      </c>
      <c r="D71" s="96" t="s">
        <v>5</v>
      </c>
      <c r="E71" s="157">
        <v>1.965768433302004</v>
      </c>
    </row>
    <row r="72" spans="1:5" x14ac:dyDescent="0.3">
      <c r="A72" s="156">
        <v>130</v>
      </c>
      <c r="B72" s="96" t="s">
        <v>25</v>
      </c>
      <c r="C72" s="141">
        <v>45741</v>
      </c>
      <c r="D72" s="96" t="s">
        <v>5</v>
      </c>
      <c r="E72" s="157">
        <v>1.528822443313369</v>
      </c>
    </row>
    <row r="73" spans="1:5" x14ac:dyDescent="0.3">
      <c r="A73" s="156">
        <v>131</v>
      </c>
      <c r="B73" s="96" t="s">
        <v>8</v>
      </c>
      <c r="C73" s="141">
        <v>45741</v>
      </c>
      <c r="D73" s="96" t="s">
        <v>4</v>
      </c>
      <c r="E73" s="157">
        <v>0.15404813910542042</v>
      </c>
    </row>
    <row r="74" spans="1:5" x14ac:dyDescent="0.3">
      <c r="A74" s="156">
        <v>132</v>
      </c>
      <c r="B74" s="96" t="s">
        <v>26</v>
      </c>
      <c r="C74" s="141">
        <v>45741</v>
      </c>
      <c r="D74" s="96" t="s">
        <v>5</v>
      </c>
      <c r="E74" s="157">
        <v>5.1010889387972806</v>
      </c>
    </row>
    <row r="75" spans="1:5" x14ac:dyDescent="0.3">
      <c r="A75" s="156">
        <v>133</v>
      </c>
      <c r="B75" s="96" t="s">
        <v>26</v>
      </c>
      <c r="C75" s="141">
        <v>45741</v>
      </c>
      <c r="D75" s="96" t="s">
        <v>5</v>
      </c>
      <c r="E75" s="157">
        <v>6.1280453269777189</v>
      </c>
    </row>
    <row r="76" spans="1:5" x14ac:dyDescent="0.3">
      <c r="A76" s="156">
        <v>134</v>
      </c>
      <c r="B76" s="96" t="s">
        <v>26</v>
      </c>
      <c r="C76" s="141">
        <v>45741</v>
      </c>
      <c r="D76" s="96" t="s">
        <v>5</v>
      </c>
      <c r="E76" s="157">
        <v>3.8963769973129003</v>
      </c>
    </row>
    <row r="77" spans="1:5" ht="15" thickBot="1" x14ac:dyDescent="0.35">
      <c r="A77" s="174">
        <v>135</v>
      </c>
      <c r="B77" s="52" t="s">
        <v>26</v>
      </c>
      <c r="C77" s="149">
        <v>45741</v>
      </c>
      <c r="D77" s="52" t="s">
        <v>5</v>
      </c>
      <c r="E77" s="173">
        <v>4.6016983494913202</v>
      </c>
    </row>
    <row r="78" spans="1:5" x14ac:dyDescent="0.3">
      <c r="A78" s="152">
        <v>136</v>
      </c>
      <c r="B78" s="153" t="s">
        <v>27</v>
      </c>
      <c r="C78" s="154">
        <v>45742</v>
      </c>
      <c r="D78" s="153" t="s">
        <v>4</v>
      </c>
      <c r="E78" s="155">
        <v>-1.4339836486429599E-3</v>
      </c>
    </row>
    <row r="79" spans="1:5" x14ac:dyDescent="0.3">
      <c r="A79" s="156">
        <v>137</v>
      </c>
      <c r="B79" s="96" t="s">
        <v>28</v>
      </c>
      <c r="C79" s="141">
        <v>45742</v>
      </c>
      <c r="D79" s="96" t="s">
        <v>4</v>
      </c>
      <c r="E79" s="157">
        <v>1.8722655476718641E-2</v>
      </c>
    </row>
    <row r="80" spans="1:5" x14ac:dyDescent="0.3">
      <c r="A80" s="156">
        <v>138</v>
      </c>
      <c r="B80" s="96" t="s">
        <v>28</v>
      </c>
      <c r="C80" s="141">
        <v>45742</v>
      </c>
      <c r="D80" s="96" t="s">
        <v>4</v>
      </c>
      <c r="E80" s="157">
        <v>3.1250002845679796E-2</v>
      </c>
    </row>
    <row r="81" spans="1:5" x14ac:dyDescent="0.3">
      <c r="A81" s="156">
        <v>139</v>
      </c>
      <c r="B81" s="96" t="s">
        <v>28</v>
      </c>
      <c r="C81" s="141">
        <v>45742</v>
      </c>
      <c r="D81" s="96" t="s">
        <v>4</v>
      </c>
      <c r="E81" s="157">
        <v>2.3734939171192397E-2</v>
      </c>
    </row>
    <row r="82" spans="1:5" x14ac:dyDescent="0.3">
      <c r="A82" s="156">
        <v>140</v>
      </c>
      <c r="B82" s="96" t="s">
        <v>27</v>
      </c>
      <c r="C82" s="141">
        <v>45742</v>
      </c>
      <c r="D82" s="96" t="s">
        <v>4</v>
      </c>
      <c r="E82" s="157">
        <v>9.6015435459971803E-3</v>
      </c>
    </row>
    <row r="83" spans="1:5" x14ac:dyDescent="0.3">
      <c r="A83" s="156">
        <v>141</v>
      </c>
      <c r="B83" s="96" t="s">
        <v>29</v>
      </c>
      <c r="C83" s="141">
        <v>45742</v>
      </c>
      <c r="D83" s="96" t="s">
        <v>4</v>
      </c>
      <c r="E83" s="157">
        <v>0.13231376411867479</v>
      </c>
    </row>
    <row r="84" spans="1:5" x14ac:dyDescent="0.3">
      <c r="A84" s="156">
        <v>142</v>
      </c>
      <c r="B84" s="96" t="s">
        <v>29</v>
      </c>
      <c r="C84" s="141">
        <v>45742</v>
      </c>
      <c r="D84" s="96" t="s">
        <v>4</v>
      </c>
      <c r="E84" s="157">
        <v>0.1097899677823988</v>
      </c>
    </row>
    <row r="85" spans="1:5" x14ac:dyDescent="0.3">
      <c r="A85" s="156">
        <v>143</v>
      </c>
      <c r="B85" s="96" t="s">
        <v>29</v>
      </c>
      <c r="C85" s="141">
        <v>45742</v>
      </c>
      <c r="D85" s="96" t="s">
        <v>4</v>
      </c>
      <c r="E85" s="157">
        <v>0.12699161117246779</v>
      </c>
    </row>
    <row r="86" spans="1:5" x14ac:dyDescent="0.3">
      <c r="A86" s="156">
        <v>144</v>
      </c>
      <c r="B86" s="96" t="s">
        <v>27</v>
      </c>
      <c r="C86" s="141">
        <v>45742</v>
      </c>
      <c r="D86" s="96" t="s">
        <v>4</v>
      </c>
      <c r="E86" s="157">
        <v>3.1087640848672396E-2</v>
      </c>
    </row>
    <row r="87" spans="1:5" x14ac:dyDescent="0.3">
      <c r="A87" s="156">
        <v>145</v>
      </c>
      <c r="B87" s="96" t="s">
        <v>30</v>
      </c>
      <c r="C87" s="141">
        <v>45742</v>
      </c>
      <c r="D87" s="96" t="s">
        <v>5</v>
      </c>
      <c r="E87" s="157">
        <v>0.61064916431413696</v>
      </c>
    </row>
    <row r="88" spans="1:5" x14ac:dyDescent="0.3">
      <c r="A88" s="156">
        <v>146</v>
      </c>
      <c r="B88" s="96" t="s">
        <v>30</v>
      </c>
      <c r="C88" s="141">
        <v>45742</v>
      </c>
      <c r="D88" s="96" t="s">
        <v>5</v>
      </c>
      <c r="E88" s="157">
        <v>0.45117148652558997</v>
      </c>
    </row>
    <row r="89" spans="1:5" x14ac:dyDescent="0.3">
      <c r="A89" s="156">
        <v>147</v>
      </c>
      <c r="B89" s="96" t="s">
        <v>30</v>
      </c>
      <c r="C89" s="141">
        <v>45742</v>
      </c>
      <c r="D89" s="96" t="s">
        <v>5</v>
      </c>
      <c r="E89" s="157">
        <v>0.43872262693791597</v>
      </c>
    </row>
    <row r="90" spans="1:5" ht="15" thickBot="1" x14ac:dyDescent="0.35">
      <c r="A90" s="158">
        <v>148</v>
      </c>
      <c r="B90" s="79" t="s">
        <v>30</v>
      </c>
      <c r="C90" s="159">
        <v>45742</v>
      </c>
      <c r="D90" s="79" t="s">
        <v>5</v>
      </c>
      <c r="E90" s="160">
        <v>1.2201834621463359</v>
      </c>
    </row>
    <row r="91" spans="1:5" x14ac:dyDescent="0.3">
      <c r="A91" s="171">
        <v>149</v>
      </c>
      <c r="B91" s="150" t="s">
        <v>8</v>
      </c>
      <c r="C91" s="151">
        <v>45743</v>
      </c>
      <c r="D91" s="150" t="s">
        <v>4</v>
      </c>
      <c r="E91" s="172">
        <v>-0.19343220540438177</v>
      </c>
    </row>
    <row r="92" spans="1:5" x14ac:dyDescent="0.3">
      <c r="A92" s="156">
        <v>150</v>
      </c>
      <c r="B92" s="96" t="s">
        <v>31</v>
      </c>
      <c r="C92" s="141">
        <v>45743</v>
      </c>
      <c r="D92" s="96" t="s">
        <v>4</v>
      </c>
      <c r="E92" s="157">
        <v>1.3949618892334161</v>
      </c>
    </row>
    <row r="93" spans="1:5" x14ac:dyDescent="0.3">
      <c r="A93" s="156">
        <v>151</v>
      </c>
      <c r="B93" s="96" t="s">
        <v>31</v>
      </c>
      <c r="C93" s="141">
        <v>45743</v>
      </c>
      <c r="D93" s="96" t="s">
        <v>4</v>
      </c>
      <c r="E93" s="157">
        <v>2.8231926444945419</v>
      </c>
    </row>
    <row r="94" spans="1:5" x14ac:dyDescent="0.3">
      <c r="A94" s="156">
        <v>152</v>
      </c>
      <c r="B94" s="96" t="s">
        <v>31</v>
      </c>
      <c r="C94" s="141">
        <v>45743</v>
      </c>
      <c r="D94" s="96" t="s">
        <v>4</v>
      </c>
      <c r="E94" s="157">
        <v>1.6479414777808161</v>
      </c>
    </row>
    <row r="95" spans="1:5" x14ac:dyDescent="0.3">
      <c r="A95" s="156">
        <v>153</v>
      </c>
      <c r="B95" s="96" t="s">
        <v>8</v>
      </c>
      <c r="C95" s="141">
        <v>45743</v>
      </c>
      <c r="D95" s="96" t="s">
        <v>4</v>
      </c>
      <c r="E95" s="157">
        <v>-3.1703309314823201E-2</v>
      </c>
    </row>
    <row r="96" spans="1:5" x14ac:dyDescent="0.3">
      <c r="A96" s="156">
        <v>154</v>
      </c>
      <c r="B96" s="96" t="s">
        <v>32</v>
      </c>
      <c r="C96" s="141">
        <v>45743</v>
      </c>
      <c r="D96" s="96" t="s">
        <v>4</v>
      </c>
      <c r="E96" s="157">
        <v>6.8247767385643989</v>
      </c>
    </row>
    <row r="97" spans="1:5" x14ac:dyDescent="0.3">
      <c r="A97" s="156">
        <v>155</v>
      </c>
      <c r="B97" s="96" t="s">
        <v>32</v>
      </c>
      <c r="C97" s="141">
        <v>45743</v>
      </c>
      <c r="D97" s="96" t="s">
        <v>4</v>
      </c>
      <c r="E97" s="157">
        <v>9.6366907955746388</v>
      </c>
    </row>
    <row r="98" spans="1:5" x14ac:dyDescent="0.3">
      <c r="A98" s="156">
        <v>156</v>
      </c>
      <c r="B98" s="96" t="s">
        <v>32</v>
      </c>
      <c r="C98" s="141">
        <v>45743</v>
      </c>
      <c r="D98" s="96" t="s">
        <v>4</v>
      </c>
      <c r="E98" s="157">
        <v>9.1096583362850403</v>
      </c>
    </row>
    <row r="99" spans="1:5" x14ac:dyDescent="0.3">
      <c r="A99" s="156">
        <v>157</v>
      </c>
      <c r="B99" s="96" t="s">
        <v>8</v>
      </c>
      <c r="C99" s="141">
        <v>45743</v>
      </c>
      <c r="D99" s="96" t="s">
        <v>4</v>
      </c>
      <c r="E99" s="157">
        <v>0.55148375286869</v>
      </c>
    </row>
    <row r="100" spans="1:5" x14ac:dyDescent="0.3">
      <c r="A100" s="156">
        <v>158</v>
      </c>
      <c r="B100" s="96" t="s">
        <v>33</v>
      </c>
      <c r="C100" s="141">
        <v>45743</v>
      </c>
      <c r="D100" s="96" t="s">
        <v>5</v>
      </c>
      <c r="E100" s="157">
        <v>51.889496542723997</v>
      </c>
    </row>
    <row r="101" spans="1:5" x14ac:dyDescent="0.3">
      <c r="A101" s="156">
        <v>159</v>
      </c>
      <c r="B101" s="96" t="s">
        <v>33</v>
      </c>
      <c r="C101" s="141">
        <v>45743</v>
      </c>
      <c r="D101" s="96" t="s">
        <v>5</v>
      </c>
      <c r="E101" s="157">
        <v>36.11374526377535</v>
      </c>
    </row>
    <row r="102" spans="1:5" ht="15" thickBot="1" x14ac:dyDescent="0.35">
      <c r="A102" s="158">
        <v>160</v>
      </c>
      <c r="B102" s="79" t="s">
        <v>33</v>
      </c>
      <c r="C102" s="159">
        <v>45743</v>
      </c>
      <c r="D102" s="79" t="s">
        <v>5</v>
      </c>
      <c r="E102" s="160">
        <v>32.539809742599502</v>
      </c>
    </row>
    <row r="103" spans="1:5" x14ac:dyDescent="0.3">
      <c r="A103" s="171">
        <v>161</v>
      </c>
      <c r="B103" s="150" t="s">
        <v>7</v>
      </c>
      <c r="C103" s="151">
        <v>45762</v>
      </c>
      <c r="D103" s="150" t="s">
        <v>4</v>
      </c>
      <c r="E103" s="172">
        <v>-8.4968359923530398E-2</v>
      </c>
    </row>
    <row r="104" spans="1:5" x14ac:dyDescent="0.3">
      <c r="A104" s="156">
        <v>162</v>
      </c>
      <c r="B104" s="96" t="s">
        <v>34</v>
      </c>
      <c r="C104" s="141">
        <v>45762</v>
      </c>
      <c r="D104" s="96" t="s">
        <v>4</v>
      </c>
      <c r="E104" s="157">
        <v>2.7617461165167782E-2</v>
      </c>
    </row>
    <row r="105" spans="1:5" x14ac:dyDescent="0.3">
      <c r="A105" s="156">
        <v>163</v>
      </c>
      <c r="B105" s="96" t="s">
        <v>34</v>
      </c>
      <c r="C105" s="141">
        <v>45762</v>
      </c>
      <c r="D105" s="96" t="s">
        <v>4</v>
      </c>
      <c r="E105" s="157">
        <v>7.736196887658961E-2</v>
      </c>
    </row>
    <row r="106" spans="1:5" x14ac:dyDescent="0.3">
      <c r="A106" s="156">
        <v>164</v>
      </c>
      <c r="B106" s="96" t="s">
        <v>34</v>
      </c>
      <c r="C106" s="141">
        <v>45762</v>
      </c>
      <c r="D106" s="96" t="s">
        <v>4</v>
      </c>
      <c r="E106" s="157">
        <v>0.10211009393361541</v>
      </c>
    </row>
    <row r="107" spans="1:5" x14ac:dyDescent="0.3">
      <c r="A107" s="156">
        <v>165</v>
      </c>
      <c r="B107" s="96" t="s">
        <v>34</v>
      </c>
      <c r="C107" s="141">
        <v>45762</v>
      </c>
      <c r="D107" s="96" t="s">
        <v>4</v>
      </c>
      <c r="E107" s="157">
        <v>7.1722625928584194E-2</v>
      </c>
    </row>
    <row r="108" spans="1:5" x14ac:dyDescent="0.3">
      <c r="A108" s="156">
        <v>166</v>
      </c>
      <c r="B108" s="96" t="s">
        <v>7</v>
      </c>
      <c r="C108" s="141">
        <v>45762</v>
      </c>
      <c r="D108" s="96" t="s">
        <v>4</v>
      </c>
      <c r="E108" s="157">
        <v>-4.6758666858203395E-2</v>
      </c>
    </row>
    <row r="109" spans="1:5" x14ac:dyDescent="0.3">
      <c r="A109" s="156">
        <v>167</v>
      </c>
      <c r="B109" s="96" t="s">
        <v>35</v>
      </c>
      <c r="C109" s="141">
        <v>45762</v>
      </c>
      <c r="D109" s="96" t="s">
        <v>4</v>
      </c>
      <c r="E109" s="157">
        <v>0.38325176048672399</v>
      </c>
    </row>
    <row r="110" spans="1:5" x14ac:dyDescent="0.3">
      <c r="A110" s="156">
        <v>168</v>
      </c>
      <c r="B110" s="96" t="s">
        <v>35</v>
      </c>
      <c r="C110" s="141">
        <v>45762</v>
      </c>
      <c r="D110" s="96" t="s">
        <v>4</v>
      </c>
      <c r="E110" s="157">
        <v>0.40217737491038202</v>
      </c>
    </row>
    <row r="111" spans="1:5" x14ac:dyDescent="0.3">
      <c r="A111" s="156">
        <v>169</v>
      </c>
      <c r="B111" s="96" t="s">
        <v>35</v>
      </c>
      <c r="C111" s="141">
        <v>45762</v>
      </c>
      <c r="D111" s="96" t="s">
        <v>4</v>
      </c>
      <c r="E111" s="157">
        <v>0.51742698364628104</v>
      </c>
    </row>
    <row r="112" spans="1:5" x14ac:dyDescent="0.3">
      <c r="A112" s="156">
        <v>170</v>
      </c>
      <c r="B112" s="96" t="s">
        <v>35</v>
      </c>
      <c r="C112" s="141">
        <v>45762</v>
      </c>
      <c r="D112" s="96" t="s">
        <v>4</v>
      </c>
      <c r="E112" s="157">
        <v>0.60984829779419603</v>
      </c>
    </row>
    <row r="113" spans="1:5" x14ac:dyDescent="0.3">
      <c r="A113" s="156">
        <v>171</v>
      </c>
      <c r="B113" s="96" t="s">
        <v>7</v>
      </c>
      <c r="C113" s="141">
        <v>45762</v>
      </c>
      <c r="D113" s="96" t="s">
        <v>4</v>
      </c>
      <c r="E113" s="157">
        <v>2.9376694970418702E-2</v>
      </c>
    </row>
    <row r="114" spans="1:5" x14ac:dyDescent="0.3">
      <c r="A114" s="156">
        <v>172</v>
      </c>
      <c r="B114" s="96" t="s">
        <v>36</v>
      </c>
      <c r="C114" s="141">
        <v>45762</v>
      </c>
      <c r="D114" s="96" t="s">
        <v>4</v>
      </c>
      <c r="E114" s="157">
        <v>1.38597275308792</v>
      </c>
    </row>
    <row r="115" spans="1:5" x14ac:dyDescent="0.3">
      <c r="A115" s="156">
        <v>173</v>
      </c>
      <c r="B115" s="96" t="s">
        <v>36</v>
      </c>
      <c r="C115" s="141">
        <v>45762</v>
      </c>
      <c r="D115" s="96" t="s">
        <v>4</v>
      </c>
      <c r="E115" s="157">
        <v>1.5678554219449601</v>
      </c>
    </row>
    <row r="116" spans="1:5" x14ac:dyDescent="0.3">
      <c r="A116" s="156">
        <v>174</v>
      </c>
      <c r="B116" s="96" t="s">
        <v>36</v>
      </c>
      <c r="C116" s="141">
        <v>45762</v>
      </c>
      <c r="D116" s="96" t="s">
        <v>4</v>
      </c>
      <c r="E116" s="157">
        <v>1.4581810517004519</v>
      </c>
    </row>
    <row r="117" spans="1:5" x14ac:dyDescent="0.3">
      <c r="A117" s="156">
        <v>175</v>
      </c>
      <c r="B117" s="96" t="s">
        <v>34</v>
      </c>
      <c r="C117" s="141">
        <v>45762</v>
      </c>
      <c r="D117" s="96" t="s">
        <v>4</v>
      </c>
      <c r="E117" s="157">
        <v>0.42191961057133903</v>
      </c>
    </row>
    <row r="118" spans="1:5" ht="15" thickBot="1" x14ac:dyDescent="0.35">
      <c r="A118" s="174">
        <v>176</v>
      </c>
      <c r="B118" s="177" t="s">
        <v>35</v>
      </c>
      <c r="C118" s="149">
        <v>45762</v>
      </c>
      <c r="D118" s="52" t="s">
        <v>4</v>
      </c>
      <c r="E118" s="173">
        <v>0.60071793809121599</v>
      </c>
    </row>
    <row r="119" spans="1:5" x14ac:dyDescent="0.3">
      <c r="A119" s="152">
        <v>193</v>
      </c>
      <c r="B119" s="153" t="s">
        <v>8</v>
      </c>
      <c r="C119" s="154">
        <v>45768</v>
      </c>
      <c r="D119" s="153" t="s">
        <v>4</v>
      </c>
      <c r="E119" s="155">
        <v>-0.1668592071567136</v>
      </c>
    </row>
    <row r="120" spans="1:5" x14ac:dyDescent="0.3">
      <c r="A120" s="156">
        <v>194</v>
      </c>
      <c r="B120" s="96" t="s">
        <v>37</v>
      </c>
      <c r="C120" s="141">
        <v>45768</v>
      </c>
      <c r="D120" s="96" t="s">
        <v>4</v>
      </c>
      <c r="E120" s="157">
        <v>1.1216369938442201</v>
      </c>
    </row>
    <row r="121" spans="1:5" x14ac:dyDescent="0.3">
      <c r="A121" s="156">
        <v>195</v>
      </c>
      <c r="B121" s="96" t="s">
        <v>37</v>
      </c>
      <c r="C121" s="141">
        <v>45768</v>
      </c>
      <c r="D121" s="96" t="s">
        <v>4</v>
      </c>
      <c r="E121" s="157">
        <v>1.279125305417758</v>
      </c>
    </row>
    <row r="122" spans="1:5" x14ac:dyDescent="0.3">
      <c r="A122" s="156">
        <v>196</v>
      </c>
      <c r="B122" s="96" t="s">
        <v>37</v>
      </c>
      <c r="C122" s="141">
        <v>45768</v>
      </c>
      <c r="D122" s="96" t="s">
        <v>4</v>
      </c>
      <c r="E122" s="157">
        <v>0.44651477533303996</v>
      </c>
    </row>
    <row r="123" spans="1:5" x14ac:dyDescent="0.3">
      <c r="A123" s="156">
        <v>197</v>
      </c>
      <c r="B123" s="96" t="s">
        <v>37</v>
      </c>
      <c r="C123" s="141">
        <v>45768</v>
      </c>
      <c r="D123" s="96" t="s">
        <v>4</v>
      </c>
      <c r="E123" s="178"/>
    </row>
    <row r="124" spans="1:5" x14ac:dyDescent="0.3">
      <c r="A124" s="156">
        <v>198</v>
      </c>
      <c r="B124" s="96" t="s">
        <v>8</v>
      </c>
      <c r="C124" s="141">
        <v>45768</v>
      </c>
      <c r="D124" s="96" t="s">
        <v>4</v>
      </c>
      <c r="E124" s="157">
        <v>-9.0811607611987602E-2</v>
      </c>
    </row>
    <row r="125" spans="1:5" x14ac:dyDescent="0.3">
      <c r="A125" s="156">
        <v>199</v>
      </c>
      <c r="B125" s="96" t="s">
        <v>38</v>
      </c>
      <c r="C125" s="141">
        <v>45768</v>
      </c>
      <c r="D125" s="96" t="s">
        <v>4</v>
      </c>
      <c r="E125" s="157">
        <v>5.8763811980381195</v>
      </c>
    </row>
    <row r="126" spans="1:5" x14ac:dyDescent="0.3">
      <c r="A126" s="156">
        <v>200</v>
      </c>
      <c r="B126" s="96" t="s">
        <v>38</v>
      </c>
      <c r="C126" s="141">
        <v>45768</v>
      </c>
      <c r="D126" s="96" t="s">
        <v>4</v>
      </c>
      <c r="E126" s="157">
        <v>6.8579076591773998</v>
      </c>
    </row>
    <row r="127" spans="1:5" x14ac:dyDescent="0.3">
      <c r="A127" s="156">
        <v>201</v>
      </c>
      <c r="B127" s="96" t="s">
        <v>38</v>
      </c>
      <c r="C127" s="141">
        <v>45768</v>
      </c>
      <c r="D127" s="96" t="s">
        <v>4</v>
      </c>
      <c r="E127" s="157">
        <v>5.26619794938604</v>
      </c>
    </row>
    <row r="128" spans="1:5" x14ac:dyDescent="0.3">
      <c r="A128" s="156">
        <v>202</v>
      </c>
      <c r="B128" s="96" t="s">
        <v>38</v>
      </c>
      <c r="C128" s="141">
        <v>45768</v>
      </c>
      <c r="D128" s="96" t="s">
        <v>4</v>
      </c>
      <c r="E128" s="178"/>
    </row>
    <row r="129" spans="1:5" x14ac:dyDescent="0.3">
      <c r="A129" s="156">
        <v>203</v>
      </c>
      <c r="B129" s="96" t="s">
        <v>8</v>
      </c>
      <c r="C129" s="141">
        <v>45768</v>
      </c>
      <c r="D129" s="96" t="s">
        <v>4</v>
      </c>
      <c r="E129" s="157">
        <v>0.11086394344930381</v>
      </c>
    </row>
    <row r="130" spans="1:5" x14ac:dyDescent="0.3">
      <c r="A130" s="156">
        <v>204</v>
      </c>
      <c r="B130" s="96" t="s">
        <v>39</v>
      </c>
      <c r="C130" s="141">
        <v>45768</v>
      </c>
      <c r="D130" s="96" t="s">
        <v>4</v>
      </c>
      <c r="E130" s="157">
        <v>21.938058276464851</v>
      </c>
    </row>
    <row r="131" spans="1:5" x14ac:dyDescent="0.3">
      <c r="A131" s="156">
        <v>205</v>
      </c>
      <c r="B131" s="96" t="s">
        <v>39</v>
      </c>
      <c r="C131" s="141">
        <v>45768</v>
      </c>
      <c r="D131" s="96" t="s">
        <v>4</v>
      </c>
      <c r="E131" s="157">
        <v>21.1843860507709</v>
      </c>
    </row>
    <row r="132" spans="1:5" x14ac:dyDescent="0.3">
      <c r="A132" s="156">
        <v>206</v>
      </c>
      <c r="B132" s="96" t="s">
        <v>39</v>
      </c>
      <c r="C132" s="141">
        <v>45768</v>
      </c>
      <c r="D132" s="96" t="s">
        <v>4</v>
      </c>
      <c r="E132" s="157">
        <v>21.321582622551702</v>
      </c>
    </row>
    <row r="133" spans="1:5" x14ac:dyDescent="0.3">
      <c r="A133" s="156">
        <v>207</v>
      </c>
      <c r="B133" s="96" t="s">
        <v>37</v>
      </c>
      <c r="C133" s="141">
        <v>45768</v>
      </c>
      <c r="D133" s="96" t="s">
        <v>4</v>
      </c>
      <c r="E133" s="179"/>
    </row>
    <row r="134" spans="1:5" ht="15" thickBot="1" x14ac:dyDescent="0.35">
      <c r="A134" s="158">
        <v>208</v>
      </c>
      <c r="B134" s="79" t="s">
        <v>38</v>
      </c>
      <c r="C134" s="159">
        <v>45768</v>
      </c>
      <c r="D134" s="79" t="s">
        <v>4</v>
      </c>
      <c r="E134" s="180"/>
    </row>
    <row r="135" spans="1:5" x14ac:dyDescent="0.3">
      <c r="A135" s="152">
        <v>223</v>
      </c>
      <c r="B135" s="153" t="s">
        <v>7</v>
      </c>
      <c r="C135" s="154">
        <v>45777</v>
      </c>
      <c r="D135" s="153" t="s">
        <v>4</v>
      </c>
      <c r="E135" s="155">
        <v>-0.17043506500635741</v>
      </c>
    </row>
    <row r="136" spans="1:5" x14ac:dyDescent="0.3">
      <c r="A136" s="156">
        <v>224</v>
      </c>
      <c r="B136" s="96" t="s">
        <v>40</v>
      </c>
      <c r="C136" s="141">
        <v>45777</v>
      </c>
      <c r="D136" s="96" t="s">
        <v>4</v>
      </c>
      <c r="E136" s="157">
        <v>2.7059921128480839</v>
      </c>
    </row>
    <row r="137" spans="1:5" x14ac:dyDescent="0.3">
      <c r="A137" s="156">
        <v>225</v>
      </c>
      <c r="B137" s="96" t="s">
        <v>40</v>
      </c>
      <c r="C137" s="141">
        <v>45777</v>
      </c>
      <c r="D137" s="96" t="s">
        <v>4</v>
      </c>
      <c r="E137" s="157">
        <v>3.2143688827691683</v>
      </c>
    </row>
    <row r="138" spans="1:5" x14ac:dyDescent="0.3">
      <c r="A138" s="156">
        <v>226</v>
      </c>
      <c r="B138" s="96" t="s">
        <v>40</v>
      </c>
      <c r="C138" s="141">
        <v>45777</v>
      </c>
      <c r="D138" s="96" t="s">
        <v>4</v>
      </c>
      <c r="E138" s="157">
        <v>3.9164830550283742</v>
      </c>
    </row>
    <row r="139" spans="1:5" x14ac:dyDescent="0.3">
      <c r="A139" s="156">
        <v>227</v>
      </c>
      <c r="B139" s="96" t="s">
        <v>7</v>
      </c>
      <c r="C139" s="141">
        <v>45777</v>
      </c>
      <c r="D139" s="96" t="s">
        <v>4</v>
      </c>
      <c r="E139" s="157">
        <v>0.43754029788787996</v>
      </c>
    </row>
    <row r="140" spans="1:5" x14ac:dyDescent="0.3">
      <c r="A140" s="156">
        <v>228</v>
      </c>
      <c r="B140" s="96" t="s">
        <v>443</v>
      </c>
      <c r="C140" s="141">
        <v>45777</v>
      </c>
      <c r="D140" s="96" t="s">
        <v>4</v>
      </c>
      <c r="E140" s="157">
        <v>21.267565842441719</v>
      </c>
    </row>
    <row r="141" spans="1:5" x14ac:dyDescent="0.3">
      <c r="A141" s="156">
        <v>229</v>
      </c>
      <c r="B141" s="96" t="s">
        <v>443</v>
      </c>
      <c r="C141" s="141">
        <v>45777</v>
      </c>
      <c r="D141" s="96" t="s">
        <v>41</v>
      </c>
      <c r="E141" s="157">
        <v>19.539250884352121</v>
      </c>
    </row>
    <row r="142" spans="1:5" x14ac:dyDescent="0.3">
      <c r="A142" s="156">
        <v>230</v>
      </c>
      <c r="B142" s="96" t="s">
        <v>444</v>
      </c>
      <c r="C142" s="141">
        <v>45777</v>
      </c>
      <c r="D142" s="96" t="s">
        <v>5</v>
      </c>
      <c r="E142" s="157">
        <v>20.693777856099562</v>
      </c>
    </row>
    <row r="143" spans="1:5" x14ac:dyDescent="0.3">
      <c r="A143" s="156">
        <v>231</v>
      </c>
      <c r="B143" s="96" t="s">
        <v>7</v>
      </c>
      <c r="C143" s="141">
        <v>45777</v>
      </c>
      <c r="D143" s="96" t="s">
        <v>4</v>
      </c>
      <c r="E143" s="157">
        <v>2.0197231570792979</v>
      </c>
    </row>
    <row r="144" spans="1:5" x14ac:dyDescent="0.3">
      <c r="A144" s="156">
        <v>232</v>
      </c>
      <c r="B144" s="96" t="s">
        <v>442</v>
      </c>
      <c r="C144" s="141">
        <v>45777</v>
      </c>
      <c r="D144" s="96" t="s">
        <v>5</v>
      </c>
      <c r="E144" s="157">
        <v>96.250337020572999</v>
      </c>
    </row>
    <row r="145" spans="1:5" x14ac:dyDescent="0.3">
      <c r="A145" s="156">
        <v>233</v>
      </c>
      <c r="B145" s="96" t="s">
        <v>442</v>
      </c>
      <c r="C145" s="141">
        <v>45777</v>
      </c>
      <c r="D145" s="96" t="s">
        <v>5</v>
      </c>
      <c r="E145" s="157">
        <v>111.27085065504949</v>
      </c>
    </row>
    <row r="146" spans="1:5" ht="15" thickBot="1" x14ac:dyDescent="0.35">
      <c r="A146" s="174">
        <v>234</v>
      </c>
      <c r="B146" s="52" t="s">
        <v>442</v>
      </c>
      <c r="C146" s="149">
        <v>45777</v>
      </c>
      <c r="D146" s="52" t="s">
        <v>5</v>
      </c>
      <c r="E146" s="173">
        <v>120.50192256163325</v>
      </c>
    </row>
    <row r="147" spans="1:5" x14ac:dyDescent="0.3">
      <c r="A147" s="152">
        <v>247</v>
      </c>
      <c r="B147" s="153" t="s">
        <v>7</v>
      </c>
      <c r="C147" s="154">
        <v>45805</v>
      </c>
      <c r="D147" s="153" t="s">
        <v>4</v>
      </c>
      <c r="E147" s="163" t="s">
        <v>441</v>
      </c>
    </row>
    <row r="148" spans="1:5" x14ac:dyDescent="0.3">
      <c r="A148" s="156">
        <v>248</v>
      </c>
      <c r="B148" s="96" t="s">
        <v>42</v>
      </c>
      <c r="C148" s="141">
        <v>45805</v>
      </c>
      <c r="D148" s="96" t="s">
        <v>4</v>
      </c>
      <c r="E148" s="157">
        <v>2.3726261821561083</v>
      </c>
    </row>
    <row r="149" spans="1:5" x14ac:dyDescent="0.3">
      <c r="A149" s="156">
        <v>249</v>
      </c>
      <c r="B149" s="96" t="s">
        <v>42</v>
      </c>
      <c r="C149" s="141">
        <v>45805</v>
      </c>
      <c r="D149" s="96" t="s">
        <v>4</v>
      </c>
      <c r="E149" s="157">
        <v>1.8865646938802723</v>
      </c>
    </row>
    <row r="150" spans="1:5" x14ac:dyDescent="0.3">
      <c r="A150" s="156">
        <v>250</v>
      </c>
      <c r="B150" s="96" t="s">
        <v>42</v>
      </c>
      <c r="C150" s="141">
        <v>45805</v>
      </c>
      <c r="D150" s="96" t="s">
        <v>4</v>
      </c>
      <c r="E150" s="157">
        <v>1.8636968831323399</v>
      </c>
    </row>
    <row r="151" spans="1:5" x14ac:dyDescent="0.3">
      <c r="A151" s="156">
        <v>251</v>
      </c>
      <c r="B151" s="96" t="s">
        <v>7</v>
      </c>
      <c r="C151" s="141">
        <v>45805</v>
      </c>
      <c r="D151" s="96" t="s">
        <v>4</v>
      </c>
      <c r="E151" s="157">
        <v>0.1293810045093956</v>
      </c>
    </row>
    <row r="152" spans="1:5" x14ac:dyDescent="0.3">
      <c r="A152" s="156">
        <v>252</v>
      </c>
      <c r="B152" s="96" t="s">
        <v>43</v>
      </c>
      <c r="C152" s="141">
        <v>45805</v>
      </c>
      <c r="D152" s="96" t="s">
        <v>4</v>
      </c>
      <c r="E152" s="157">
        <v>10.838930759012401</v>
      </c>
    </row>
    <row r="153" spans="1:5" x14ac:dyDescent="0.3">
      <c r="A153" s="156">
        <v>253</v>
      </c>
      <c r="B153" s="96" t="s">
        <v>43</v>
      </c>
      <c r="C153" s="141">
        <v>45805</v>
      </c>
      <c r="D153" s="96" t="s">
        <v>4</v>
      </c>
      <c r="E153" s="157">
        <v>12.368127771810158</v>
      </c>
    </row>
    <row r="154" spans="1:5" x14ac:dyDescent="0.3">
      <c r="A154" s="156">
        <v>254</v>
      </c>
      <c r="B154" s="96" t="s">
        <v>43</v>
      </c>
      <c r="C154" s="141">
        <v>45805</v>
      </c>
      <c r="D154" s="96" t="s">
        <v>4</v>
      </c>
      <c r="E154" s="157">
        <v>15.15285851824928</v>
      </c>
    </row>
    <row r="155" spans="1:5" x14ac:dyDescent="0.3">
      <c r="A155" s="156">
        <v>255</v>
      </c>
      <c r="B155" s="96" t="s">
        <v>7</v>
      </c>
      <c r="C155" s="141">
        <v>45805</v>
      </c>
      <c r="D155" s="96" t="s">
        <v>4</v>
      </c>
      <c r="E155" s="157">
        <v>1.8405328478336478</v>
      </c>
    </row>
    <row r="156" spans="1:5" x14ac:dyDescent="0.3">
      <c r="A156" s="156">
        <v>256</v>
      </c>
      <c r="B156" s="96" t="s">
        <v>44</v>
      </c>
      <c r="C156" s="141">
        <v>45805</v>
      </c>
      <c r="D156" s="96" t="s">
        <v>22</v>
      </c>
      <c r="E156" s="157">
        <v>46.719666979241026</v>
      </c>
    </row>
    <row r="157" spans="1:5" x14ac:dyDescent="0.3">
      <c r="A157" s="156">
        <v>257</v>
      </c>
      <c r="B157" s="96" t="s">
        <v>44</v>
      </c>
      <c r="C157" s="141">
        <v>45805</v>
      </c>
      <c r="D157" s="96" t="s">
        <v>5</v>
      </c>
      <c r="E157" s="157">
        <v>54.3237701678365</v>
      </c>
    </row>
    <row r="158" spans="1:5" x14ac:dyDescent="0.3">
      <c r="A158" s="156">
        <v>258</v>
      </c>
      <c r="B158" s="96" t="s">
        <v>44</v>
      </c>
      <c r="C158" s="141">
        <v>45805</v>
      </c>
      <c r="D158" s="96" t="s">
        <v>5</v>
      </c>
      <c r="E158" s="157">
        <v>75.770193152695498</v>
      </c>
    </row>
    <row r="159" spans="1:5" x14ac:dyDescent="0.3">
      <c r="A159" s="156">
        <v>259</v>
      </c>
      <c r="B159" s="96" t="s">
        <v>44</v>
      </c>
      <c r="C159" s="141">
        <v>45805</v>
      </c>
      <c r="D159" s="96" t="s">
        <v>5</v>
      </c>
      <c r="E159" s="157">
        <v>119.93316696220251</v>
      </c>
    </row>
    <row r="160" spans="1:5" x14ac:dyDescent="0.3">
      <c r="A160" s="156">
        <v>260</v>
      </c>
      <c r="B160" s="96" t="s">
        <v>44</v>
      </c>
      <c r="C160" s="141">
        <v>45805</v>
      </c>
      <c r="D160" s="96" t="s">
        <v>5</v>
      </c>
      <c r="E160" s="157">
        <v>83.390772274564497</v>
      </c>
    </row>
    <row r="161" spans="1:5" x14ac:dyDescent="0.3">
      <c r="A161" s="156">
        <v>261</v>
      </c>
      <c r="B161" s="96" t="s">
        <v>7</v>
      </c>
      <c r="C161" s="141">
        <v>45805</v>
      </c>
      <c r="D161" s="96" t="s">
        <v>4</v>
      </c>
      <c r="E161" s="157">
        <v>4.2455057549048805</v>
      </c>
    </row>
    <row r="162" spans="1:5" ht="15" thickBot="1" x14ac:dyDescent="0.35">
      <c r="A162" s="174">
        <v>262</v>
      </c>
      <c r="B162" s="52" t="s">
        <v>42</v>
      </c>
      <c r="C162" s="149">
        <v>45805</v>
      </c>
      <c r="D162" s="52" t="s">
        <v>45</v>
      </c>
      <c r="E162" s="182"/>
    </row>
    <row r="163" spans="1:5" x14ac:dyDescent="0.3">
      <c r="A163" s="152">
        <v>263</v>
      </c>
      <c r="B163" s="153" t="s">
        <v>15</v>
      </c>
      <c r="C163" s="154">
        <v>45814</v>
      </c>
      <c r="D163" s="135" t="s">
        <v>22</v>
      </c>
      <c r="E163" s="155">
        <v>-7.6657886486472806E-3</v>
      </c>
    </row>
    <row r="164" spans="1:5" x14ac:dyDescent="0.3">
      <c r="A164" s="156">
        <v>264</v>
      </c>
      <c r="B164" s="96" t="s">
        <v>47</v>
      </c>
      <c r="C164" s="141">
        <v>45814</v>
      </c>
      <c r="D164" s="34" t="s">
        <v>22</v>
      </c>
      <c r="E164" s="157">
        <v>0.1855403585261601</v>
      </c>
    </row>
    <row r="165" spans="1:5" x14ac:dyDescent="0.3">
      <c r="A165" s="156">
        <v>265</v>
      </c>
      <c r="B165" s="96" t="s">
        <v>47</v>
      </c>
      <c r="C165" s="141">
        <v>45814</v>
      </c>
      <c r="D165" s="34" t="s">
        <v>22</v>
      </c>
      <c r="E165" s="157">
        <v>0.1029455248319068</v>
      </c>
    </row>
    <row r="166" spans="1:5" x14ac:dyDescent="0.3">
      <c r="A166" s="156">
        <v>266</v>
      </c>
      <c r="B166" s="96" t="s">
        <v>47</v>
      </c>
      <c r="C166" s="141">
        <v>45814</v>
      </c>
      <c r="D166" s="34" t="s">
        <v>4</v>
      </c>
      <c r="E166" s="157">
        <v>0.17341596126668021</v>
      </c>
    </row>
    <row r="167" spans="1:5" x14ac:dyDescent="0.3">
      <c r="A167" s="156">
        <v>267</v>
      </c>
      <c r="B167" s="96" t="s">
        <v>15</v>
      </c>
      <c r="C167" s="141">
        <v>45814</v>
      </c>
      <c r="D167" s="34" t="s">
        <v>4</v>
      </c>
      <c r="E167" s="157">
        <v>3.5638460494400198E-2</v>
      </c>
    </row>
    <row r="168" spans="1:5" x14ac:dyDescent="0.3">
      <c r="A168" s="156">
        <v>268</v>
      </c>
      <c r="B168" s="96" t="s">
        <v>48</v>
      </c>
      <c r="C168" s="141">
        <v>45814</v>
      </c>
      <c r="D168" s="34" t="s">
        <v>4</v>
      </c>
      <c r="E168" s="157">
        <v>0.80838744701236809</v>
      </c>
    </row>
    <row r="169" spans="1:5" x14ac:dyDescent="0.3">
      <c r="A169" s="156">
        <v>269</v>
      </c>
      <c r="B169" s="96" t="s">
        <v>48</v>
      </c>
      <c r="C169" s="141">
        <v>45814</v>
      </c>
      <c r="D169" s="34" t="s">
        <v>4</v>
      </c>
      <c r="E169" s="157">
        <v>0.84852087658060604</v>
      </c>
    </row>
    <row r="170" spans="1:5" x14ac:dyDescent="0.3">
      <c r="A170" s="156">
        <v>270</v>
      </c>
      <c r="B170" s="96" t="s">
        <v>48</v>
      </c>
      <c r="C170" s="141">
        <v>45814</v>
      </c>
      <c r="D170" s="34" t="s">
        <v>5</v>
      </c>
      <c r="E170" s="157">
        <v>0.52866022273110902</v>
      </c>
    </row>
    <row r="171" spans="1:5" x14ac:dyDescent="0.3">
      <c r="A171" s="156">
        <v>271</v>
      </c>
      <c r="B171" s="96" t="s">
        <v>15</v>
      </c>
      <c r="C171" s="141">
        <v>45814</v>
      </c>
      <c r="D171" s="34" t="s">
        <v>4</v>
      </c>
      <c r="E171" s="157">
        <v>5.8709497184757702E-2</v>
      </c>
    </row>
    <row r="172" spans="1:5" x14ac:dyDescent="0.3">
      <c r="A172" s="156">
        <v>272</v>
      </c>
      <c r="B172" s="96" t="s">
        <v>49</v>
      </c>
      <c r="C172" s="141">
        <v>45814</v>
      </c>
      <c r="D172" s="34" t="s">
        <v>5</v>
      </c>
      <c r="E172" s="157">
        <v>4.6125371076705193</v>
      </c>
    </row>
    <row r="173" spans="1:5" x14ac:dyDescent="0.3">
      <c r="A173" s="156">
        <v>273</v>
      </c>
      <c r="B173" s="96" t="s">
        <v>49</v>
      </c>
      <c r="C173" s="141">
        <v>45814</v>
      </c>
      <c r="D173" s="34" t="s">
        <v>5</v>
      </c>
      <c r="E173" s="157">
        <v>3.7385831999974997</v>
      </c>
    </row>
    <row r="174" spans="1:5" x14ac:dyDescent="0.3">
      <c r="A174" s="156">
        <v>274</v>
      </c>
      <c r="B174" s="96" t="s">
        <v>49</v>
      </c>
      <c r="C174" s="141">
        <v>45814</v>
      </c>
      <c r="D174" s="34" t="s">
        <v>5</v>
      </c>
      <c r="E174" s="157">
        <v>3.2035337123380203</v>
      </c>
    </row>
    <row r="175" spans="1:5" x14ac:dyDescent="0.3">
      <c r="A175" s="156">
        <v>275</v>
      </c>
      <c r="B175" s="96" t="s">
        <v>49</v>
      </c>
      <c r="C175" s="141">
        <v>45814</v>
      </c>
      <c r="D175" s="34" t="s">
        <v>5</v>
      </c>
      <c r="E175" s="157">
        <v>3.2296884779170396</v>
      </c>
    </row>
    <row r="176" spans="1:5" x14ac:dyDescent="0.3">
      <c r="A176" s="156">
        <v>276</v>
      </c>
      <c r="B176" s="96" t="s">
        <v>15</v>
      </c>
      <c r="C176" s="141">
        <v>45814</v>
      </c>
      <c r="D176" s="34" t="s">
        <v>22</v>
      </c>
      <c r="E176" s="157">
        <v>0.25196800890701099</v>
      </c>
    </row>
    <row r="177" spans="1:5" x14ac:dyDescent="0.3">
      <c r="A177" s="156">
        <v>277</v>
      </c>
      <c r="B177" s="96" t="s">
        <v>47</v>
      </c>
      <c r="C177" s="141">
        <v>45814</v>
      </c>
      <c r="D177" s="34" t="s">
        <v>22</v>
      </c>
      <c r="E177" s="157">
        <v>0.60068485069068989</v>
      </c>
    </row>
    <row r="178" spans="1:5" x14ac:dyDescent="0.3">
      <c r="A178" s="156">
        <v>278</v>
      </c>
      <c r="B178" s="96" t="s">
        <v>48</v>
      </c>
      <c r="C178" s="141">
        <v>45814</v>
      </c>
      <c r="D178" s="34" t="s">
        <v>4</v>
      </c>
      <c r="E178" s="157">
        <v>0.65361979883602794</v>
      </c>
    </row>
    <row r="179" spans="1:5" x14ac:dyDescent="0.3">
      <c r="A179" s="156">
        <v>279</v>
      </c>
      <c r="B179" s="96" t="s">
        <v>47</v>
      </c>
      <c r="C179" s="141">
        <v>45814</v>
      </c>
      <c r="D179" s="34" t="s">
        <v>4</v>
      </c>
      <c r="E179" s="157">
        <v>0.19523056252213189</v>
      </c>
    </row>
    <row r="180" spans="1:5" x14ac:dyDescent="0.3">
      <c r="A180" s="156">
        <v>280</v>
      </c>
      <c r="B180" s="96" t="s">
        <v>48</v>
      </c>
      <c r="C180" s="141">
        <v>45814</v>
      </c>
      <c r="D180" s="34" t="s">
        <v>4</v>
      </c>
      <c r="E180" s="157">
        <v>0.671882667556436</v>
      </c>
    </row>
    <row r="181" spans="1:5" ht="15" thickBot="1" x14ac:dyDescent="0.35">
      <c r="A181" s="158">
        <v>281</v>
      </c>
      <c r="B181" s="79" t="s">
        <v>49</v>
      </c>
      <c r="C181" s="159">
        <v>45814</v>
      </c>
      <c r="D181" s="82" t="s">
        <v>5</v>
      </c>
      <c r="E181" s="160">
        <v>8.3955937722754594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B4B2-7491-4667-A464-1CAC3C098023}">
  <sheetPr>
    <tabColor rgb="FFFFFF00"/>
  </sheetPr>
  <dimension ref="A1:M44"/>
  <sheetViews>
    <sheetView workbookViewId="0">
      <selection activeCell="C12" sqref="C12"/>
    </sheetView>
  </sheetViews>
  <sheetFormatPr defaultRowHeight="14.4" x14ac:dyDescent="0.3"/>
  <cols>
    <col min="1" max="1" width="18.88671875" bestFit="1" customWidth="1"/>
    <col min="2" max="2" width="11.21875" bestFit="1" customWidth="1"/>
    <col min="3" max="3" width="12.21875" bestFit="1" customWidth="1"/>
    <col min="4" max="4" width="12.21875" customWidth="1"/>
    <col min="5" max="5" width="9.33203125" bestFit="1" customWidth="1"/>
    <col min="6" max="6" width="11.21875" bestFit="1" customWidth="1"/>
    <col min="7" max="7" width="12.21875" bestFit="1" customWidth="1"/>
    <col min="8" max="8" width="12.21875" customWidth="1"/>
    <col min="9" max="9" width="9.33203125" bestFit="1" customWidth="1"/>
    <col min="10" max="10" width="11.21875" bestFit="1" customWidth="1"/>
    <col min="11" max="11" width="12.21875" bestFit="1" customWidth="1"/>
    <col min="12" max="12" width="12.21875" customWidth="1"/>
    <col min="13" max="13" width="9.33203125" bestFit="1" customWidth="1"/>
    <col min="14" max="14" width="11.21875" bestFit="1" customWidth="1"/>
    <col min="15" max="15" width="12.21875" bestFit="1" customWidth="1"/>
    <col min="16" max="16" width="9.33203125" bestFit="1" customWidth="1"/>
  </cols>
  <sheetData>
    <row r="1" spans="1:13" x14ac:dyDescent="0.3">
      <c r="A1" s="277"/>
      <c r="B1" s="269" t="s">
        <v>272</v>
      </c>
      <c r="C1" s="270"/>
      <c r="D1" s="271"/>
      <c r="E1" s="272"/>
      <c r="F1" s="269" t="s">
        <v>273</v>
      </c>
      <c r="G1" s="270"/>
      <c r="H1" s="271"/>
      <c r="I1" s="272"/>
    </row>
    <row r="2" spans="1:13" ht="15" thickBot="1" x14ac:dyDescent="0.35">
      <c r="A2" s="278"/>
      <c r="B2" s="51" t="s">
        <v>265</v>
      </c>
      <c r="C2" s="52" t="s">
        <v>274</v>
      </c>
      <c r="D2" s="53" t="s">
        <v>275</v>
      </c>
      <c r="E2" s="54" t="s">
        <v>276</v>
      </c>
      <c r="F2" s="51" t="s">
        <v>265</v>
      </c>
      <c r="G2" s="52" t="s">
        <v>274</v>
      </c>
      <c r="H2" s="53" t="s">
        <v>275</v>
      </c>
      <c r="I2" s="54" t="s">
        <v>276</v>
      </c>
    </row>
    <row r="3" spans="1:13" x14ac:dyDescent="0.3">
      <c r="A3" s="55" t="s">
        <v>277</v>
      </c>
      <c r="B3" s="56">
        <v>55.833318687581098</v>
      </c>
      <c r="C3" s="57">
        <f>(B3*25000)/10000000</f>
        <v>0.13958329671895273</v>
      </c>
      <c r="D3" s="274">
        <f>AVERAGE(C3:C4)</f>
        <v>0.14083202311387774</v>
      </c>
      <c r="E3" s="58">
        <f>(C3-0.2)/0.2</f>
        <v>-0.3020835164052364</v>
      </c>
      <c r="F3" s="56">
        <v>27.315489808573801</v>
      </c>
      <c r="G3" s="57">
        <f>(F3*25000)/10000000</f>
        <v>6.8288724521434502E-2</v>
      </c>
      <c r="H3" s="274">
        <f>AVERAGE(G3:G4)</f>
        <v>6.9015662443749626E-2</v>
      </c>
      <c r="I3" s="58">
        <f>(G3-0.2)/0.2</f>
        <v>-0.65855637739282746</v>
      </c>
    </row>
    <row r="4" spans="1:13" ht="15" thickBot="1" x14ac:dyDescent="0.35">
      <c r="A4" s="59" t="s">
        <v>277</v>
      </c>
      <c r="B4" s="60">
        <v>56.832299803521103</v>
      </c>
      <c r="C4" s="61">
        <f>(B4*25000)/10000000</f>
        <v>0.14208074950880276</v>
      </c>
      <c r="D4" s="275"/>
      <c r="E4" s="62">
        <f>(C4-0.2)/0.2</f>
        <v>-0.28959625245598625</v>
      </c>
      <c r="F4" s="60">
        <v>27.897040146425901</v>
      </c>
      <c r="G4" s="61">
        <f>(F4*25000)/10000000</f>
        <v>6.974260036606475E-2</v>
      </c>
      <c r="H4" s="275"/>
      <c r="I4" s="62">
        <f>(G4-0.2)/0.2</f>
        <v>-0.65128699816967628</v>
      </c>
    </row>
    <row r="5" spans="1:13" x14ac:dyDescent="0.3">
      <c r="A5" s="63" t="s">
        <v>278</v>
      </c>
      <c r="B5" s="64">
        <v>50.329755498162697</v>
      </c>
      <c r="C5" s="65">
        <f>(B5*100000)/10000000</f>
        <v>0.50329755498162698</v>
      </c>
      <c r="D5" s="263">
        <f>AVERAGE(C5:C7)</f>
        <v>0.50402091427976359</v>
      </c>
      <c r="E5" s="66">
        <f>(C5-0.63)/0.63</f>
        <v>-0.2011149920926556</v>
      </c>
      <c r="F5" s="64">
        <v>25.979667701068198</v>
      </c>
      <c r="G5" s="65">
        <f>(F5*100000)/10000000</f>
        <v>0.25979667701068199</v>
      </c>
      <c r="H5" s="263">
        <f>AVERAGE(G5:G7)</f>
        <v>0.25886312889166435</v>
      </c>
      <c r="I5" s="66">
        <f>(G5-0.63)/0.63</f>
        <v>-0.58762432220526672</v>
      </c>
    </row>
    <row r="6" spans="1:13" x14ac:dyDescent="0.3">
      <c r="A6" s="63" t="s">
        <v>278</v>
      </c>
      <c r="B6" s="64">
        <v>49.961568147815903</v>
      </c>
      <c r="C6" s="67">
        <f t="shared" ref="C6:C7" si="0">(B6*100000)/10000000</f>
        <v>0.49961568147815905</v>
      </c>
      <c r="D6" s="264"/>
      <c r="E6" s="68">
        <f t="shared" ref="E6:E7" si="1">(C6-0.63)/0.63</f>
        <v>-0.20695923574895389</v>
      </c>
      <c r="F6" s="64">
        <v>25.5282596731201</v>
      </c>
      <c r="G6" s="67">
        <f t="shared" ref="G6:G7" si="2">(F6*100000)/10000000</f>
        <v>0.25528259673120102</v>
      </c>
      <c r="H6" s="264"/>
      <c r="I6" s="68">
        <f t="shared" ref="I6:I7" si="3">(G6-0.63)/0.63</f>
        <v>-0.59478952899809368</v>
      </c>
    </row>
    <row r="7" spans="1:13" ht="15" thickBot="1" x14ac:dyDescent="0.35">
      <c r="A7" s="69" t="s">
        <v>278</v>
      </c>
      <c r="B7" s="70">
        <v>50.914950637950497</v>
      </c>
      <c r="C7" s="71">
        <f t="shared" si="0"/>
        <v>0.50914950637950496</v>
      </c>
      <c r="D7" s="276"/>
      <c r="E7" s="72">
        <f t="shared" si="1"/>
        <v>-0.19182618034999213</v>
      </c>
      <c r="F7" s="70">
        <v>26.151011293311001</v>
      </c>
      <c r="G7" s="71">
        <f t="shared" si="2"/>
        <v>0.26151011293311005</v>
      </c>
      <c r="H7" s="276"/>
      <c r="I7" s="72">
        <f t="shared" si="3"/>
        <v>-0.5849045826458571</v>
      </c>
    </row>
    <row r="8" spans="1:13" ht="15" thickBot="1" x14ac:dyDescent="0.35">
      <c r="A8" s="73" t="s">
        <v>279</v>
      </c>
      <c r="B8" s="74">
        <v>62.439002312972001</v>
      </c>
      <c r="C8" s="75">
        <f>(B8*250000)/10000000</f>
        <v>1.5609750578243</v>
      </c>
      <c r="D8" s="76">
        <f>C8</f>
        <v>1.5609750578243</v>
      </c>
      <c r="E8" s="77">
        <f>(C8-2)/2</f>
        <v>-0.21951247108784999</v>
      </c>
      <c r="F8" s="74">
        <v>27.529942339953799</v>
      </c>
      <c r="G8" s="75">
        <f>(F8*250000)/10000000</f>
        <v>0.68824855849884492</v>
      </c>
      <c r="H8" s="76">
        <f>G8</f>
        <v>0.68824855849884492</v>
      </c>
      <c r="I8" s="77">
        <f>(G8-2)/2</f>
        <v>-0.65587572075057754</v>
      </c>
    </row>
    <row r="9" spans="1:13" ht="15" thickBot="1" x14ac:dyDescent="0.35"/>
    <row r="10" spans="1:13" x14ac:dyDescent="0.3">
      <c r="A10" s="267"/>
      <c r="B10" s="269" t="s">
        <v>280</v>
      </c>
      <c r="C10" s="270"/>
      <c r="D10" s="271"/>
      <c r="E10" s="272"/>
      <c r="F10" s="273" t="s">
        <v>281</v>
      </c>
      <c r="G10" s="270"/>
      <c r="H10" s="271"/>
      <c r="I10" s="271"/>
      <c r="J10" s="269" t="s">
        <v>282</v>
      </c>
      <c r="K10" s="270"/>
      <c r="L10" s="271"/>
      <c r="M10" s="272"/>
    </row>
    <row r="11" spans="1:13" ht="15" thickBot="1" x14ac:dyDescent="0.35">
      <c r="A11" s="268"/>
      <c r="B11" s="78" t="s">
        <v>265</v>
      </c>
      <c r="C11" s="79" t="s">
        <v>274</v>
      </c>
      <c r="D11" s="53" t="s">
        <v>275</v>
      </c>
      <c r="E11" s="80" t="s">
        <v>276</v>
      </c>
      <c r="F11" s="81" t="s">
        <v>265</v>
      </c>
      <c r="G11" s="79" t="s">
        <v>274</v>
      </c>
      <c r="H11" s="53" t="s">
        <v>275</v>
      </c>
      <c r="I11" s="82" t="s">
        <v>276</v>
      </c>
      <c r="J11" s="78" t="s">
        <v>265</v>
      </c>
      <c r="K11" s="79" t="s">
        <v>274</v>
      </c>
      <c r="L11" s="53" t="s">
        <v>275</v>
      </c>
      <c r="M11" s="80" t="s">
        <v>276</v>
      </c>
    </row>
    <row r="12" spans="1:13" x14ac:dyDescent="0.3">
      <c r="A12" s="55" t="s">
        <v>277</v>
      </c>
      <c r="B12" s="56">
        <v>59.430147526251098</v>
      </c>
      <c r="C12" s="57">
        <f>(B12*25000)/10000000</f>
        <v>0.14857536881562775</v>
      </c>
      <c r="D12" s="274">
        <f>AVERAGE(C12:C13)</f>
        <v>0.14645027950626749</v>
      </c>
      <c r="E12" s="58">
        <f>(C12-0.2)/0.2</f>
        <v>-0.2571231559218613</v>
      </c>
      <c r="F12" s="83">
        <v>39.905893733212402</v>
      </c>
      <c r="G12" s="57">
        <f>(F12*25000)/10000000</f>
        <v>9.9764734333031013E-2</v>
      </c>
      <c r="H12" s="274">
        <f>AVERAGE(G12:G13)</f>
        <v>9.9602466953067764E-2</v>
      </c>
      <c r="I12" s="84">
        <f>(G12-0.2)/0.2</f>
        <v>-0.50117632833484493</v>
      </c>
      <c r="J12" s="56">
        <v>52.819968149299598</v>
      </c>
      <c r="K12" s="57">
        <f>(J12*25000)/10000000</f>
        <v>0.13204992037324897</v>
      </c>
      <c r="L12" s="274">
        <f>AVERAGE(K12:K13)</f>
        <v>0.13290591527576712</v>
      </c>
      <c r="M12" s="58">
        <f>(K12-0.2)/0.2</f>
        <v>-0.33975039813375518</v>
      </c>
    </row>
    <row r="13" spans="1:13" ht="15" thickBot="1" x14ac:dyDescent="0.35">
      <c r="A13" s="59" t="s">
        <v>277</v>
      </c>
      <c r="B13" s="60">
        <v>57.730076078762899</v>
      </c>
      <c r="C13" s="61">
        <f>(B13*25000)/10000000</f>
        <v>0.14432519019690723</v>
      </c>
      <c r="D13" s="275"/>
      <c r="E13" s="62">
        <f>(C13-0.2)/0.2</f>
        <v>-0.27837404901546386</v>
      </c>
      <c r="F13" s="85">
        <v>39.776079829241802</v>
      </c>
      <c r="G13" s="61">
        <f>(F13*25000)/10000000</f>
        <v>9.9440199573104501E-2</v>
      </c>
      <c r="H13" s="275"/>
      <c r="I13" s="86">
        <f>(G13-0.2)/0.2</f>
        <v>-0.50279900213447748</v>
      </c>
      <c r="J13" s="60">
        <v>53.504764071314099</v>
      </c>
      <c r="K13" s="61">
        <f>(J13*25000)/10000000</f>
        <v>0.13376191017828526</v>
      </c>
      <c r="L13" s="275"/>
      <c r="M13" s="62">
        <f>(K13-0.2)/0.2</f>
        <v>-0.33119044910857376</v>
      </c>
    </row>
    <row r="14" spans="1:13" x14ac:dyDescent="0.3">
      <c r="A14" s="87" t="s">
        <v>278</v>
      </c>
      <c r="B14" s="64">
        <v>53.605497926872701</v>
      </c>
      <c r="C14" s="65">
        <f>(B14*100000)/10000000</f>
        <v>0.53605497926872703</v>
      </c>
      <c r="D14" s="263">
        <f>AVERAGE(C14:C16)</f>
        <v>0.53189477242685201</v>
      </c>
      <c r="E14" s="66">
        <f>(C14-0.63)/0.63</f>
        <v>-0.14911908052583012</v>
      </c>
      <c r="F14" s="88">
        <v>36.759118343172197</v>
      </c>
      <c r="G14" s="65">
        <f>(F14*100000)/10000000</f>
        <v>0.36759118343172198</v>
      </c>
      <c r="H14" s="263">
        <f>AVERAGE(G14:G16)</f>
        <v>0.36716978881546264</v>
      </c>
      <c r="I14" s="89">
        <f>(G14-0.63)/0.63</f>
        <v>-0.41652193106075874</v>
      </c>
      <c r="J14" s="64">
        <v>35.056458608864098</v>
      </c>
      <c r="K14" s="65">
        <f>(J14*100000)/10000000</f>
        <v>0.35056458608864099</v>
      </c>
      <c r="L14" s="263">
        <f>AVERAGE(K14:K16)</f>
        <v>0.34772281621347562</v>
      </c>
      <c r="M14" s="66">
        <f>(K14-0.63)/0.63</f>
        <v>-0.4435482760497762</v>
      </c>
    </row>
    <row r="15" spans="1:13" x14ac:dyDescent="0.3">
      <c r="A15" s="87" t="s">
        <v>278</v>
      </c>
      <c r="B15" s="64">
        <v>53.061344056514997</v>
      </c>
      <c r="C15" s="67">
        <f t="shared" ref="C15:C16" si="4">(B15*100000)/10000000</f>
        <v>0.53061344056514992</v>
      </c>
      <c r="D15" s="264"/>
      <c r="E15" s="68">
        <f t="shared" ref="E15:E16" si="5">(C15-0.63)/0.63</f>
        <v>-0.15775644354738108</v>
      </c>
      <c r="F15" s="88">
        <v>36.894964622605798</v>
      </c>
      <c r="G15" s="67">
        <f t="shared" ref="G15:G16" si="6">(F15*100000)/10000000</f>
        <v>0.36894964622605797</v>
      </c>
      <c r="H15" s="264"/>
      <c r="I15" s="90">
        <f t="shared" ref="I15:I16" si="7">(G15-0.63)/0.63</f>
        <v>-0.41436564091101907</v>
      </c>
      <c r="J15" s="64">
        <v>35.190865725864597</v>
      </c>
      <c r="K15" s="67">
        <f t="shared" ref="K15:K16" si="8">(J15*100000)/10000000</f>
        <v>0.35190865725864595</v>
      </c>
      <c r="L15" s="264"/>
      <c r="M15" s="68">
        <f t="shared" ref="M15:M16" si="9">(K15-0.63)/0.63</f>
        <v>-0.44141482974818103</v>
      </c>
    </row>
    <row r="16" spans="1:13" ht="15" thickBot="1" x14ac:dyDescent="0.35">
      <c r="A16" s="91" t="s">
        <v>278</v>
      </c>
      <c r="B16" s="70">
        <v>52.901589744667902</v>
      </c>
      <c r="C16" s="71">
        <f t="shared" si="4"/>
        <v>0.5290158974466791</v>
      </c>
      <c r="D16" s="276"/>
      <c r="E16" s="72">
        <f t="shared" si="5"/>
        <v>-0.16029222627511255</v>
      </c>
      <c r="F16" s="92">
        <v>36.496853678860802</v>
      </c>
      <c r="G16" s="71">
        <f t="shared" si="6"/>
        <v>0.36496853678860802</v>
      </c>
      <c r="H16" s="276"/>
      <c r="I16" s="93">
        <f t="shared" si="7"/>
        <v>-0.42068486224030471</v>
      </c>
      <c r="J16" s="70">
        <v>34.069520529313998</v>
      </c>
      <c r="K16" s="71">
        <f t="shared" si="8"/>
        <v>0.34069520529313996</v>
      </c>
      <c r="L16" s="276"/>
      <c r="M16" s="72">
        <f t="shared" si="9"/>
        <v>-0.45921395985215879</v>
      </c>
    </row>
    <row r="17" spans="1:13" ht="15" thickBot="1" x14ac:dyDescent="0.35">
      <c r="A17" s="73" t="s">
        <v>279</v>
      </c>
      <c r="B17" s="74">
        <v>63.333148582133397</v>
      </c>
      <c r="C17" s="75">
        <f>(B17*250000)/10000000</f>
        <v>1.583328714553335</v>
      </c>
      <c r="D17" s="76">
        <f>C17</f>
        <v>1.583328714553335</v>
      </c>
      <c r="E17" s="77">
        <f>(C17-2)/2</f>
        <v>-0.20833564272333249</v>
      </c>
      <c r="F17" s="94">
        <v>44.871538404646103</v>
      </c>
      <c r="G17" s="75">
        <f>(F17*250000)/10000000</f>
        <v>1.1217884601161527</v>
      </c>
      <c r="H17" s="76">
        <f>G17</f>
        <v>1.1217884601161527</v>
      </c>
      <c r="I17" s="95">
        <f>(G17-2)/2</f>
        <v>-0.43910576994192363</v>
      </c>
      <c r="J17" s="74">
        <v>48.5986810335733</v>
      </c>
      <c r="K17" s="75">
        <f>(J17*250000)/10000000</f>
        <v>1.2149670258393326</v>
      </c>
      <c r="L17" s="76">
        <f>K17</f>
        <v>1.2149670258393326</v>
      </c>
      <c r="M17" s="77">
        <f>(K17-2)/2</f>
        <v>-0.39251648708033371</v>
      </c>
    </row>
    <row r="18" spans="1:13" ht="15" thickBot="1" x14ac:dyDescent="0.35"/>
    <row r="19" spans="1:13" x14ac:dyDescent="0.3">
      <c r="A19" s="267"/>
      <c r="B19" s="269" t="s">
        <v>283</v>
      </c>
      <c r="C19" s="270"/>
      <c r="D19" s="271"/>
      <c r="E19" s="272"/>
      <c r="F19" s="269" t="s">
        <v>284</v>
      </c>
      <c r="G19" s="270"/>
      <c r="H19" s="271"/>
      <c r="I19" s="272"/>
    </row>
    <row r="20" spans="1:13" ht="15" thickBot="1" x14ac:dyDescent="0.35">
      <c r="A20" s="268"/>
      <c r="B20" s="51" t="s">
        <v>265</v>
      </c>
      <c r="C20" s="52" t="s">
        <v>274</v>
      </c>
      <c r="D20" s="53" t="s">
        <v>275</v>
      </c>
      <c r="E20" s="54" t="s">
        <v>276</v>
      </c>
      <c r="F20" s="51" t="s">
        <v>265</v>
      </c>
      <c r="G20" s="52" t="s">
        <v>274</v>
      </c>
      <c r="H20" s="53" t="s">
        <v>275</v>
      </c>
      <c r="I20" s="54" t="s">
        <v>276</v>
      </c>
    </row>
    <row r="21" spans="1:13" x14ac:dyDescent="0.3">
      <c r="A21" s="55" t="s">
        <v>277</v>
      </c>
      <c r="B21" s="56">
        <v>47.650489409304697</v>
      </c>
      <c r="C21" s="57">
        <f>(B21*25000)/10000000</f>
        <v>0.11912622352326174</v>
      </c>
      <c r="D21" s="274">
        <f>AVERAGE(C21:C22)</f>
        <v>0.11946782388085762</v>
      </c>
      <c r="E21" s="58">
        <f>(C21-0.2)/0.2</f>
        <v>-0.40436888238369134</v>
      </c>
      <c r="F21" s="56">
        <v>42.188634612011697</v>
      </c>
      <c r="G21" s="57">
        <f>(F21*25000)/10000000</f>
        <v>0.10547158653002923</v>
      </c>
      <c r="H21" s="274">
        <f>AVERAGE(G21:G22)</f>
        <v>0.10508158388040337</v>
      </c>
      <c r="I21" s="58">
        <f>(G21-0.2)/0.2</f>
        <v>-0.47264206734985387</v>
      </c>
    </row>
    <row r="22" spans="1:13" ht="15" thickBot="1" x14ac:dyDescent="0.35">
      <c r="A22" s="59" t="s">
        <v>277</v>
      </c>
      <c r="B22" s="60">
        <v>47.923769695381402</v>
      </c>
      <c r="C22" s="61">
        <f>(B22*25000)/10000000</f>
        <v>0.1198094242384535</v>
      </c>
      <c r="D22" s="275"/>
      <c r="E22" s="62">
        <f>(C22-0.2)/0.2</f>
        <v>-0.4009528788077325</v>
      </c>
      <c r="F22" s="60">
        <v>41.876632492311003</v>
      </c>
      <c r="G22" s="61">
        <f>(F22*25000)/10000000</f>
        <v>0.10469158123077751</v>
      </c>
      <c r="H22" s="275"/>
      <c r="I22" s="62">
        <f>(G22-0.2)/0.2</f>
        <v>-0.47654209384611246</v>
      </c>
    </row>
    <row r="23" spans="1:13" x14ac:dyDescent="0.3">
      <c r="A23" s="87" t="s">
        <v>278</v>
      </c>
      <c r="B23" s="64">
        <v>43.128937201500001</v>
      </c>
      <c r="C23" s="65">
        <f>(B23*100000)/10000000</f>
        <v>0.43128937201500006</v>
      </c>
      <c r="D23" s="263">
        <f>AVERAGE(C23:C25)</f>
        <v>0.42601290694031996</v>
      </c>
      <c r="E23" s="66">
        <f>(C23-0.63)/0.63</f>
        <v>-0.31541369521428564</v>
      </c>
      <c r="F23" s="64">
        <v>32.862837661443102</v>
      </c>
      <c r="G23" s="65">
        <f>(F23*100000)/10000000</f>
        <v>0.32862837661443101</v>
      </c>
      <c r="H23" s="263">
        <f>AVERAGE(G23:G25)</f>
        <v>0.32350915338382463</v>
      </c>
      <c r="I23" s="66">
        <f>(G23-0.63)/0.63</f>
        <v>-0.47836765616756982</v>
      </c>
    </row>
    <row r="24" spans="1:13" x14ac:dyDescent="0.3">
      <c r="A24" s="87" t="s">
        <v>278</v>
      </c>
      <c r="B24" s="64">
        <v>42.4384206326542</v>
      </c>
      <c r="C24" s="67">
        <f t="shared" ref="C24:C25" si="10">(B24*100000)/10000000</f>
        <v>0.42438420632654195</v>
      </c>
      <c r="D24" s="264"/>
      <c r="E24" s="68">
        <f t="shared" ref="E24:E25" si="11">(C24-0.63)/0.63</f>
        <v>-0.32637427567215566</v>
      </c>
      <c r="F24" s="64">
        <v>32.243165292327397</v>
      </c>
      <c r="G24" s="67">
        <f t="shared" ref="G24:G25" si="12">(F24*100000)/10000000</f>
        <v>0.32243165292327397</v>
      </c>
      <c r="H24" s="264"/>
      <c r="I24" s="68">
        <f t="shared" ref="I24:I25" si="13">(G24-0.63)/0.63</f>
        <v>-0.48820372551861274</v>
      </c>
    </row>
    <row r="25" spans="1:13" ht="15" thickBot="1" x14ac:dyDescent="0.35">
      <c r="A25" s="91" t="s">
        <v>278</v>
      </c>
      <c r="B25" s="70">
        <v>42.236514247941798</v>
      </c>
      <c r="C25" s="71">
        <f t="shared" si="10"/>
        <v>0.42236514247941792</v>
      </c>
      <c r="D25" s="276"/>
      <c r="E25" s="72">
        <f t="shared" si="11"/>
        <v>-0.32957913892155888</v>
      </c>
      <c r="F25" s="70">
        <v>31.9467430613769</v>
      </c>
      <c r="G25" s="71">
        <f t="shared" si="12"/>
        <v>0.31946743061376898</v>
      </c>
      <c r="H25" s="276"/>
      <c r="I25" s="72">
        <f t="shared" si="13"/>
        <v>-0.49290884029560478</v>
      </c>
    </row>
    <row r="26" spans="1:13" ht="15" thickBot="1" x14ac:dyDescent="0.35">
      <c r="A26" s="73" t="s">
        <v>279</v>
      </c>
      <c r="B26" s="74">
        <v>51.651495260679503</v>
      </c>
      <c r="C26" s="75">
        <f>(B26*250000)/10000000</f>
        <v>1.2912873815169876</v>
      </c>
      <c r="D26" s="76">
        <f>C26</f>
        <v>1.2912873815169876</v>
      </c>
      <c r="E26" s="77">
        <f>(C26-2)/2</f>
        <v>-0.35435630924150618</v>
      </c>
      <c r="F26" s="74">
        <v>36.8479345231015</v>
      </c>
      <c r="G26" s="75">
        <f>(F26*250000)/10000000</f>
        <v>0.92119836307753755</v>
      </c>
      <c r="H26" s="76">
        <f>G26</f>
        <v>0.92119836307753755</v>
      </c>
      <c r="I26" s="77">
        <f>(G26-2)/2</f>
        <v>-0.53940081846123122</v>
      </c>
    </row>
    <row r="27" spans="1:13" ht="15" thickBot="1" x14ac:dyDescent="0.35"/>
    <row r="28" spans="1:13" x14ac:dyDescent="0.3">
      <c r="A28" s="277"/>
      <c r="B28" s="269" t="s">
        <v>435</v>
      </c>
      <c r="C28" s="270"/>
      <c r="D28" s="271"/>
      <c r="E28" s="272"/>
      <c r="F28" s="269" t="s">
        <v>436</v>
      </c>
      <c r="G28" s="270"/>
      <c r="H28" s="271"/>
      <c r="I28" s="272"/>
    </row>
    <row r="29" spans="1:13" ht="15" thickBot="1" x14ac:dyDescent="0.35">
      <c r="A29" s="278"/>
      <c r="B29" s="51" t="s">
        <v>265</v>
      </c>
      <c r="C29" s="52" t="s">
        <v>274</v>
      </c>
      <c r="D29" s="53" t="s">
        <v>275</v>
      </c>
      <c r="E29" s="54" t="s">
        <v>276</v>
      </c>
      <c r="F29" s="51" t="s">
        <v>265</v>
      </c>
      <c r="G29" s="52" t="s">
        <v>274</v>
      </c>
      <c r="H29" s="53" t="s">
        <v>275</v>
      </c>
      <c r="I29" s="54" t="s">
        <v>276</v>
      </c>
    </row>
    <row r="30" spans="1:13" x14ac:dyDescent="0.3">
      <c r="A30" s="55" t="s">
        <v>277</v>
      </c>
      <c r="B30" s="56">
        <v>213.843605774591</v>
      </c>
      <c r="C30" s="57">
        <f>(B30*10000)/10000000</f>
        <v>0.21384360577459097</v>
      </c>
      <c r="D30" s="274">
        <f>AVERAGE(C30:C31)</f>
        <v>0.326451108859521</v>
      </c>
      <c r="E30" s="58">
        <f>(C30-0.2)/0.2</f>
        <v>6.9218028872954779E-2</v>
      </c>
      <c r="F30" s="56">
        <v>6.16578864708731</v>
      </c>
      <c r="G30" s="57">
        <f>(F30*10000)/10000000</f>
        <v>6.1657886470873101E-3</v>
      </c>
      <c r="H30" s="274">
        <f>AVERAGE(G30:G31)</f>
        <v>9.7190367053037567E-3</v>
      </c>
      <c r="I30" s="58">
        <f>(G30-0.2)/0.2</f>
        <v>-0.9691710567645635</v>
      </c>
    </row>
    <row r="31" spans="1:13" ht="15" thickBot="1" x14ac:dyDescent="0.35">
      <c r="A31" s="59" t="s">
        <v>277</v>
      </c>
      <c r="B31" s="60">
        <v>439.058611944451</v>
      </c>
      <c r="C31" s="61">
        <f>(B31*10000)/10000000</f>
        <v>0.439058611944451</v>
      </c>
      <c r="D31" s="275"/>
      <c r="E31" s="62">
        <f>(C31-0.2)/0.2</f>
        <v>1.1952930597222549</v>
      </c>
      <c r="F31" s="60">
        <v>13.272284763520201</v>
      </c>
      <c r="G31" s="61">
        <f>(F31*10000)/10000000</f>
        <v>1.3272284763520202E-2</v>
      </c>
      <c r="H31" s="275"/>
      <c r="I31" s="62">
        <f>(G31-0.2)/0.2</f>
        <v>-0.93363857618239898</v>
      </c>
    </row>
    <row r="32" spans="1:13" x14ac:dyDescent="0.3">
      <c r="A32" s="63" t="s">
        <v>278</v>
      </c>
      <c r="B32" s="64">
        <v>331.39048973769599</v>
      </c>
      <c r="C32" s="65">
        <f>(B32*50000)/10000000</f>
        <v>1.6569524486884799</v>
      </c>
      <c r="D32" s="263">
        <f>AVERAGE(C32:C33)</f>
        <v>1.581182793127565</v>
      </c>
      <c r="E32" s="66">
        <f>(C32-0.63)/0.63</f>
        <v>1.6300832518864758</v>
      </c>
      <c r="F32" s="64">
        <v>2.7343452409787399</v>
      </c>
      <c r="G32" s="65">
        <f>(F32*50000)/10000000</f>
        <v>1.36717262048937E-2</v>
      </c>
      <c r="H32" s="263">
        <f>AVERAGE(G32:G33)</f>
        <v>1.4760193149477723E-2</v>
      </c>
      <c r="I32" s="66">
        <f>(G32-0.63)/0.63</f>
        <v>-0.97829884729381955</v>
      </c>
    </row>
    <row r="33" spans="1:13" ht="15" thickBot="1" x14ac:dyDescent="0.35">
      <c r="A33" s="69" t="s">
        <v>278</v>
      </c>
      <c r="B33" s="70">
        <v>301.08262751333001</v>
      </c>
      <c r="C33" s="71">
        <f>(B33*50000)/10000000</f>
        <v>1.5054131375666502</v>
      </c>
      <c r="D33" s="264"/>
      <c r="E33" s="72">
        <f t="shared" ref="E33" si="14">(C33-0.63)/0.63</f>
        <v>1.3895446628042065</v>
      </c>
      <c r="F33" s="70">
        <v>3.1697320188123501</v>
      </c>
      <c r="G33" s="71">
        <f>(F33*50000)/10000000</f>
        <v>1.5848660094061748E-2</v>
      </c>
      <c r="H33" s="264"/>
      <c r="I33" s="72">
        <f t="shared" ref="I33" si="15">(G33-0.63)/0.63</f>
        <v>-0.97484339667609254</v>
      </c>
    </row>
    <row r="34" spans="1:13" x14ac:dyDescent="0.3">
      <c r="A34" s="127" t="s">
        <v>279</v>
      </c>
      <c r="B34" s="128">
        <v>144.972689716459</v>
      </c>
      <c r="C34" s="129">
        <f>(B34*100000)/10000000</f>
        <v>1.44972689716459</v>
      </c>
      <c r="D34" s="265">
        <f>AVERAGE(C34:C35)</f>
        <v>2.7270310968332847</v>
      </c>
      <c r="E34" s="130">
        <f>(C34-2)/2</f>
        <v>-0.27513655141770499</v>
      </c>
      <c r="F34" s="128">
        <v>6.1011025795517799</v>
      </c>
      <c r="G34" s="129">
        <f>(F34*100000)/10000000</f>
        <v>6.1011025795517801E-2</v>
      </c>
      <c r="H34" s="265">
        <f>AVERAGE(G34:G35)</f>
        <v>0.1244229369536454</v>
      </c>
      <c r="I34" s="130">
        <f>(G34-2)/2</f>
        <v>-0.96949448710224106</v>
      </c>
    </row>
    <row r="35" spans="1:13" ht="15" thickBot="1" x14ac:dyDescent="0.35">
      <c r="A35" s="131" t="s">
        <v>279</v>
      </c>
      <c r="B35" s="132">
        <v>400.43352965019801</v>
      </c>
      <c r="C35" s="133">
        <f>(B35*100000)/10000000</f>
        <v>4.0043352965019796</v>
      </c>
      <c r="D35" s="266"/>
      <c r="E35" s="134">
        <f>(C35-2)/2</f>
        <v>1.0021676482509898</v>
      </c>
      <c r="F35" s="132">
        <v>18.783484811177299</v>
      </c>
      <c r="G35" s="133">
        <f>(F35*100000)/10000000</f>
        <v>0.18783484811177301</v>
      </c>
      <c r="H35" s="266"/>
      <c r="I35" s="134">
        <f>(G35-2)/2</f>
        <v>-0.90608257594411346</v>
      </c>
    </row>
    <row r="36" spans="1:13" ht="15" thickBot="1" x14ac:dyDescent="0.35"/>
    <row r="37" spans="1:13" x14ac:dyDescent="0.3">
      <c r="A37" s="267"/>
      <c r="B37" s="269" t="s">
        <v>437</v>
      </c>
      <c r="C37" s="270"/>
      <c r="D37" s="271"/>
      <c r="E37" s="272"/>
      <c r="F37" s="273" t="s">
        <v>438</v>
      </c>
      <c r="G37" s="270"/>
      <c r="H37" s="271"/>
      <c r="I37" s="271"/>
      <c r="J37" s="269" t="s">
        <v>439</v>
      </c>
      <c r="K37" s="270"/>
      <c r="L37" s="271"/>
      <c r="M37" s="272"/>
    </row>
    <row r="38" spans="1:13" ht="15" thickBot="1" x14ac:dyDescent="0.35">
      <c r="A38" s="268"/>
      <c r="B38" s="78" t="s">
        <v>265</v>
      </c>
      <c r="C38" s="79" t="s">
        <v>274</v>
      </c>
      <c r="D38" s="53" t="s">
        <v>275</v>
      </c>
      <c r="E38" s="80" t="s">
        <v>276</v>
      </c>
      <c r="F38" s="81" t="s">
        <v>265</v>
      </c>
      <c r="G38" s="79" t="s">
        <v>274</v>
      </c>
      <c r="H38" s="53" t="s">
        <v>275</v>
      </c>
      <c r="I38" s="82" t="s">
        <v>276</v>
      </c>
      <c r="J38" s="78" t="s">
        <v>265</v>
      </c>
      <c r="K38" s="79" t="s">
        <v>274</v>
      </c>
      <c r="L38" s="53" t="s">
        <v>275</v>
      </c>
      <c r="M38" s="80" t="s">
        <v>276</v>
      </c>
    </row>
    <row r="39" spans="1:13" x14ac:dyDescent="0.3">
      <c r="A39" s="55" t="s">
        <v>277</v>
      </c>
      <c r="B39" s="56">
        <v>26.382677067195701</v>
      </c>
      <c r="C39" s="57">
        <f>(B39*10000)/10000000</f>
        <v>2.6382677067195701E-2</v>
      </c>
      <c r="D39" s="274">
        <f>AVERAGE(C39:C40)</f>
        <v>2.71079522607287E-2</v>
      </c>
      <c r="E39" s="58">
        <f>(C39-0.2)/0.2</f>
        <v>-0.86808661466402148</v>
      </c>
      <c r="F39" s="56">
        <v>12.4321301390529</v>
      </c>
      <c r="G39" s="57">
        <f>(F39*10000)/10000000</f>
        <v>1.2432130139052901E-2</v>
      </c>
      <c r="H39" s="274">
        <f>AVERAGE(G39:G40)</f>
        <v>1.8537966110764248E-2</v>
      </c>
      <c r="I39" s="58">
        <f>(G39-0.2)/0.2</f>
        <v>-0.93783934930473556</v>
      </c>
      <c r="J39" s="56">
        <v>71.318019098369106</v>
      </c>
      <c r="K39" s="57">
        <f>(J39*10000)/10000000</f>
        <v>7.1318019098369101E-2</v>
      </c>
      <c r="L39" s="274">
        <f>AVERAGE(K39:K40)</f>
        <v>9.2921884391120049E-2</v>
      </c>
      <c r="M39" s="58">
        <f>(K39-0.2)/0.2</f>
        <v>-0.6434099045081545</v>
      </c>
    </row>
    <row r="40" spans="1:13" ht="15" thickBot="1" x14ac:dyDescent="0.35">
      <c r="A40" s="59" t="s">
        <v>277</v>
      </c>
      <c r="B40" s="60">
        <v>27.833227454261699</v>
      </c>
      <c r="C40" s="61">
        <f>(B40*10000)/10000000</f>
        <v>2.7833227454261696E-2</v>
      </c>
      <c r="D40" s="275"/>
      <c r="E40" s="62">
        <f>(C40-0.2)/0.2</f>
        <v>-0.86083386272869156</v>
      </c>
      <c r="F40" s="60">
        <v>24.643802082475599</v>
      </c>
      <c r="G40" s="61">
        <f>(F40*10000)/10000000</f>
        <v>2.4643802082475599E-2</v>
      </c>
      <c r="H40" s="275"/>
      <c r="I40" s="62">
        <f>(G40-0.2)/0.2</f>
        <v>-0.87678098958762196</v>
      </c>
      <c r="J40" s="60">
        <v>114.525749683871</v>
      </c>
      <c r="K40" s="61">
        <f>(J40*10000)/10000000</f>
        <v>0.114525749683871</v>
      </c>
      <c r="L40" s="275"/>
      <c r="M40" s="62">
        <f>(K40-0.2)/0.2</f>
        <v>-0.42737125158064504</v>
      </c>
    </row>
    <row r="41" spans="1:13" x14ac:dyDescent="0.3">
      <c r="A41" s="63" t="s">
        <v>278</v>
      </c>
      <c r="B41" s="64">
        <v>20.5091548879276</v>
      </c>
      <c r="C41" s="65">
        <f>(B41*50000)/10000000</f>
        <v>0.102545774439638</v>
      </c>
      <c r="D41" s="263">
        <f>AVERAGE(C41:C42)</f>
        <v>0.10604172349047924</v>
      </c>
      <c r="E41" s="66">
        <f>(C41-0.63)/0.63</f>
        <v>-0.83722892946089211</v>
      </c>
      <c r="F41" s="64">
        <v>28.2766303284426</v>
      </c>
      <c r="G41" s="65">
        <f>(F41*50000)/10000000</f>
        <v>0.14138315164221299</v>
      </c>
      <c r="H41" s="263">
        <f>AVERAGE(G41:G42)</f>
        <v>0.13961996461746726</v>
      </c>
      <c r="I41" s="66">
        <f>(G41-0.63)/0.63</f>
        <v>-0.77558229898061426</v>
      </c>
      <c r="J41" s="64">
        <v>285.83064488774801</v>
      </c>
      <c r="K41" s="65">
        <f>(J41*50000)/10000000</f>
        <v>1.4291532244387402</v>
      </c>
      <c r="L41" s="263">
        <f>AVERAGE(K41:K42)</f>
        <v>1.3629831988280576</v>
      </c>
      <c r="M41" s="66">
        <f>(K41-0.63)/0.63</f>
        <v>1.2684971816487938</v>
      </c>
    </row>
    <row r="42" spans="1:13" ht="15" thickBot="1" x14ac:dyDescent="0.35">
      <c r="A42" s="69" t="s">
        <v>278</v>
      </c>
      <c r="B42" s="70">
        <v>21.907534508264099</v>
      </c>
      <c r="C42" s="71">
        <f>(B42*50000)/10000000</f>
        <v>0.10953767254132049</v>
      </c>
      <c r="D42" s="264"/>
      <c r="E42" s="72">
        <f t="shared" ref="E42" si="16">(C42-0.63)/0.63</f>
        <v>-0.82613067850584043</v>
      </c>
      <c r="F42" s="70">
        <v>27.571355518544301</v>
      </c>
      <c r="G42" s="71">
        <f>(F42*50000)/10000000</f>
        <v>0.13785677759272152</v>
      </c>
      <c r="H42" s="264"/>
      <c r="I42" s="72">
        <f t="shared" ref="I42" si="17">(G42-0.63)/0.63</f>
        <v>-0.78117971810679121</v>
      </c>
      <c r="J42" s="70">
        <v>259.36263464347502</v>
      </c>
      <c r="K42" s="71">
        <f>(J42*50000)/10000000</f>
        <v>1.2968131732173751</v>
      </c>
      <c r="L42" s="264"/>
      <c r="M42" s="72">
        <f t="shared" ref="M42" si="18">(K42-0.63)/0.63</f>
        <v>1.0584336082815478</v>
      </c>
    </row>
    <row r="43" spans="1:13" x14ac:dyDescent="0.3">
      <c r="A43" s="127" t="s">
        <v>279</v>
      </c>
      <c r="B43" s="128">
        <v>27.745425810972598</v>
      </c>
      <c r="C43" s="129">
        <f>(B43*100000)/10000000</f>
        <v>0.27745425810972596</v>
      </c>
      <c r="D43" s="265">
        <f>AVERAGE(C43:C44)</f>
        <v>0.28077646384017496</v>
      </c>
      <c r="E43" s="130">
        <f>(C43-2)/2</f>
        <v>-0.86127287094513705</v>
      </c>
      <c r="F43" s="128">
        <v>51.122892982601599</v>
      </c>
      <c r="G43" s="129">
        <f>(F43*100000)/10000000</f>
        <v>0.51122892982601598</v>
      </c>
      <c r="H43" s="265">
        <f>AVERAGE(G43:G44)</f>
        <v>0.68336634338770352</v>
      </c>
      <c r="I43" s="130">
        <f>(G43-2)/2</f>
        <v>-0.74438553508699201</v>
      </c>
      <c r="J43" s="128">
        <v>115.574957859629</v>
      </c>
      <c r="K43" s="129">
        <f>(J43*100000)/10000000</f>
        <v>1.1557495785962899</v>
      </c>
      <c r="L43" s="265">
        <f>AVERAGE(K43:K44)</f>
        <v>1.7403668457441199</v>
      </c>
      <c r="M43" s="130">
        <f>(K43-2)/2</f>
        <v>-0.42212521070185505</v>
      </c>
    </row>
    <row r="44" spans="1:13" ht="15" thickBot="1" x14ac:dyDescent="0.35">
      <c r="A44" s="131" t="s">
        <v>279</v>
      </c>
      <c r="B44" s="132">
        <v>28.409866957062398</v>
      </c>
      <c r="C44" s="133">
        <f>(B44*100000)/10000000</f>
        <v>0.28409866957062396</v>
      </c>
      <c r="D44" s="266"/>
      <c r="E44" s="134">
        <f>(C44-2)/2</f>
        <v>-0.85795066521468799</v>
      </c>
      <c r="F44" s="132">
        <v>85.550375694939106</v>
      </c>
      <c r="G44" s="133">
        <f>(F44*100000)/10000000</f>
        <v>0.85550375694939107</v>
      </c>
      <c r="H44" s="266"/>
      <c r="I44" s="134">
        <f>(G44-2)/2</f>
        <v>-0.57224812152530447</v>
      </c>
      <c r="J44" s="132">
        <v>232.49841128919499</v>
      </c>
      <c r="K44" s="133">
        <f>(J44*100000)/10000000</f>
        <v>2.3249841128919502</v>
      </c>
      <c r="L44" s="266"/>
      <c r="M44" s="134">
        <f>(K44-2)/2</f>
        <v>0.16249205644597509</v>
      </c>
    </row>
  </sheetData>
  <mergeCells count="46">
    <mergeCell ref="D5:D7"/>
    <mergeCell ref="H5:H7"/>
    <mergeCell ref="A1:A2"/>
    <mergeCell ref="B1:E1"/>
    <mergeCell ref="F1:I1"/>
    <mergeCell ref="D3:D4"/>
    <mergeCell ref="H3:H4"/>
    <mergeCell ref="A10:A11"/>
    <mergeCell ref="B10:E10"/>
    <mergeCell ref="F10:I10"/>
    <mergeCell ref="J10:M10"/>
    <mergeCell ref="D12:D13"/>
    <mergeCell ref="H12:H13"/>
    <mergeCell ref="L12:L13"/>
    <mergeCell ref="D14:D16"/>
    <mergeCell ref="H14:H16"/>
    <mergeCell ref="L14:L16"/>
    <mergeCell ref="A19:A20"/>
    <mergeCell ref="B19:E19"/>
    <mergeCell ref="F19:I19"/>
    <mergeCell ref="D21:D22"/>
    <mergeCell ref="H21:H22"/>
    <mergeCell ref="D23:D25"/>
    <mergeCell ref="H23:H25"/>
    <mergeCell ref="A28:A29"/>
    <mergeCell ref="B28:E28"/>
    <mergeCell ref="F28:I28"/>
    <mergeCell ref="D30:D31"/>
    <mergeCell ref="H30:H31"/>
    <mergeCell ref="D32:D33"/>
    <mergeCell ref="H32:H33"/>
    <mergeCell ref="D34:D35"/>
    <mergeCell ref="H34:H35"/>
    <mergeCell ref="A37:A38"/>
    <mergeCell ref="B37:E37"/>
    <mergeCell ref="F37:I37"/>
    <mergeCell ref="J37:M37"/>
    <mergeCell ref="D39:D40"/>
    <mergeCell ref="H39:H40"/>
    <mergeCell ref="L39:L40"/>
    <mergeCell ref="D41:D42"/>
    <mergeCell ref="H41:H42"/>
    <mergeCell ref="L41:L42"/>
    <mergeCell ref="D43:D44"/>
    <mergeCell ref="H43:H44"/>
    <mergeCell ref="L43:L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2DAB-BFBC-4007-8395-C7BB4F7D4B55}">
  <sheetPr>
    <tabColor rgb="FFFFFF00"/>
  </sheetPr>
  <dimension ref="A1:L133"/>
  <sheetViews>
    <sheetView workbookViewId="0">
      <selection activeCell="G2" sqref="G2:G6"/>
    </sheetView>
  </sheetViews>
  <sheetFormatPr defaultRowHeight="14.4" x14ac:dyDescent="0.3"/>
  <cols>
    <col min="1" max="1" width="8.5546875" style="1" bestFit="1" customWidth="1"/>
    <col min="2" max="2" width="12.44140625" style="1" customWidth="1"/>
    <col min="3" max="3" width="11.6640625" style="1" customWidth="1"/>
    <col min="4" max="4" width="23.44140625" style="195" bestFit="1" customWidth="1"/>
    <col min="5" max="5" width="25.44140625" style="1" bestFit="1" customWidth="1"/>
    <col min="6" max="6" width="18.6640625" bestFit="1" customWidth="1"/>
    <col min="7" max="7" width="15.88671875" bestFit="1" customWidth="1"/>
    <col min="9" max="10" width="13.6640625" customWidth="1"/>
    <col min="11" max="11" width="21.21875" style="230" customWidth="1"/>
    <col min="12" max="12" width="11.6640625" style="230" customWidth="1"/>
  </cols>
  <sheetData>
    <row r="1" spans="1:12" ht="15" thickBot="1" x14ac:dyDescent="0.35">
      <c r="A1" s="168" t="s">
        <v>0</v>
      </c>
      <c r="B1" s="169" t="s">
        <v>1</v>
      </c>
      <c r="C1" s="169" t="s">
        <v>263</v>
      </c>
      <c r="D1" s="200" t="s">
        <v>452</v>
      </c>
      <c r="E1" s="169" t="s">
        <v>451</v>
      </c>
      <c r="F1" s="169" t="s">
        <v>453</v>
      </c>
      <c r="G1" s="205" t="s">
        <v>454</v>
      </c>
      <c r="I1" t="s">
        <v>465</v>
      </c>
      <c r="J1" t="s">
        <v>466</v>
      </c>
      <c r="K1" s="230" t="s">
        <v>472</v>
      </c>
      <c r="L1" s="230" t="s">
        <v>464</v>
      </c>
    </row>
    <row r="2" spans="1:12" x14ac:dyDescent="0.3">
      <c r="A2" s="171">
        <v>162</v>
      </c>
      <c r="B2" s="150" t="s">
        <v>287</v>
      </c>
      <c r="C2" s="192">
        <v>2E-3</v>
      </c>
      <c r="D2" s="288">
        <f>0.0271079522607287*10000</f>
        <v>271.079522607287</v>
      </c>
      <c r="E2" s="198">
        <v>2.7617461165167782E-2</v>
      </c>
      <c r="F2" s="199">
        <f>E2/$D$2</f>
        <v>1.0187955511924524E-4</v>
      </c>
      <c r="G2" s="284">
        <f>AVERAGE(F2:F6)</f>
        <v>5.1699350340855246E-4</v>
      </c>
      <c r="I2" s="232" t="s">
        <v>467</v>
      </c>
      <c r="J2" s="233"/>
      <c r="K2" s="234"/>
      <c r="L2" s="234"/>
    </row>
    <row r="3" spans="1:12" x14ac:dyDescent="0.3">
      <c r="A3" s="156">
        <v>163</v>
      </c>
      <c r="B3" s="96" t="s">
        <v>287</v>
      </c>
      <c r="C3" s="142">
        <v>2E-3</v>
      </c>
      <c r="D3" s="286"/>
      <c r="E3" s="97">
        <v>7.736196887658961E-2</v>
      </c>
      <c r="F3" s="196">
        <f t="shared" ref="F3:F6" si="0">E3/$D$2</f>
        <v>2.8538477614431957E-4</v>
      </c>
      <c r="G3" s="280"/>
      <c r="I3" s="219"/>
      <c r="J3" s="218"/>
    </row>
    <row r="4" spans="1:12" ht="15" thickBot="1" x14ac:dyDescent="0.35">
      <c r="A4" s="156">
        <v>164</v>
      </c>
      <c r="B4" s="96" t="s">
        <v>287</v>
      </c>
      <c r="C4" s="142">
        <v>2E-3</v>
      </c>
      <c r="D4" s="286"/>
      <c r="E4" s="97">
        <v>0.10211009393361541</v>
      </c>
      <c r="F4" s="196">
        <f t="shared" si="0"/>
        <v>3.7667948117771452E-4</v>
      </c>
      <c r="G4" s="280"/>
      <c r="I4" s="236"/>
      <c r="J4" s="237"/>
      <c r="K4" s="238"/>
      <c r="L4" s="238"/>
    </row>
    <row r="5" spans="1:12" x14ac:dyDescent="0.3">
      <c r="A5" s="156">
        <v>165</v>
      </c>
      <c r="B5" s="96" t="s">
        <v>287</v>
      </c>
      <c r="C5" s="142">
        <v>2E-3</v>
      </c>
      <c r="D5" s="286"/>
      <c r="E5" s="97">
        <v>7.1722625928584194E-2</v>
      </c>
      <c r="F5" s="196">
        <f t="shared" si="0"/>
        <v>2.6458149711473702E-4</v>
      </c>
      <c r="G5" s="280"/>
      <c r="I5" s="232" t="s">
        <v>468</v>
      </c>
      <c r="J5" s="233"/>
      <c r="K5" s="234"/>
      <c r="L5" s="234"/>
    </row>
    <row r="6" spans="1:12" x14ac:dyDescent="0.3">
      <c r="A6" s="156">
        <v>175</v>
      </c>
      <c r="B6" s="96" t="s">
        <v>287</v>
      </c>
      <c r="C6" s="142">
        <v>2E-3</v>
      </c>
      <c r="D6" s="286"/>
      <c r="E6" s="97">
        <v>0.42191961057133903</v>
      </c>
      <c r="F6" s="196">
        <f t="shared" si="0"/>
        <v>1.556442207486746E-3</v>
      </c>
      <c r="G6" s="280"/>
      <c r="I6" s="219"/>
      <c r="J6" s="218"/>
    </row>
    <row r="7" spans="1:12" ht="15" thickBot="1" x14ac:dyDescent="0.35">
      <c r="A7" s="156">
        <v>167</v>
      </c>
      <c r="B7" s="96" t="s">
        <v>287</v>
      </c>
      <c r="C7" s="142">
        <v>6.3E-3</v>
      </c>
      <c r="D7" s="286">
        <f>0.106041723490479*10000</f>
        <v>1060.4172349047899</v>
      </c>
      <c r="E7" s="97">
        <v>0.38325176048672399</v>
      </c>
      <c r="F7" s="196">
        <f>E7/$D$7</f>
        <v>3.6141600482486917E-4</v>
      </c>
      <c r="G7" s="279">
        <f>AVERAGE(F7:F11)</f>
        <v>4.740440408165316E-4</v>
      </c>
      <c r="I7" s="236"/>
      <c r="J7" s="237"/>
      <c r="K7" s="238"/>
      <c r="L7" s="238"/>
    </row>
    <row r="8" spans="1:12" x14ac:dyDescent="0.3">
      <c r="A8" s="156">
        <v>168</v>
      </c>
      <c r="B8" s="96" t="s">
        <v>287</v>
      </c>
      <c r="C8" s="142">
        <v>6.3E-3</v>
      </c>
      <c r="D8" s="286"/>
      <c r="E8" s="97">
        <v>0.40217737491038202</v>
      </c>
      <c r="F8" s="196">
        <f t="shared" ref="F8:F11" si="1">E8/$D$7</f>
        <v>3.7926333302805264E-4</v>
      </c>
      <c r="G8" s="280"/>
      <c r="I8" s="232" t="s">
        <v>469</v>
      </c>
      <c r="J8" s="233"/>
      <c r="K8" s="234"/>
      <c r="L8" s="234"/>
    </row>
    <row r="9" spans="1:12" x14ac:dyDescent="0.3">
      <c r="A9" s="156">
        <v>169</v>
      </c>
      <c r="B9" s="96" t="s">
        <v>287</v>
      </c>
      <c r="C9" s="142">
        <v>6.3E-3</v>
      </c>
      <c r="D9" s="286"/>
      <c r="E9" s="97">
        <v>0.51742698364628104</v>
      </c>
      <c r="F9" s="196">
        <f t="shared" si="1"/>
        <v>4.8794659933336381E-4</v>
      </c>
      <c r="G9" s="280"/>
      <c r="I9" s="219"/>
      <c r="J9" s="218"/>
    </row>
    <row r="10" spans="1:12" ht="15" thickBot="1" x14ac:dyDescent="0.35">
      <c r="A10" s="156">
        <v>170</v>
      </c>
      <c r="B10" s="96" t="s">
        <v>287</v>
      </c>
      <c r="C10" s="142">
        <v>6.3E-3</v>
      </c>
      <c r="D10" s="286"/>
      <c r="E10" s="97">
        <v>0.60984829779419603</v>
      </c>
      <c r="F10" s="196">
        <f t="shared" si="1"/>
        <v>5.7510221233715759E-4</v>
      </c>
      <c r="G10" s="280"/>
      <c r="I10" s="236"/>
      <c r="J10" s="237"/>
      <c r="K10" s="238"/>
      <c r="L10" s="238"/>
    </row>
    <row r="11" spans="1:12" x14ac:dyDescent="0.3">
      <c r="A11" s="156">
        <v>176</v>
      </c>
      <c r="B11" s="96" t="s">
        <v>287</v>
      </c>
      <c r="C11" s="142">
        <v>6.3E-3</v>
      </c>
      <c r="D11" s="286"/>
      <c r="E11" s="97">
        <v>0.60071793809121599</v>
      </c>
      <c r="F11" s="196">
        <f t="shared" si="1"/>
        <v>5.6649205455921482E-4</v>
      </c>
      <c r="G11" s="280"/>
      <c r="I11" s="289" t="s">
        <v>287</v>
      </c>
      <c r="J11" s="233">
        <v>2.7E-4</v>
      </c>
      <c r="K11" s="234">
        <f>AVERAGE(E2:E6)</f>
        <v>0.14014635209505921</v>
      </c>
      <c r="L11" s="234">
        <f>_xlfn.STDEV.S(E2:E6)</f>
        <v>0.15978842456495732</v>
      </c>
    </row>
    <row r="12" spans="1:12" x14ac:dyDescent="0.3">
      <c r="A12" s="156">
        <v>172</v>
      </c>
      <c r="B12" s="96" t="s">
        <v>287</v>
      </c>
      <c r="C12" s="189">
        <v>0.02</v>
      </c>
      <c r="D12" s="286">
        <f>0.280776463840175*10000</f>
        <v>2807.7646384017503</v>
      </c>
      <c r="E12" s="97">
        <v>1.38597275308792</v>
      </c>
      <c r="F12" s="196">
        <f>E12/$D$12</f>
        <v>4.9362141474822846E-4</v>
      </c>
      <c r="G12" s="279">
        <f>AVERAGE(F12:F14)</f>
        <v>5.2378668857429094E-4</v>
      </c>
      <c r="I12" s="290"/>
      <c r="J12" s="235">
        <v>1.06E-3</v>
      </c>
      <c r="K12" s="230">
        <f>AVERAGE(E7:E11)</f>
        <v>0.50268447098575975</v>
      </c>
      <c r="L12" s="230">
        <f>_xlfn.STDEV.S(E7:E11)</f>
        <v>0.10686186975149611</v>
      </c>
    </row>
    <row r="13" spans="1:12" ht="15" thickBot="1" x14ac:dyDescent="0.35">
      <c r="A13" s="156">
        <v>173</v>
      </c>
      <c r="B13" s="96" t="s">
        <v>287</v>
      </c>
      <c r="C13" s="189">
        <v>0.02</v>
      </c>
      <c r="D13" s="286"/>
      <c r="E13" s="97">
        <v>1.5678554219449601</v>
      </c>
      <c r="F13" s="196">
        <f t="shared" ref="F13:F14" si="2">E13/$D$12</f>
        <v>5.5839987458401166E-4</v>
      </c>
      <c r="G13" s="280"/>
      <c r="I13" s="291"/>
      <c r="J13" s="237">
        <v>2.81E-3</v>
      </c>
      <c r="K13" s="238">
        <f>AVERAGE(E12:E14)</f>
        <v>1.4706697422444439</v>
      </c>
      <c r="L13" s="238">
        <f>_xlfn.STDEV.S(E12:E14)</f>
        <v>9.1582213618516678E-2</v>
      </c>
    </row>
    <row r="14" spans="1:12" ht="15" thickBot="1" x14ac:dyDescent="0.35">
      <c r="A14" s="174">
        <v>174</v>
      </c>
      <c r="B14" s="52" t="s">
        <v>287</v>
      </c>
      <c r="C14" s="190">
        <v>0.02</v>
      </c>
      <c r="D14" s="287"/>
      <c r="E14" s="201">
        <v>1.4581810517004519</v>
      </c>
      <c r="F14" s="202">
        <f t="shared" si="2"/>
        <v>5.193387763906326E-4</v>
      </c>
      <c r="G14" s="283"/>
      <c r="I14" s="232" t="s">
        <v>55</v>
      </c>
      <c r="J14" s="233">
        <v>1.41E-3</v>
      </c>
      <c r="K14" s="234">
        <f>AVERAGE(E15:E17)</f>
        <v>19.087170401438886</v>
      </c>
      <c r="L14" s="234">
        <f>_xlfn.STDEV.S(E15:E17)</f>
        <v>5.1025190692161466</v>
      </c>
    </row>
    <row r="15" spans="1:12" x14ac:dyDescent="0.3">
      <c r="A15" s="152">
        <v>84</v>
      </c>
      <c r="B15" s="153" t="s">
        <v>55</v>
      </c>
      <c r="C15" s="193">
        <v>2E-3</v>
      </c>
      <c r="D15" s="285">
        <f>0.140832023113878*10000</f>
        <v>1408.3202311387799</v>
      </c>
      <c r="E15" s="203">
        <v>14.196298475963998</v>
      </c>
      <c r="F15" s="204">
        <f>E15/$D$15</f>
        <v>1.0080305716040697E-2</v>
      </c>
      <c r="G15" s="282">
        <f>AVERAGE(F15:F17)</f>
        <v>1.3553146492829146E-2</v>
      </c>
      <c r="I15" s="219"/>
      <c r="J15" s="235">
        <v>5.0400000000000002E-3</v>
      </c>
      <c r="K15" s="230">
        <f>AVERAGE(E18:E20)</f>
        <v>50.148032158028855</v>
      </c>
      <c r="L15" s="230">
        <f>_xlfn.STDEV.S(E18:E20)</f>
        <v>16.036894248775518</v>
      </c>
    </row>
    <row r="16" spans="1:12" ht="15" thickBot="1" x14ac:dyDescent="0.35">
      <c r="A16" s="156">
        <v>85</v>
      </c>
      <c r="B16" s="96" t="s">
        <v>55</v>
      </c>
      <c r="C16" s="142">
        <v>2E-3</v>
      </c>
      <c r="D16" s="286"/>
      <c r="E16" s="97">
        <v>18.687394648298977</v>
      </c>
      <c r="F16" s="196">
        <f t="shared" ref="F16:F17" si="3">E16/$D$15</f>
        <v>1.3269279411819702E-2</v>
      </c>
      <c r="G16" s="280"/>
      <c r="I16" s="236"/>
      <c r="J16" s="237">
        <v>1.5610000000000001E-2</v>
      </c>
      <c r="K16" s="238">
        <f>AVERAGE(E21:E23)</f>
        <v>90.844880381647769</v>
      </c>
      <c r="L16" s="238">
        <f>_xlfn.STDEV.S(E21:E23)</f>
        <v>10.554034533879472</v>
      </c>
    </row>
    <row r="17" spans="1:12" x14ac:dyDescent="0.3">
      <c r="A17" s="156">
        <v>86</v>
      </c>
      <c r="B17" s="96" t="s">
        <v>55</v>
      </c>
      <c r="C17" s="142">
        <v>2E-3</v>
      </c>
      <c r="D17" s="286"/>
      <c r="E17" s="97">
        <v>24.377818080053679</v>
      </c>
      <c r="F17" s="196">
        <f t="shared" si="3"/>
        <v>1.7309854350627034E-2</v>
      </c>
      <c r="G17" s="280"/>
      <c r="I17" s="232" t="s">
        <v>235</v>
      </c>
      <c r="J17" s="233">
        <v>6.8999999999999997E-4</v>
      </c>
      <c r="K17" s="234">
        <f>AVERAGE(E24:E26)</f>
        <v>2.0409625863895733</v>
      </c>
      <c r="L17" s="234">
        <f>_xlfn.STDEV.S(E24:E26)</f>
        <v>0.28745658760879184</v>
      </c>
    </row>
    <row r="18" spans="1:12" x14ac:dyDescent="0.3">
      <c r="A18" s="156">
        <v>80</v>
      </c>
      <c r="B18" s="96" t="s">
        <v>55</v>
      </c>
      <c r="C18" s="142">
        <v>6.3E-3</v>
      </c>
      <c r="D18" s="286">
        <f>0.504020914279764*10000</f>
        <v>5040.2091427976402</v>
      </c>
      <c r="E18" s="97">
        <v>34.964748200855354</v>
      </c>
      <c r="F18" s="196">
        <f>E18/$D$18</f>
        <v>6.9371621712998339E-3</v>
      </c>
      <c r="G18" s="279">
        <f t="shared" ref="G18" si="4">AVERAGE(F18:F20)</f>
        <v>9.9495935063903859E-3</v>
      </c>
      <c r="I18" s="219"/>
      <c r="J18" s="235">
        <v>2.5899999999999999E-3</v>
      </c>
      <c r="K18" s="230">
        <f>AVERAGE(E27:E29)</f>
        <v>12.786639016357279</v>
      </c>
      <c r="L18" s="230">
        <f>_xlfn.STDEV.S(E27:E29)</f>
        <v>2.1872029911139763</v>
      </c>
    </row>
    <row r="19" spans="1:12" ht="15" thickBot="1" x14ac:dyDescent="0.35">
      <c r="A19" s="156">
        <v>81</v>
      </c>
      <c r="B19" s="96" t="s">
        <v>55</v>
      </c>
      <c r="C19" s="142">
        <v>6.3E-3</v>
      </c>
      <c r="D19" s="286"/>
      <c r="E19" s="97">
        <v>48.559102621002403</v>
      </c>
      <c r="F19" s="196">
        <f t="shared" ref="F19:F20" si="5">E19/$D$18</f>
        <v>9.6343427911900065E-3</v>
      </c>
      <c r="G19" s="280"/>
      <c r="I19" s="236"/>
      <c r="J19" s="237">
        <v>6.8799999999999998E-3</v>
      </c>
      <c r="K19" s="238">
        <f>AVERAGE(E30:E34)</f>
        <v>76.027513907308006</v>
      </c>
      <c r="L19" s="238">
        <f>_xlfn.STDEV.S(E30:E34)</f>
        <v>28.774956741054147</v>
      </c>
    </row>
    <row r="20" spans="1:12" x14ac:dyDescent="0.3">
      <c r="A20" s="156">
        <v>82</v>
      </c>
      <c r="B20" s="96" t="s">
        <v>55</v>
      </c>
      <c r="C20" s="142">
        <v>6.3E-3</v>
      </c>
      <c r="D20" s="286"/>
      <c r="E20" s="97">
        <v>66.9202456522288</v>
      </c>
      <c r="F20" s="196">
        <f t="shared" si="5"/>
        <v>1.3277275556681317E-2</v>
      </c>
      <c r="G20" s="280"/>
      <c r="I20" s="232" t="s">
        <v>246</v>
      </c>
      <c r="J20" s="233">
        <v>1.1900000000000001E-3</v>
      </c>
      <c r="K20" s="234">
        <f>AVERAGE(E35:E40)</f>
        <v>5.7421510138410143</v>
      </c>
      <c r="L20" s="234">
        <f>_xlfn.STDEV.S(E35:E40)</f>
        <v>2.7572278370399155</v>
      </c>
    </row>
    <row r="21" spans="1:12" x14ac:dyDescent="0.3">
      <c r="A21" s="156">
        <v>76</v>
      </c>
      <c r="B21" s="96" t="s">
        <v>55</v>
      </c>
      <c r="C21" s="189">
        <v>0.02</v>
      </c>
      <c r="D21" s="286">
        <f>1.5609750578243*10000</f>
        <v>15609.750578243</v>
      </c>
      <c r="E21" s="97">
        <v>78.793790242309001</v>
      </c>
      <c r="F21" s="196">
        <f>E21/$D$21</f>
        <v>5.0477289721805318E-3</v>
      </c>
      <c r="G21" s="279">
        <f t="shared" ref="G21" si="6">AVERAGE(F21:F23)</f>
        <v>5.8197522072049061E-3</v>
      </c>
      <c r="I21" s="219"/>
      <c r="J21" s="235">
        <v>4.2599999999999999E-3</v>
      </c>
      <c r="K21" s="230">
        <f>AVERAGE(E41:E46)</f>
        <v>20.152701972831295</v>
      </c>
      <c r="L21" s="230">
        <f>_xlfn.STDEV.S(E41:E46)</f>
        <v>0.76798125424530284</v>
      </c>
    </row>
    <row r="22" spans="1:12" ht="15" thickBot="1" x14ac:dyDescent="0.35">
      <c r="A22" s="156">
        <v>77</v>
      </c>
      <c r="B22" s="96" t="s">
        <v>55</v>
      </c>
      <c r="C22" s="189">
        <v>0.02</v>
      </c>
      <c r="D22" s="286"/>
      <c r="E22" s="97">
        <v>95.300054545298494</v>
      </c>
      <c r="F22" s="196">
        <f t="shared" ref="F22" si="7">E22/$D$21</f>
        <v>6.105161902979315E-3</v>
      </c>
      <c r="G22" s="280"/>
      <c r="I22" s="236"/>
      <c r="J22" s="237">
        <v>1.291E-2</v>
      </c>
      <c r="K22" s="238">
        <f>AVERAGE(E47:E53)</f>
        <v>91.141810588932273</v>
      </c>
      <c r="L22" s="238">
        <f>_xlfn.STDEV.S(E47:E53)</f>
        <v>24.065703351614896</v>
      </c>
    </row>
    <row r="23" spans="1:12" ht="15" thickBot="1" x14ac:dyDescent="0.35">
      <c r="A23" s="174">
        <v>78</v>
      </c>
      <c r="B23" s="52" t="s">
        <v>55</v>
      </c>
      <c r="C23" s="190">
        <v>0.02</v>
      </c>
      <c r="D23" s="287"/>
      <c r="E23" s="201">
        <v>98.440796357335756</v>
      </c>
      <c r="F23" s="202">
        <f>E23/$D$21</f>
        <v>6.3063657464548705E-3</v>
      </c>
      <c r="G23" s="283"/>
      <c r="I23" s="232" t="s">
        <v>251</v>
      </c>
      <c r="J23" s="233">
        <v>1.0499999999999999E-3</v>
      </c>
      <c r="K23" s="234">
        <v>1.9553653371695914</v>
      </c>
      <c r="L23" s="234">
        <v>0.76213046426419528</v>
      </c>
    </row>
    <row r="24" spans="1:12" x14ac:dyDescent="0.3">
      <c r="A24" s="152">
        <v>248</v>
      </c>
      <c r="B24" s="153" t="s">
        <v>235</v>
      </c>
      <c r="C24" s="193">
        <v>2E-3</v>
      </c>
      <c r="D24" s="285">
        <f>0.0690156624437496*10000</f>
        <v>690.15662443749602</v>
      </c>
      <c r="E24" s="203">
        <v>2.3726261821561083</v>
      </c>
      <c r="F24" s="204">
        <f>E24/$D$24</f>
        <v>3.4378083150181874E-3</v>
      </c>
      <c r="G24" s="282">
        <f t="shared" ref="G24:G27" si="8">AVERAGE(F24:F26)</f>
        <v>2.9572455209758157E-3</v>
      </c>
      <c r="I24" s="219"/>
      <c r="J24" s="235">
        <v>3.2399999999999998E-3</v>
      </c>
      <c r="K24" s="230">
        <v>8.5237086234746933</v>
      </c>
      <c r="L24" s="230">
        <v>1.494730064412914</v>
      </c>
    </row>
    <row r="25" spans="1:12" ht="15" thickBot="1" x14ac:dyDescent="0.35">
      <c r="A25" s="156">
        <v>249</v>
      </c>
      <c r="B25" s="96" t="s">
        <v>235</v>
      </c>
      <c r="C25" s="142">
        <v>2E-3</v>
      </c>
      <c r="D25" s="286"/>
      <c r="E25" s="97">
        <v>1.8865646938802723</v>
      </c>
      <c r="F25" s="196">
        <f t="shared" ref="F25:F26" si="9">E25/$D$24</f>
        <v>2.7335312407062592E-3</v>
      </c>
      <c r="G25" s="280"/>
      <c r="I25" s="236"/>
      <c r="J25" s="237">
        <v>9.2099999999999994E-3</v>
      </c>
      <c r="K25" s="238">
        <v>40.181017183032949</v>
      </c>
      <c r="L25" s="238">
        <v>10.296097341450002</v>
      </c>
    </row>
    <row r="26" spans="1:12" x14ac:dyDescent="0.3">
      <c r="A26" s="156">
        <v>250</v>
      </c>
      <c r="B26" s="96" t="s">
        <v>235</v>
      </c>
      <c r="C26" s="142">
        <v>2E-3</v>
      </c>
      <c r="D26" s="286"/>
      <c r="E26" s="97">
        <v>1.8636968831323399</v>
      </c>
      <c r="F26" s="196">
        <f t="shared" si="9"/>
        <v>2.700397007203001E-3</v>
      </c>
      <c r="G26" s="280"/>
      <c r="I26" s="232" t="s">
        <v>244</v>
      </c>
      <c r="J26" s="233">
        <v>1.4599999999999999E-3</v>
      </c>
      <c r="K26" s="234">
        <v>2.2098026898409868</v>
      </c>
      <c r="L26" s="234">
        <v>1.2380620048592839</v>
      </c>
    </row>
    <row r="27" spans="1:12" x14ac:dyDescent="0.3">
      <c r="A27" s="156">
        <v>252</v>
      </c>
      <c r="B27" s="96" t="s">
        <v>235</v>
      </c>
      <c r="C27" s="142">
        <v>6.3E-3</v>
      </c>
      <c r="D27" s="286">
        <f>0.258863128891664*10000</f>
        <v>2588.6312889166402</v>
      </c>
      <c r="E27" s="97">
        <v>10.838930759012401</v>
      </c>
      <c r="F27" s="196">
        <f>E27/$D$27</f>
        <v>4.1871280801633855E-3</v>
      </c>
      <c r="G27" s="279">
        <f t="shared" si="8"/>
        <v>4.9395366080538169E-3</v>
      </c>
      <c r="I27" s="219"/>
      <c r="J27" s="235">
        <v>5.3200000000000001E-3</v>
      </c>
      <c r="K27" s="230">
        <v>8.4686112340543591</v>
      </c>
      <c r="L27" s="230">
        <v>3.5603172039459285</v>
      </c>
    </row>
    <row r="28" spans="1:12" ht="15" thickBot="1" x14ac:dyDescent="0.35">
      <c r="A28" s="156">
        <v>253</v>
      </c>
      <c r="B28" s="96" t="s">
        <v>235</v>
      </c>
      <c r="C28" s="142">
        <v>6.3E-3</v>
      </c>
      <c r="D28" s="286"/>
      <c r="E28" s="97">
        <v>12.368127771810158</v>
      </c>
      <c r="F28" s="196">
        <f t="shared" ref="F28:F29" si="10">E28/$D$27</f>
        <v>4.7778638173636171E-3</v>
      </c>
      <c r="G28" s="280"/>
      <c r="I28" s="236"/>
      <c r="J28" s="237">
        <v>1.583E-2</v>
      </c>
      <c r="K28" s="238">
        <v>19.252220917526444</v>
      </c>
      <c r="L28" s="238">
        <v>7.8063597747289108</v>
      </c>
    </row>
    <row r="29" spans="1:12" x14ac:dyDescent="0.3">
      <c r="A29" s="156">
        <v>254</v>
      </c>
      <c r="B29" s="96" t="s">
        <v>235</v>
      </c>
      <c r="C29" s="142">
        <v>6.3E-3</v>
      </c>
      <c r="D29" s="286"/>
      <c r="E29" s="97">
        <v>15.15285851824928</v>
      </c>
      <c r="F29" s="196">
        <f t="shared" si="10"/>
        <v>5.8536179266344473E-3</v>
      </c>
      <c r="G29" s="280"/>
      <c r="I29" s="232" t="s">
        <v>255</v>
      </c>
      <c r="J29" s="233">
        <v>1E-3</v>
      </c>
      <c r="K29" s="234">
        <v>0.94909235819833937</v>
      </c>
      <c r="L29" s="234">
        <v>0.44231076424796173</v>
      </c>
    </row>
    <row r="30" spans="1:12" x14ac:dyDescent="0.3">
      <c r="A30" s="156">
        <v>256</v>
      </c>
      <c r="B30" s="96" t="s">
        <v>235</v>
      </c>
      <c r="C30" s="189">
        <v>0.02</v>
      </c>
      <c r="D30" s="286">
        <f>0.688248558498845*10000</f>
        <v>6882.4855849884507</v>
      </c>
      <c r="E30" s="97">
        <v>46.719666979241026</v>
      </c>
      <c r="F30" s="196">
        <f>E30/$D$30</f>
        <v>6.7881968516058178E-3</v>
      </c>
      <c r="G30" s="279">
        <f>AVERAGE(F30:F34)</f>
        <v>1.1046519890013774E-2</v>
      </c>
      <c r="I30" s="219"/>
      <c r="J30" s="235">
        <v>3.6700000000000001E-3</v>
      </c>
      <c r="K30" s="230">
        <v>6.0001622688671858</v>
      </c>
      <c r="L30" s="230">
        <v>0.80304188258317122</v>
      </c>
    </row>
    <row r="31" spans="1:12" ht="15" thickBot="1" x14ac:dyDescent="0.35">
      <c r="A31" s="156">
        <v>257</v>
      </c>
      <c r="B31" s="96" t="s">
        <v>235</v>
      </c>
      <c r="C31" s="189">
        <v>0.02</v>
      </c>
      <c r="D31" s="286"/>
      <c r="E31" s="97">
        <v>54.3237701678365</v>
      </c>
      <c r="F31" s="196">
        <f t="shared" ref="F31:F34" si="11">E31/$D$30</f>
        <v>7.8930452518961077E-3</v>
      </c>
      <c r="G31" s="280"/>
      <c r="I31" s="236"/>
      <c r="J31" s="237">
        <v>1.1220000000000001E-2</v>
      </c>
      <c r="K31" s="238">
        <v>21.481342316595818</v>
      </c>
      <c r="L31" s="238">
        <v>0.40143221822173214</v>
      </c>
    </row>
    <row r="32" spans="1:12" x14ac:dyDescent="0.3">
      <c r="A32" s="156">
        <v>258</v>
      </c>
      <c r="B32" s="96" t="s">
        <v>235</v>
      </c>
      <c r="C32" s="189">
        <v>0.02</v>
      </c>
      <c r="D32" s="286"/>
      <c r="E32" s="97">
        <v>75.770193152695498</v>
      </c>
      <c r="F32" s="196">
        <f t="shared" si="11"/>
        <v>1.1009132124876458E-2</v>
      </c>
      <c r="G32" s="280"/>
      <c r="I32" s="232" t="s">
        <v>259</v>
      </c>
      <c r="J32" s="233">
        <v>1.33E-3</v>
      </c>
      <c r="K32" s="234">
        <v>1.3792011542504454</v>
      </c>
      <c r="L32" s="234">
        <v>0.446909328796398</v>
      </c>
    </row>
    <row r="33" spans="1:12" x14ac:dyDescent="0.3">
      <c r="A33" s="156">
        <v>259</v>
      </c>
      <c r="B33" s="96" t="s">
        <v>235</v>
      </c>
      <c r="C33" s="189">
        <v>0.02</v>
      </c>
      <c r="D33" s="286"/>
      <c r="E33" s="97">
        <v>119.93316696220251</v>
      </c>
      <c r="F33" s="196">
        <f t="shared" si="11"/>
        <v>1.7425850803638662E-2</v>
      </c>
      <c r="G33" s="280"/>
      <c r="I33" s="219"/>
      <c r="J33" s="235">
        <v>3.48E-3</v>
      </c>
      <c r="K33" s="230">
        <v>7.0448400497663206</v>
      </c>
      <c r="L33" s="230">
        <v>1.6115880255166561</v>
      </c>
    </row>
    <row r="34" spans="1:12" ht="15" thickBot="1" x14ac:dyDescent="0.35">
      <c r="A34" s="174">
        <v>260</v>
      </c>
      <c r="B34" s="52" t="s">
        <v>235</v>
      </c>
      <c r="C34" s="190">
        <v>0.02</v>
      </c>
      <c r="D34" s="287"/>
      <c r="E34" s="201">
        <v>83.390772274564497</v>
      </c>
      <c r="F34" s="202">
        <f t="shared" si="11"/>
        <v>1.2116374418051823E-2</v>
      </c>
      <c r="G34" s="283"/>
      <c r="I34" s="236"/>
      <c r="J34" s="237">
        <v>1.2149999999999999E-2</v>
      </c>
      <c r="K34" s="238">
        <v>19.062737757651419</v>
      </c>
      <c r="L34" s="238">
        <v>1.8126158080126205</v>
      </c>
    </row>
    <row r="35" spans="1:12" x14ac:dyDescent="0.3">
      <c r="A35" s="152">
        <v>224</v>
      </c>
      <c r="B35" s="153" t="s">
        <v>246</v>
      </c>
      <c r="C35" s="193">
        <v>2E-3</v>
      </c>
      <c r="D35" s="285">
        <f>0.119467823880858*10000</f>
        <v>1194.6782388085801</v>
      </c>
      <c r="E35" s="203">
        <v>2.7059921128480839</v>
      </c>
      <c r="F35" s="204">
        <f>E35/$D$35</f>
        <v>2.2650384220162041E-3</v>
      </c>
      <c r="G35" s="282">
        <f>AVERAGE(F35:F40)</f>
        <v>4.8064414562095847E-3</v>
      </c>
      <c r="I35" s="232" t="s">
        <v>450</v>
      </c>
      <c r="J35" s="233">
        <v>1.9000000000000001E-4</v>
      </c>
      <c r="K35" s="234">
        <v>0.25156345156751375</v>
      </c>
      <c r="L35" s="234">
        <v>0.1985022121515147</v>
      </c>
    </row>
    <row r="36" spans="1:12" x14ac:dyDescent="0.3">
      <c r="A36" s="156">
        <v>225</v>
      </c>
      <c r="B36" s="96" t="s">
        <v>246</v>
      </c>
      <c r="C36" s="142">
        <v>2E-3</v>
      </c>
      <c r="D36" s="286"/>
      <c r="E36" s="97">
        <v>3.2143688827691683</v>
      </c>
      <c r="F36" s="196">
        <f t="shared" ref="F36:F40" si="12">E36/$D$35</f>
        <v>2.6905728909691787E-3</v>
      </c>
      <c r="G36" s="280"/>
      <c r="I36" s="219"/>
      <c r="J36" s="235">
        <v>1.4E-3</v>
      </c>
      <c r="K36" s="230">
        <v>0.70221420254330946</v>
      </c>
      <c r="L36" s="230">
        <v>0.12853093275931859</v>
      </c>
    </row>
    <row r="37" spans="1:12" ht="15" thickBot="1" x14ac:dyDescent="0.35">
      <c r="A37" s="156">
        <v>226</v>
      </c>
      <c r="B37" s="96" t="s">
        <v>246</v>
      </c>
      <c r="C37" s="142">
        <v>2E-3</v>
      </c>
      <c r="D37" s="286"/>
      <c r="E37" s="97">
        <v>3.9164830550283742</v>
      </c>
      <c r="F37" s="196">
        <f t="shared" si="12"/>
        <v>3.2782743736373531E-3</v>
      </c>
      <c r="G37" s="280"/>
      <c r="I37" s="236"/>
      <c r="J37" s="237">
        <v>6.8300000000000001E-3</v>
      </c>
      <c r="K37" s="238">
        <v>4.6359872540397076</v>
      </c>
      <c r="L37" s="238">
        <v>2.1777353210614643</v>
      </c>
    </row>
    <row r="38" spans="1:12" x14ac:dyDescent="0.3">
      <c r="A38" s="156">
        <v>41</v>
      </c>
      <c r="B38" s="96" t="s">
        <v>246</v>
      </c>
      <c r="C38" s="142">
        <v>2E-3</v>
      </c>
      <c r="D38" s="286"/>
      <c r="E38" s="97">
        <v>7.6179884369636399</v>
      </c>
      <c r="F38" s="196">
        <f t="shared" si="12"/>
        <v>6.3766026612829671E-3</v>
      </c>
      <c r="G38" s="280"/>
      <c r="I38" s="232" t="s">
        <v>448</v>
      </c>
      <c r="J38" s="233">
        <v>9.3000000000000005E-4</v>
      </c>
      <c r="K38" s="234">
        <v>9.4531571075071305E-2</v>
      </c>
      <c r="L38" s="234">
        <v>6.886161581935886E-2</v>
      </c>
    </row>
    <row r="39" spans="1:12" x14ac:dyDescent="0.3">
      <c r="A39" s="156">
        <v>42</v>
      </c>
      <c r="B39" s="96" t="s">
        <v>246</v>
      </c>
      <c r="C39" s="142">
        <v>2E-3</v>
      </c>
      <c r="D39" s="286"/>
      <c r="E39" s="97">
        <v>8.9179134907805597</v>
      </c>
      <c r="F39" s="196">
        <f t="shared" si="12"/>
        <v>7.4646990303214623E-3</v>
      </c>
      <c r="G39" s="280"/>
      <c r="I39" s="219"/>
      <c r="J39" s="235">
        <v>1.363E-2</v>
      </c>
      <c r="K39" s="230">
        <v>1.6801715539819291</v>
      </c>
      <c r="L39" s="230">
        <v>0.24748191263750979</v>
      </c>
    </row>
    <row r="40" spans="1:12" ht="15" thickBot="1" x14ac:dyDescent="0.35">
      <c r="A40" s="156">
        <v>43</v>
      </c>
      <c r="B40" s="96" t="s">
        <v>246</v>
      </c>
      <c r="C40" s="142">
        <v>2E-3</v>
      </c>
      <c r="D40" s="286"/>
      <c r="E40" s="97">
        <v>8.0801601046562599</v>
      </c>
      <c r="F40" s="196">
        <f t="shared" si="12"/>
        <v>6.7634613590303464E-3</v>
      </c>
      <c r="G40" s="280"/>
      <c r="I40" s="236"/>
      <c r="J40" s="237">
        <v>1.7399999999999999E-2</v>
      </c>
      <c r="K40" s="238">
        <v>4.9318024031448049</v>
      </c>
      <c r="L40" s="238">
        <v>0.93821275505686386</v>
      </c>
    </row>
    <row r="41" spans="1:12" x14ac:dyDescent="0.3">
      <c r="A41" s="156">
        <v>45</v>
      </c>
      <c r="B41" s="96" t="s">
        <v>246</v>
      </c>
      <c r="C41" s="142">
        <v>6.3E-3</v>
      </c>
      <c r="D41" s="286">
        <f>0.42601290694032*10000</f>
        <v>4260.1290694032004</v>
      </c>
      <c r="E41" s="97">
        <v>20.042005190956083</v>
      </c>
      <c r="F41" s="196">
        <f>E41/$D$41</f>
        <v>4.7045535157374373E-3</v>
      </c>
      <c r="G41" s="279">
        <f>AVERAGE(F41:F46)</f>
        <v>4.730537888527982E-3</v>
      </c>
      <c r="I41" s="232" t="s">
        <v>447</v>
      </c>
      <c r="J41" s="233">
        <v>3.2599999999999999E-3</v>
      </c>
      <c r="K41" s="234">
        <v>0.589832179396235</v>
      </c>
      <c r="L41" s="234">
        <v>0.16006174080868729</v>
      </c>
    </row>
    <row r="42" spans="1:12" x14ac:dyDescent="0.3">
      <c r="A42" s="156">
        <v>46</v>
      </c>
      <c r="B42" s="96" t="s">
        <v>246</v>
      </c>
      <c r="C42" s="142">
        <v>6.3E-3</v>
      </c>
      <c r="D42" s="286"/>
      <c r="E42" s="97">
        <v>20.230219963807162</v>
      </c>
      <c r="F42" s="196">
        <f t="shared" ref="F42:F46" si="13">E42/$D$41</f>
        <v>4.7487340487177314E-3</v>
      </c>
      <c r="G42" s="280"/>
      <c r="I42" s="219"/>
      <c r="J42" s="235">
        <v>1.5810000000000001E-2</v>
      </c>
      <c r="K42" s="230">
        <v>1.8987107897752737</v>
      </c>
      <c r="L42" s="230">
        <v>1.7840251867844472</v>
      </c>
    </row>
    <row r="43" spans="1:12" ht="15" thickBot="1" x14ac:dyDescent="0.35">
      <c r="A43" s="156">
        <v>47</v>
      </c>
      <c r="B43" s="96" t="s">
        <v>246</v>
      </c>
      <c r="C43" s="142">
        <v>6.3E-3</v>
      </c>
      <c r="D43" s="286"/>
      <c r="E43" s="97">
        <v>19.143392099331123</v>
      </c>
      <c r="F43" s="196">
        <f t="shared" si="13"/>
        <v>4.4936178663743899E-3</v>
      </c>
      <c r="G43" s="280"/>
      <c r="I43" s="236"/>
      <c r="J43" s="237">
        <v>2.7269999999999999E-2</v>
      </c>
      <c r="K43" s="238">
        <v>4.5214115683109402</v>
      </c>
      <c r="L43" s="238">
        <v>0.86978515676600299</v>
      </c>
    </row>
    <row r="44" spans="1:12" x14ac:dyDescent="0.3">
      <c r="A44" s="156">
        <v>228</v>
      </c>
      <c r="B44" s="96" t="s">
        <v>246</v>
      </c>
      <c r="C44" s="142">
        <v>6.3E-3</v>
      </c>
      <c r="D44" s="286"/>
      <c r="E44" s="97">
        <v>21.267565842441719</v>
      </c>
      <c r="F44" s="196">
        <f t="shared" si="13"/>
        <v>4.9922350933421563E-3</v>
      </c>
      <c r="G44" s="280"/>
      <c r="I44" s="232" t="s">
        <v>449</v>
      </c>
      <c r="J44" s="233">
        <v>1E-4</v>
      </c>
      <c r="K44" s="234">
        <v>2.4569199164530278E-2</v>
      </c>
      <c r="L44" s="234">
        <v>6.3052042257184422E-3</v>
      </c>
    </row>
    <row r="45" spans="1:12" x14ac:dyDescent="0.3">
      <c r="A45" s="156">
        <v>229</v>
      </c>
      <c r="B45" s="96" t="s">
        <v>246</v>
      </c>
      <c r="C45" s="142">
        <v>6.3E-3</v>
      </c>
      <c r="D45" s="286"/>
      <c r="E45" s="97">
        <v>19.539250884352121</v>
      </c>
      <c r="F45" s="196">
        <f t="shared" si="13"/>
        <v>4.5865396484546812E-3</v>
      </c>
      <c r="G45" s="280"/>
      <c r="I45" s="219"/>
      <c r="J45" s="235">
        <v>1.4999999999999999E-4</v>
      </c>
      <c r="K45" s="230">
        <v>0.1230317810245138</v>
      </c>
      <c r="L45" s="230">
        <v>1.1772448405068249E-2</v>
      </c>
    </row>
    <row r="46" spans="1:12" ht="15" thickBot="1" x14ac:dyDescent="0.35">
      <c r="A46" s="156">
        <v>230</v>
      </c>
      <c r="B46" s="96" t="s">
        <v>246</v>
      </c>
      <c r="C46" s="142">
        <v>6.3E-3</v>
      </c>
      <c r="D46" s="286"/>
      <c r="E46" s="97">
        <v>20.693777856099562</v>
      </c>
      <c r="F46" s="196">
        <f t="shared" si="13"/>
        <v>4.8575471585415005E-3</v>
      </c>
      <c r="G46" s="280"/>
      <c r="I46" s="236"/>
      <c r="J46" s="237">
        <v>1.24E-3</v>
      </c>
      <c r="K46" s="238">
        <v>0.76066803766202096</v>
      </c>
      <c r="L46" s="238">
        <v>0.40586217048704731</v>
      </c>
    </row>
    <row r="47" spans="1:12" x14ac:dyDescent="0.3">
      <c r="A47" s="156">
        <v>36</v>
      </c>
      <c r="B47" s="96" t="s">
        <v>246</v>
      </c>
      <c r="C47" s="189">
        <v>0.02</v>
      </c>
      <c r="D47" s="286">
        <f>1.29128738151699*10000</f>
        <v>12912.8738151699</v>
      </c>
      <c r="E47" s="97">
        <v>67.063506651505989</v>
      </c>
      <c r="F47" s="196">
        <f>E47/$D$47</f>
        <v>5.1935384494132151E-3</v>
      </c>
      <c r="G47" s="279">
        <f>AVERAGE(F47:F53)</f>
        <v>7.0582127490365406E-3</v>
      </c>
      <c r="I47" s="232" t="s">
        <v>470</v>
      </c>
      <c r="J47" s="239"/>
      <c r="K47" s="234"/>
      <c r="L47" s="234"/>
    </row>
    <row r="48" spans="1:12" x14ac:dyDescent="0.3">
      <c r="A48" s="156">
        <v>37</v>
      </c>
      <c r="B48" s="96" t="s">
        <v>246</v>
      </c>
      <c r="C48" s="189">
        <v>0.02</v>
      </c>
      <c r="D48" s="286"/>
      <c r="E48" s="97">
        <v>53.985050399009253</v>
      </c>
      <c r="F48" s="196">
        <f t="shared" ref="F48:F53" si="14">E48/$D$47</f>
        <v>4.1807153985806179E-3</v>
      </c>
      <c r="G48" s="280"/>
      <c r="I48" s="219"/>
      <c r="J48" s="218"/>
    </row>
    <row r="49" spans="1:12" ht="15" thickBot="1" x14ac:dyDescent="0.35">
      <c r="A49" s="156">
        <v>38</v>
      </c>
      <c r="B49" s="96" t="s">
        <v>246</v>
      </c>
      <c r="C49" s="189">
        <v>0.02</v>
      </c>
      <c r="D49" s="286"/>
      <c r="E49" s="97">
        <v>104.4414854086005</v>
      </c>
      <c r="F49" s="196">
        <f t="shared" si="14"/>
        <v>8.0881674291515045E-3</v>
      </c>
      <c r="G49" s="280"/>
      <c r="I49" s="236"/>
      <c r="J49" s="240"/>
      <c r="K49" s="238"/>
      <c r="L49" s="238"/>
    </row>
    <row r="50" spans="1:12" x14ac:dyDescent="0.3">
      <c r="A50" s="156">
        <v>49</v>
      </c>
      <c r="B50" s="96" t="s">
        <v>246</v>
      </c>
      <c r="C50" s="189">
        <v>0.02</v>
      </c>
      <c r="D50" s="286"/>
      <c r="E50" s="97">
        <v>84.479521426154506</v>
      </c>
      <c r="F50" s="196">
        <f t="shared" si="14"/>
        <v>6.5422711191453686E-3</v>
      </c>
      <c r="G50" s="280"/>
      <c r="I50" s="232" t="s">
        <v>471</v>
      </c>
      <c r="J50" s="239"/>
      <c r="K50" s="234"/>
      <c r="L50" s="234"/>
    </row>
    <row r="51" spans="1:12" x14ac:dyDescent="0.3">
      <c r="A51" s="156">
        <v>232</v>
      </c>
      <c r="B51" s="96" t="s">
        <v>246</v>
      </c>
      <c r="C51" s="189">
        <v>0.02</v>
      </c>
      <c r="D51" s="286"/>
      <c r="E51" s="97">
        <v>96.250337020572999</v>
      </c>
      <c r="F51" s="196">
        <f t="shared" si="14"/>
        <v>7.4538277379818567E-3</v>
      </c>
      <c r="G51" s="280"/>
      <c r="I51" s="219"/>
      <c r="J51" s="218"/>
    </row>
    <row r="52" spans="1:12" ht="15" thickBot="1" x14ac:dyDescent="0.35">
      <c r="A52" s="156">
        <v>233</v>
      </c>
      <c r="B52" s="96" t="s">
        <v>246</v>
      </c>
      <c r="C52" s="189">
        <v>0.02</v>
      </c>
      <c r="D52" s="286"/>
      <c r="E52" s="97">
        <v>111.27085065504949</v>
      </c>
      <c r="F52" s="196">
        <f t="shared" si="14"/>
        <v>8.6170477809772855E-3</v>
      </c>
      <c r="G52" s="280"/>
      <c r="I52" s="236"/>
      <c r="J52" s="240"/>
      <c r="K52" s="238"/>
      <c r="L52" s="238"/>
    </row>
    <row r="53" spans="1:12" ht="15" thickBot="1" x14ac:dyDescent="0.35">
      <c r="A53" s="174">
        <v>234</v>
      </c>
      <c r="B53" s="52" t="s">
        <v>246</v>
      </c>
      <c r="C53" s="190">
        <v>0.02</v>
      </c>
      <c r="D53" s="287"/>
      <c r="E53" s="201">
        <v>120.50192256163325</v>
      </c>
      <c r="F53" s="202">
        <f t="shared" si="14"/>
        <v>9.3319213280059262E-3</v>
      </c>
      <c r="G53" s="283"/>
    </row>
    <row r="54" spans="1:12" x14ac:dyDescent="0.3">
      <c r="A54" s="152">
        <v>150</v>
      </c>
      <c r="B54" s="153" t="s">
        <v>251</v>
      </c>
      <c r="C54" s="193">
        <v>2E-3</v>
      </c>
      <c r="D54" s="285">
        <f>0.105081583880403*10000</f>
        <v>1050.8158388040301</v>
      </c>
      <c r="E54" s="203">
        <v>1.3949618892334161</v>
      </c>
      <c r="F54" s="204">
        <f>E54/$D$54</f>
        <v>1.3275036764016333E-3</v>
      </c>
      <c r="G54" s="282">
        <f>AVERAGE(F54:F56)</f>
        <v>1.8608068749658934E-3</v>
      </c>
    </row>
    <row r="55" spans="1:12" x14ac:dyDescent="0.3">
      <c r="A55" s="156">
        <v>151</v>
      </c>
      <c r="B55" s="96" t="s">
        <v>251</v>
      </c>
      <c r="C55" s="142">
        <v>2E-3</v>
      </c>
      <c r="D55" s="286"/>
      <c r="E55" s="97">
        <v>2.8231926444945419</v>
      </c>
      <c r="F55" s="196">
        <f t="shared" ref="F55:F56" si="15">E55/$D$54</f>
        <v>2.686667387605915E-3</v>
      </c>
      <c r="G55" s="280"/>
    </row>
    <row r="56" spans="1:12" x14ac:dyDescent="0.3">
      <c r="A56" s="156">
        <v>152</v>
      </c>
      <c r="B56" s="96" t="s">
        <v>251</v>
      </c>
      <c r="C56" s="142">
        <v>2E-3</v>
      </c>
      <c r="D56" s="286"/>
      <c r="E56" s="97">
        <v>1.6479414777808161</v>
      </c>
      <c r="F56" s="196">
        <f t="shared" si="15"/>
        <v>1.5682495608901322E-3</v>
      </c>
      <c r="G56" s="280"/>
    </row>
    <row r="57" spans="1:12" x14ac:dyDescent="0.3">
      <c r="A57" s="156">
        <v>154</v>
      </c>
      <c r="B57" s="96" t="s">
        <v>251</v>
      </c>
      <c r="C57" s="142">
        <v>6.3E-3</v>
      </c>
      <c r="D57" s="286">
        <f>0.323509153383825*10000</f>
        <v>3235.0915338382501</v>
      </c>
      <c r="E57" s="97">
        <v>6.8247767385643989</v>
      </c>
      <c r="F57" s="196">
        <f>E57/$D$57</f>
        <v>2.1096085434303595E-3</v>
      </c>
      <c r="G57" s="279">
        <f t="shared" ref="G57" si="16">AVERAGE(F57:F59)</f>
        <v>2.6347658278966231E-3</v>
      </c>
    </row>
    <row r="58" spans="1:12" x14ac:dyDescent="0.3">
      <c r="A58" s="156">
        <v>155</v>
      </c>
      <c r="B58" s="96" t="s">
        <v>251</v>
      </c>
      <c r="C58" s="142">
        <v>6.3E-3</v>
      </c>
      <c r="D58" s="286"/>
      <c r="E58" s="97">
        <v>9.6366907955746388</v>
      </c>
      <c r="F58" s="196">
        <f t="shared" ref="F58:F59" si="17">E58/$D$57</f>
        <v>2.9788000415992121E-3</v>
      </c>
      <c r="G58" s="280"/>
    </row>
    <row r="59" spans="1:12" x14ac:dyDescent="0.3">
      <c r="A59" s="156">
        <v>156</v>
      </c>
      <c r="B59" s="96" t="s">
        <v>251</v>
      </c>
      <c r="C59" s="142">
        <v>6.3E-3</v>
      </c>
      <c r="D59" s="286"/>
      <c r="E59" s="97">
        <v>9.1096583362850403</v>
      </c>
      <c r="F59" s="196">
        <f t="shared" si="17"/>
        <v>2.8158888986602967E-3</v>
      </c>
      <c r="G59" s="280"/>
    </row>
    <row r="60" spans="1:12" x14ac:dyDescent="0.3">
      <c r="A60" s="156">
        <v>158</v>
      </c>
      <c r="B60" s="96" t="s">
        <v>251</v>
      </c>
      <c r="C60" s="189">
        <v>0.02</v>
      </c>
      <c r="D60" s="286">
        <f>0.921198363077538*10000</f>
        <v>9211.9836307753794</v>
      </c>
      <c r="E60" s="97">
        <v>51.889496542723997</v>
      </c>
      <c r="F60" s="196">
        <f>E60/$D$60</f>
        <v>5.6328255262386327E-3</v>
      </c>
      <c r="G60" s="279">
        <f t="shared" ref="G60" si="18">AVERAGE(F60:F62)</f>
        <v>4.3618202977257006E-3</v>
      </c>
    </row>
    <row r="61" spans="1:12" x14ac:dyDescent="0.3">
      <c r="A61" s="156">
        <v>159</v>
      </c>
      <c r="B61" s="96" t="s">
        <v>251</v>
      </c>
      <c r="C61" s="189">
        <v>0.02</v>
      </c>
      <c r="D61" s="286"/>
      <c r="E61" s="97">
        <v>36.11374526377535</v>
      </c>
      <c r="F61" s="196">
        <f t="shared" ref="F61:F62" si="19">E61/$D$60</f>
        <v>3.9203006335276815E-3</v>
      </c>
      <c r="G61" s="280"/>
    </row>
    <row r="62" spans="1:12" ht="15" thickBot="1" x14ac:dyDescent="0.35">
      <c r="A62" s="174">
        <v>160</v>
      </c>
      <c r="B62" s="52" t="s">
        <v>251</v>
      </c>
      <c r="C62" s="190">
        <v>0.02</v>
      </c>
      <c r="D62" s="287"/>
      <c r="E62" s="201">
        <v>32.539809742599502</v>
      </c>
      <c r="F62" s="202">
        <f t="shared" si="19"/>
        <v>3.532334733410789E-3</v>
      </c>
      <c r="G62" s="283"/>
    </row>
    <row r="63" spans="1:12" x14ac:dyDescent="0.3">
      <c r="A63" s="152">
        <v>55</v>
      </c>
      <c r="B63" s="153" t="s">
        <v>446</v>
      </c>
      <c r="C63" s="193">
        <v>2E-3</v>
      </c>
      <c r="D63" s="285">
        <f>0.146450279506267*10000</f>
        <v>1464.50279506267</v>
      </c>
      <c r="E63" s="203">
        <v>1.0818628318299521</v>
      </c>
      <c r="F63" s="204">
        <f>E63/$D$63</f>
        <v>7.3872363745379965E-4</v>
      </c>
      <c r="G63" s="282">
        <f t="shared" ref="G63" si="20">AVERAGE(F63:F65)</f>
        <v>1.5089098479640821E-3</v>
      </c>
    </row>
    <row r="64" spans="1:12" x14ac:dyDescent="0.3">
      <c r="A64" s="156">
        <v>56</v>
      </c>
      <c r="B64" s="96" t="s">
        <v>446</v>
      </c>
      <c r="C64" s="142">
        <v>2E-3</v>
      </c>
      <c r="D64" s="286"/>
      <c r="E64" s="97">
        <v>3.534437647232012</v>
      </c>
      <c r="F64" s="196">
        <f t="shared" ref="F64:F65" si="21">E64/$D$63</f>
        <v>2.4134045077604405E-3</v>
      </c>
      <c r="G64" s="280"/>
      <c r="I64" s="230"/>
    </row>
    <row r="65" spans="1:10" x14ac:dyDescent="0.3">
      <c r="A65" s="156">
        <v>57</v>
      </c>
      <c r="B65" s="96" t="s">
        <v>446</v>
      </c>
      <c r="C65" s="142">
        <v>2E-3</v>
      </c>
      <c r="D65" s="286"/>
      <c r="E65" s="97">
        <v>2.0131075904609963</v>
      </c>
      <c r="F65" s="196">
        <f t="shared" si="21"/>
        <v>1.3746013986780067E-3</v>
      </c>
      <c r="G65" s="280"/>
      <c r="I65" s="230"/>
    </row>
    <row r="66" spans="1:10" x14ac:dyDescent="0.3">
      <c r="A66" s="156">
        <v>59</v>
      </c>
      <c r="B66" s="96" t="s">
        <v>446</v>
      </c>
      <c r="C66" s="142">
        <v>6.3E-3</v>
      </c>
      <c r="D66" s="286">
        <f>0.531894772426852*10000</f>
        <v>5318.9477242685198</v>
      </c>
      <c r="E66" s="97">
        <v>5.6359120998432397</v>
      </c>
      <c r="F66" s="196">
        <f>E66/$D$66</f>
        <v>1.0595915568277765E-3</v>
      </c>
      <c r="G66" s="279">
        <f t="shared" ref="G66" si="22">AVERAGE(F66:F68)</f>
        <v>1.5921591399394683E-3</v>
      </c>
      <c r="I66" s="230"/>
    </row>
    <row r="67" spans="1:10" x14ac:dyDescent="0.3">
      <c r="A67" s="156">
        <v>60</v>
      </c>
      <c r="B67" s="96" t="s">
        <v>446</v>
      </c>
      <c r="C67" s="142">
        <v>6.3E-3</v>
      </c>
      <c r="D67" s="286"/>
      <c r="E67" s="97">
        <v>7.3047049409799598</v>
      </c>
      <c r="F67" s="196">
        <f t="shared" ref="F67:F68" si="23">E67/$D$66</f>
        <v>1.3733364792534275E-3</v>
      </c>
      <c r="G67" s="280"/>
    </row>
    <row r="68" spans="1:10" x14ac:dyDescent="0.3">
      <c r="A68" s="156">
        <v>61</v>
      </c>
      <c r="B68" s="96" t="s">
        <v>446</v>
      </c>
      <c r="C68" s="142">
        <v>6.3E-3</v>
      </c>
      <c r="D68" s="286"/>
      <c r="E68" s="97">
        <v>12.46521666133988</v>
      </c>
      <c r="F68" s="196">
        <f t="shared" si="23"/>
        <v>2.3435493837372016E-3</v>
      </c>
      <c r="G68" s="280"/>
    </row>
    <row r="69" spans="1:10" x14ac:dyDescent="0.3">
      <c r="A69" s="156">
        <v>51</v>
      </c>
      <c r="B69" s="96" t="s">
        <v>446</v>
      </c>
      <c r="C69" s="189">
        <v>0.02</v>
      </c>
      <c r="D69" s="286">
        <f>1.58332871455334*10000</f>
        <v>15833.287145533399</v>
      </c>
      <c r="E69" s="97">
        <v>14.788964448063126</v>
      </c>
      <c r="F69" s="196">
        <f>E69/$D$69</f>
        <v>9.340425845959044E-4</v>
      </c>
      <c r="G69" s="279">
        <f t="shared" ref="G69" si="24">AVERAGE(F69:F71)</f>
        <v>1.215933289187996E-3</v>
      </c>
    </row>
    <row r="70" spans="1:10" x14ac:dyDescent="0.3">
      <c r="A70" s="156">
        <v>52</v>
      </c>
      <c r="B70" s="96" t="s">
        <v>446</v>
      </c>
      <c r="C70" s="189">
        <v>0.02</v>
      </c>
      <c r="D70" s="286"/>
      <c r="E70" s="97">
        <v>14.70161064286085</v>
      </c>
      <c r="F70" s="196">
        <f t="shared" ref="F70:F71" si="25">E70/$D$69</f>
        <v>9.2852548606801475E-4</v>
      </c>
      <c r="G70" s="280"/>
    </row>
    <row r="71" spans="1:10" ht="15" thickBot="1" x14ac:dyDescent="0.35">
      <c r="A71" s="174">
        <v>53</v>
      </c>
      <c r="B71" s="52" t="s">
        <v>446</v>
      </c>
      <c r="C71" s="190">
        <v>0.02</v>
      </c>
      <c r="D71" s="287"/>
      <c r="E71" s="201">
        <v>28.266087661655352</v>
      </c>
      <c r="F71" s="202">
        <f t="shared" si="25"/>
        <v>1.7852317969000689E-3</v>
      </c>
      <c r="G71" s="283"/>
    </row>
    <row r="72" spans="1:10" x14ac:dyDescent="0.3">
      <c r="A72" s="152">
        <v>194</v>
      </c>
      <c r="B72" s="153" t="s">
        <v>255</v>
      </c>
      <c r="C72" s="193">
        <v>2E-3</v>
      </c>
      <c r="D72" s="285">
        <f>0.0996024669530678*10000</f>
        <v>996.02466953067801</v>
      </c>
      <c r="E72" s="203">
        <v>1.1216369938442201</v>
      </c>
      <c r="F72" s="204">
        <f>E72/$D$72</f>
        <v>1.1261136678198242E-3</v>
      </c>
      <c r="G72" s="282">
        <f>AVERAGE(F72:F74)</f>
        <v>9.5288037257706384E-4</v>
      </c>
    </row>
    <row r="73" spans="1:10" x14ac:dyDescent="0.3">
      <c r="A73" s="156">
        <v>195</v>
      </c>
      <c r="B73" s="96" t="s">
        <v>255</v>
      </c>
      <c r="C73" s="142">
        <v>2E-3</v>
      </c>
      <c r="D73" s="286"/>
      <c r="E73" s="97">
        <v>1.279125305417758</v>
      </c>
      <c r="F73" s="196">
        <f t="shared" ref="F73:F74" si="26">E73/$D$72</f>
        <v>1.2842305462378513E-3</v>
      </c>
      <c r="G73" s="280"/>
      <c r="I73" s="230"/>
    </row>
    <row r="74" spans="1:10" x14ac:dyDescent="0.3">
      <c r="A74" s="156">
        <v>196</v>
      </c>
      <c r="B74" s="96" t="s">
        <v>255</v>
      </c>
      <c r="C74" s="142">
        <v>2E-3</v>
      </c>
      <c r="D74" s="286"/>
      <c r="E74" s="97">
        <v>0.44651477533303996</v>
      </c>
      <c r="F74" s="196">
        <f t="shared" si="26"/>
        <v>4.48296903673516E-4</v>
      </c>
      <c r="G74" s="280"/>
      <c r="I74" s="230"/>
      <c r="J74" s="230"/>
    </row>
    <row r="75" spans="1:10" x14ac:dyDescent="0.3">
      <c r="A75" s="156">
        <v>199</v>
      </c>
      <c r="B75" s="96" t="s">
        <v>255</v>
      </c>
      <c r="C75" s="142">
        <v>6.3E-3</v>
      </c>
      <c r="D75" s="286">
        <f>0.367169788815463*10000</f>
        <v>3671.6978881546302</v>
      </c>
      <c r="E75" s="97">
        <v>5.8763811980381195</v>
      </c>
      <c r="F75" s="196">
        <f>E75/$D$75</f>
        <v>1.6004533534733566E-3</v>
      </c>
      <c r="G75" s="279">
        <f t="shared" ref="G75" si="27">AVERAGE(F75:F77)</f>
        <v>1.6341655690748635E-3</v>
      </c>
      <c r="I75" s="230"/>
    </row>
    <row r="76" spans="1:10" x14ac:dyDescent="0.3">
      <c r="A76" s="156">
        <v>200</v>
      </c>
      <c r="B76" s="96" t="s">
        <v>255</v>
      </c>
      <c r="C76" s="142">
        <v>6.3E-3</v>
      </c>
      <c r="D76" s="286"/>
      <c r="E76" s="97">
        <v>6.8579076591773998</v>
      </c>
      <c r="F76" s="196">
        <f t="shared" ref="F76:F77" si="28">E76/$D$75</f>
        <v>1.8677755817824479E-3</v>
      </c>
      <c r="G76" s="280"/>
    </row>
    <row r="77" spans="1:10" x14ac:dyDescent="0.3">
      <c r="A77" s="156">
        <v>201</v>
      </c>
      <c r="B77" s="96" t="s">
        <v>255</v>
      </c>
      <c r="C77" s="142">
        <v>6.3E-3</v>
      </c>
      <c r="D77" s="286"/>
      <c r="E77" s="97">
        <v>5.26619794938604</v>
      </c>
      <c r="F77" s="196">
        <f t="shared" si="28"/>
        <v>1.4342677719687866E-3</v>
      </c>
      <c r="G77" s="280"/>
    </row>
    <row r="78" spans="1:10" x14ac:dyDescent="0.3">
      <c r="A78" s="156">
        <v>204</v>
      </c>
      <c r="B78" s="96" t="s">
        <v>255</v>
      </c>
      <c r="C78" s="189">
        <v>0.02</v>
      </c>
      <c r="D78" s="286">
        <f>1.12178846011615*10000</f>
        <v>11217.884601161501</v>
      </c>
      <c r="E78" s="97">
        <v>21.938058276464851</v>
      </c>
      <c r="F78" s="196">
        <f>E78/$D$78</f>
        <v>1.9556323724522341E-3</v>
      </c>
      <c r="G78" s="279">
        <f t="shared" ref="G78" si="29">AVERAGE(F78:F80)</f>
        <v>1.9149191741882992E-3</v>
      </c>
    </row>
    <row r="79" spans="1:10" x14ac:dyDescent="0.3">
      <c r="A79" s="156">
        <v>205</v>
      </c>
      <c r="B79" s="96" t="s">
        <v>255</v>
      </c>
      <c r="C79" s="189">
        <v>0.02</v>
      </c>
      <c r="D79" s="286"/>
      <c r="E79" s="97">
        <v>21.1843860507709</v>
      </c>
      <c r="F79" s="196">
        <f t="shared" ref="F79:F80" si="30">E79/$D$78</f>
        <v>1.8884474929058788E-3</v>
      </c>
      <c r="G79" s="280"/>
    </row>
    <row r="80" spans="1:10" ht="15" thickBot="1" x14ac:dyDescent="0.35">
      <c r="A80" s="174">
        <v>206</v>
      </c>
      <c r="B80" s="52" t="s">
        <v>255</v>
      </c>
      <c r="C80" s="190">
        <v>0.02</v>
      </c>
      <c r="D80" s="287"/>
      <c r="E80" s="201">
        <v>21.321582622551702</v>
      </c>
      <c r="F80" s="202">
        <f t="shared" si="30"/>
        <v>1.9006776572067841E-3</v>
      </c>
      <c r="G80" s="283"/>
    </row>
    <row r="81" spans="1:9" x14ac:dyDescent="0.3">
      <c r="A81" s="152">
        <v>112</v>
      </c>
      <c r="B81" s="153" t="s">
        <v>259</v>
      </c>
      <c r="C81" s="193">
        <v>2E-3</v>
      </c>
      <c r="D81" s="285">
        <f>0.132905915275767*10000</f>
        <v>1329.0591527576701</v>
      </c>
      <c r="E81" s="203">
        <v>1.5394860347586321</v>
      </c>
      <c r="F81" s="204">
        <f>E81/$D$81</f>
        <v>1.1583277023933408E-3</v>
      </c>
      <c r="G81" s="282">
        <f>AVERAGE(F81:F83)</f>
        <v>1.0377274415429407E-3</v>
      </c>
      <c r="I81" s="230"/>
    </row>
    <row r="82" spans="1:9" x14ac:dyDescent="0.3">
      <c r="A82" s="156">
        <v>113</v>
      </c>
      <c r="B82" s="96" t="s">
        <v>259</v>
      </c>
      <c r="C82" s="142">
        <v>2E-3</v>
      </c>
      <c r="D82" s="286"/>
      <c r="E82" s="97">
        <v>0.87425344569615204</v>
      </c>
      <c r="F82" s="196">
        <f t="shared" ref="F82:F83" si="31">E82/$D$81</f>
        <v>6.5779874724323606E-4</v>
      </c>
      <c r="G82" s="280"/>
      <c r="I82" s="230"/>
    </row>
    <row r="83" spans="1:9" x14ac:dyDescent="0.3">
      <c r="A83" s="156">
        <v>114</v>
      </c>
      <c r="B83" s="96" t="s">
        <v>259</v>
      </c>
      <c r="C83" s="142">
        <v>2E-3</v>
      </c>
      <c r="D83" s="286"/>
      <c r="E83" s="97">
        <v>1.7238639822965518</v>
      </c>
      <c r="F83" s="196">
        <f t="shared" si="31"/>
        <v>1.2970558749922452E-3</v>
      </c>
      <c r="G83" s="280"/>
      <c r="I83" s="230"/>
    </row>
    <row r="84" spans="1:9" x14ac:dyDescent="0.3">
      <c r="A84" s="156">
        <v>116</v>
      </c>
      <c r="B84" s="96" t="s">
        <v>259</v>
      </c>
      <c r="C84" s="142">
        <v>6.3E-3</v>
      </c>
      <c r="D84" s="286">
        <f>0.347722816213476*10000</f>
        <v>3477.2281621347602</v>
      </c>
      <c r="E84" s="97">
        <v>5.4110729483972797</v>
      </c>
      <c r="F84" s="196">
        <f>E84/$D$84</f>
        <v>1.5561454975319428E-3</v>
      </c>
      <c r="G84" s="279">
        <f t="shared" ref="G84" si="32">AVERAGE(F84:F86)</f>
        <v>2.02599303850148E-3</v>
      </c>
    </row>
    <row r="85" spans="1:9" x14ac:dyDescent="0.3">
      <c r="A85" s="156">
        <v>117</v>
      </c>
      <c r="B85" s="96" t="s">
        <v>259</v>
      </c>
      <c r="C85" s="142">
        <v>6.3E-3</v>
      </c>
      <c r="D85" s="286"/>
      <c r="E85" s="97">
        <v>7.0901539290330007</v>
      </c>
      <c r="F85" s="196">
        <f t="shared" ref="F85:F86" si="33">E85/$D$84</f>
        <v>2.0390246479196155E-3</v>
      </c>
      <c r="G85" s="280"/>
    </row>
    <row r="86" spans="1:9" x14ac:dyDescent="0.3">
      <c r="A86" s="156">
        <v>118</v>
      </c>
      <c r="B86" s="96" t="s">
        <v>259</v>
      </c>
      <c r="C86" s="142">
        <v>6.3E-3</v>
      </c>
      <c r="D86" s="286"/>
      <c r="E86" s="97">
        <v>8.6332932718686806</v>
      </c>
      <c r="F86" s="196">
        <f t="shared" si="33"/>
        <v>2.4828089700528822E-3</v>
      </c>
      <c r="G86" s="280"/>
    </row>
    <row r="87" spans="1:9" x14ac:dyDescent="0.3">
      <c r="A87" s="156">
        <v>120</v>
      </c>
      <c r="B87" s="96" t="s">
        <v>259</v>
      </c>
      <c r="C87" s="189">
        <v>0.02</v>
      </c>
      <c r="D87" s="286">
        <f>1.21496702583933*10000</f>
        <v>12149.670258393298</v>
      </c>
      <c r="E87" s="97">
        <v>20.800428436420752</v>
      </c>
      <c r="F87" s="196">
        <f>E87/$D$87</f>
        <v>1.7120158814228964E-3</v>
      </c>
      <c r="G87" s="279">
        <f t="shared" ref="G87" si="34">AVERAGE(F87:F89)</f>
        <v>1.5689921909183009E-3</v>
      </c>
    </row>
    <row r="88" spans="1:9" x14ac:dyDescent="0.3">
      <c r="A88" s="156">
        <v>121</v>
      </c>
      <c r="B88" s="96" t="s">
        <v>259</v>
      </c>
      <c r="C88" s="189">
        <v>0.02</v>
      </c>
      <c r="D88" s="286"/>
      <c r="E88" s="97">
        <v>19.204288081433351</v>
      </c>
      <c r="F88" s="196">
        <f t="shared" ref="F88:F89" si="35">E88/$D$87</f>
        <v>1.5806427395152181E-3</v>
      </c>
      <c r="G88" s="280"/>
    </row>
    <row r="89" spans="1:9" ht="15" thickBot="1" x14ac:dyDescent="0.35">
      <c r="A89" s="174">
        <v>122</v>
      </c>
      <c r="B89" s="52" t="s">
        <v>259</v>
      </c>
      <c r="C89" s="190">
        <v>0.02</v>
      </c>
      <c r="D89" s="287"/>
      <c r="E89" s="201">
        <v>17.183496755100151</v>
      </c>
      <c r="F89" s="202">
        <f t="shared" si="35"/>
        <v>1.4143179518167877E-3</v>
      </c>
      <c r="G89" s="283"/>
    </row>
    <row r="90" spans="1:9" x14ac:dyDescent="0.3">
      <c r="A90" s="152">
        <v>264</v>
      </c>
      <c r="B90" s="153" t="s">
        <v>450</v>
      </c>
      <c r="C90" s="193">
        <v>2E-3</v>
      </c>
      <c r="D90" s="285">
        <f>0.0185379661107642*10000</f>
        <v>185.37966110764199</v>
      </c>
      <c r="E90" s="203">
        <v>0.1855403585261601</v>
      </c>
      <c r="F90" s="204">
        <f>E90/$D$90</f>
        <v>1.0008668557141486E-3</v>
      </c>
      <c r="G90" s="282">
        <f>AVERAGE(F90:F94)</f>
        <v>1.3570175393806643E-3</v>
      </c>
      <c r="I90" s="230"/>
    </row>
    <row r="91" spans="1:9" x14ac:dyDescent="0.3">
      <c r="A91" s="156">
        <v>265</v>
      </c>
      <c r="B91" s="96" t="s">
        <v>450</v>
      </c>
      <c r="C91" s="142">
        <v>2E-3</v>
      </c>
      <c r="D91" s="286"/>
      <c r="E91" s="97">
        <v>0.1029455248319068</v>
      </c>
      <c r="F91" s="196">
        <f t="shared" ref="F91:F94" si="36">E91/$D$90</f>
        <v>5.5532265091438892E-4</v>
      </c>
      <c r="G91" s="280"/>
      <c r="I91" s="230"/>
    </row>
    <row r="92" spans="1:9" x14ac:dyDescent="0.3">
      <c r="A92" s="156">
        <v>266</v>
      </c>
      <c r="B92" s="96" t="s">
        <v>450</v>
      </c>
      <c r="C92" s="142">
        <v>2E-3</v>
      </c>
      <c r="D92" s="286"/>
      <c r="E92" s="97">
        <v>0.17341596126668021</v>
      </c>
      <c r="F92" s="196">
        <f t="shared" si="36"/>
        <v>9.3546379484416595E-4</v>
      </c>
      <c r="G92" s="280"/>
      <c r="I92" s="230"/>
    </row>
    <row r="93" spans="1:9" x14ac:dyDescent="0.3">
      <c r="A93" s="156">
        <v>277</v>
      </c>
      <c r="B93" s="96" t="s">
        <v>450</v>
      </c>
      <c r="C93" s="142">
        <v>2E-3</v>
      </c>
      <c r="D93" s="286"/>
      <c r="E93" s="97">
        <v>0.60068485069068989</v>
      </c>
      <c r="F93" s="196">
        <f t="shared" si="36"/>
        <v>3.2402953328407374E-3</v>
      </c>
      <c r="G93" s="280"/>
    </row>
    <row r="94" spans="1:9" x14ac:dyDescent="0.3">
      <c r="A94" s="156">
        <v>279</v>
      </c>
      <c r="B94" s="96" t="s">
        <v>450</v>
      </c>
      <c r="C94" s="142">
        <v>2E-3</v>
      </c>
      <c r="D94" s="286"/>
      <c r="E94" s="97">
        <v>0.19523056252213189</v>
      </c>
      <c r="F94" s="196">
        <f t="shared" si="36"/>
        <v>1.0531390625898808E-3</v>
      </c>
      <c r="G94" s="280"/>
    </row>
    <row r="95" spans="1:9" x14ac:dyDescent="0.3">
      <c r="A95" s="156">
        <v>268</v>
      </c>
      <c r="B95" s="96" t="s">
        <v>450</v>
      </c>
      <c r="C95" s="142">
        <v>6.3E-3</v>
      </c>
      <c r="D95" s="286">
        <f>0.139619964617467*10000</f>
        <v>1396.1996461746701</v>
      </c>
      <c r="E95" s="97">
        <v>0.80838744701236809</v>
      </c>
      <c r="F95" s="196">
        <f>E95/$D$95</f>
        <v>5.7899129915066285E-4</v>
      </c>
      <c r="G95" s="279">
        <f>AVERAGE(F95:F99)</f>
        <v>5.0294684178387177E-4</v>
      </c>
    </row>
    <row r="96" spans="1:9" x14ac:dyDescent="0.3">
      <c r="A96" s="156">
        <v>269</v>
      </c>
      <c r="B96" s="96" t="s">
        <v>450</v>
      </c>
      <c r="C96" s="142">
        <v>6.3E-3</v>
      </c>
      <c r="D96" s="286"/>
      <c r="E96" s="97">
        <v>0.84852087658060604</v>
      </c>
      <c r="F96" s="196">
        <f t="shared" ref="F96:F99" si="37">E96/$D$95</f>
        <v>6.0773606332403612E-4</v>
      </c>
      <c r="G96" s="280"/>
    </row>
    <row r="97" spans="1:9" x14ac:dyDescent="0.3">
      <c r="A97" s="156">
        <v>270</v>
      </c>
      <c r="B97" s="96" t="s">
        <v>450</v>
      </c>
      <c r="C97" s="142">
        <v>6.3E-3</v>
      </c>
      <c r="D97" s="286"/>
      <c r="E97" s="97">
        <v>0.52866022273110902</v>
      </c>
      <c r="F97" s="196">
        <f t="shared" si="37"/>
        <v>3.7864228384496495E-4</v>
      </c>
      <c r="G97" s="280"/>
    </row>
    <row r="98" spans="1:9" x14ac:dyDescent="0.3">
      <c r="A98" s="156">
        <v>278</v>
      </c>
      <c r="B98" s="96" t="s">
        <v>450</v>
      </c>
      <c r="C98" s="142">
        <v>6.3E-3</v>
      </c>
      <c r="D98" s="286"/>
      <c r="E98" s="97">
        <v>0.65361979883602794</v>
      </c>
      <c r="F98" s="196">
        <f t="shared" si="37"/>
        <v>4.6814207454272448E-4</v>
      </c>
      <c r="G98" s="280"/>
    </row>
    <row r="99" spans="1:9" x14ac:dyDescent="0.3">
      <c r="A99" s="156">
        <v>280</v>
      </c>
      <c r="B99" s="96" t="s">
        <v>450</v>
      </c>
      <c r="C99" s="142">
        <v>6.3E-3</v>
      </c>
      <c r="D99" s="286"/>
      <c r="E99" s="97">
        <v>0.671882667556436</v>
      </c>
      <c r="F99" s="196">
        <f t="shared" si="37"/>
        <v>4.8122248805697006E-4</v>
      </c>
      <c r="G99" s="280"/>
    </row>
    <row r="100" spans="1:9" x14ac:dyDescent="0.3">
      <c r="A100" s="156">
        <v>272</v>
      </c>
      <c r="B100" s="96" t="s">
        <v>450</v>
      </c>
      <c r="C100" s="189">
        <v>0.02</v>
      </c>
      <c r="D100" s="286">
        <f>0.683366343387704*10000</f>
        <v>6833.66343387704</v>
      </c>
      <c r="E100" s="97">
        <v>4.6125371076705193</v>
      </c>
      <c r="F100" s="196">
        <f>E100/$D$100</f>
        <v>6.7497282421086734E-4</v>
      </c>
      <c r="G100" s="279">
        <f>AVERAGE(F100:F104)</f>
        <v>6.7840438717794841E-4</v>
      </c>
    </row>
    <row r="101" spans="1:9" x14ac:dyDescent="0.3">
      <c r="A101" s="156">
        <v>273</v>
      </c>
      <c r="B101" s="96" t="s">
        <v>450</v>
      </c>
      <c r="C101" s="189">
        <v>0.02</v>
      </c>
      <c r="D101" s="286"/>
      <c r="E101" s="97">
        <v>3.7385831999974997</v>
      </c>
      <c r="F101" s="196">
        <f t="shared" ref="F101:F104" si="38">E101/$D$100</f>
        <v>5.4708330841462529E-4</v>
      </c>
      <c r="G101" s="280"/>
    </row>
    <row r="102" spans="1:9" x14ac:dyDescent="0.3">
      <c r="A102" s="156">
        <v>274</v>
      </c>
      <c r="B102" s="96" t="s">
        <v>450</v>
      </c>
      <c r="C102" s="189">
        <v>0.02</v>
      </c>
      <c r="D102" s="286"/>
      <c r="E102" s="97">
        <v>3.2035337123380203</v>
      </c>
      <c r="F102" s="196">
        <f t="shared" si="38"/>
        <v>4.6878716567410955E-4</v>
      </c>
      <c r="G102" s="280"/>
    </row>
    <row r="103" spans="1:9" x14ac:dyDescent="0.3">
      <c r="A103" s="156">
        <v>275</v>
      </c>
      <c r="B103" s="96" t="s">
        <v>450</v>
      </c>
      <c r="C103" s="189">
        <v>0.02</v>
      </c>
      <c r="D103" s="286"/>
      <c r="E103" s="97">
        <v>3.2296884779170396</v>
      </c>
      <c r="F103" s="196">
        <f t="shared" si="38"/>
        <v>4.7261450745529241E-4</v>
      </c>
      <c r="G103" s="280"/>
    </row>
    <row r="104" spans="1:9" ht="15" thickBot="1" x14ac:dyDescent="0.35">
      <c r="A104" s="174">
        <v>281</v>
      </c>
      <c r="B104" s="52" t="s">
        <v>450</v>
      </c>
      <c r="C104" s="190">
        <v>0.02</v>
      </c>
      <c r="D104" s="287"/>
      <c r="E104" s="201">
        <v>8.3955937722754594</v>
      </c>
      <c r="F104" s="202">
        <f t="shared" si="38"/>
        <v>1.2285641301348473E-3</v>
      </c>
      <c r="G104" s="283"/>
    </row>
    <row r="105" spans="1:9" x14ac:dyDescent="0.3">
      <c r="A105" s="152">
        <v>100</v>
      </c>
      <c r="B105" s="153" t="s">
        <v>447</v>
      </c>
      <c r="C105" s="193">
        <v>2E-3</v>
      </c>
      <c r="D105" s="285">
        <f>0.326451108859521*10000</f>
        <v>3264.5110885952099</v>
      </c>
      <c r="E105" s="203">
        <v>0.42129590089163299</v>
      </c>
      <c r="F105" s="204">
        <f>E105/$D$105</f>
        <v>1.2905329142959835E-4</v>
      </c>
      <c r="G105" s="282">
        <f>AVERAGE(F105:F107)</f>
        <v>1.8068009677064771E-4</v>
      </c>
      <c r="I105" s="230"/>
    </row>
    <row r="106" spans="1:9" x14ac:dyDescent="0.3">
      <c r="A106" s="156">
        <v>101</v>
      </c>
      <c r="B106" s="96" t="s">
        <v>447</v>
      </c>
      <c r="C106" s="142">
        <v>2E-3</v>
      </c>
      <c r="D106" s="286"/>
      <c r="E106" s="97">
        <v>0.60840098081647198</v>
      </c>
      <c r="F106" s="196">
        <f t="shared" ref="F106:F107" si="39">E106/$D$105</f>
        <v>1.8636817713438376E-4</v>
      </c>
      <c r="G106" s="280"/>
      <c r="I106" s="230"/>
    </row>
    <row r="107" spans="1:9" x14ac:dyDescent="0.3">
      <c r="A107" s="156">
        <v>102</v>
      </c>
      <c r="B107" s="96" t="s">
        <v>447</v>
      </c>
      <c r="C107" s="142">
        <v>2E-3</v>
      </c>
      <c r="D107" s="286"/>
      <c r="E107" s="97">
        <v>0.73979965648060009</v>
      </c>
      <c r="F107" s="196">
        <f t="shared" si="39"/>
        <v>2.2661882174796104E-4</v>
      </c>
      <c r="G107" s="280"/>
      <c r="I107" s="230"/>
    </row>
    <row r="108" spans="1:9" x14ac:dyDescent="0.3">
      <c r="A108" s="156">
        <v>104</v>
      </c>
      <c r="B108" s="96" t="s">
        <v>447</v>
      </c>
      <c r="C108" s="142">
        <v>6.3E-3</v>
      </c>
      <c r="D108" s="286">
        <f>1.58118279312757*10000</f>
        <v>15811.827931275699</v>
      </c>
      <c r="E108" s="97">
        <v>3.9263321311988002</v>
      </c>
      <c r="F108" s="196">
        <f>E108/$D$108</f>
        <v>2.4831614334940613E-4</v>
      </c>
      <c r="G108" s="279">
        <f t="shared" ref="G108" si="40">AVERAGE(F108:F110)</f>
        <v>1.2008167544118255E-4</v>
      </c>
    </row>
    <row r="109" spans="1:9" x14ac:dyDescent="0.3">
      <c r="A109" s="156">
        <v>105</v>
      </c>
      <c r="B109" s="96" t="s">
        <v>447</v>
      </c>
      <c r="C109" s="142">
        <v>6.3E-3</v>
      </c>
      <c r="D109" s="286"/>
      <c r="E109" s="97">
        <v>1.2000344379406782</v>
      </c>
      <c r="F109" s="196">
        <f t="shared" ref="F109:F110" si="41">E109/$D$108</f>
        <v>7.5894731662682564E-5</v>
      </c>
      <c r="G109" s="280"/>
    </row>
    <row r="110" spans="1:9" x14ac:dyDescent="0.3">
      <c r="A110" s="156">
        <v>106</v>
      </c>
      <c r="B110" s="96" t="s">
        <v>447</v>
      </c>
      <c r="C110" s="142">
        <v>6.3E-3</v>
      </c>
      <c r="D110" s="286"/>
      <c r="E110" s="97">
        <v>0.56976580018634204</v>
      </c>
      <c r="F110" s="196">
        <f t="shared" si="41"/>
        <v>3.6034151311458989E-5</v>
      </c>
      <c r="G110" s="280"/>
    </row>
    <row r="111" spans="1:9" x14ac:dyDescent="0.3">
      <c r="A111" s="156">
        <v>108</v>
      </c>
      <c r="B111" s="96" t="s">
        <v>447</v>
      </c>
      <c r="C111" s="189">
        <v>0.02</v>
      </c>
      <c r="D111" s="286">
        <f>2.72703109683328*10000</f>
        <v>27270.310968332797</v>
      </c>
      <c r="E111" s="97">
        <v>5.0792804685875197</v>
      </c>
      <c r="F111" s="196">
        <f>E111/$D$111</f>
        <v>1.8625678579484303E-4</v>
      </c>
      <c r="G111" s="279">
        <f t="shared" ref="G111" si="42">AVERAGE(F111:F113)</f>
        <v>1.6579978033845507E-4</v>
      </c>
    </row>
    <row r="112" spans="1:9" x14ac:dyDescent="0.3">
      <c r="A112" s="156">
        <v>109</v>
      </c>
      <c r="B112" s="96" t="s">
        <v>447</v>
      </c>
      <c r="C112" s="189">
        <v>0.02</v>
      </c>
      <c r="D112" s="286"/>
      <c r="E112" s="97">
        <v>4.9657425856938202</v>
      </c>
      <c r="F112" s="196">
        <f t="shared" ref="F112:F113" si="43">E112/$D$111</f>
        <v>1.8209336121836702E-4</v>
      </c>
      <c r="G112" s="280"/>
    </row>
    <row r="113" spans="1:11" ht="15" thickBot="1" x14ac:dyDescent="0.35">
      <c r="A113" s="174">
        <v>110</v>
      </c>
      <c r="B113" s="52" t="s">
        <v>447</v>
      </c>
      <c r="C113" s="190">
        <v>0.02</v>
      </c>
      <c r="D113" s="287"/>
      <c r="E113" s="201">
        <v>3.5192116506514797</v>
      </c>
      <c r="F113" s="202">
        <f t="shared" si="43"/>
        <v>1.2904919400215519E-4</v>
      </c>
      <c r="G113" s="283"/>
    </row>
    <row r="114" spans="1:11" x14ac:dyDescent="0.3">
      <c r="A114" s="152">
        <v>124</v>
      </c>
      <c r="B114" s="153" t="s">
        <v>448</v>
      </c>
      <c r="C114" s="193">
        <v>2E-3</v>
      </c>
      <c r="D114" s="285">
        <f>0.09292188439112*10000</f>
        <v>929.21884391119988</v>
      </c>
      <c r="E114" s="203">
        <v>2.78816649716997E-2</v>
      </c>
      <c r="F114" s="204">
        <f>E114/$D$114</f>
        <v>3.0005488109068299E-5</v>
      </c>
      <c r="G114" s="282">
        <f t="shared" ref="G114:G117" si="44">AVERAGE(F114:F116)</f>
        <v>1.0173230094772501E-4</v>
      </c>
      <c r="I114" s="230">
        <f>AVERAGE(E114:E116)</f>
        <v>9.4531571075071305E-2</v>
      </c>
      <c r="J114">
        <f>_xlfn.STDEV.S(E114:E116)</f>
        <v>6.886161581935886E-2</v>
      </c>
      <c r="K114" s="230" t="s">
        <v>473</v>
      </c>
    </row>
    <row r="115" spans="1:11" x14ac:dyDescent="0.3">
      <c r="A115" s="156">
        <v>125</v>
      </c>
      <c r="B115" s="96" t="s">
        <v>448</v>
      </c>
      <c r="C115" s="142">
        <v>2E-3</v>
      </c>
      <c r="D115" s="286"/>
      <c r="E115" s="97">
        <v>0.16541001458452659</v>
      </c>
      <c r="F115" s="196">
        <f t="shared" ref="F115:F116" si="45">E115/$D$114</f>
        <v>1.7800975052151857E-4</v>
      </c>
      <c r="G115" s="280"/>
      <c r="I115" s="230">
        <f>AVERAGE(E117:E119)</f>
        <v>1.6801715539819291</v>
      </c>
      <c r="J115">
        <f>_xlfn.STDEV.S(E117:E119)</f>
        <v>0.24748191263750979</v>
      </c>
      <c r="K115" s="230" t="s">
        <v>474</v>
      </c>
    </row>
    <row r="116" spans="1:11" x14ac:dyDescent="0.3">
      <c r="A116" s="156">
        <v>126</v>
      </c>
      <c r="B116" s="96" t="s">
        <v>448</v>
      </c>
      <c r="C116" s="142">
        <v>2E-3</v>
      </c>
      <c r="D116" s="286"/>
      <c r="E116" s="97">
        <v>9.0303033668987606E-2</v>
      </c>
      <c r="F116" s="196">
        <f t="shared" si="45"/>
        <v>9.7181664212588173E-5</v>
      </c>
      <c r="G116" s="280"/>
      <c r="I116" s="230">
        <f>AVERAGE(E122:E123,E120)</f>
        <v>4.5330547618671675</v>
      </c>
      <c r="J116">
        <f>_xlfn.STDEV.S(E122:E123,E120)</f>
        <v>0.60528230775415914</v>
      </c>
      <c r="K116" s="230" t="s">
        <v>479</v>
      </c>
    </row>
    <row r="117" spans="1:11" x14ac:dyDescent="0.3">
      <c r="A117" s="156">
        <v>128</v>
      </c>
      <c r="B117" s="96" t="s">
        <v>448</v>
      </c>
      <c r="C117" s="142">
        <v>6.3E-3</v>
      </c>
      <c r="D117" s="286">
        <f>1.36298319882806*10000</f>
        <v>13629.831988280601</v>
      </c>
      <c r="E117" s="97">
        <v>1.545923785330414</v>
      </c>
      <c r="F117" s="196">
        <f>E117/$D$117</f>
        <v>1.1342207201524218E-4</v>
      </c>
      <c r="G117" s="279">
        <f t="shared" si="44"/>
        <v>1.2327162619661037E-4</v>
      </c>
    </row>
    <row r="118" spans="1:11" x14ac:dyDescent="0.3">
      <c r="A118" s="156">
        <v>129</v>
      </c>
      <c r="B118" s="96" t="s">
        <v>448</v>
      </c>
      <c r="C118" s="142">
        <v>6.3E-3</v>
      </c>
      <c r="D118" s="286"/>
      <c r="E118" s="97">
        <v>1.965768433302004</v>
      </c>
      <c r="F118" s="196">
        <f t="shared" ref="F118:F119" si="46">E118/$D$117</f>
        <v>1.4422543395929162E-4</v>
      </c>
      <c r="G118" s="280"/>
    </row>
    <row r="119" spans="1:11" x14ac:dyDescent="0.3">
      <c r="A119" s="156">
        <v>130</v>
      </c>
      <c r="B119" s="96" t="s">
        <v>448</v>
      </c>
      <c r="C119" s="142">
        <v>6.3E-3</v>
      </c>
      <c r="D119" s="286"/>
      <c r="E119" s="97">
        <v>1.528822443313369</v>
      </c>
      <c r="F119" s="196">
        <f t="shared" si="46"/>
        <v>1.1216737261529733E-4</v>
      </c>
      <c r="G119" s="280"/>
    </row>
    <row r="120" spans="1:11" x14ac:dyDescent="0.3">
      <c r="A120" s="156">
        <v>132</v>
      </c>
      <c r="B120" s="96" t="s">
        <v>448</v>
      </c>
      <c r="C120" s="189">
        <v>0.02</v>
      </c>
      <c r="D120" s="286">
        <f>1.74036684574412*10000</f>
        <v>17403.668457441199</v>
      </c>
      <c r="E120" s="97">
        <v>5.1010889387972806</v>
      </c>
      <c r="F120" s="196">
        <f>E120/$D$120</f>
        <v>2.931042355392741E-4</v>
      </c>
      <c r="G120" s="279">
        <f>AVERAGE(F120:F123)</f>
        <v>2.8337717505967191E-4</v>
      </c>
      <c r="H120" s="231">
        <f>AVERAGE(F120,F122:F123)</f>
        <v>2.6046547444593451E-4</v>
      </c>
    </row>
    <row r="121" spans="1:11" x14ac:dyDescent="0.3">
      <c r="A121" s="156">
        <v>133</v>
      </c>
      <c r="B121" s="96" t="s">
        <v>448</v>
      </c>
      <c r="C121" s="189">
        <v>0.02</v>
      </c>
      <c r="D121" s="286"/>
      <c r="E121" s="241">
        <v>6.1280453269777189</v>
      </c>
      <c r="F121" s="242">
        <f t="shared" ref="F121:F123" si="47">E121/$D$120</f>
        <v>3.5211227690088413E-4</v>
      </c>
      <c r="G121" s="280"/>
      <c r="H121" s="243" t="s">
        <v>478</v>
      </c>
      <c r="I121" s="231">
        <f>AVERAGE(F120,F122:F123)</f>
        <v>2.6046547444593451E-4</v>
      </c>
    </row>
    <row r="122" spans="1:11" x14ac:dyDescent="0.3">
      <c r="A122" s="156">
        <v>134</v>
      </c>
      <c r="B122" s="96" t="s">
        <v>448</v>
      </c>
      <c r="C122" s="189">
        <v>0.02</v>
      </c>
      <c r="D122" s="286"/>
      <c r="E122" s="97">
        <v>3.8963769973129003</v>
      </c>
      <c r="F122" s="196">
        <f t="shared" si="47"/>
        <v>2.2388251114074435E-4</v>
      </c>
      <c r="G122" s="280"/>
    </row>
    <row r="123" spans="1:11" ht="15" thickBot="1" x14ac:dyDescent="0.35">
      <c r="A123" s="174">
        <v>135</v>
      </c>
      <c r="B123" s="52" t="s">
        <v>448</v>
      </c>
      <c r="C123" s="190">
        <v>0.02</v>
      </c>
      <c r="D123" s="287"/>
      <c r="E123" s="201">
        <v>4.6016983494913202</v>
      </c>
      <c r="F123" s="202">
        <f t="shared" si="47"/>
        <v>2.6440967665778504E-4</v>
      </c>
      <c r="G123" s="283"/>
    </row>
    <row r="124" spans="1:11" x14ac:dyDescent="0.3">
      <c r="A124" s="152">
        <v>137</v>
      </c>
      <c r="B124" s="153" t="s">
        <v>449</v>
      </c>
      <c r="C124" s="193">
        <v>2E-3</v>
      </c>
      <c r="D124" s="285">
        <f>0.00971903670530376*10000</f>
        <v>97.190367053037605</v>
      </c>
      <c r="E124" s="203">
        <v>1.8722655476718641E-2</v>
      </c>
      <c r="F124" s="204">
        <f>E124/$D$124</f>
        <v>1.9263900368337461E-4</v>
      </c>
      <c r="G124" s="282">
        <f>AVERAGE(F124:F126)</f>
        <v>2.5279459178421102E-4</v>
      </c>
    </row>
    <row r="125" spans="1:11" x14ac:dyDescent="0.3">
      <c r="A125" s="156">
        <v>138</v>
      </c>
      <c r="B125" s="96" t="s">
        <v>449</v>
      </c>
      <c r="C125" s="142">
        <v>2E-3</v>
      </c>
      <c r="D125" s="286"/>
      <c r="E125" s="97">
        <v>3.1250002845679796E-2</v>
      </c>
      <c r="F125" s="196">
        <f t="shared" ref="F125:F126" si="48">E125/$D$124</f>
        <v>3.2153395231676E-4</v>
      </c>
      <c r="G125" s="280"/>
      <c r="I125" s="230">
        <f>AVERAGE(E124:E126)</f>
        <v>2.4569199164530278E-2</v>
      </c>
      <c r="J125">
        <f>_xlfn.STDEV.S(E124:E126)</f>
        <v>6.3052042257184422E-3</v>
      </c>
      <c r="K125" s="230" t="s">
        <v>475</v>
      </c>
    </row>
    <row r="126" spans="1:11" x14ac:dyDescent="0.3">
      <c r="A126" s="156">
        <v>139</v>
      </c>
      <c r="B126" s="96" t="s">
        <v>449</v>
      </c>
      <c r="C126" s="142">
        <v>2E-3</v>
      </c>
      <c r="D126" s="286"/>
      <c r="E126" s="97">
        <v>2.3734939171192397E-2</v>
      </c>
      <c r="F126" s="196">
        <f t="shared" si="48"/>
        <v>2.4421081935249858E-4</v>
      </c>
      <c r="G126" s="280"/>
      <c r="I126" s="230">
        <f>AVERAGE(E127:E129)</f>
        <v>0.1230317810245138</v>
      </c>
      <c r="J126">
        <f>_xlfn.STDEV.S(E127:E129)</f>
        <v>1.1772448405068249E-2</v>
      </c>
      <c r="K126" s="230" t="s">
        <v>476</v>
      </c>
    </row>
    <row r="127" spans="1:11" x14ac:dyDescent="0.3">
      <c r="A127" s="156">
        <v>141</v>
      </c>
      <c r="B127" s="96" t="s">
        <v>449</v>
      </c>
      <c r="C127" s="142">
        <v>6.3E-3</v>
      </c>
      <c r="D127" s="286">
        <f>0.0147601931494777*10000</f>
        <v>147.60193149477701</v>
      </c>
      <c r="E127" s="97">
        <v>0.13231376411867479</v>
      </c>
      <c r="F127" s="196">
        <f>E127/$D$127</f>
        <v>8.964229856528456E-4</v>
      </c>
      <c r="G127" s="279">
        <f>AVERAGE(F127:F129)</f>
        <v>8.3353774424603218E-4</v>
      </c>
      <c r="I127" s="230">
        <f>AVERAGE(E130:E131, E133)</f>
        <v>0.76066803766202096</v>
      </c>
      <c r="J127">
        <f>_xlfn.STDEV.S(E130:E131, E133)</f>
        <v>0.40586217048704731</v>
      </c>
      <c r="K127" s="230" t="s">
        <v>477</v>
      </c>
    </row>
    <row r="128" spans="1:11" x14ac:dyDescent="0.3">
      <c r="A128" s="156">
        <v>142</v>
      </c>
      <c r="B128" s="96" t="s">
        <v>449</v>
      </c>
      <c r="C128" s="142">
        <v>6.3E-3</v>
      </c>
      <c r="D128" s="286"/>
      <c r="E128" s="97">
        <v>0.1097899677823988</v>
      </c>
      <c r="F128" s="196">
        <f t="shared" ref="F128:F129" si="49">E128/$D$127</f>
        <v>7.4382473637402092E-4</v>
      </c>
      <c r="G128" s="280"/>
    </row>
    <row r="129" spans="1:9" x14ac:dyDescent="0.3">
      <c r="A129" s="156">
        <v>143</v>
      </c>
      <c r="B129" s="96" t="s">
        <v>449</v>
      </c>
      <c r="C129" s="142">
        <v>6.3E-3</v>
      </c>
      <c r="D129" s="286"/>
      <c r="E129" s="97">
        <v>0.12699161117246779</v>
      </c>
      <c r="F129" s="196">
        <f t="shared" si="49"/>
        <v>8.603655107112299E-4</v>
      </c>
      <c r="G129" s="280"/>
    </row>
    <row r="130" spans="1:9" x14ac:dyDescent="0.3">
      <c r="A130" s="156">
        <v>145</v>
      </c>
      <c r="B130" s="96" t="s">
        <v>449</v>
      </c>
      <c r="C130" s="189">
        <v>0.02</v>
      </c>
      <c r="D130" s="286">
        <f>0.124422936953645*10000</f>
        <v>1244.2293695364499</v>
      </c>
      <c r="E130" s="97">
        <v>0.61064916431413696</v>
      </c>
      <c r="F130" s="196">
        <f>E130/$D$130</f>
        <v>4.9078504274629076E-4</v>
      </c>
      <c r="G130" s="279">
        <f>AVERAGE(F130:F133)</f>
        <v>5.4666904803444974E-4</v>
      </c>
    </row>
    <row r="131" spans="1:9" x14ac:dyDescent="0.3">
      <c r="A131" s="156">
        <v>146</v>
      </c>
      <c r="B131" s="96" t="s">
        <v>449</v>
      </c>
      <c r="C131" s="189">
        <v>0.02</v>
      </c>
      <c r="D131" s="286"/>
      <c r="E131" s="97">
        <v>0.45117148652558997</v>
      </c>
      <c r="F131" s="196">
        <f t="shared" ref="F131:F133" si="50">E131/$D$130</f>
        <v>3.6261118534252121E-4</v>
      </c>
      <c r="G131" s="280"/>
    </row>
    <row r="132" spans="1:9" x14ac:dyDescent="0.3">
      <c r="A132" s="156">
        <v>147</v>
      </c>
      <c r="B132" s="96" t="s">
        <v>449</v>
      </c>
      <c r="C132" s="189">
        <v>0.02</v>
      </c>
      <c r="D132" s="286"/>
      <c r="E132" s="241">
        <v>0.43872262693791597</v>
      </c>
      <c r="F132" s="242">
        <f t="shared" si="50"/>
        <v>3.5260590826703155E-4</v>
      </c>
      <c r="G132" s="280"/>
      <c r="H132" s="243" t="s">
        <v>478</v>
      </c>
    </row>
    <row r="133" spans="1:9" ht="15" thickBot="1" x14ac:dyDescent="0.35">
      <c r="A133" s="158">
        <v>148</v>
      </c>
      <c r="B133" s="79" t="s">
        <v>449</v>
      </c>
      <c r="C133" s="191">
        <v>0.02</v>
      </c>
      <c r="D133" s="292"/>
      <c r="E133" s="194">
        <v>1.2201834621463359</v>
      </c>
      <c r="F133" s="197">
        <f t="shared" si="50"/>
        <v>9.8067405578195562E-4</v>
      </c>
      <c r="G133" s="281"/>
      <c r="H133" s="231"/>
      <c r="I133" s="231">
        <f>AVERAGE(F130:F131,F133)</f>
        <v>6.1135676129025584E-4</v>
      </c>
    </row>
  </sheetData>
  <mergeCells count="73">
    <mergeCell ref="I11:I13"/>
    <mergeCell ref="D130:D133"/>
    <mergeCell ref="D114:D116"/>
    <mergeCell ref="D117:D119"/>
    <mergeCell ref="D120:D123"/>
    <mergeCell ref="D124:D126"/>
    <mergeCell ref="D127:D129"/>
    <mergeCell ref="D105:D107"/>
    <mergeCell ref="D108:D110"/>
    <mergeCell ref="D111:D113"/>
    <mergeCell ref="D63:D65"/>
    <mergeCell ref="D66:D68"/>
    <mergeCell ref="D69:D71"/>
    <mergeCell ref="D90:D94"/>
    <mergeCell ref="D95:D99"/>
    <mergeCell ref="D100:D104"/>
    <mergeCell ref="D87:D89"/>
    <mergeCell ref="D72:D74"/>
    <mergeCell ref="D75:D77"/>
    <mergeCell ref="D78:D80"/>
    <mergeCell ref="D24:D26"/>
    <mergeCell ref="D27:D29"/>
    <mergeCell ref="D30:D34"/>
    <mergeCell ref="D35:D40"/>
    <mergeCell ref="D41:D46"/>
    <mergeCell ref="D47:D53"/>
    <mergeCell ref="D54:D56"/>
    <mergeCell ref="D57:D59"/>
    <mergeCell ref="D60:D62"/>
    <mergeCell ref="D81:D83"/>
    <mergeCell ref="D84:D86"/>
    <mergeCell ref="D15:D17"/>
    <mergeCell ref="D18:D20"/>
    <mergeCell ref="D21:D23"/>
    <mergeCell ref="D2:D6"/>
    <mergeCell ref="D7:D11"/>
    <mergeCell ref="D12:D14"/>
    <mergeCell ref="G47:G53"/>
    <mergeCell ref="G2:G6"/>
    <mergeCell ref="G7:G11"/>
    <mergeCell ref="G12:G14"/>
    <mergeCell ref="G15:G17"/>
    <mergeCell ref="G18:G20"/>
    <mergeCell ref="G21:G23"/>
    <mergeCell ref="G24:G26"/>
    <mergeCell ref="G27:G29"/>
    <mergeCell ref="G30:G34"/>
    <mergeCell ref="G35:G40"/>
    <mergeCell ref="G41:G46"/>
    <mergeCell ref="G87:G89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6"/>
    <mergeCell ref="G130:G133"/>
    <mergeCell ref="G90:G94"/>
    <mergeCell ref="G95:G99"/>
    <mergeCell ref="G100:G104"/>
    <mergeCell ref="G105:G107"/>
    <mergeCell ref="G108:G110"/>
    <mergeCell ref="G111:G113"/>
    <mergeCell ref="G114:G116"/>
    <mergeCell ref="G117:G119"/>
    <mergeCell ref="G120:G123"/>
    <mergeCell ref="G124:G126"/>
    <mergeCell ref="G127:G1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4C0E-9E4D-4A62-AB7D-A297064B9F98}">
  <sheetPr>
    <tabColor rgb="FF00B0F0"/>
  </sheetPr>
  <dimension ref="A1:J30"/>
  <sheetViews>
    <sheetView workbookViewId="0">
      <selection activeCell="L10" sqref="L10"/>
    </sheetView>
  </sheetViews>
  <sheetFormatPr defaultRowHeight="14.4" x14ac:dyDescent="0.3"/>
  <cols>
    <col min="4" max="4" width="11.88671875" customWidth="1"/>
    <col min="5" max="6" width="16.44140625" customWidth="1"/>
  </cols>
  <sheetData>
    <row r="1" spans="1:10" ht="15" thickBot="1" x14ac:dyDescent="0.35">
      <c r="A1" s="298"/>
      <c r="B1" s="299"/>
      <c r="C1" s="300" t="s">
        <v>287</v>
      </c>
      <c r="D1" s="301"/>
      <c r="E1" s="301"/>
      <c r="F1" s="301"/>
      <c r="G1" t="s">
        <v>482</v>
      </c>
      <c r="H1" t="s">
        <v>480</v>
      </c>
    </row>
    <row r="2" spans="1:10" x14ac:dyDescent="0.3">
      <c r="A2" s="37" t="s">
        <v>262</v>
      </c>
      <c r="B2" s="135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10" x14ac:dyDescent="0.3">
      <c r="A3" s="33" t="s">
        <v>213</v>
      </c>
      <c r="B3" s="34" t="s">
        <v>6</v>
      </c>
      <c r="C3" s="103">
        <v>161</v>
      </c>
      <c r="D3" s="104">
        <v>-4.2484179961765198</v>
      </c>
      <c r="E3" s="105">
        <f>D3*20/1000</f>
        <v>-8.4968359923530398E-2</v>
      </c>
      <c r="F3" s="105">
        <f>E3</f>
        <v>-8.4968359923530398E-2</v>
      </c>
      <c r="G3" s="230">
        <f>AVERAGE(F3:F6)</f>
        <v>-3.411677727043836E-2</v>
      </c>
      <c r="H3" s="230">
        <f>_xlfn.STDEV.S(F3:F6)</f>
        <v>5.8211347037643697E-2</v>
      </c>
    </row>
    <row r="4" spans="1:10" x14ac:dyDescent="0.3">
      <c r="A4" s="33" t="s">
        <v>162</v>
      </c>
      <c r="B4" s="34" t="s">
        <v>6</v>
      </c>
      <c r="C4" s="103">
        <v>166</v>
      </c>
      <c r="D4" s="104">
        <v>-2.3379333429101701</v>
      </c>
      <c r="E4" s="105">
        <f t="shared" ref="E4:E6" si="0">D4*20/1000</f>
        <v>-4.6758666858203395E-2</v>
      </c>
      <c r="F4" s="105">
        <f>E4</f>
        <v>-4.6758666858203395E-2</v>
      </c>
      <c r="H4" s="230"/>
    </row>
    <row r="5" spans="1:10" x14ac:dyDescent="0.3">
      <c r="A5" s="33" t="s">
        <v>160</v>
      </c>
      <c r="B5" s="34" t="s">
        <v>6</v>
      </c>
      <c r="C5" s="103">
        <v>171</v>
      </c>
      <c r="D5" s="104">
        <v>1.2938317251804401</v>
      </c>
      <c r="E5" s="105">
        <f t="shared" si="0"/>
        <v>2.5876634503608803E-2</v>
      </c>
      <c r="F5" s="294">
        <f>AVERAGE(E5:E6)</f>
        <v>2.9376694970418702E-2</v>
      </c>
      <c r="H5" s="230"/>
    </row>
    <row r="6" spans="1:10" ht="15" thickBot="1" x14ac:dyDescent="0.35">
      <c r="A6" s="33" t="s">
        <v>160</v>
      </c>
      <c r="B6" s="34" t="s">
        <v>6</v>
      </c>
      <c r="C6" s="145">
        <v>171</v>
      </c>
      <c r="D6" s="111">
        <v>1.6438377718614301</v>
      </c>
      <c r="E6" s="112">
        <f t="shared" si="0"/>
        <v>3.2876755437228601E-2</v>
      </c>
      <c r="F6" s="295"/>
      <c r="H6" s="230"/>
    </row>
    <row r="7" spans="1:10" x14ac:dyDescent="0.3">
      <c r="A7" s="37" t="s">
        <v>211</v>
      </c>
      <c r="B7" s="38">
        <v>2E-3</v>
      </c>
      <c r="C7" s="113">
        <v>162</v>
      </c>
      <c r="D7" s="114">
        <v>0.95933804508883802</v>
      </c>
      <c r="E7" s="115">
        <f>D7*20/1000</f>
        <v>1.9186760901776762E-2</v>
      </c>
      <c r="F7" s="296">
        <f>AVERAGE(E7:E8)</f>
        <v>2.7617461165167782E-2</v>
      </c>
      <c r="H7" s="230"/>
      <c r="J7" s="230"/>
    </row>
    <row r="8" spans="1:10" x14ac:dyDescent="0.3">
      <c r="A8" s="33" t="s">
        <v>211</v>
      </c>
      <c r="B8" s="39">
        <v>2E-3</v>
      </c>
      <c r="C8" s="109">
        <v>162</v>
      </c>
      <c r="D8" s="104">
        <v>1.80240807142794</v>
      </c>
      <c r="E8" s="105">
        <f t="shared" ref="E8:E24" si="1">D8*20/1000</f>
        <v>3.6048161428558802E-2</v>
      </c>
      <c r="F8" s="297"/>
      <c r="G8" s="230">
        <f>AVERAGE(F7:F15)</f>
        <v>0.14014635209505921</v>
      </c>
      <c r="H8" s="230">
        <f>_xlfn.STDEV.S(F7:F15)</f>
        <v>0.15978842456495732</v>
      </c>
    </row>
    <row r="9" spans="1:10" x14ac:dyDescent="0.3">
      <c r="A9" s="33" t="s">
        <v>164</v>
      </c>
      <c r="B9" s="39">
        <v>2E-3</v>
      </c>
      <c r="C9" s="109">
        <v>163</v>
      </c>
      <c r="D9" s="104">
        <v>3.65541990155601</v>
      </c>
      <c r="E9" s="105">
        <f t="shared" si="1"/>
        <v>7.3108398031120209E-2</v>
      </c>
      <c r="F9" s="294">
        <f>AVERAGE(E9:E10)</f>
        <v>7.736196887658961E-2</v>
      </c>
      <c r="H9" s="230"/>
    </row>
    <row r="10" spans="1:10" x14ac:dyDescent="0.3">
      <c r="A10" s="33" t="s">
        <v>164</v>
      </c>
      <c r="B10" s="39">
        <v>2E-3</v>
      </c>
      <c r="C10" s="109">
        <v>163</v>
      </c>
      <c r="D10" s="104">
        <v>4.0807769861029497</v>
      </c>
      <c r="E10" s="105">
        <f t="shared" si="1"/>
        <v>8.1615539722058997E-2</v>
      </c>
      <c r="F10" s="297"/>
      <c r="H10" s="230"/>
    </row>
    <row r="11" spans="1:10" x14ac:dyDescent="0.3">
      <c r="A11" s="33" t="s">
        <v>154</v>
      </c>
      <c r="B11" s="39">
        <v>2E-3</v>
      </c>
      <c r="C11" s="109">
        <v>164</v>
      </c>
      <c r="D11" s="104">
        <v>5.85318663989848</v>
      </c>
      <c r="E11" s="105">
        <f t="shared" si="1"/>
        <v>0.11706373279796961</v>
      </c>
      <c r="F11" s="294">
        <f>AVERAGE(E11:E12)</f>
        <v>0.10211009393361541</v>
      </c>
      <c r="H11" s="230"/>
    </row>
    <row r="12" spans="1:10" x14ac:dyDescent="0.3">
      <c r="A12" s="33" t="s">
        <v>154</v>
      </c>
      <c r="B12" s="39">
        <v>2E-3</v>
      </c>
      <c r="C12" s="109">
        <v>164</v>
      </c>
      <c r="D12" s="104">
        <v>4.3578227534630596</v>
      </c>
      <c r="E12" s="105">
        <f t="shared" si="1"/>
        <v>8.7156455069261202E-2</v>
      </c>
      <c r="F12" s="297"/>
      <c r="H12" s="230"/>
    </row>
    <row r="13" spans="1:10" x14ac:dyDescent="0.3">
      <c r="A13" s="33" t="s">
        <v>179</v>
      </c>
      <c r="B13" s="39">
        <v>2E-3</v>
      </c>
      <c r="C13" s="109">
        <v>165</v>
      </c>
      <c r="D13" s="104">
        <v>3.58613129642921</v>
      </c>
      <c r="E13" s="105">
        <f t="shared" si="1"/>
        <v>7.1722625928584194E-2</v>
      </c>
      <c r="F13" s="144">
        <f>E13</f>
        <v>7.1722625928584194E-2</v>
      </c>
      <c r="H13" s="230"/>
    </row>
    <row r="14" spans="1:10" x14ac:dyDescent="0.3">
      <c r="A14" s="35" t="s">
        <v>199</v>
      </c>
      <c r="B14" s="43">
        <v>2E-3</v>
      </c>
      <c r="C14" s="116">
        <v>175</v>
      </c>
      <c r="D14" s="117">
        <v>20.480365332461901</v>
      </c>
      <c r="E14" s="105">
        <f t="shared" si="1"/>
        <v>0.409607306649238</v>
      </c>
      <c r="F14" s="294">
        <f>AVERAGE(E14:E15)</f>
        <v>0.42191961057133903</v>
      </c>
      <c r="H14" s="230"/>
    </row>
    <row r="15" spans="1:10" ht="15" thickBot="1" x14ac:dyDescent="0.35">
      <c r="A15" s="40" t="s">
        <v>199</v>
      </c>
      <c r="B15" s="41">
        <v>2E-3</v>
      </c>
      <c r="C15" s="116">
        <v>175</v>
      </c>
      <c r="D15" s="117">
        <v>21.711595724672001</v>
      </c>
      <c r="E15" s="118">
        <f t="shared" si="1"/>
        <v>0.43423191449344006</v>
      </c>
      <c r="F15" s="296"/>
      <c r="H15" s="230"/>
    </row>
    <row r="16" spans="1:10" x14ac:dyDescent="0.3">
      <c r="A16" s="31" t="s">
        <v>218</v>
      </c>
      <c r="B16" s="42">
        <v>6.3E-3</v>
      </c>
      <c r="C16" s="106">
        <v>167</v>
      </c>
      <c r="D16" s="107">
        <v>19.162588024336198</v>
      </c>
      <c r="E16" s="108">
        <f t="shared" si="1"/>
        <v>0.38325176048672399</v>
      </c>
      <c r="F16" s="147">
        <f>E16</f>
        <v>0.38325176048672399</v>
      </c>
      <c r="H16" s="230"/>
    </row>
    <row r="17" spans="1:8" x14ac:dyDescent="0.3">
      <c r="A17" s="33" t="s">
        <v>197</v>
      </c>
      <c r="B17" s="39">
        <v>6.3E-3</v>
      </c>
      <c r="C17" s="109">
        <v>168</v>
      </c>
      <c r="D17" s="104">
        <v>20.1088687455191</v>
      </c>
      <c r="E17" s="105">
        <f t="shared" si="1"/>
        <v>0.40217737491038202</v>
      </c>
      <c r="F17" s="144">
        <f>E17</f>
        <v>0.40217737491038202</v>
      </c>
      <c r="G17" s="230">
        <f>AVERAGE(F16:F21)</f>
        <v>0.50268447098575975</v>
      </c>
      <c r="H17" s="230">
        <f>_xlfn.STDEV.S(F16:F21)</f>
        <v>0.10686186975149611</v>
      </c>
    </row>
    <row r="18" spans="1:8" x14ac:dyDescent="0.3">
      <c r="A18" s="33" t="s">
        <v>187</v>
      </c>
      <c r="B18" s="39">
        <v>6.3E-3</v>
      </c>
      <c r="C18" s="109">
        <v>169</v>
      </c>
      <c r="D18" s="104">
        <v>24.514615531191499</v>
      </c>
      <c r="E18" s="105">
        <f t="shared" si="1"/>
        <v>0.49029231062382994</v>
      </c>
      <c r="F18" s="294">
        <f>AVERAGE(E18:E19)</f>
        <v>0.51742698364628104</v>
      </c>
      <c r="H18" s="230"/>
    </row>
    <row r="19" spans="1:8" x14ac:dyDescent="0.3">
      <c r="A19" s="33" t="s">
        <v>187</v>
      </c>
      <c r="B19" s="39">
        <v>6.3E-3</v>
      </c>
      <c r="C19" s="109">
        <v>169</v>
      </c>
      <c r="D19" s="104">
        <v>27.228082833436599</v>
      </c>
      <c r="E19" s="105">
        <f t="shared" si="1"/>
        <v>0.54456165666873202</v>
      </c>
      <c r="F19" s="297"/>
      <c r="H19" s="230"/>
    </row>
    <row r="20" spans="1:8" x14ac:dyDescent="0.3">
      <c r="A20" s="33" t="s">
        <v>209</v>
      </c>
      <c r="B20" s="39">
        <v>6.3E-3</v>
      </c>
      <c r="C20" s="109">
        <v>170</v>
      </c>
      <c r="D20" s="104">
        <v>30.492414889709799</v>
      </c>
      <c r="E20" s="105">
        <f t="shared" si="1"/>
        <v>0.60984829779419603</v>
      </c>
      <c r="F20" s="144">
        <f>E20</f>
        <v>0.60984829779419603</v>
      </c>
      <c r="H20" s="230"/>
    </row>
    <row r="21" spans="1:8" ht="15" thickBot="1" x14ac:dyDescent="0.35">
      <c r="A21" s="33" t="s">
        <v>185</v>
      </c>
      <c r="B21" s="39">
        <v>6.3E-3</v>
      </c>
      <c r="C21" s="110">
        <v>176</v>
      </c>
      <c r="D21" s="111">
        <v>30.035896904560801</v>
      </c>
      <c r="E21" s="112">
        <f t="shared" si="1"/>
        <v>0.60071793809121599</v>
      </c>
      <c r="F21" s="148">
        <f>E21</f>
        <v>0.60071793809121599</v>
      </c>
      <c r="H21" s="230"/>
    </row>
    <row r="22" spans="1:8" x14ac:dyDescent="0.3">
      <c r="A22" s="31" t="s">
        <v>176</v>
      </c>
      <c r="B22" s="138">
        <v>0.02</v>
      </c>
      <c r="C22" s="113">
        <v>172</v>
      </c>
      <c r="D22" s="114">
        <v>69.298637654396003</v>
      </c>
      <c r="E22" s="115">
        <f t="shared" si="1"/>
        <v>1.38597275308792</v>
      </c>
      <c r="F22" s="146">
        <f>E22</f>
        <v>1.38597275308792</v>
      </c>
      <c r="G22" s="230">
        <f>AVERAGE(F22:F24)</f>
        <v>1.4706697422444439</v>
      </c>
      <c r="H22" s="230">
        <f>_xlfn.STDEV.S(F22:F24)</f>
        <v>9.1582213618516678E-2</v>
      </c>
    </row>
    <row r="23" spans="1:8" x14ac:dyDescent="0.3">
      <c r="A23" s="33" t="s">
        <v>369</v>
      </c>
      <c r="B23" s="45">
        <v>0.02</v>
      </c>
      <c r="C23" s="109">
        <v>173</v>
      </c>
      <c r="D23" s="104">
        <v>78.392771097248001</v>
      </c>
      <c r="E23" s="105">
        <f t="shared" si="1"/>
        <v>1.5678554219449601</v>
      </c>
      <c r="F23" s="144">
        <f>E23</f>
        <v>1.5678554219449601</v>
      </c>
      <c r="H23" s="230"/>
    </row>
    <row r="24" spans="1:8" ht="15" thickBot="1" x14ac:dyDescent="0.35">
      <c r="A24" s="40" t="s">
        <v>388</v>
      </c>
      <c r="B24" s="46">
        <v>0.02</v>
      </c>
      <c r="C24" s="110">
        <v>174</v>
      </c>
      <c r="D24" s="111">
        <v>72.909052585022593</v>
      </c>
      <c r="E24" s="112">
        <f t="shared" si="1"/>
        <v>1.4581810517004519</v>
      </c>
      <c r="F24" s="148">
        <f>E24</f>
        <v>1.4581810517004519</v>
      </c>
      <c r="H24" s="230"/>
    </row>
    <row r="25" spans="1:8" x14ac:dyDescent="0.3">
      <c r="B25" s="1"/>
      <c r="C25" s="1"/>
      <c r="D25" s="1"/>
      <c r="E25" s="1"/>
      <c r="F25" s="1"/>
    </row>
    <row r="26" spans="1:8" x14ac:dyDescent="0.3">
      <c r="B26" s="48"/>
      <c r="C26" s="48"/>
      <c r="D26" s="293" t="s">
        <v>267</v>
      </c>
      <c r="E26" s="293"/>
      <c r="F26" s="48"/>
    </row>
    <row r="27" spans="1:8" x14ac:dyDescent="0.3">
      <c r="D27" s="1" t="s">
        <v>263</v>
      </c>
      <c r="E27" s="1" t="s">
        <v>268</v>
      </c>
      <c r="F27" s="1"/>
    </row>
    <row r="28" spans="1:8" x14ac:dyDescent="0.3">
      <c r="D28" s="49">
        <v>2E-3</v>
      </c>
      <c r="E28" s="1" t="s">
        <v>269</v>
      </c>
      <c r="F28" s="1"/>
    </row>
    <row r="29" spans="1:8" x14ac:dyDescent="0.3">
      <c r="D29" s="49">
        <v>6.3E-3</v>
      </c>
      <c r="E29" s="1" t="s">
        <v>270</v>
      </c>
      <c r="F29" s="1"/>
    </row>
    <row r="30" spans="1:8" x14ac:dyDescent="0.3">
      <c r="D30" s="50">
        <v>0.02</v>
      </c>
      <c r="E30" s="1" t="s">
        <v>271</v>
      </c>
      <c r="F30" s="1"/>
    </row>
  </sheetData>
  <mergeCells count="9">
    <mergeCell ref="A1:B1"/>
    <mergeCell ref="C1:F1"/>
    <mergeCell ref="D26:E26"/>
    <mergeCell ref="F5:F6"/>
    <mergeCell ref="F7:F8"/>
    <mergeCell ref="F9:F10"/>
    <mergeCell ref="F11:F12"/>
    <mergeCell ref="F14:F15"/>
    <mergeCell ref="F18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49CE-FA1E-426A-BD3A-B0821EA7CA20}">
  <sheetPr>
    <tabColor rgb="FF00B0F0"/>
  </sheetPr>
  <dimension ref="A1:O25"/>
  <sheetViews>
    <sheetView workbookViewId="0">
      <selection activeCell="G25" sqref="G25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10.77734375" customWidth="1"/>
    <col min="9" max="9" width="14.77734375" bestFit="1" customWidth="1"/>
    <col min="10" max="10" width="9.33203125" bestFit="1" customWidth="1"/>
    <col min="11" max="11" width="9.33203125" customWidth="1"/>
    <col min="12" max="12" width="11.21875" bestFit="1" customWidth="1"/>
    <col min="13" max="13" width="14.77734375" bestFit="1" customWidth="1"/>
    <col min="14" max="14" width="9.33203125" bestFit="1" customWidth="1"/>
    <col min="15" max="15" width="9.33203125" customWidth="1"/>
    <col min="16" max="16" width="11.21875" bestFit="1" customWidth="1"/>
    <col min="17" max="17" width="14.77734375" bestFit="1" customWidth="1"/>
    <col min="18" max="18" width="9.33203125" bestFit="1" customWidth="1"/>
  </cols>
  <sheetData>
    <row r="1" spans="1:8" ht="15" thickBot="1" x14ac:dyDescent="0.35">
      <c r="A1" s="253"/>
      <c r="B1" s="254"/>
      <c r="C1" s="302" t="s">
        <v>55</v>
      </c>
      <c r="D1" s="303"/>
      <c r="E1" s="303"/>
      <c r="F1" s="303"/>
      <c r="G1" s="245" t="s">
        <v>482</v>
      </c>
      <c r="H1" s="245" t="s">
        <v>464</v>
      </c>
    </row>
    <row r="2" spans="1:8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</row>
    <row r="3" spans="1:8" x14ac:dyDescent="0.3">
      <c r="A3" s="33" t="s">
        <v>174</v>
      </c>
      <c r="B3" s="34" t="s">
        <v>6</v>
      </c>
      <c r="C3" s="103">
        <v>75</v>
      </c>
      <c r="D3" s="104">
        <v>-0.99324354009641602</v>
      </c>
      <c r="E3" s="105">
        <f>D3*400/1000</f>
        <v>-0.39729741603856639</v>
      </c>
      <c r="F3" s="294">
        <f>AVERAGE(E3:E4)</f>
        <v>-0.39947896621505918</v>
      </c>
      <c r="G3" s="230">
        <f>AVERAGE(F3:F7)</f>
        <v>13.350626343008456</v>
      </c>
      <c r="H3" s="230">
        <f>_xlfn.STDEV.S(F3:F7)</f>
        <v>14.84556593997627</v>
      </c>
    </row>
    <row r="4" spans="1:8" x14ac:dyDescent="0.3">
      <c r="A4" s="33" t="s">
        <v>174</v>
      </c>
      <c r="B4" s="34" t="s">
        <v>6</v>
      </c>
      <c r="C4" s="103">
        <v>75</v>
      </c>
      <c r="D4" s="104">
        <v>-1.0041512909788799</v>
      </c>
      <c r="E4" s="105">
        <f t="shared" ref="E4:E7" si="0">D4*400/1000</f>
        <v>-0.40166051639155192</v>
      </c>
      <c r="F4" s="297"/>
      <c r="H4" s="230"/>
    </row>
    <row r="5" spans="1:8" x14ac:dyDescent="0.3">
      <c r="A5" s="33" t="s">
        <v>205</v>
      </c>
      <c r="B5" s="34" t="s">
        <v>6</v>
      </c>
      <c r="C5" s="103">
        <v>79</v>
      </c>
      <c r="D5" s="104">
        <v>28.401196080217399</v>
      </c>
      <c r="E5" s="105">
        <f t="shared" si="0"/>
        <v>11.360478432086961</v>
      </c>
      <c r="F5" s="144">
        <f>E5</f>
        <v>11.360478432086961</v>
      </c>
      <c r="H5" s="230"/>
    </row>
    <row r="6" spans="1:8" x14ac:dyDescent="0.3">
      <c r="A6" s="33" t="s">
        <v>192</v>
      </c>
      <c r="B6" s="34" t="s">
        <v>6</v>
      </c>
      <c r="C6" s="103">
        <v>83</v>
      </c>
      <c r="D6" s="104">
        <v>73.279521221932697</v>
      </c>
      <c r="E6" s="105">
        <f t="shared" si="0"/>
        <v>29.311808488773082</v>
      </c>
      <c r="F6" s="294">
        <f>AVERAGE(E6:E7)</f>
        <v>29.090879563153461</v>
      </c>
      <c r="H6" s="230"/>
    </row>
    <row r="7" spans="1:8" ht="15" thickBot="1" x14ac:dyDescent="0.35">
      <c r="A7" s="31" t="s">
        <v>192</v>
      </c>
      <c r="B7" s="32" t="s">
        <v>6</v>
      </c>
      <c r="C7" s="161">
        <v>83</v>
      </c>
      <c r="D7" s="162">
        <v>72.174876593834597</v>
      </c>
      <c r="E7" s="112">
        <f t="shared" si="0"/>
        <v>28.86995063753384</v>
      </c>
      <c r="F7" s="295"/>
      <c r="H7" s="230"/>
    </row>
    <row r="8" spans="1:8" x14ac:dyDescent="0.3">
      <c r="A8" s="37" t="s">
        <v>170</v>
      </c>
      <c r="B8" s="38">
        <v>2E-3</v>
      </c>
      <c r="C8" s="113">
        <v>84</v>
      </c>
      <c r="D8" s="114">
        <v>35.490746189909999</v>
      </c>
      <c r="E8" s="115">
        <f>D8*400/1000</f>
        <v>14.196298475963998</v>
      </c>
      <c r="F8" s="146">
        <f>E8</f>
        <v>14.196298475963998</v>
      </c>
      <c r="G8" s="230">
        <f>AVERAGE(F8:F12)</f>
        <v>19.087170401438886</v>
      </c>
      <c r="H8" s="230">
        <f>_xlfn.STDEV.S(F8:F12)</f>
        <v>5.1025190692161466</v>
      </c>
    </row>
    <row r="9" spans="1:8" x14ac:dyDescent="0.3">
      <c r="A9" s="33" t="s">
        <v>181</v>
      </c>
      <c r="B9" s="39">
        <v>2E-3</v>
      </c>
      <c r="C9" s="109">
        <v>85</v>
      </c>
      <c r="D9" s="104">
        <v>46.054723476564497</v>
      </c>
      <c r="E9" s="105">
        <f t="shared" ref="E9:E15" si="1">D9*400/1000</f>
        <v>18.421889390625797</v>
      </c>
      <c r="F9" s="294">
        <f>AVERAGE(E9:E10)</f>
        <v>18.687394648298977</v>
      </c>
      <c r="H9" s="230"/>
    </row>
    <row r="10" spans="1:8" x14ac:dyDescent="0.3">
      <c r="A10" s="33" t="s">
        <v>181</v>
      </c>
      <c r="B10" s="39">
        <v>5.0000000000000001E-3</v>
      </c>
      <c r="C10" s="109">
        <v>85</v>
      </c>
      <c r="D10" s="104">
        <v>47.3822497649304</v>
      </c>
      <c r="E10" s="105">
        <f t="shared" si="1"/>
        <v>18.95289990597216</v>
      </c>
      <c r="F10" s="297"/>
      <c r="H10" s="230"/>
    </row>
    <row r="11" spans="1:8" x14ac:dyDescent="0.3">
      <c r="A11" s="33" t="s">
        <v>183</v>
      </c>
      <c r="B11" s="39">
        <v>2E-3</v>
      </c>
      <c r="C11" s="109">
        <v>86</v>
      </c>
      <c r="D11" s="104">
        <v>60.673847849801803</v>
      </c>
      <c r="E11" s="105">
        <f t="shared" si="1"/>
        <v>24.26953913992072</v>
      </c>
      <c r="F11" s="294">
        <f>AVERAGE(E11:E12)</f>
        <v>24.377818080053679</v>
      </c>
      <c r="H11" s="230"/>
    </row>
    <row r="12" spans="1:8" ht="15" thickBot="1" x14ac:dyDescent="0.35">
      <c r="A12" s="40" t="s">
        <v>183</v>
      </c>
      <c r="B12" s="41">
        <v>2E-3</v>
      </c>
      <c r="C12" s="116">
        <v>86</v>
      </c>
      <c r="D12" s="117">
        <v>61.215242550466598</v>
      </c>
      <c r="E12" s="118">
        <f t="shared" si="1"/>
        <v>24.486097020186641</v>
      </c>
      <c r="F12" s="296"/>
      <c r="H12" s="230"/>
    </row>
    <row r="13" spans="1:8" x14ac:dyDescent="0.3">
      <c r="A13" s="31" t="s">
        <v>189</v>
      </c>
      <c r="B13" s="42">
        <v>6.3E-3</v>
      </c>
      <c r="C13" s="106">
        <v>80</v>
      </c>
      <c r="D13" s="107">
        <v>87.411870502138399</v>
      </c>
      <c r="E13" s="108">
        <f t="shared" si="1"/>
        <v>34.964748200855354</v>
      </c>
      <c r="F13" s="147">
        <f>E13</f>
        <v>34.964748200855354</v>
      </c>
      <c r="G13" s="230">
        <f>AVERAGE(F13:F15)</f>
        <v>50.148032158028855</v>
      </c>
      <c r="H13" s="230">
        <f>_xlfn.STDEV.S(F13:F15)</f>
        <v>16.036894248775518</v>
      </c>
    </row>
    <row r="14" spans="1:8" x14ac:dyDescent="0.3">
      <c r="A14" s="33" t="s">
        <v>168</v>
      </c>
      <c r="B14" s="39">
        <v>6.3E-3</v>
      </c>
      <c r="C14" s="109">
        <v>81</v>
      </c>
      <c r="D14" s="104">
        <v>121.397756552506</v>
      </c>
      <c r="E14" s="105">
        <f t="shared" si="1"/>
        <v>48.559102621002403</v>
      </c>
      <c r="F14" s="144">
        <f>E14</f>
        <v>48.559102621002403</v>
      </c>
      <c r="H14" s="230"/>
    </row>
    <row r="15" spans="1:8" ht="15" thickBot="1" x14ac:dyDescent="0.35">
      <c r="A15" s="35" t="s">
        <v>216</v>
      </c>
      <c r="B15" s="43">
        <v>6.3E-3</v>
      </c>
      <c r="C15" s="110">
        <v>82</v>
      </c>
      <c r="D15" s="111">
        <v>167.300614130572</v>
      </c>
      <c r="E15" s="112">
        <f t="shared" si="1"/>
        <v>66.9202456522288</v>
      </c>
      <c r="F15" s="148">
        <f>E15</f>
        <v>66.9202456522288</v>
      </c>
      <c r="H15" s="230"/>
    </row>
    <row r="16" spans="1:8" x14ac:dyDescent="0.3">
      <c r="A16" s="37" t="s">
        <v>220</v>
      </c>
      <c r="B16" s="44">
        <v>0.02</v>
      </c>
      <c r="C16" s="113">
        <v>76</v>
      </c>
      <c r="D16" s="114">
        <v>157.587580484618</v>
      </c>
      <c r="E16" s="115">
        <f>D16*500/1000</f>
        <v>78.793790242309001</v>
      </c>
      <c r="F16" s="146">
        <f>E16</f>
        <v>78.793790242309001</v>
      </c>
      <c r="G16" s="230">
        <f>AVERAGE(F16:F19)</f>
        <v>90.844880381647769</v>
      </c>
      <c r="H16" s="230">
        <f>_xlfn.STDEV.S(F16:F19)</f>
        <v>10.554034533879472</v>
      </c>
    </row>
    <row r="17" spans="1:15" x14ac:dyDescent="0.3">
      <c r="A17" s="33" t="s">
        <v>194</v>
      </c>
      <c r="B17" s="45">
        <v>0.02</v>
      </c>
      <c r="C17" s="109">
        <v>77</v>
      </c>
      <c r="D17" s="104">
        <v>190.60010909059699</v>
      </c>
      <c r="E17" s="105">
        <f t="shared" ref="E17:E19" si="2">D17*500/1000</f>
        <v>95.300054545298494</v>
      </c>
      <c r="F17" s="144">
        <f>E17</f>
        <v>95.300054545298494</v>
      </c>
    </row>
    <row r="18" spans="1:15" x14ac:dyDescent="0.3">
      <c r="A18" s="33" t="s">
        <v>152</v>
      </c>
      <c r="B18" s="45">
        <v>0.02</v>
      </c>
      <c r="C18" s="109">
        <v>78</v>
      </c>
      <c r="D18" s="104">
        <v>180.93882017859301</v>
      </c>
      <c r="E18" s="105">
        <f t="shared" si="2"/>
        <v>90.469410089296503</v>
      </c>
      <c r="F18" s="294">
        <f>AVERAGE(E18:E19)</f>
        <v>98.440796357335756</v>
      </c>
    </row>
    <row r="19" spans="1:15" ht="15" thickBot="1" x14ac:dyDescent="0.35">
      <c r="A19" s="40" t="s">
        <v>152</v>
      </c>
      <c r="B19" s="46">
        <v>0.02</v>
      </c>
      <c r="C19" s="110">
        <v>78</v>
      </c>
      <c r="D19" s="111">
        <v>212.82436525074999</v>
      </c>
      <c r="E19" s="112">
        <f t="shared" si="2"/>
        <v>106.412182625375</v>
      </c>
      <c r="F19" s="295"/>
    </row>
    <row r="20" spans="1:15" x14ac:dyDescent="0.3">
      <c r="B20" s="1"/>
      <c r="C20" s="1"/>
      <c r="D20" s="1"/>
      <c r="E20" s="1"/>
      <c r="F20" s="1"/>
      <c r="G20" s="1"/>
      <c r="H20" s="1"/>
      <c r="I20" s="47"/>
      <c r="J20" s="47"/>
      <c r="K20" s="47"/>
      <c r="L20" s="1"/>
      <c r="M20" s="1"/>
      <c r="N20" s="1"/>
      <c r="O20" s="1"/>
    </row>
    <row r="21" spans="1:15" x14ac:dyDescent="0.3">
      <c r="B21" s="48"/>
      <c r="C21" s="48"/>
      <c r="D21" s="293" t="s">
        <v>267</v>
      </c>
      <c r="E21" s="293"/>
      <c r="F21" s="48"/>
      <c r="G21" s="1"/>
      <c r="H21" s="1"/>
      <c r="I21" s="1"/>
      <c r="J21" s="1"/>
      <c r="K21" s="1"/>
      <c r="L21" s="1"/>
      <c r="M21" s="1"/>
      <c r="N21" s="1"/>
    </row>
    <row r="22" spans="1:15" x14ac:dyDescent="0.3">
      <c r="D22" s="1" t="s">
        <v>263</v>
      </c>
      <c r="E22" s="1" t="s">
        <v>268</v>
      </c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3">
      <c r="D23" s="49">
        <v>2E-3</v>
      </c>
      <c r="E23" s="1" t="s">
        <v>269</v>
      </c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3">
      <c r="D24" s="49">
        <v>6.3E-3</v>
      </c>
      <c r="E24" s="1" t="s">
        <v>270</v>
      </c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3">
      <c r="D25" s="50">
        <v>0.02</v>
      </c>
      <c r="E25" s="1" t="s">
        <v>271</v>
      </c>
      <c r="F25" s="1"/>
      <c r="G25" s="1"/>
      <c r="H25" s="1"/>
      <c r="I25" s="1"/>
      <c r="J25" s="1"/>
      <c r="K25" s="1"/>
      <c r="L25" s="1"/>
      <c r="M25" s="1"/>
      <c r="N25" s="1"/>
    </row>
  </sheetData>
  <mergeCells count="8">
    <mergeCell ref="A1:B1"/>
    <mergeCell ref="C1:F1"/>
    <mergeCell ref="D21:E21"/>
    <mergeCell ref="F3:F4"/>
    <mergeCell ref="F6:F7"/>
    <mergeCell ref="F9:F10"/>
    <mergeCell ref="F11:F12"/>
    <mergeCell ref="F18:F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D0B3-DD98-4C82-A933-B69052FA702C}">
  <sheetPr>
    <tabColor rgb="FF00B0F0"/>
  </sheetPr>
  <dimension ref="A1:J27"/>
  <sheetViews>
    <sheetView workbookViewId="0">
      <selection activeCell="I13" sqref="I13"/>
    </sheetView>
  </sheetViews>
  <sheetFormatPr defaultRowHeight="14.4" x14ac:dyDescent="0.3"/>
  <cols>
    <col min="4" max="4" width="11.88671875" customWidth="1"/>
    <col min="5" max="5" width="16.44140625" customWidth="1"/>
    <col min="6" max="6" width="16.21875" bestFit="1" customWidth="1"/>
    <col min="7" max="7" width="9.33203125" customWidth="1"/>
    <col min="8" max="8" width="11.21875" bestFit="1" customWidth="1"/>
    <col min="9" max="9" width="14.77734375" bestFit="1" customWidth="1"/>
    <col min="10" max="10" width="12.5546875" customWidth="1"/>
  </cols>
  <sheetData>
    <row r="1" spans="1:10" ht="15" thickBot="1" x14ac:dyDescent="0.35">
      <c r="A1" s="253"/>
      <c r="B1" s="254"/>
      <c r="C1" s="302" t="s">
        <v>235</v>
      </c>
      <c r="D1" s="303"/>
      <c r="E1" s="303"/>
      <c r="F1" s="303"/>
      <c r="G1" s="245" t="s">
        <v>482</v>
      </c>
      <c r="H1" s="245" t="s">
        <v>464</v>
      </c>
    </row>
    <row r="2" spans="1:10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  <c r="G2" s="244"/>
      <c r="I2">
        <v>0</v>
      </c>
    </row>
    <row r="3" spans="1:10" x14ac:dyDescent="0.3">
      <c r="A3" s="33" t="s">
        <v>213</v>
      </c>
      <c r="B3" s="34" t="s">
        <v>6</v>
      </c>
      <c r="C3" s="119">
        <v>247</v>
      </c>
      <c r="D3" s="104" t="s">
        <v>116</v>
      </c>
      <c r="E3" s="105"/>
      <c r="F3" s="144" t="s">
        <v>441</v>
      </c>
      <c r="G3" s="230">
        <f>AVERAGE(I2,F4:F5)</f>
        <v>0.65663795078101439</v>
      </c>
      <c r="H3" s="230">
        <f>_xlfn.STDEV.S(I2,F4:F5)</f>
        <v>1.0273218612160524</v>
      </c>
      <c r="I3" t="s">
        <v>483</v>
      </c>
      <c r="J3" t="s">
        <v>484</v>
      </c>
    </row>
    <row r="4" spans="1:10" x14ac:dyDescent="0.3">
      <c r="A4" s="33" t="s">
        <v>162</v>
      </c>
      <c r="B4" s="34" t="s">
        <v>6</v>
      </c>
      <c r="C4" s="119">
        <v>251</v>
      </c>
      <c r="D4" s="104">
        <v>0.32345251127348901</v>
      </c>
      <c r="E4" s="105">
        <f t="shared" ref="E4:E14" si="0">D4*400/1000</f>
        <v>0.1293810045093956</v>
      </c>
      <c r="F4" s="144">
        <f>E4</f>
        <v>0.1293810045093956</v>
      </c>
    </row>
    <row r="5" spans="1:10" x14ac:dyDescent="0.3">
      <c r="A5" s="33" t="s">
        <v>160</v>
      </c>
      <c r="B5" s="34" t="s">
        <v>6</v>
      </c>
      <c r="C5" s="119">
        <v>255</v>
      </c>
      <c r="D5" s="104">
        <v>4.6013321195841197</v>
      </c>
      <c r="E5" s="105">
        <f t="shared" si="0"/>
        <v>1.8405328478336478</v>
      </c>
      <c r="F5" s="144">
        <f>E5</f>
        <v>1.8405328478336478</v>
      </c>
    </row>
    <row r="6" spans="1:10" ht="15" thickBot="1" x14ac:dyDescent="0.35">
      <c r="A6" s="35" t="s">
        <v>203</v>
      </c>
      <c r="B6" s="36" t="s">
        <v>6</v>
      </c>
      <c r="C6" s="122">
        <v>261</v>
      </c>
      <c r="D6" s="111">
        <v>10.613764387262201</v>
      </c>
      <c r="E6" s="112">
        <f t="shared" si="0"/>
        <v>4.2455057549048805</v>
      </c>
      <c r="F6" s="148">
        <f>E6</f>
        <v>4.2455057549048805</v>
      </c>
    </row>
    <row r="7" spans="1:10" x14ac:dyDescent="0.3">
      <c r="A7" s="37" t="s">
        <v>211</v>
      </c>
      <c r="B7" s="38">
        <v>2E-3</v>
      </c>
      <c r="C7" s="123">
        <v>248</v>
      </c>
      <c r="D7" s="114">
        <v>5.9315654553902704</v>
      </c>
      <c r="E7" s="115">
        <f t="shared" si="0"/>
        <v>2.3726261821561083</v>
      </c>
      <c r="F7" s="146">
        <f>E7</f>
        <v>2.3726261821561083</v>
      </c>
      <c r="G7" s="230">
        <f>AVERAGE(F7:F11)</f>
        <v>2.0409625863895733</v>
      </c>
      <c r="H7" s="230">
        <f>_xlfn.STDEV.S(F7:F11)</f>
        <v>0.28745658760879184</v>
      </c>
    </row>
    <row r="8" spans="1:10" x14ac:dyDescent="0.3">
      <c r="A8" s="33" t="s">
        <v>164</v>
      </c>
      <c r="B8" s="39">
        <v>2E-3</v>
      </c>
      <c r="C8" s="121">
        <v>249</v>
      </c>
      <c r="D8" s="104">
        <v>4.67025305178585</v>
      </c>
      <c r="E8" s="105">
        <f t="shared" si="0"/>
        <v>1.8681012207143401</v>
      </c>
      <c r="F8" s="294">
        <f>AVERAGE(E8:E9)</f>
        <v>1.8865646938802723</v>
      </c>
      <c r="H8" s="230"/>
    </row>
    <row r="9" spans="1:10" x14ac:dyDescent="0.3">
      <c r="A9" s="33" t="s">
        <v>164</v>
      </c>
      <c r="B9" s="39">
        <v>5.0000000000000001E-3</v>
      </c>
      <c r="C9" s="121">
        <v>249</v>
      </c>
      <c r="D9" s="104">
        <v>4.7625704176155104</v>
      </c>
      <c r="E9" s="105">
        <f t="shared" si="0"/>
        <v>1.9050281670462041</v>
      </c>
      <c r="F9" s="297"/>
      <c r="H9" s="230"/>
    </row>
    <row r="10" spans="1:10" x14ac:dyDescent="0.3">
      <c r="A10" s="33" t="s">
        <v>154</v>
      </c>
      <c r="B10" s="39">
        <v>2E-3</v>
      </c>
      <c r="C10" s="121">
        <v>250</v>
      </c>
      <c r="D10" s="104">
        <v>4.4425086276630399</v>
      </c>
      <c r="E10" s="105">
        <f t="shared" si="0"/>
        <v>1.777003451065216</v>
      </c>
      <c r="F10" s="294">
        <f>AVERAGE(E10:E11)</f>
        <v>1.8636968831323399</v>
      </c>
      <c r="H10" s="230"/>
    </row>
    <row r="11" spans="1:10" ht="15" thickBot="1" x14ac:dyDescent="0.35">
      <c r="A11" s="40" t="s">
        <v>154</v>
      </c>
      <c r="B11" s="41">
        <v>2E-3</v>
      </c>
      <c r="C11" s="119">
        <v>250</v>
      </c>
      <c r="D11" s="117">
        <v>4.8759757879986596</v>
      </c>
      <c r="E11" s="118">
        <f t="shared" si="0"/>
        <v>1.9503903151994639</v>
      </c>
      <c r="F11" s="296"/>
      <c r="H11" s="230"/>
    </row>
    <row r="12" spans="1:10" x14ac:dyDescent="0.3">
      <c r="A12" s="31" t="s">
        <v>179</v>
      </c>
      <c r="B12" s="42">
        <v>6.3E-3</v>
      </c>
      <c r="C12" s="120">
        <v>252</v>
      </c>
      <c r="D12" s="107">
        <v>27.097326897531001</v>
      </c>
      <c r="E12" s="108">
        <f t="shared" si="0"/>
        <v>10.838930759012401</v>
      </c>
      <c r="F12" s="147">
        <f>E12</f>
        <v>10.838930759012401</v>
      </c>
      <c r="G12" s="230">
        <f>AVERAGE(F12:F14)</f>
        <v>12.786639016357279</v>
      </c>
      <c r="H12" s="230">
        <f>_xlfn.STDEV.S(F12:F14)</f>
        <v>2.1872029911139763</v>
      </c>
    </row>
    <row r="13" spans="1:10" x14ac:dyDescent="0.3">
      <c r="A13" s="33" t="s">
        <v>199</v>
      </c>
      <c r="B13" s="39">
        <v>6.3E-3</v>
      </c>
      <c r="C13" s="121">
        <v>253</v>
      </c>
      <c r="D13" s="104">
        <v>30.920319429525399</v>
      </c>
      <c r="E13" s="105">
        <f t="shared" si="0"/>
        <v>12.368127771810158</v>
      </c>
      <c r="F13" s="144">
        <f>E13</f>
        <v>12.368127771810158</v>
      </c>
      <c r="H13" s="230"/>
    </row>
    <row r="14" spans="1:10" ht="15" thickBot="1" x14ac:dyDescent="0.35">
      <c r="A14" s="35" t="s">
        <v>218</v>
      </c>
      <c r="B14" s="43">
        <v>6.3E-3</v>
      </c>
      <c r="C14" s="122">
        <v>254</v>
      </c>
      <c r="D14" s="111">
        <v>37.882146295623201</v>
      </c>
      <c r="E14" s="112">
        <f t="shared" si="0"/>
        <v>15.15285851824928</v>
      </c>
      <c r="F14" s="148">
        <f>E14</f>
        <v>15.15285851824928</v>
      </c>
      <c r="H14" s="230"/>
    </row>
    <row r="15" spans="1:10" x14ac:dyDescent="0.3">
      <c r="A15" s="37" t="s">
        <v>197</v>
      </c>
      <c r="B15" s="44">
        <v>0.02</v>
      </c>
      <c r="C15" s="120">
        <v>256</v>
      </c>
      <c r="D15" s="107">
        <v>93.458264549688394</v>
      </c>
      <c r="E15" s="108">
        <f>D15*500/1000</f>
        <v>46.729132274844197</v>
      </c>
      <c r="F15" s="304">
        <f>AVERAGE(E15:E16)</f>
        <v>46.719666979241026</v>
      </c>
      <c r="G15" s="230">
        <f>AVERAGE(F15:F21)</f>
        <v>76.027513907308006</v>
      </c>
      <c r="H15" s="230">
        <f>_xlfn.STDEV.S(F15:F21)</f>
        <v>28.774956741054147</v>
      </c>
    </row>
    <row r="16" spans="1:10" x14ac:dyDescent="0.3">
      <c r="A16" s="33" t="s">
        <v>197</v>
      </c>
      <c r="B16" s="45">
        <v>0.02</v>
      </c>
      <c r="C16" s="121">
        <v>256</v>
      </c>
      <c r="D16" s="104">
        <v>93.420403367275696</v>
      </c>
      <c r="E16" s="105">
        <f t="shared" ref="E16:E21" si="1">D16*500/1000</f>
        <v>46.710201683637848</v>
      </c>
      <c r="F16" s="297"/>
    </row>
    <row r="17" spans="1:10" x14ac:dyDescent="0.3">
      <c r="A17" s="33" t="s">
        <v>187</v>
      </c>
      <c r="B17" s="45">
        <v>0.02</v>
      </c>
      <c r="C17" s="121">
        <v>257</v>
      </c>
      <c r="D17" s="104">
        <v>109.30140263202</v>
      </c>
      <c r="E17" s="105">
        <f t="shared" si="1"/>
        <v>54.65070131601</v>
      </c>
      <c r="F17" s="294">
        <f>AVERAGE(E17:E18)</f>
        <v>54.3237701678365</v>
      </c>
    </row>
    <row r="18" spans="1:10" x14ac:dyDescent="0.3">
      <c r="A18" s="33" t="s">
        <v>187</v>
      </c>
      <c r="B18" s="45">
        <v>0.02</v>
      </c>
      <c r="C18" s="121">
        <v>257</v>
      </c>
      <c r="D18" s="104">
        <v>107.993678039326</v>
      </c>
      <c r="E18" s="105">
        <f t="shared" si="1"/>
        <v>53.996839019663</v>
      </c>
      <c r="F18" s="297"/>
    </row>
    <row r="19" spans="1:10" x14ac:dyDescent="0.3">
      <c r="A19" s="33" t="s">
        <v>209</v>
      </c>
      <c r="B19" s="45">
        <v>0.02</v>
      </c>
      <c r="C19" s="121">
        <v>258</v>
      </c>
      <c r="D19" s="104">
        <v>151.540386305391</v>
      </c>
      <c r="E19" s="105">
        <f t="shared" si="1"/>
        <v>75.770193152695498</v>
      </c>
      <c r="F19" s="144">
        <f>E19</f>
        <v>75.770193152695498</v>
      </c>
    </row>
    <row r="20" spans="1:10" x14ac:dyDescent="0.3">
      <c r="A20" s="33" t="s">
        <v>185</v>
      </c>
      <c r="B20" s="45">
        <v>0.02</v>
      </c>
      <c r="C20" s="121">
        <v>259</v>
      </c>
      <c r="D20" s="104">
        <v>239.86633392440501</v>
      </c>
      <c r="E20" s="105">
        <f t="shared" si="1"/>
        <v>119.93316696220251</v>
      </c>
      <c r="F20" s="144">
        <f>E20</f>
        <v>119.93316696220251</v>
      </c>
    </row>
    <row r="21" spans="1:10" ht="15" thickBot="1" x14ac:dyDescent="0.35">
      <c r="A21" s="40" t="s">
        <v>176</v>
      </c>
      <c r="B21" s="46">
        <v>0.02</v>
      </c>
      <c r="C21" s="122">
        <v>260</v>
      </c>
      <c r="D21" s="111">
        <v>166.78154454912899</v>
      </c>
      <c r="E21" s="112">
        <f t="shared" si="1"/>
        <v>83.390772274564497</v>
      </c>
      <c r="F21" s="148">
        <f>E21</f>
        <v>83.390772274564497</v>
      </c>
    </row>
    <row r="22" spans="1:10" x14ac:dyDescent="0.3">
      <c r="B22" s="1"/>
      <c r="C22" s="1"/>
      <c r="D22" s="1"/>
      <c r="E22" s="1"/>
      <c r="F22" s="1"/>
      <c r="G22" s="1"/>
      <c r="H22" s="1"/>
      <c r="I22" s="47"/>
      <c r="J22" s="47"/>
    </row>
    <row r="23" spans="1:10" x14ac:dyDescent="0.3">
      <c r="B23" s="48"/>
      <c r="C23" s="48"/>
      <c r="D23" s="293" t="s">
        <v>267</v>
      </c>
      <c r="E23" s="293"/>
      <c r="F23" s="48"/>
      <c r="G23" s="1"/>
      <c r="H23" s="1"/>
      <c r="I23" s="1"/>
      <c r="J23" s="1"/>
    </row>
    <row r="24" spans="1:10" x14ac:dyDescent="0.3">
      <c r="D24" s="1" t="s">
        <v>263</v>
      </c>
      <c r="E24" s="1" t="s">
        <v>268</v>
      </c>
      <c r="F24" s="1"/>
      <c r="G24" s="1"/>
      <c r="H24" s="1"/>
      <c r="I24" s="1"/>
      <c r="J24" s="1"/>
    </row>
    <row r="25" spans="1:10" x14ac:dyDescent="0.3">
      <c r="D25" s="49">
        <v>2E-3</v>
      </c>
      <c r="E25" s="1" t="s">
        <v>269</v>
      </c>
      <c r="F25" s="1"/>
      <c r="G25" s="1"/>
      <c r="H25" s="1"/>
      <c r="I25" s="1"/>
      <c r="J25" s="1"/>
    </row>
    <row r="26" spans="1:10" x14ac:dyDescent="0.3">
      <c r="D26" s="49">
        <v>6.3E-3</v>
      </c>
      <c r="E26" s="1" t="s">
        <v>270</v>
      </c>
      <c r="F26" s="1"/>
      <c r="G26" s="1"/>
      <c r="H26" s="1"/>
      <c r="I26" s="1"/>
      <c r="J26" s="1"/>
    </row>
    <row r="27" spans="1:10" x14ac:dyDescent="0.3">
      <c r="D27" s="50">
        <v>0.02</v>
      </c>
      <c r="E27" s="1" t="s">
        <v>271</v>
      </c>
      <c r="F27" s="1"/>
      <c r="G27" s="1"/>
      <c r="H27" s="1"/>
      <c r="I27" s="1"/>
      <c r="J27" s="1"/>
    </row>
  </sheetData>
  <mergeCells count="7">
    <mergeCell ref="A1:B1"/>
    <mergeCell ref="C1:F1"/>
    <mergeCell ref="D23:E23"/>
    <mergeCell ref="F8:F9"/>
    <mergeCell ref="F10:F11"/>
    <mergeCell ref="F15:F16"/>
    <mergeCell ref="F17:F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0076-0202-446E-AC35-46B14CA01A88}">
  <sheetPr>
    <tabColor rgb="FF00B0F0"/>
  </sheetPr>
  <dimension ref="A1:M46"/>
  <sheetViews>
    <sheetView workbookViewId="0">
      <selection activeCell="I18" sqref="I18"/>
    </sheetView>
  </sheetViews>
  <sheetFormatPr defaultRowHeight="14.4" x14ac:dyDescent="0.3"/>
  <cols>
    <col min="4" max="4" width="11.88671875" customWidth="1"/>
    <col min="5" max="6" width="16.44140625" customWidth="1"/>
    <col min="7" max="7" width="9.33203125" customWidth="1"/>
    <col min="8" max="8" width="9.33203125" bestFit="1" customWidth="1"/>
    <col min="9" max="9" width="9.33203125" customWidth="1"/>
    <col min="10" max="10" width="11.21875" bestFit="1" customWidth="1"/>
    <col min="11" max="11" width="14.77734375" bestFit="1" customWidth="1"/>
    <col min="12" max="12" width="9.33203125" bestFit="1" customWidth="1"/>
    <col min="13" max="13" width="9.33203125" customWidth="1"/>
    <col min="14" max="14" width="11.21875" bestFit="1" customWidth="1"/>
    <col min="15" max="15" width="14.77734375" bestFit="1" customWidth="1"/>
    <col min="16" max="16" width="9.33203125" bestFit="1" customWidth="1"/>
  </cols>
  <sheetData>
    <row r="1" spans="1:9" ht="15" thickBot="1" x14ac:dyDescent="0.35">
      <c r="A1" s="253"/>
      <c r="B1" s="254"/>
      <c r="C1" s="302" t="s">
        <v>246</v>
      </c>
      <c r="D1" s="303"/>
      <c r="E1" s="303"/>
      <c r="F1" s="303"/>
      <c r="H1" t="s">
        <v>481</v>
      </c>
    </row>
    <row r="2" spans="1:9" x14ac:dyDescent="0.3">
      <c r="A2" s="31" t="s">
        <v>262</v>
      </c>
      <c r="B2" s="32" t="s">
        <v>263</v>
      </c>
      <c r="C2" s="139" t="s">
        <v>264</v>
      </c>
      <c r="D2" s="140" t="s">
        <v>265</v>
      </c>
      <c r="E2" s="140" t="s">
        <v>266</v>
      </c>
      <c r="F2" s="143" t="s">
        <v>440</v>
      </c>
      <c r="H2" s="245" t="s">
        <v>482</v>
      </c>
      <c r="I2" s="245" t="s">
        <v>464</v>
      </c>
    </row>
    <row r="3" spans="1:9" x14ac:dyDescent="0.3">
      <c r="A3" s="33" t="s">
        <v>213</v>
      </c>
      <c r="B3" s="34" t="s">
        <v>6</v>
      </c>
      <c r="C3" s="119">
        <v>35</v>
      </c>
      <c r="D3" s="104">
        <v>-9.2319096075418994E-2</v>
      </c>
      <c r="E3" s="105">
        <f t="shared" ref="E3:E14" si="0">D3*400/1000</f>
        <v>-3.6927638430167595E-2</v>
      </c>
      <c r="F3" s="144">
        <f>E3</f>
        <v>-3.6927638430167595E-2</v>
      </c>
      <c r="H3" s="230">
        <f>AVERAGE(F3:F6,F24:F28)</f>
        <v>2.0948199623628674</v>
      </c>
      <c r="I3" s="230">
        <f>_xlfn.STDEV.S(F3:F6,F24:F28)</f>
        <v>2.1706520704361418</v>
      </c>
    </row>
    <row r="4" spans="1:9" x14ac:dyDescent="0.3">
      <c r="A4" s="33" t="s">
        <v>162</v>
      </c>
      <c r="B4" s="34" t="s">
        <v>6</v>
      </c>
      <c r="C4" s="119">
        <v>39</v>
      </c>
      <c r="D4" s="104">
        <v>13.777365072968101</v>
      </c>
      <c r="E4" s="105">
        <f t="shared" si="0"/>
        <v>5.5109460291872399</v>
      </c>
      <c r="F4" s="144">
        <f t="shared" ref="F4:F7" si="1">E4</f>
        <v>5.5109460291872399</v>
      </c>
      <c r="H4" s="230">
        <f>AVERAGE(F7:F11,F29:F33)</f>
        <v>5.7421510138410135</v>
      </c>
      <c r="I4" s="230">
        <f>_xlfn.STDEV.S(F7:F11,F29:F33)</f>
        <v>2.7572278370399204</v>
      </c>
    </row>
    <row r="5" spans="1:9" x14ac:dyDescent="0.3">
      <c r="A5" s="33" t="s">
        <v>160</v>
      </c>
      <c r="B5" s="34" t="s">
        <v>6</v>
      </c>
      <c r="C5" s="119">
        <v>44</v>
      </c>
      <c r="D5" s="104">
        <v>7.3890969248542202</v>
      </c>
      <c r="E5" s="105">
        <f t="shared" si="0"/>
        <v>2.9556387699416882</v>
      </c>
      <c r="F5" s="144">
        <f t="shared" si="1"/>
        <v>2.9556387699416882</v>
      </c>
      <c r="H5" s="230">
        <f>AVERAGE(F12:F14,F34:F36)</f>
        <v>20.152701972831295</v>
      </c>
      <c r="I5" s="230">
        <f>_xlfn.STDEV.S(F12:F14,F34:F36)</f>
        <v>0.76798125424530284</v>
      </c>
    </row>
    <row r="6" spans="1:9" ht="15" thickBot="1" x14ac:dyDescent="0.35">
      <c r="A6" s="35" t="s">
        <v>203</v>
      </c>
      <c r="B6" s="36" t="s">
        <v>6</v>
      </c>
      <c r="C6" s="122">
        <v>48</v>
      </c>
      <c r="D6" s="111">
        <v>9.8681354647012292</v>
      </c>
      <c r="E6" s="112">
        <f t="shared" si="0"/>
        <v>3.9472541858804915</v>
      </c>
      <c r="F6" s="148">
        <f t="shared" si="1"/>
        <v>3.9472541858804915</v>
      </c>
      <c r="H6" s="230">
        <f>AVERAGE(F15:F20,F37:F40)</f>
        <v>91.141810588932273</v>
      </c>
      <c r="I6" s="230">
        <f>_xlfn.STDEV.S(F15:F20,F37:F40)</f>
        <v>24.065703351614896</v>
      </c>
    </row>
    <row r="7" spans="1:9" x14ac:dyDescent="0.3">
      <c r="A7" s="37" t="s">
        <v>211</v>
      </c>
      <c r="B7" s="38">
        <v>2E-3</v>
      </c>
      <c r="C7" s="123">
        <v>41</v>
      </c>
      <c r="D7" s="114">
        <v>19.044971092409099</v>
      </c>
      <c r="E7" s="115">
        <f t="shared" si="0"/>
        <v>7.6179884369636399</v>
      </c>
      <c r="F7" s="146">
        <f t="shared" si="1"/>
        <v>7.6179884369636399</v>
      </c>
    </row>
    <row r="8" spans="1:9" x14ac:dyDescent="0.3">
      <c r="A8" s="33" t="s">
        <v>164</v>
      </c>
      <c r="B8" s="39">
        <v>2E-3</v>
      </c>
      <c r="C8" s="121">
        <v>42</v>
      </c>
      <c r="D8" s="104">
        <v>22.377487614096399</v>
      </c>
      <c r="E8" s="105">
        <f t="shared" si="0"/>
        <v>8.9509950456385603</v>
      </c>
      <c r="F8" s="305">
        <f>AVERAGE(E8:E9)</f>
        <v>8.9179134907805597</v>
      </c>
    </row>
    <row r="9" spans="1:9" x14ac:dyDescent="0.3">
      <c r="A9" s="33" t="s">
        <v>164</v>
      </c>
      <c r="B9" s="39">
        <v>5.0000000000000001E-3</v>
      </c>
      <c r="C9" s="121">
        <v>42</v>
      </c>
      <c r="D9" s="104">
        <v>22.2120798398064</v>
      </c>
      <c r="E9" s="105">
        <f t="shared" si="0"/>
        <v>8.8848319359225609</v>
      </c>
      <c r="F9" s="305"/>
    </row>
    <row r="10" spans="1:9" x14ac:dyDescent="0.3">
      <c r="A10" s="33" t="s">
        <v>154</v>
      </c>
      <c r="B10" s="39">
        <v>2E-3</v>
      </c>
      <c r="C10" s="121">
        <v>43</v>
      </c>
      <c r="D10" s="104">
        <v>19.162191074528899</v>
      </c>
      <c r="E10" s="105">
        <f t="shared" si="0"/>
        <v>7.6648764298115593</v>
      </c>
      <c r="F10" s="305">
        <f>AVERAGE(E10:E11)</f>
        <v>8.0801601046562599</v>
      </c>
    </row>
    <row r="11" spans="1:9" ht="15" thickBot="1" x14ac:dyDescent="0.35">
      <c r="A11" s="40" t="s">
        <v>154</v>
      </c>
      <c r="B11" s="41">
        <v>2E-3</v>
      </c>
      <c r="C11" s="119">
        <v>43</v>
      </c>
      <c r="D11" s="117">
        <v>21.238609448752399</v>
      </c>
      <c r="E11" s="118">
        <f t="shared" si="0"/>
        <v>8.4954437795009596</v>
      </c>
      <c r="F11" s="294"/>
    </row>
    <row r="12" spans="1:9" x14ac:dyDescent="0.3">
      <c r="A12" s="31" t="s">
        <v>179</v>
      </c>
      <c r="B12" s="42">
        <v>6.3E-3</v>
      </c>
      <c r="C12" s="120">
        <v>45</v>
      </c>
      <c r="D12" s="107">
        <v>50.105012977390203</v>
      </c>
      <c r="E12" s="108">
        <f t="shared" si="0"/>
        <v>20.042005190956083</v>
      </c>
      <c r="F12" s="147">
        <f>E12</f>
        <v>20.042005190956083</v>
      </c>
    </row>
    <row r="13" spans="1:9" x14ac:dyDescent="0.3">
      <c r="A13" s="33" t="s">
        <v>199</v>
      </c>
      <c r="B13" s="39">
        <v>6.3E-3</v>
      </c>
      <c r="C13" s="121">
        <v>46</v>
      </c>
      <c r="D13" s="104">
        <v>50.575549909517903</v>
      </c>
      <c r="E13" s="105">
        <f t="shared" si="0"/>
        <v>20.230219963807162</v>
      </c>
      <c r="F13" s="144">
        <f t="shared" ref="F13:F14" si="2">E13</f>
        <v>20.230219963807162</v>
      </c>
    </row>
    <row r="14" spans="1:9" ht="15" thickBot="1" x14ac:dyDescent="0.35">
      <c r="A14" s="35" t="s">
        <v>218</v>
      </c>
      <c r="B14" s="43">
        <v>6.3E-3</v>
      </c>
      <c r="C14" s="122">
        <v>47</v>
      </c>
      <c r="D14" s="111">
        <v>47.858480248327801</v>
      </c>
      <c r="E14" s="112">
        <f t="shared" si="0"/>
        <v>19.143392099331123</v>
      </c>
      <c r="F14" s="148">
        <f t="shared" si="2"/>
        <v>19.143392099331123</v>
      </c>
    </row>
    <row r="15" spans="1:9" x14ac:dyDescent="0.3">
      <c r="A15" s="37" t="s">
        <v>197</v>
      </c>
      <c r="B15" s="44">
        <v>0.02</v>
      </c>
      <c r="C15" s="120">
        <v>36</v>
      </c>
      <c r="D15" s="107">
        <v>134.022240678853</v>
      </c>
      <c r="E15" s="108">
        <f>D15*500/1000</f>
        <v>67.011120339426498</v>
      </c>
      <c r="F15" s="306">
        <f>AVERAGE(E15:E16)</f>
        <v>67.063506651505989</v>
      </c>
    </row>
    <row r="16" spans="1:9" x14ac:dyDescent="0.3">
      <c r="A16" s="33" t="s">
        <v>197</v>
      </c>
      <c r="B16" s="45">
        <v>0.02</v>
      </c>
      <c r="C16" s="121">
        <v>36</v>
      </c>
      <c r="D16" s="104">
        <v>134.23178592717099</v>
      </c>
      <c r="E16" s="105">
        <f t="shared" ref="E16:E20" si="3">D16*500/1000</f>
        <v>67.11589296358548</v>
      </c>
      <c r="F16" s="305"/>
    </row>
    <row r="17" spans="1:13" x14ac:dyDescent="0.3">
      <c r="A17" s="33" t="s">
        <v>187</v>
      </c>
      <c r="B17" s="45">
        <v>0.02</v>
      </c>
      <c r="C17" s="121">
        <v>37</v>
      </c>
      <c r="D17" s="104">
        <v>109.20409724999401</v>
      </c>
      <c r="E17" s="105">
        <f t="shared" si="3"/>
        <v>54.602048624997003</v>
      </c>
      <c r="F17" s="305">
        <f>AVERAGE(E17:E18)</f>
        <v>53.985050399009253</v>
      </c>
    </row>
    <row r="18" spans="1:13" x14ac:dyDescent="0.3">
      <c r="A18" s="33" t="s">
        <v>187</v>
      </c>
      <c r="B18" s="45">
        <v>0.02</v>
      </c>
      <c r="C18" s="121">
        <v>37</v>
      </c>
      <c r="D18" s="104">
        <v>106.73610434604301</v>
      </c>
      <c r="E18" s="105">
        <f t="shared" si="3"/>
        <v>53.368052173021503</v>
      </c>
      <c r="F18" s="305"/>
    </row>
    <row r="19" spans="1:13" x14ac:dyDescent="0.3">
      <c r="A19" s="33" t="s">
        <v>209</v>
      </c>
      <c r="B19" s="45">
        <v>0.02</v>
      </c>
      <c r="C19" s="121">
        <v>38</v>
      </c>
      <c r="D19" s="104">
        <v>208.882970817201</v>
      </c>
      <c r="E19" s="105">
        <f t="shared" si="3"/>
        <v>104.4414854086005</v>
      </c>
      <c r="F19" s="144">
        <f>E19</f>
        <v>104.4414854086005</v>
      </c>
    </row>
    <row r="20" spans="1:13" ht="15" thickBot="1" x14ac:dyDescent="0.35">
      <c r="A20" s="40" t="s">
        <v>185</v>
      </c>
      <c r="B20" s="46">
        <v>0.02</v>
      </c>
      <c r="C20" s="122">
        <v>49</v>
      </c>
      <c r="D20" s="111">
        <v>168.95904285230901</v>
      </c>
      <c r="E20" s="112">
        <f t="shared" si="3"/>
        <v>84.479521426154506</v>
      </c>
      <c r="F20" s="148">
        <f>E20</f>
        <v>84.479521426154506</v>
      </c>
    </row>
    <row r="21" spans="1:13" ht="15" thickBot="1" x14ac:dyDescent="0.35">
      <c r="B21" s="1"/>
      <c r="C21" s="125"/>
      <c r="D21" s="125"/>
      <c r="E21" s="125"/>
      <c r="F21" s="125"/>
      <c r="G21" s="1"/>
      <c r="H21" s="47"/>
      <c r="I21" s="47"/>
      <c r="J21" s="1"/>
      <c r="K21" s="1"/>
      <c r="L21" s="1"/>
      <c r="M21" s="1"/>
    </row>
    <row r="22" spans="1:13" ht="15" thickBot="1" x14ac:dyDescent="0.35">
      <c r="A22" s="253"/>
      <c r="B22" s="254"/>
      <c r="C22" s="302" t="s">
        <v>246</v>
      </c>
      <c r="D22" s="303"/>
      <c r="E22" s="303"/>
      <c r="F22" s="303"/>
    </row>
    <row r="23" spans="1:13" x14ac:dyDescent="0.3">
      <c r="A23" s="31" t="s">
        <v>262</v>
      </c>
      <c r="B23" s="32" t="s">
        <v>263</v>
      </c>
      <c r="C23" s="101" t="s">
        <v>264</v>
      </c>
      <c r="D23" s="102" t="s">
        <v>265</v>
      </c>
      <c r="E23" s="102" t="s">
        <v>266</v>
      </c>
      <c r="F23" s="102" t="s">
        <v>440</v>
      </c>
    </row>
    <row r="24" spans="1:13" x14ac:dyDescent="0.3">
      <c r="A24" s="33" t="s">
        <v>174</v>
      </c>
      <c r="B24" s="34" t="s">
        <v>6</v>
      </c>
      <c r="C24" s="124">
        <v>223</v>
      </c>
      <c r="D24" s="114">
        <v>-0.42634118889950401</v>
      </c>
      <c r="E24" s="115">
        <f t="shared" ref="E24:E36" si="4">D24*400/1000</f>
        <v>-0.17053647555980161</v>
      </c>
      <c r="F24" s="297">
        <f>AVERAGE(E24:E25)</f>
        <v>-0.17043506500635741</v>
      </c>
    </row>
    <row r="25" spans="1:13" x14ac:dyDescent="0.3">
      <c r="A25" s="33" t="s">
        <v>174</v>
      </c>
      <c r="B25" s="34" t="s">
        <v>6</v>
      </c>
      <c r="C25" s="119">
        <v>223</v>
      </c>
      <c r="D25" s="104">
        <v>-0.42583413613228299</v>
      </c>
      <c r="E25" s="105">
        <f t="shared" si="4"/>
        <v>-0.17033365445291321</v>
      </c>
      <c r="F25" s="305"/>
    </row>
    <row r="26" spans="1:13" x14ac:dyDescent="0.3">
      <c r="A26" s="33" t="s">
        <v>205</v>
      </c>
      <c r="B26" s="34" t="s">
        <v>6</v>
      </c>
      <c r="C26" s="119">
        <v>227</v>
      </c>
      <c r="D26" s="104">
        <v>1.0938507447196999</v>
      </c>
      <c r="E26" s="105">
        <f t="shared" si="4"/>
        <v>0.43754029788787996</v>
      </c>
      <c r="F26" s="144">
        <f>E26</f>
        <v>0.43754029788787996</v>
      </c>
    </row>
    <row r="27" spans="1:13" x14ac:dyDescent="0.3">
      <c r="A27" s="33" t="s">
        <v>192</v>
      </c>
      <c r="B27" s="34" t="s">
        <v>6</v>
      </c>
      <c r="C27" s="121">
        <v>231</v>
      </c>
      <c r="D27" s="104">
        <v>4.9556454639894501</v>
      </c>
      <c r="E27" s="105">
        <f t="shared" si="4"/>
        <v>1.9822581855957802</v>
      </c>
      <c r="F27" s="305">
        <f>AVERAGE(E27:E28)</f>
        <v>2.0197231570792979</v>
      </c>
    </row>
    <row r="28" spans="1:13" ht="15" thickBot="1" x14ac:dyDescent="0.35">
      <c r="A28" s="31" t="s">
        <v>192</v>
      </c>
      <c r="B28" s="32" t="s">
        <v>6</v>
      </c>
      <c r="C28" s="167">
        <v>231</v>
      </c>
      <c r="D28" s="162">
        <v>5.1429703214070397</v>
      </c>
      <c r="E28" s="112">
        <f t="shared" si="4"/>
        <v>2.057188128562816</v>
      </c>
      <c r="F28" s="307"/>
    </row>
    <row r="29" spans="1:13" x14ac:dyDescent="0.3">
      <c r="A29" s="37" t="s">
        <v>170</v>
      </c>
      <c r="B29" s="38">
        <v>2E-3</v>
      </c>
      <c r="C29" s="123">
        <v>224</v>
      </c>
      <c r="D29" s="114">
        <v>6.7649802821202103</v>
      </c>
      <c r="E29" s="115">
        <f t="shared" si="4"/>
        <v>2.7059921128480839</v>
      </c>
      <c r="F29" s="146">
        <f>E29</f>
        <v>2.7059921128480839</v>
      </c>
    </row>
    <row r="30" spans="1:13" x14ac:dyDescent="0.3">
      <c r="A30" s="33" t="s">
        <v>181</v>
      </c>
      <c r="B30" s="39">
        <v>2E-3</v>
      </c>
      <c r="C30" s="121">
        <v>225</v>
      </c>
      <c r="D30" s="104">
        <v>7.8887329496660001</v>
      </c>
      <c r="E30" s="105">
        <f t="shared" si="4"/>
        <v>3.1554931798664003</v>
      </c>
      <c r="F30" s="305">
        <f>AVERAGE(E30:E31)</f>
        <v>3.2143688827691683</v>
      </c>
    </row>
    <row r="31" spans="1:13" x14ac:dyDescent="0.3">
      <c r="A31" s="33" t="s">
        <v>181</v>
      </c>
      <c r="B31" s="39">
        <v>5.0000000000000001E-3</v>
      </c>
      <c r="C31" s="121">
        <v>225</v>
      </c>
      <c r="D31" s="104">
        <v>8.1831114641798397</v>
      </c>
      <c r="E31" s="105">
        <f t="shared" si="4"/>
        <v>3.2732445856719359</v>
      </c>
      <c r="F31" s="305"/>
    </row>
    <row r="32" spans="1:13" x14ac:dyDescent="0.3">
      <c r="A32" s="33" t="s">
        <v>183</v>
      </c>
      <c r="B32" s="39">
        <v>2E-3</v>
      </c>
      <c r="C32" s="121">
        <v>226</v>
      </c>
      <c r="D32" s="104">
        <v>9.9168928118620006</v>
      </c>
      <c r="E32" s="105">
        <f t="shared" si="4"/>
        <v>3.9667571247448006</v>
      </c>
      <c r="F32" s="305">
        <f>AVERAGE(E32:E33)</f>
        <v>3.9164830550283742</v>
      </c>
    </row>
    <row r="33" spans="1:13" ht="15" thickBot="1" x14ac:dyDescent="0.35">
      <c r="A33" s="40" t="s">
        <v>183</v>
      </c>
      <c r="B33" s="41">
        <v>2E-3</v>
      </c>
      <c r="C33" s="119">
        <v>226</v>
      </c>
      <c r="D33" s="117">
        <v>9.6655224632798706</v>
      </c>
      <c r="E33" s="118">
        <f t="shared" si="4"/>
        <v>3.8662089853119483</v>
      </c>
      <c r="F33" s="294"/>
    </row>
    <row r="34" spans="1:13" x14ac:dyDescent="0.3">
      <c r="A34" s="31" t="s">
        <v>189</v>
      </c>
      <c r="B34" s="42">
        <v>6.3E-3</v>
      </c>
      <c r="C34" s="120">
        <v>228</v>
      </c>
      <c r="D34" s="107">
        <v>53.168914606104302</v>
      </c>
      <c r="E34" s="108">
        <f t="shared" si="4"/>
        <v>21.267565842441719</v>
      </c>
      <c r="F34" s="147">
        <f>E34</f>
        <v>21.267565842441719</v>
      </c>
    </row>
    <row r="35" spans="1:13" x14ac:dyDescent="0.3">
      <c r="A35" s="33" t="s">
        <v>168</v>
      </c>
      <c r="B35" s="39">
        <v>6.3E-3</v>
      </c>
      <c r="C35" s="121">
        <v>229</v>
      </c>
      <c r="D35" s="104">
        <v>48.8481272108803</v>
      </c>
      <c r="E35" s="105">
        <f t="shared" si="4"/>
        <v>19.539250884352121</v>
      </c>
      <c r="F35" s="144">
        <f t="shared" ref="F35:F38" si="5">E35</f>
        <v>19.539250884352121</v>
      </c>
    </row>
    <row r="36" spans="1:13" ht="15" thickBot="1" x14ac:dyDescent="0.35">
      <c r="A36" s="35" t="s">
        <v>216</v>
      </c>
      <c r="B36" s="43">
        <v>6.3E-3</v>
      </c>
      <c r="C36" s="122">
        <v>230</v>
      </c>
      <c r="D36" s="111">
        <v>51.734444640248903</v>
      </c>
      <c r="E36" s="112">
        <f t="shared" si="4"/>
        <v>20.693777856099562</v>
      </c>
      <c r="F36" s="148">
        <f t="shared" si="5"/>
        <v>20.693777856099562</v>
      </c>
    </row>
    <row r="37" spans="1:13" x14ac:dyDescent="0.3">
      <c r="A37" s="37" t="s">
        <v>220</v>
      </c>
      <c r="B37" s="44">
        <v>0.02</v>
      </c>
      <c r="C37" s="120">
        <v>232</v>
      </c>
      <c r="D37" s="107">
        <v>192.500674041146</v>
      </c>
      <c r="E37" s="108">
        <f>D37*500/1000</f>
        <v>96.250337020572999</v>
      </c>
      <c r="F37" s="147">
        <f t="shared" si="5"/>
        <v>96.250337020572999</v>
      </c>
    </row>
    <row r="38" spans="1:13" x14ac:dyDescent="0.3">
      <c r="A38" s="33" t="s">
        <v>194</v>
      </c>
      <c r="B38" s="45">
        <v>0.02</v>
      </c>
      <c r="C38" s="121">
        <v>233</v>
      </c>
      <c r="D38" s="104">
        <v>222.541701310099</v>
      </c>
      <c r="E38" s="105">
        <f t="shared" ref="E38:E40" si="6">D38*500/1000</f>
        <v>111.27085065504949</v>
      </c>
      <c r="F38" s="144">
        <f t="shared" si="5"/>
        <v>111.27085065504949</v>
      </c>
    </row>
    <row r="39" spans="1:13" x14ac:dyDescent="0.3">
      <c r="A39" s="33" t="s">
        <v>152</v>
      </c>
      <c r="B39" s="45">
        <v>0.02</v>
      </c>
      <c r="C39" s="121">
        <v>234</v>
      </c>
      <c r="D39" s="104">
        <v>232.840322826782</v>
      </c>
      <c r="E39" s="105">
        <f t="shared" si="6"/>
        <v>116.420161413391</v>
      </c>
      <c r="F39" s="305">
        <f>AVERAGE(E39:E40)</f>
        <v>120.50192256163325</v>
      </c>
    </row>
    <row r="40" spans="1:13" ht="15" thickBot="1" x14ac:dyDescent="0.35">
      <c r="A40" s="40" t="s">
        <v>152</v>
      </c>
      <c r="B40" s="46">
        <v>0.02</v>
      </c>
      <c r="C40" s="122">
        <v>234</v>
      </c>
      <c r="D40" s="111">
        <v>249.167367419751</v>
      </c>
      <c r="E40" s="112">
        <f t="shared" si="6"/>
        <v>124.5836837098755</v>
      </c>
      <c r="F40" s="307"/>
    </row>
    <row r="41" spans="1:13" x14ac:dyDescent="0.3">
      <c r="B41" s="1"/>
      <c r="C41" s="1"/>
      <c r="D41" s="1"/>
      <c r="E41" s="1"/>
      <c r="F41" s="1"/>
      <c r="G41" s="1"/>
      <c r="H41" s="47"/>
      <c r="I41" s="47"/>
      <c r="J41" s="1"/>
      <c r="K41" s="1"/>
      <c r="L41" s="1"/>
      <c r="M41" s="1"/>
    </row>
    <row r="42" spans="1:13" x14ac:dyDescent="0.3">
      <c r="B42" s="48"/>
      <c r="C42" s="48"/>
      <c r="D42" s="293" t="s">
        <v>267</v>
      </c>
      <c r="E42" s="293"/>
      <c r="F42" s="48"/>
      <c r="G42" s="1"/>
      <c r="H42" s="1"/>
      <c r="I42" s="1"/>
      <c r="J42" s="1"/>
      <c r="K42" s="1"/>
      <c r="L42" s="1"/>
    </row>
    <row r="43" spans="1:13" x14ac:dyDescent="0.3">
      <c r="D43" s="1" t="s">
        <v>263</v>
      </c>
      <c r="E43" s="1" t="s">
        <v>268</v>
      </c>
      <c r="F43" s="1"/>
      <c r="G43" s="1"/>
      <c r="H43" s="1"/>
      <c r="I43" s="1"/>
      <c r="J43" s="1"/>
      <c r="K43" s="1"/>
      <c r="L43" s="1"/>
    </row>
    <row r="44" spans="1:13" x14ac:dyDescent="0.3">
      <c r="D44" s="49">
        <v>2E-3</v>
      </c>
      <c r="E44" s="1" t="s">
        <v>269</v>
      </c>
      <c r="F44" s="1"/>
      <c r="G44" s="1"/>
      <c r="H44" s="1"/>
      <c r="I44" s="1"/>
      <c r="J44" s="1"/>
      <c r="K44" s="1"/>
      <c r="L44" s="1"/>
    </row>
    <row r="45" spans="1:13" x14ac:dyDescent="0.3">
      <c r="D45" s="49">
        <v>6.3E-3</v>
      </c>
      <c r="E45" s="1" t="s">
        <v>270</v>
      </c>
      <c r="F45" s="1"/>
      <c r="G45" s="1"/>
      <c r="H45" s="1"/>
      <c r="I45" s="1"/>
      <c r="J45" s="1"/>
      <c r="K45" s="1"/>
      <c r="L45" s="1"/>
    </row>
    <row r="46" spans="1:13" x14ac:dyDescent="0.3">
      <c r="D46" s="50">
        <v>0.02</v>
      </c>
      <c r="E46" s="1" t="s">
        <v>271</v>
      </c>
      <c r="F46" s="1"/>
      <c r="G46" s="1"/>
      <c r="H46" s="1"/>
      <c r="I46" s="1"/>
      <c r="J46" s="1"/>
      <c r="K46" s="1"/>
      <c r="L46" s="1"/>
    </row>
  </sheetData>
  <mergeCells count="14">
    <mergeCell ref="A1:B1"/>
    <mergeCell ref="C1:F1"/>
    <mergeCell ref="A22:B22"/>
    <mergeCell ref="C22:F22"/>
    <mergeCell ref="F24:F25"/>
    <mergeCell ref="F27:F28"/>
    <mergeCell ref="D42:E42"/>
    <mergeCell ref="F8:F9"/>
    <mergeCell ref="F10:F11"/>
    <mergeCell ref="F15:F16"/>
    <mergeCell ref="F17:F18"/>
    <mergeCell ref="F39:F40"/>
    <mergeCell ref="F32:F33"/>
    <mergeCell ref="F30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Quick Data View</vt:lpstr>
      <vt:lpstr>Sample-Specific Concs</vt:lpstr>
      <vt:lpstr>Stock Solutions</vt:lpstr>
      <vt:lpstr>Deposition Efficiency</vt:lpstr>
      <vt:lpstr>TFA</vt:lpstr>
      <vt:lpstr>PFPrA</vt:lpstr>
      <vt:lpstr>PFMOAA</vt:lpstr>
      <vt:lpstr>HFPO-DA</vt:lpstr>
      <vt:lpstr>PFOA</vt:lpstr>
      <vt:lpstr>PFBS</vt:lpstr>
      <vt:lpstr>PFHxS</vt:lpstr>
      <vt:lpstr>PFOS</vt:lpstr>
      <vt:lpstr>MeFOSA</vt:lpstr>
      <vt:lpstr>EtFOSA</vt:lpstr>
      <vt:lpstr>MeFOSE</vt:lpstr>
      <vt:lpstr>EtFOSE</vt:lpstr>
      <vt:lpstr>Raw Data 20250708</vt:lpstr>
      <vt:lpstr>Raw Data 20250714</vt:lpstr>
      <vt:lpstr>MDLs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Smeltz, Marci</dc:creator>
  <cp:lastModifiedBy>Gavett, Stephen</cp:lastModifiedBy>
  <dcterms:created xsi:type="dcterms:W3CDTF">2025-07-22T15:50:28Z</dcterms:created>
  <dcterms:modified xsi:type="dcterms:W3CDTF">2025-09-10T13:16:58Z</dcterms:modified>
</cp:coreProperties>
</file>