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ghimire_santosh_epa_gov/Documents/Profile/Documents/CollaborationRelated/PIP PROPOSALS/PIPs2023/RWHSensorsManuscriptRelated/ES&amp;TWaterJournalFiles/DataFor_ORD_Clearance/"/>
    </mc:Choice>
  </mc:AlternateContent>
  <xr:revisionPtr revIDLastSave="3" documentId="8_{EBD557CE-7322-4BE9-9358-5C341040D414}" xr6:coauthVersionLast="47" xr6:coauthVersionMax="47" xr10:uidLastSave="{146EFAA3-AF1E-42B5-97A6-6542CCB4D708}"/>
  <bookViews>
    <workbookView xWindow="8550" yWindow="0" windowWidth="23235" windowHeight="20985" activeTab="1" xr2:uid="{41D1F443-9D42-4934-95E1-EC37D6D07895}"/>
  </bookViews>
  <sheets>
    <sheet name="README_Logsheets" sheetId="7" r:id="rId1"/>
    <sheet name="DEPTH Data Logsheet" sheetId="1" r:id="rId2"/>
    <sheet name="Operational Check Data Logsheet" sheetId="2" r:id="rId3"/>
    <sheet name="Cleaning equipment Logsheet" sheetId="3" r:id="rId4"/>
    <sheet name="Data Sonde Cali Form" sheetId="4" r:id="rId5"/>
    <sheet name="Reformatted Sonde Cali Form" sheetId="6" r:id="rId6"/>
    <sheet name="QC Acceptance criteria" sheetId="5" r:id="rId7"/>
  </sheets>
  <definedNames>
    <definedName name="_Hlk158630507" localSheetId="1">'DEPTH Data Logsheet'!$A$3</definedName>
    <definedName name="_Toc163544747" localSheetId="1">'DEPTH Data Logsheet'!$B$1</definedName>
    <definedName name="_Toc163544748" localSheetId="2">'Operational Check Data Logsheet'!$B$2</definedName>
    <definedName name="_Toc163544749" localSheetId="3">'Cleaning equipment Logsheet'!$B$2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B16" i="6"/>
  <c r="I16" i="6" l="1"/>
  <c r="H16" i="6"/>
  <c r="E16" i="6"/>
  <c r="P15" i="4"/>
  <c r="P16" i="4"/>
  <c r="P12" i="4"/>
  <c r="O16" i="4"/>
  <c r="O15" i="4"/>
  <c r="O12" i="4"/>
  <c r="O9" i="4"/>
  <c r="P9" i="4"/>
  <c r="E26" i="1"/>
  <c r="E25" i="1"/>
  <c r="I14" i="6"/>
  <c r="H14" i="6"/>
  <c r="E14" i="6"/>
  <c r="B14" i="6"/>
  <c r="E24" i="1"/>
  <c r="N16" i="4"/>
  <c r="N15" i="4"/>
  <c r="G15" i="4"/>
  <c r="H15" i="4"/>
  <c r="I15" i="4"/>
  <c r="J15" i="4"/>
  <c r="K15" i="4"/>
  <c r="L15" i="4"/>
  <c r="M15" i="4"/>
  <c r="N12" i="4"/>
  <c r="N9" i="4"/>
  <c r="E13" i="6"/>
  <c r="B13" i="6"/>
  <c r="I13" i="6"/>
  <c r="M16" i="4"/>
  <c r="M12" i="4"/>
  <c r="M9" i="4"/>
  <c r="E23" i="1"/>
  <c r="B4" i="6"/>
  <c r="E4" i="6"/>
  <c r="H4" i="6"/>
  <c r="I4" i="6"/>
  <c r="B5" i="6"/>
  <c r="E5" i="6"/>
  <c r="H5" i="6"/>
  <c r="I5" i="6"/>
  <c r="B6" i="6"/>
  <c r="E6" i="6"/>
  <c r="H6" i="6"/>
  <c r="I6" i="6"/>
  <c r="B7" i="6"/>
  <c r="E7" i="6"/>
  <c r="H7" i="6"/>
  <c r="I7" i="6"/>
  <c r="B8" i="6"/>
  <c r="E8" i="6"/>
  <c r="H8" i="6"/>
  <c r="I8" i="6"/>
  <c r="B9" i="6"/>
  <c r="E9" i="6"/>
  <c r="I9" i="6"/>
  <c r="B10" i="6"/>
  <c r="E10" i="6"/>
  <c r="I10" i="6"/>
  <c r="B11" i="6"/>
  <c r="E11" i="6"/>
  <c r="I11" i="6"/>
  <c r="B12" i="6"/>
  <c r="E12" i="6"/>
  <c r="I12" i="6"/>
  <c r="E22" i="1"/>
  <c r="E21" i="1"/>
  <c r="L16" i="4"/>
  <c r="L12" i="4"/>
  <c r="L9" i="4"/>
  <c r="K16" i="4"/>
  <c r="K12" i="4"/>
  <c r="K9" i="4"/>
  <c r="I18" i="4"/>
  <c r="G18" i="4"/>
  <c r="H18" i="4"/>
  <c r="C18" i="4"/>
  <c r="D18" i="4"/>
  <c r="E18" i="4"/>
  <c r="F18" i="4"/>
  <c r="J9" i="4" l="1"/>
  <c r="J16" i="4"/>
  <c r="J12" i="4"/>
  <c r="I12" i="4"/>
  <c r="E20" i="1" l="1"/>
  <c r="B27" i="4"/>
  <c r="I16" i="4"/>
  <c r="I9" i="4"/>
  <c r="E19" i="1"/>
  <c r="E18" i="1"/>
  <c r="E16" i="4"/>
  <c r="F16" i="4"/>
  <c r="G16" i="4"/>
  <c r="H16" i="4"/>
  <c r="D16" i="4"/>
  <c r="E17" i="1"/>
  <c r="B17" i="1"/>
  <c r="H12" i="4"/>
  <c r="H9" i="4"/>
  <c r="G12" i="4"/>
  <c r="G9" i="4"/>
  <c r="B9" i="3"/>
  <c r="B10" i="3" s="1"/>
  <c r="B10" i="2"/>
  <c r="B11" i="2" s="1"/>
  <c r="B15" i="1"/>
  <c r="D9" i="4"/>
  <c r="B28" i="4" l="1"/>
  <c r="B30" i="4" s="1"/>
  <c r="E15" i="4"/>
  <c r="D15" i="4"/>
  <c r="E12" i="4"/>
  <c r="D12" i="4"/>
  <c r="E9" i="4"/>
  <c r="F9" i="4"/>
  <c r="F15" i="4"/>
  <c r="F12" i="4"/>
  <c r="E8" i="1"/>
  <c r="E9" i="1"/>
  <c r="E10" i="1"/>
  <c r="E11" i="1"/>
  <c r="E12" i="1"/>
  <c r="E13" i="1"/>
  <c r="E14" i="1"/>
  <c r="E15" i="1"/>
  <c r="E16" i="1"/>
  <c r="E7" i="1"/>
  <c r="B29" i="4" l="1"/>
</calcChain>
</file>

<file path=xl/sharedStrings.xml><?xml version="1.0" encoding="utf-8"?>
<sst xmlns="http://schemas.openxmlformats.org/spreadsheetml/2006/main" count="277" uniqueCount="126">
  <si>
    <t xml:space="preserve">Date </t>
  </si>
  <si>
    <t>Time AM/PM (EST)</t>
  </si>
  <si>
    <t>Water depth using metal ruler (inch)</t>
  </si>
  <si>
    <t>Appendix H</t>
  </si>
  <si>
    <r>
      <rPr>
        <b/>
        <sz val="7"/>
        <color theme="1"/>
        <rFont val="Times New Roman"/>
        <family val="1"/>
      </rPr>
      <t xml:space="preserve">       </t>
    </r>
    <r>
      <rPr>
        <b/>
        <i/>
        <sz val="14"/>
        <color theme="1"/>
        <rFont val="Cambria"/>
        <family val="1"/>
      </rPr>
      <t>Appendix I</t>
    </r>
  </si>
  <si>
    <t xml:space="preserve">Operation check parameter </t>
  </si>
  <si>
    <t>Result within ± 10% of the standard (Yes/No)</t>
  </si>
  <si>
    <t>Corrective Actions</t>
  </si>
  <si>
    <r>
      <rPr>
        <b/>
        <sz val="7"/>
        <color theme="1"/>
        <rFont val="Times New Roman"/>
        <family val="1"/>
      </rPr>
      <t xml:space="preserve">     </t>
    </r>
    <r>
      <rPr>
        <b/>
        <i/>
        <sz val="14"/>
        <color theme="1"/>
        <rFont val="Cambria"/>
        <family val="1"/>
      </rPr>
      <t>Appendix J</t>
    </r>
  </si>
  <si>
    <t>Item cleaned</t>
  </si>
  <si>
    <t>Note</t>
  </si>
  <si>
    <r>
      <t>Table 5.</t>
    </r>
    <r>
      <rPr>
        <sz val="12"/>
        <color theme="1"/>
        <rFont val="Times New Roman"/>
        <family val="1"/>
      </rPr>
      <t xml:space="preserve"> Monthly cleaning log sheet.</t>
    </r>
  </si>
  <si>
    <t xml:space="preserve">Operational checks log sheet: </t>
  </si>
  <si>
    <r>
      <t>Table 4.</t>
    </r>
    <r>
      <rPr>
        <sz val="12"/>
        <color theme="1"/>
        <rFont val="Times New Roman"/>
        <family val="1"/>
      </rPr>
      <t xml:space="preserve"> Operational check log sheet to be completed on site. </t>
    </r>
  </si>
  <si>
    <t>Depth measurement log sheet:</t>
  </si>
  <si>
    <r>
      <t>Table 3.</t>
    </r>
    <r>
      <rPr>
        <sz val="12"/>
        <color theme="1"/>
        <rFont val="Times New Roman"/>
        <family val="1"/>
      </rPr>
      <t xml:space="preserve"> Water depth log sheet to be completed on site. </t>
    </r>
  </si>
  <si>
    <t>Data Sonde Calibration Form</t>
  </si>
  <si>
    <t>Date and Time</t>
  </si>
  <si>
    <t>Begin</t>
  </si>
  <si>
    <t>End</t>
  </si>
  <si>
    <r>
      <t>Specific Conductance 1417 (</t>
    </r>
    <r>
      <rPr>
        <sz val="11"/>
        <color theme="1"/>
        <rFont val="Calibri"/>
        <family val="2"/>
      </rPr>
      <t>µS/cm)</t>
    </r>
  </si>
  <si>
    <t>PreCal</t>
  </si>
  <si>
    <t>PostCal</t>
  </si>
  <si>
    <t>End Check</t>
  </si>
  <si>
    <t>Temperature (°C) verification NIST/Thermistor</t>
  </si>
  <si>
    <t>Data collected by:</t>
  </si>
  <si>
    <t>Data Quality Step</t>
  </si>
  <si>
    <t>Frequency</t>
  </si>
  <si>
    <t>Reported Value</t>
  </si>
  <si>
    <t>Acceptance</t>
  </si>
  <si>
    <t>Criteria</t>
  </si>
  <si>
    <t>Corrective</t>
  </si>
  <si>
    <t>Actions</t>
  </si>
  <si>
    <t xml:space="preserve">Conductivity </t>
  </si>
  <si>
    <t xml:space="preserve">Pre-Deployment </t>
  </si>
  <si>
    <t>µs/cm</t>
  </si>
  <si>
    <t>Pass in software</t>
  </si>
  <si>
    <t>Do not deploy for conductivity if unable to pass calibration, purchase a new conductivity probe</t>
  </si>
  <si>
    <t>Minimum of two weeks in addition to Post Deployment</t>
  </si>
  <si>
    <r>
      <t>±1</t>
    </r>
    <r>
      <rPr>
        <sz val="10"/>
        <color theme="1"/>
        <rFont val="Times New Roman"/>
        <family val="1"/>
      </rPr>
      <t>0% (1275-1559 microsiemens/cm)</t>
    </r>
  </si>
  <si>
    <t>Flag data</t>
  </si>
  <si>
    <t xml:space="preserve">Temperature </t>
  </si>
  <si>
    <t>Pre and post deployments verification checks (two weeks)</t>
  </si>
  <si>
    <t>°C</t>
  </si>
  <si>
    <r>
      <t>±4</t>
    </r>
    <r>
      <rPr>
        <sz val="10"/>
        <color theme="1"/>
        <rFont val="Times New Roman"/>
        <family val="1"/>
      </rPr>
      <t>°C</t>
    </r>
  </si>
  <si>
    <t>Factory Service</t>
  </si>
  <si>
    <t xml:space="preserve">Water Depth </t>
  </si>
  <si>
    <t>Pre and Post Deployment as needed</t>
  </si>
  <si>
    <t>Inches or mm</t>
  </si>
  <si>
    <t>Flag sensor data or apply offset correction in software</t>
  </si>
  <si>
    <r>
      <t xml:space="preserve">Table 2. </t>
    </r>
    <r>
      <rPr>
        <sz val="12"/>
        <color theme="1"/>
        <rFont val="Times New Roman"/>
        <family val="1"/>
      </rPr>
      <t>Quality control acceptance criteria.</t>
    </r>
  </si>
  <si>
    <t>Conductivity Calibration and Operational Check</t>
  </si>
  <si>
    <t>±0.50 inches measured within the 15-minutes time steps due to hand measurement error/irregular Barrel bottom or consistent sensor data offset</t>
  </si>
  <si>
    <t>SRG; KW; JM</t>
  </si>
  <si>
    <t>SRG = SANTOSH RAJ GHIMIRE; KW = KURT WOLFE; JM = JON MCMAHON (UNTIL 4/24/2024).</t>
  </si>
  <si>
    <t>Water depth using metal ruler (mm)</t>
  </si>
  <si>
    <t>Data collection by (Initial)</t>
  </si>
  <si>
    <t>1 in = 25.4 mm</t>
  </si>
  <si>
    <t>InSitu Sonde Conductivity and Temperature</t>
  </si>
  <si>
    <t>Yes</t>
  </si>
  <si>
    <t>No</t>
  </si>
  <si>
    <t xml:space="preserve">InSitu Sonde </t>
  </si>
  <si>
    <t>Order cleaning items as neded</t>
  </si>
  <si>
    <t>NOTES:</t>
  </si>
  <si>
    <t>SRG; KW</t>
  </si>
  <si>
    <t>JM; SRG; KW</t>
  </si>
  <si>
    <t xml:space="preserve">The "Begin" is the current date and time of calibration or operational check. </t>
  </si>
  <si>
    <t>For all dates, the "End" Date and Time is the "Begin"  Date and Time of succeeding calibration/operation check.</t>
  </si>
  <si>
    <t xml:space="preserve">For all dates, the "End Check" Specific Conductance value is the "PreCal" Specific Conductance value of the succeeding "Begin" calibration/operation check value. </t>
  </si>
  <si>
    <t>Calibration is needed only if operational check fails.</t>
  </si>
  <si>
    <r>
      <t xml:space="preserve">Not needed (within </t>
    </r>
    <r>
      <rPr>
        <sz val="11"/>
        <color theme="1"/>
        <rFont val="Calibri"/>
        <family val="2"/>
      </rPr>
      <t>±10%)</t>
    </r>
  </si>
  <si>
    <t>SRG = SANTOSH RAJ GHIMIRE; KW = KURT WOLFE; JM = JON MCMAHAN (JM, UNTIL 4/24/2024).</t>
  </si>
  <si>
    <t>SRG = SANTOSH RAJ GHIMIRE; KW = KURT WOLFE; JM = JON MCMAHAN (UNTIL 4/24/2024).</t>
  </si>
  <si>
    <t>Also drain the rain barrel to minimum level at 3.5 inch</t>
  </si>
  <si>
    <t>Full barrel</t>
  </si>
  <si>
    <t>Begin (NIST)</t>
  </si>
  <si>
    <t>Begin (Hydros 21 Thermistor)</t>
  </si>
  <si>
    <t xml:space="preserve">21 
</t>
  </si>
  <si>
    <t xml:space="preserve">NA
</t>
  </si>
  <si>
    <t xml:space="preserve">NA
</t>
  </si>
  <si>
    <t>End (NIST)</t>
  </si>
  <si>
    <t>End (Hydros 21 Thermistor)</t>
  </si>
  <si>
    <t xml:space="preserve">21.2 
</t>
  </si>
  <si>
    <t>Only clean up of equipment</t>
  </si>
  <si>
    <t>NA</t>
  </si>
  <si>
    <t>Only clean up performed</t>
  </si>
  <si>
    <t>None</t>
  </si>
  <si>
    <t>Standard</t>
  </si>
  <si>
    <t>Standard + 10%</t>
  </si>
  <si>
    <t>10% of Standard</t>
  </si>
  <si>
    <t>Standard - 10%</t>
  </si>
  <si>
    <r>
      <t>Specific conductivity (</t>
    </r>
    <r>
      <rPr>
        <sz val="11"/>
        <color theme="1"/>
        <rFont val="Calibri"/>
        <family val="2"/>
      </rPr>
      <t>µS/cm)</t>
    </r>
  </si>
  <si>
    <t>NaCl</t>
  </si>
  <si>
    <t>New barrel installed</t>
  </si>
  <si>
    <t>Not available</t>
  </si>
  <si>
    <t>Performed Equipment calibration only</t>
  </si>
  <si>
    <t xml:space="preserve">This is the first calibration performed at EPA Region 4 laboratory. </t>
  </si>
  <si>
    <t xml:space="preserve">This is the calibration performed on site at EPA ORD in Athens, GA. </t>
  </si>
  <si>
    <t xml:space="preserve">Only for conductivity. Thermistor checked against a NIST-traceable thermometer on an annual basis. </t>
  </si>
  <si>
    <t xml:space="preserve">Operational check for conductivity only. Thermistor checked against a NIST-traceable thermometer on an annual basis. </t>
  </si>
  <si>
    <t>This is the calibration performed on site at EPA ORD in Athens, GA.</t>
  </si>
  <si>
    <t>Cleaned</t>
  </si>
  <si>
    <t>End (Hydros 21)</t>
  </si>
  <si>
    <t>Begin (Hydros 21)</t>
  </si>
  <si>
    <t>Reformatted data sonde calibration form</t>
  </si>
  <si>
    <t xml:space="preserve">23
</t>
  </si>
  <si>
    <t>OPERATIONAL CHECK/CALIBRATION OF AQUA TROLL 600 SONDE</t>
  </si>
  <si>
    <t>Note: On 6/20/2024  10:30:00 AM The operational checks and clean up performed but no Sonde data recorded on site.</t>
  </si>
  <si>
    <t>Sheet Name</t>
  </si>
  <si>
    <t>Description</t>
  </si>
  <si>
    <t>README_Logsheets</t>
  </si>
  <si>
    <t>DEPTH Data Logsheet</t>
  </si>
  <si>
    <t>Operational Check Data Logsheet</t>
  </si>
  <si>
    <t>This is the current Sheet that provides the description of all the log sheets.</t>
  </si>
  <si>
    <t xml:space="preserve">This is the manual depth measurement log sheet. </t>
  </si>
  <si>
    <t>Cleaning equipment Logsheet</t>
  </si>
  <si>
    <t xml:space="preserve">This is the equipment cleaning log sheet. </t>
  </si>
  <si>
    <t xml:space="preserve">This is the operational check log sheet. </t>
  </si>
  <si>
    <t>Data Sonde Cali Form</t>
  </si>
  <si>
    <t xml:space="preserve">This is the Aqua TROLL 600 (the QAQC) sonde calibration, pre-calibration, post-calibration log sheet. </t>
  </si>
  <si>
    <t>Reformatted Sonde Cali Form</t>
  </si>
  <si>
    <t>QC Acceptance criteria</t>
  </si>
  <si>
    <t>This sheet contains the same information as the Data Sonde Cali Form sheet, but formatted  differently.</t>
  </si>
  <si>
    <t>This sheet contains the QAQC Acceptance criteria.</t>
  </si>
  <si>
    <t>This Excel Book contains all QAQC log sheets related to Roof Rainwater Harvesting water quality monitoring in ORD Athens, Georgia location.</t>
  </si>
  <si>
    <r>
      <t xml:space="preserve">Note that we used the data from </t>
    </r>
    <r>
      <rPr>
        <b/>
        <u/>
        <sz val="12"/>
        <color rgb="FF000000"/>
        <rFont val="Times New Roman"/>
        <family val="1"/>
      </rPr>
      <t>February 28 through August 1, 2024.</t>
    </r>
    <r>
      <rPr>
        <b/>
        <sz val="12"/>
        <color rgb="FF000000"/>
        <rFont val="Times New Roman"/>
        <family val="1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</si>
</sst>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7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rgb="FF231F2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Alignment="1">
      <alignment horizontal="left" vertical="center" indent="3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4" fontId="3" fillId="0" borderId="3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 applyAlignment="1"/>
    <xf numFmtId="22" fontId="13" fillId="0" borderId="1" xfId="0" applyNumberFormat="1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22" fontId="0" fillId="0" borderId="1" xfId="0" applyNumberFormat="1" applyBorder="1" applyAlignment="1">
      <alignment vertical="center"/>
    </xf>
    <xf numFmtId="0" fontId="0" fillId="0" borderId="13" xfId="0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2" fontId="13" fillId="0" borderId="1" xfId="0" applyNumberFormat="1" applyFont="1" applyBorder="1" applyAlignment="1">
      <alignment horizontal="left" vertical="top"/>
    </xf>
    <xf numFmtId="22" fontId="0" fillId="0" borderId="1" xfId="0" applyNumberFormat="1" applyBorder="1" applyAlignment="1">
      <alignment horizontal="left" vertical="top"/>
    </xf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Border="1"/>
    <xf numFmtId="22" fontId="1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1" applyBorder="1"/>
    <xf numFmtId="0" fontId="16" fillId="0" borderId="1" xfId="1" applyBorder="1" applyAlignment="1">
      <alignment wrapText="1"/>
    </xf>
    <xf numFmtId="0" fontId="0" fillId="0" borderId="1" xfId="0" applyFill="1" applyBorder="1"/>
    <xf numFmtId="14" fontId="17" fillId="0" borderId="0" xfId="0" applyNumberFormat="1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Pre-calibration values with ±10% error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Sonde Cali Form'!$C$10</c:f>
              <c:strCache>
                <c:ptCount val="1"/>
                <c:pt idx="0">
                  <c:v>PreCal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Sonde Cali Form'!$D$8:$P$8</c:f>
              <c:numCache>
                <c:formatCode>m/d/yyyy\ h:mm</c:formatCode>
                <c:ptCount val="13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  <c:pt idx="9">
                  <c:v>45519.491666666669</c:v>
                </c:pt>
                <c:pt idx="10">
                  <c:v>45533.474999999999</c:v>
                </c:pt>
                <c:pt idx="11">
                  <c:v>45547.502083333333</c:v>
                </c:pt>
                <c:pt idx="12">
                  <c:v>45560.476388888892</c:v>
                </c:pt>
              </c:numCache>
            </c:numRef>
          </c:cat>
          <c:val>
            <c:numRef>
              <c:f>'Data Sonde Cali Form'!$D$10:$P$10</c:f>
              <c:numCache>
                <c:formatCode>General</c:formatCode>
                <c:ptCount val="13"/>
                <c:pt idx="0">
                  <c:v>1422</c:v>
                </c:pt>
                <c:pt idx="1">
                  <c:v>1425</c:v>
                </c:pt>
                <c:pt idx="2">
                  <c:v>1428</c:v>
                </c:pt>
                <c:pt idx="3">
                  <c:v>1424.4</c:v>
                </c:pt>
                <c:pt idx="4">
                  <c:v>1438.1</c:v>
                </c:pt>
                <c:pt idx="5">
                  <c:v>1455.2</c:v>
                </c:pt>
                <c:pt idx="6">
                  <c:v>1439.8</c:v>
                </c:pt>
                <c:pt idx="7">
                  <c:v>1452.1</c:v>
                </c:pt>
                <c:pt idx="8">
                  <c:v>1437.4</c:v>
                </c:pt>
                <c:pt idx="9">
                  <c:v>1441.3</c:v>
                </c:pt>
                <c:pt idx="10">
                  <c:v>1364.2</c:v>
                </c:pt>
                <c:pt idx="11">
                  <c:v>1437.9</c:v>
                </c:pt>
                <c:pt idx="12">
                  <c:v>1421.7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2-4951-A98D-0106398A47EA}"/>
            </c:ext>
          </c:extLst>
        </c:ser>
        <c:ser>
          <c:idx val="1"/>
          <c:order val="1"/>
          <c:tx>
            <c:strRef>
              <c:f>'Data Sonde Cali Form'!$A$27</c:f>
              <c:strCache>
                <c:ptCount val="1"/>
                <c:pt idx="0">
                  <c:v>Standard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sq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  <a:headEnd type="none"/>
                <a:tailEnd type="triangle" w="sm" len="med"/>
              </a:ln>
              <a:effectLst>
                <a:outerShdw blurRad="50800" dist="50800" dir="5400000" algn="ctr" rotWithShape="0">
                  <a:schemeClr val="bg1"/>
                </a:outerShdw>
                <a:softEdge rad="0"/>
              </a:effectLst>
            </c:spPr>
          </c:errBars>
          <c:cat>
            <c:numRef>
              <c:f>'Data Sonde Cali Form'!$D$8:$P$8</c:f>
              <c:numCache>
                <c:formatCode>m/d/yyyy\ h:mm</c:formatCode>
                <c:ptCount val="13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  <c:pt idx="9">
                  <c:v>45519.491666666669</c:v>
                </c:pt>
                <c:pt idx="10">
                  <c:v>45533.474999999999</c:v>
                </c:pt>
                <c:pt idx="11">
                  <c:v>45547.502083333333</c:v>
                </c:pt>
                <c:pt idx="12">
                  <c:v>45560.476388888892</c:v>
                </c:pt>
              </c:numCache>
            </c:numRef>
          </c:cat>
          <c:val>
            <c:numRef>
              <c:f>'Data Sonde Cali Form'!$B$27</c:f>
              <c:numCache>
                <c:formatCode>General</c:formatCode>
                <c:ptCount val="1"/>
                <c:pt idx="0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F2-4951-A98D-0106398A47EA}"/>
            </c:ext>
          </c:extLst>
        </c:ser>
        <c:ser>
          <c:idx val="2"/>
          <c:order val="2"/>
          <c:tx>
            <c:strRef>
              <c:f>'Data Sonde Cali Form'!$C$12</c:f>
              <c:strCache>
                <c:ptCount val="1"/>
                <c:pt idx="0">
                  <c:v>End Check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Sonde Cali Form'!$D$8:$P$8</c:f>
              <c:numCache>
                <c:formatCode>m/d/yyyy\ h:mm</c:formatCode>
                <c:ptCount val="13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  <c:pt idx="9">
                  <c:v>45519.491666666669</c:v>
                </c:pt>
                <c:pt idx="10">
                  <c:v>45533.474999999999</c:v>
                </c:pt>
                <c:pt idx="11">
                  <c:v>45547.502083333333</c:v>
                </c:pt>
                <c:pt idx="12">
                  <c:v>45560.476388888892</c:v>
                </c:pt>
              </c:numCache>
            </c:numRef>
          </c:cat>
          <c:val>
            <c:numRef>
              <c:f>'Data Sonde Cali Form'!$D$12:$P$12</c:f>
              <c:numCache>
                <c:formatCode>General</c:formatCode>
                <c:ptCount val="13"/>
                <c:pt idx="0">
                  <c:v>1425</c:v>
                </c:pt>
                <c:pt idx="1">
                  <c:v>1428</c:v>
                </c:pt>
                <c:pt idx="2">
                  <c:v>1424.4</c:v>
                </c:pt>
                <c:pt idx="3">
                  <c:v>1438.1</c:v>
                </c:pt>
                <c:pt idx="4">
                  <c:v>1455.2</c:v>
                </c:pt>
                <c:pt idx="5">
                  <c:v>1439.8</c:v>
                </c:pt>
                <c:pt idx="6">
                  <c:v>1452.1</c:v>
                </c:pt>
                <c:pt idx="7">
                  <c:v>1437.4</c:v>
                </c:pt>
                <c:pt idx="8">
                  <c:v>1441.3</c:v>
                </c:pt>
                <c:pt idx="9">
                  <c:v>1364.2</c:v>
                </c:pt>
                <c:pt idx="10">
                  <c:v>1437.9</c:v>
                </c:pt>
                <c:pt idx="11">
                  <c:v>1421.7</c:v>
                </c:pt>
                <c:pt idx="12">
                  <c:v>1445.6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F2-4951-A98D-0106398A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214368"/>
        <c:axId val="1357212448"/>
      </c:lineChart>
      <c:dateAx>
        <c:axId val="1357214368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t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212448"/>
        <c:crosses val="autoZero"/>
        <c:auto val="1"/>
        <c:lblOffset val="100"/>
        <c:baseTimeUnit val="days"/>
      </c:dateAx>
      <c:valAx>
        <c:axId val="1357212448"/>
        <c:scaling>
          <c:orientation val="minMax"/>
          <c:max val="1629.55"/>
          <c:min val="1204.4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Specific conductivity (µS/cm)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214368"/>
        <c:crosses val="autoZero"/>
        <c:crossBetween val="between"/>
        <c:majorUnit val="70.849999999999994"/>
        <c:minorUnit val="70.84999999999999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48451407171332"/>
          <c:y val="0.58848187343158531"/>
          <c:w val="0.37300958587363647"/>
          <c:h val="4.94099756715526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Pre-calibration values with ±10% error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Sonde Cali Form'!$C$10</c:f>
              <c:strCache>
                <c:ptCount val="1"/>
                <c:pt idx="0">
                  <c:v>PreCal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Sonde Cali Form'!$D$8:$L$8</c:f>
              <c:numCache>
                <c:formatCode>m/d/yyyy\ h:mm</c:formatCode>
                <c:ptCount val="9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</c:numCache>
            </c:numRef>
          </c:cat>
          <c:val>
            <c:numRef>
              <c:f>'Data Sonde Cali Form'!$D$10:$L$10</c:f>
              <c:numCache>
                <c:formatCode>General</c:formatCode>
                <c:ptCount val="9"/>
                <c:pt idx="0">
                  <c:v>1422</c:v>
                </c:pt>
                <c:pt idx="1">
                  <c:v>1425</c:v>
                </c:pt>
                <c:pt idx="2">
                  <c:v>1428</c:v>
                </c:pt>
                <c:pt idx="3">
                  <c:v>1424.4</c:v>
                </c:pt>
                <c:pt idx="4">
                  <c:v>1438.1</c:v>
                </c:pt>
                <c:pt idx="5">
                  <c:v>1455.2</c:v>
                </c:pt>
                <c:pt idx="6">
                  <c:v>1439.8</c:v>
                </c:pt>
                <c:pt idx="7">
                  <c:v>1452.1</c:v>
                </c:pt>
                <c:pt idx="8">
                  <c:v>1437.4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7-4463-9DBD-CE5315D9E8B4}"/>
            </c:ext>
          </c:extLst>
        </c:ser>
        <c:ser>
          <c:idx val="1"/>
          <c:order val="1"/>
          <c:tx>
            <c:strRef>
              <c:f>'Data Sonde Cali Form'!$A$27</c:f>
              <c:strCache>
                <c:ptCount val="1"/>
                <c:pt idx="0">
                  <c:v>Standard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sq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  <a:headEnd type="none"/>
                <a:tailEnd type="triangle" w="sm" len="med"/>
              </a:ln>
              <a:effectLst>
                <a:outerShdw blurRad="50800" dist="50800" dir="5400000" algn="ctr" rotWithShape="0">
                  <a:schemeClr val="bg1"/>
                </a:outerShdw>
                <a:softEdge rad="0"/>
              </a:effectLst>
            </c:spPr>
          </c:errBars>
          <c:cat>
            <c:numRef>
              <c:f>'Data Sonde Cali Form'!$D$8:$L$8</c:f>
              <c:numCache>
                <c:formatCode>m/d/yyyy\ h:mm</c:formatCode>
                <c:ptCount val="9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</c:numCache>
            </c:numRef>
          </c:cat>
          <c:val>
            <c:numRef>
              <c:f>'Data Sonde Cali Form'!$B$27</c:f>
              <c:numCache>
                <c:formatCode>General</c:formatCode>
                <c:ptCount val="1"/>
                <c:pt idx="0">
                  <c:v>1417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17-4463-9DBD-CE5315D9E8B4}"/>
            </c:ext>
          </c:extLst>
        </c:ser>
        <c:ser>
          <c:idx val="2"/>
          <c:order val="2"/>
          <c:tx>
            <c:strRef>
              <c:f>'Data Sonde Cali Form'!$C$12</c:f>
              <c:strCache>
                <c:ptCount val="1"/>
                <c:pt idx="0">
                  <c:v>End Check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Sonde Cali Form'!$D$8:$L$8</c:f>
              <c:numCache>
                <c:formatCode>m/d/yyyy\ h:mm</c:formatCode>
                <c:ptCount val="9"/>
                <c:pt idx="0">
                  <c:v>45350.416666666664</c:v>
                </c:pt>
                <c:pt idx="1">
                  <c:v>45390.416666666664</c:v>
                </c:pt>
                <c:pt idx="2">
                  <c:v>45406.458333333336</c:v>
                </c:pt>
                <c:pt idx="3">
                  <c:v>45420.423611111109</c:v>
                </c:pt>
                <c:pt idx="4">
                  <c:v>45434.379166666666</c:v>
                </c:pt>
                <c:pt idx="5">
                  <c:v>45448.439583333333</c:v>
                </c:pt>
                <c:pt idx="6">
                  <c:v>45475.481249999997</c:v>
                </c:pt>
                <c:pt idx="7">
                  <c:v>45491.44027777778</c:v>
                </c:pt>
                <c:pt idx="8">
                  <c:v>45505.65625</c:v>
                </c:pt>
              </c:numCache>
            </c:numRef>
          </c:cat>
          <c:val>
            <c:numRef>
              <c:f>'Data Sonde Cali Form'!$D$12:$L$12</c:f>
              <c:numCache>
                <c:formatCode>General</c:formatCode>
                <c:ptCount val="9"/>
                <c:pt idx="0">
                  <c:v>1425</c:v>
                </c:pt>
                <c:pt idx="1">
                  <c:v>1428</c:v>
                </c:pt>
                <c:pt idx="2">
                  <c:v>1424.4</c:v>
                </c:pt>
                <c:pt idx="3">
                  <c:v>1438.1</c:v>
                </c:pt>
                <c:pt idx="4">
                  <c:v>1455.2</c:v>
                </c:pt>
                <c:pt idx="5">
                  <c:v>1439.8</c:v>
                </c:pt>
                <c:pt idx="6">
                  <c:v>1452.1</c:v>
                </c:pt>
                <c:pt idx="7">
                  <c:v>1437.4</c:v>
                </c:pt>
                <c:pt idx="8">
                  <c:v>1441.3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17-4463-9DBD-CE5315D9E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214368"/>
        <c:axId val="1357212448"/>
      </c:lineChart>
      <c:dateAx>
        <c:axId val="1357214368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212448"/>
        <c:crosses val="autoZero"/>
        <c:auto val="1"/>
        <c:lblOffset val="100"/>
        <c:baseTimeUnit val="days"/>
        <c:majorUnit val="31"/>
        <c:majorTimeUnit val="days"/>
      </c:dateAx>
      <c:valAx>
        <c:axId val="1357212448"/>
        <c:scaling>
          <c:orientation val="minMax"/>
          <c:max val="1629.55"/>
          <c:min val="1204.4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Specific conductivity (µS/cm)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214368"/>
        <c:crosses val="autoZero"/>
        <c:crossBetween val="between"/>
        <c:majorUnit val="70.849999999999994"/>
        <c:minorUnit val="70.84999999999999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48451407171332"/>
          <c:y val="0.58848187343158531"/>
          <c:w val="0.52654490201939108"/>
          <c:h val="0.15749644516814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292813</xdr:colOff>
      <xdr:row>20</xdr:row>
      <xdr:rowOff>152986</xdr:rowOff>
    </xdr:from>
    <xdr:to>
      <xdr:col>25</xdr:col>
      <xdr:colOff>37173</xdr:colOff>
      <xdr:row>40</xdr:row>
      <xdr:rowOff>101634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F4FF25-D059-48EC-BBCD-9AD53A754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649941</xdr:colOff>
      <xdr:row>33</xdr:row>
      <xdr:rowOff>100853</xdr:rowOff>
    </xdr:from>
    <xdr:to>
      <xdr:col>10</xdr:col>
      <xdr:colOff>481852</xdr:colOff>
      <xdr:row>58</xdr:row>
      <xdr:rowOff>38294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4B7EE-F2DB-4F2D-A407-DEE0666E7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82E6-868F-4E15-A864-0A944DC5FA84}">
  <dimension ref="B2:C11"/>
  <sheetViews>
    <sheetView showGridLines="0" workbookViewId="0">
      <selection activeCell="E20" sqref="E20"/>
    </sheetView>
  </sheetViews>
  <sheetFormatPr defaultRowHeight="15" x14ac:dyDescent="0.25"/>
  <cols>
    <col min="2" max="2" width="30.85546875" bestFit="1" customWidth="1"/>
    <col min="3" max="3" width="83.85546875" customWidth="1"/>
  </cols>
  <sheetData>
    <row r="2" spans="2:3" ht="56.25" x14ac:dyDescent="0.3">
      <c r="C2" s="77" t="s">
        <v>124</v>
      </c>
    </row>
    <row r="3" spans="2:3" ht="66" customHeight="1" x14ac:dyDescent="0.25">
      <c r="B3" s="11"/>
      <c r="C3" s="82" t="s">
        <v>125</v>
      </c>
    </row>
    <row r="4" spans="2:3" ht="30" x14ac:dyDescent="0.25">
      <c r="B4" s="78" t="s">
        <v>108</v>
      </c>
      <c r="C4" s="78" t="s">
        <v>109</v>
      </c>
    </row>
    <row r="5" spans="2:3" x14ac:dyDescent="0.25">
      <c r="B5" s="46" t="s">
        <v>110</v>
      </c>
      <c r="C5" s="46" t="s">
        <v>113</v>
      </c>
    </row>
    <row r="6" spans="2:3" x14ac:dyDescent="0.25">
      <c r="B6" s="80" t="s">
        <v>111</v>
      </c>
      <c r="C6" s="81" t="s">
        <v>114</v>
      </c>
    </row>
    <row r="7" spans="2:3" x14ac:dyDescent="0.25">
      <c r="B7" s="80" t="s">
        <v>112</v>
      </c>
      <c r="C7" s="81" t="s">
        <v>117</v>
      </c>
    </row>
    <row r="8" spans="2:3" x14ac:dyDescent="0.25">
      <c r="B8" s="80" t="s">
        <v>115</v>
      </c>
      <c r="C8" s="46" t="s">
        <v>116</v>
      </c>
    </row>
    <row r="9" spans="2:3" ht="30" x14ac:dyDescent="0.25">
      <c r="B9" s="80" t="s">
        <v>118</v>
      </c>
      <c r="C9" s="46" t="s">
        <v>119</v>
      </c>
    </row>
    <row r="10" spans="2:3" ht="30" x14ac:dyDescent="0.25">
      <c r="B10" s="80" t="s">
        <v>120</v>
      </c>
      <c r="C10" s="46" t="s">
        <v>122</v>
      </c>
    </row>
    <row r="11" spans="2:3" x14ac:dyDescent="0.25">
      <c r="B11" s="79" t="s">
        <v>121</v>
      </c>
      <c r="C11" s="46" t="s">
        <v>123</v>
      </c>
    </row>
  </sheetData>
  <hyperlinks>
    <hyperlink ref="B6" location="'DEPTH Data Logsheet'!A1" display="DEPTH Data Logsheet" xr:uid="{CA742655-6D11-4D4D-B944-CD9B9A585715}"/>
    <hyperlink ref="B7" location="'Operational Check Data Logsheet'!A1" display="Operational Check Data Logsheet" xr:uid="{F97AC60A-3134-412B-B912-3227AE6395DE}"/>
    <hyperlink ref="B8" location="'Cleaning equipment Logsheet'!A1" display="Cleaning equipment Logsheet" xr:uid="{64DA7FF6-D8FF-4226-BBB1-F8824FC99532}"/>
    <hyperlink ref="B9" location="'Data Sonde Cali Form'!A1" display="Data Sonde Cali Form" xr:uid="{DED4E39F-600F-487D-83A3-AF4F184E6A2D}"/>
    <hyperlink ref="B10" location="'Reformatted Sonde Cali Form'!A1" display="Reformatted Sonde Cali Form" xr:uid="{B13E885E-1CE4-43F1-BB8A-9372F308C3F7}"/>
    <hyperlink ref="B11" location="'QC Acceptance criteria'!A1" display="QC Acceptance criteria" xr:uid="{CF955306-08CE-40FB-BB03-BACB4669EC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D068-57F0-43FC-827F-747EA3E3F89B}">
  <dimension ref="A1:H26"/>
  <sheetViews>
    <sheetView showGridLines="0" tabSelected="1" zoomScale="130" zoomScaleNormal="130" workbookViewId="0">
      <selection activeCell="K16" sqref="K16"/>
    </sheetView>
  </sheetViews>
  <sheetFormatPr defaultRowHeight="15" x14ac:dyDescent="0.25"/>
  <cols>
    <col min="2" max="2" width="16.140625" customWidth="1"/>
    <col min="3" max="3" width="14.7109375" customWidth="1"/>
    <col min="4" max="4" width="17.28515625" customWidth="1"/>
    <col min="5" max="5" width="14.7109375" customWidth="1"/>
    <col min="7" max="7" width="19.28515625" bestFit="1" customWidth="1"/>
  </cols>
  <sheetData>
    <row r="1" spans="1:8" ht="37.5" customHeight="1" x14ac:dyDescent="0.3">
      <c r="A1" s="4"/>
      <c r="B1" s="3" t="s">
        <v>3</v>
      </c>
      <c r="D1" s="7" t="s">
        <v>25</v>
      </c>
      <c r="E1" s="64" t="s">
        <v>53</v>
      </c>
      <c r="F1" s="64"/>
      <c r="H1" t="s">
        <v>72</v>
      </c>
    </row>
    <row r="2" spans="1:8" ht="15.75" x14ac:dyDescent="0.25">
      <c r="B2" s="2" t="s">
        <v>14</v>
      </c>
    </row>
    <row r="3" spans="1:8" ht="45" customHeight="1" x14ac:dyDescent="0.25">
      <c r="B3" s="63" t="s">
        <v>15</v>
      </c>
      <c r="C3" s="63"/>
      <c r="D3" s="63"/>
      <c r="E3" t="s">
        <v>57</v>
      </c>
    </row>
    <row r="4" spans="1:8" ht="50.1" customHeight="1" x14ac:dyDescent="0.25">
      <c r="B4" s="49" t="s">
        <v>0</v>
      </c>
      <c r="C4" s="49" t="s">
        <v>1</v>
      </c>
      <c r="D4" s="49" t="s">
        <v>2</v>
      </c>
      <c r="E4" s="49" t="s">
        <v>55</v>
      </c>
      <c r="F4" s="51" t="s">
        <v>56</v>
      </c>
      <c r="G4" s="51" t="s">
        <v>10</v>
      </c>
    </row>
    <row r="5" spans="1:8" ht="37.5" customHeight="1" x14ac:dyDescent="0.25">
      <c r="B5" s="33">
        <v>45350</v>
      </c>
      <c r="C5" s="17">
        <v>0.41666666666666669</v>
      </c>
      <c r="D5" s="5" t="s">
        <v>94</v>
      </c>
      <c r="E5" s="5" t="s">
        <v>94</v>
      </c>
      <c r="F5" s="15"/>
      <c r="G5" s="15" t="s">
        <v>95</v>
      </c>
      <c r="H5" s="7"/>
    </row>
    <row r="6" spans="1:8" ht="38.25" x14ac:dyDescent="0.25">
      <c r="B6" s="33">
        <v>45390</v>
      </c>
      <c r="C6" s="17">
        <v>0.41666666666666669</v>
      </c>
      <c r="D6" s="5" t="s">
        <v>94</v>
      </c>
      <c r="E6" s="5" t="s">
        <v>94</v>
      </c>
      <c r="F6" s="15"/>
      <c r="G6" s="15" t="s">
        <v>95</v>
      </c>
      <c r="H6" s="7"/>
    </row>
    <row r="7" spans="1:8" x14ac:dyDescent="0.25">
      <c r="B7" s="33">
        <v>45406</v>
      </c>
      <c r="C7" s="17">
        <v>0.46527777777777773</v>
      </c>
      <c r="D7" s="6">
        <v>27</v>
      </c>
      <c r="E7" s="18">
        <f>25.4*D7</f>
        <v>685.8</v>
      </c>
      <c r="F7" s="7"/>
      <c r="G7" s="7"/>
      <c r="H7" s="7"/>
    </row>
    <row r="8" spans="1:8" x14ac:dyDescent="0.25">
      <c r="B8" s="33">
        <v>45407</v>
      </c>
      <c r="C8" s="17">
        <v>0.49583333333333335</v>
      </c>
      <c r="D8" s="6">
        <v>23</v>
      </c>
      <c r="E8" s="18">
        <f t="shared" ref="E8:E23" si="0">25.4*D8</f>
        <v>584.19999999999993</v>
      </c>
      <c r="F8" s="7"/>
      <c r="G8" s="7"/>
      <c r="H8" s="7"/>
    </row>
    <row r="9" spans="1:8" x14ac:dyDescent="0.25">
      <c r="B9" s="33">
        <v>45407</v>
      </c>
      <c r="C9" s="17">
        <v>0.5</v>
      </c>
      <c r="D9" s="6">
        <v>19</v>
      </c>
      <c r="E9" s="18">
        <f t="shared" si="0"/>
        <v>482.59999999999997</v>
      </c>
      <c r="F9" s="7"/>
      <c r="G9" s="7"/>
      <c r="H9" s="7"/>
    </row>
    <row r="10" spans="1:8" x14ac:dyDescent="0.25">
      <c r="B10" s="33">
        <v>45411</v>
      </c>
      <c r="C10" s="17">
        <v>0.48333333333333334</v>
      </c>
      <c r="D10" s="6">
        <v>18</v>
      </c>
      <c r="E10" s="18">
        <f t="shared" si="0"/>
        <v>457.2</v>
      </c>
      <c r="F10" s="7"/>
      <c r="G10" s="7"/>
      <c r="H10" s="7"/>
    </row>
    <row r="11" spans="1:8" x14ac:dyDescent="0.25">
      <c r="B11" s="33">
        <v>45411</v>
      </c>
      <c r="C11" s="17">
        <v>0.48749999999999999</v>
      </c>
      <c r="D11" s="6">
        <v>14</v>
      </c>
      <c r="E11" s="18">
        <f t="shared" si="0"/>
        <v>355.59999999999997</v>
      </c>
      <c r="F11" s="7"/>
      <c r="G11" s="7"/>
      <c r="H11" s="7"/>
    </row>
    <row r="12" spans="1:8" x14ac:dyDescent="0.25">
      <c r="B12" s="33">
        <v>45413</v>
      </c>
      <c r="C12" s="17">
        <v>0.51388888888888895</v>
      </c>
      <c r="D12" s="6">
        <v>17</v>
      </c>
      <c r="E12" s="18">
        <f t="shared" si="0"/>
        <v>431.79999999999995</v>
      </c>
      <c r="F12" s="7"/>
      <c r="G12" s="7"/>
      <c r="H12" s="7"/>
    </row>
    <row r="13" spans="1:8" x14ac:dyDescent="0.25">
      <c r="B13" s="33">
        <v>45413</v>
      </c>
      <c r="C13" s="17">
        <v>0.5180555555555556</v>
      </c>
      <c r="D13" s="6">
        <v>13</v>
      </c>
      <c r="E13" s="18">
        <f t="shared" si="0"/>
        <v>330.2</v>
      </c>
      <c r="F13" s="7"/>
      <c r="G13" s="7"/>
      <c r="H13" s="7"/>
    </row>
    <row r="14" spans="1:8" x14ac:dyDescent="0.25">
      <c r="B14" s="33">
        <v>45420</v>
      </c>
      <c r="C14" s="17">
        <v>0.4375</v>
      </c>
      <c r="D14" s="6">
        <v>27.5</v>
      </c>
      <c r="E14" s="18">
        <f t="shared" si="0"/>
        <v>698.5</v>
      </c>
      <c r="F14" s="7"/>
      <c r="G14" s="7"/>
      <c r="H14" s="7"/>
    </row>
    <row r="15" spans="1:8" x14ac:dyDescent="0.25">
      <c r="B15" s="33">
        <f>B14+14</f>
        <v>45434</v>
      </c>
      <c r="C15" s="17">
        <v>0.37916666666666665</v>
      </c>
      <c r="D15" s="6">
        <v>27</v>
      </c>
      <c r="E15" s="18">
        <f t="shared" si="0"/>
        <v>685.8</v>
      </c>
      <c r="F15" s="7"/>
      <c r="G15" s="7"/>
      <c r="H15" s="7"/>
    </row>
    <row r="16" spans="1:8" x14ac:dyDescent="0.25">
      <c r="B16" s="33">
        <v>45434</v>
      </c>
      <c r="C16" s="17">
        <v>0.41319444444444442</v>
      </c>
      <c r="D16" s="6">
        <v>3.5</v>
      </c>
      <c r="E16" s="18">
        <f t="shared" si="0"/>
        <v>88.899999999999991</v>
      </c>
      <c r="F16" s="7"/>
      <c r="G16" s="7"/>
      <c r="H16" s="7"/>
    </row>
    <row r="17" spans="2:8" x14ac:dyDescent="0.25">
      <c r="B17" s="33">
        <f>B16+14</f>
        <v>45448</v>
      </c>
      <c r="C17" s="17">
        <v>0.42708333333333331</v>
      </c>
      <c r="D17" s="34">
        <v>29.25</v>
      </c>
      <c r="E17" s="18">
        <f t="shared" si="0"/>
        <v>742.94999999999993</v>
      </c>
      <c r="F17" s="7"/>
      <c r="G17" s="7" t="s">
        <v>74</v>
      </c>
      <c r="H17" s="7"/>
    </row>
    <row r="18" spans="2:8" x14ac:dyDescent="0.25">
      <c r="B18" s="33">
        <v>45463</v>
      </c>
      <c r="C18" s="17">
        <v>0.40625</v>
      </c>
      <c r="D18" s="34">
        <v>3.25</v>
      </c>
      <c r="E18" s="45">
        <f t="shared" si="0"/>
        <v>82.55</v>
      </c>
      <c r="F18" s="7"/>
      <c r="G18" s="7"/>
      <c r="H18" s="7"/>
    </row>
    <row r="19" spans="2:8" x14ac:dyDescent="0.25">
      <c r="B19" s="33">
        <v>45475</v>
      </c>
      <c r="C19" s="17">
        <v>0.46875</v>
      </c>
      <c r="D19" s="34">
        <v>3.25</v>
      </c>
      <c r="E19" s="45">
        <f t="shared" si="0"/>
        <v>82.55</v>
      </c>
      <c r="F19" s="7"/>
      <c r="G19" s="7"/>
      <c r="H19" s="7"/>
    </row>
    <row r="20" spans="2:8" x14ac:dyDescent="0.25">
      <c r="B20" s="33">
        <v>45491</v>
      </c>
      <c r="C20" s="17">
        <v>0.44027777777777777</v>
      </c>
      <c r="D20" s="34">
        <v>0</v>
      </c>
      <c r="E20" s="45">
        <f t="shared" si="0"/>
        <v>0</v>
      </c>
      <c r="F20" s="7"/>
      <c r="G20" s="7" t="s">
        <v>93</v>
      </c>
      <c r="H20" s="7"/>
    </row>
    <row r="21" spans="2:8" x14ac:dyDescent="0.25">
      <c r="B21" s="33">
        <v>45505</v>
      </c>
      <c r="C21" s="17">
        <v>0.65069444444444446</v>
      </c>
      <c r="D21" s="34">
        <v>33</v>
      </c>
      <c r="E21" s="45">
        <f t="shared" si="0"/>
        <v>838.19999999999993</v>
      </c>
      <c r="F21" s="7"/>
      <c r="G21" s="7"/>
      <c r="H21" s="7"/>
    </row>
    <row r="22" spans="2:8" x14ac:dyDescent="0.25">
      <c r="B22" s="33">
        <v>45519</v>
      </c>
      <c r="C22" s="17">
        <v>0.4826388888888889</v>
      </c>
      <c r="D22" s="34">
        <v>33</v>
      </c>
      <c r="E22" s="45">
        <f t="shared" si="0"/>
        <v>838.19999999999993</v>
      </c>
      <c r="F22" s="7"/>
      <c r="G22" s="7"/>
      <c r="H22" s="7"/>
    </row>
    <row r="23" spans="2:8" x14ac:dyDescent="0.25">
      <c r="B23" s="33">
        <v>45533</v>
      </c>
      <c r="C23" s="17">
        <v>0.4680555555555555</v>
      </c>
      <c r="D23" s="34">
        <v>33</v>
      </c>
      <c r="E23" s="45">
        <f t="shared" si="0"/>
        <v>838.19999999999993</v>
      </c>
      <c r="F23" s="7"/>
      <c r="G23" s="7"/>
      <c r="H23" s="7"/>
    </row>
    <row r="24" spans="2:8" x14ac:dyDescent="0.25">
      <c r="B24" s="33">
        <v>45547</v>
      </c>
      <c r="C24" s="17">
        <v>0.49583333333333335</v>
      </c>
      <c r="D24" s="34">
        <v>30.5</v>
      </c>
      <c r="E24" s="45">
        <f t="shared" ref="E24" si="1">25.4*D24</f>
        <v>774.69999999999993</v>
      </c>
      <c r="F24" s="7"/>
      <c r="G24" s="7"/>
      <c r="H24" s="7"/>
    </row>
    <row r="25" spans="2:8" x14ac:dyDescent="0.25">
      <c r="B25" s="33">
        <v>45560</v>
      </c>
      <c r="C25" s="17">
        <v>0.46597222222222223</v>
      </c>
      <c r="D25" s="34">
        <v>32.75</v>
      </c>
      <c r="E25" s="45">
        <f t="shared" ref="E25" si="2">25.4*D25</f>
        <v>831.84999999999991</v>
      </c>
      <c r="F25" s="7"/>
      <c r="G25" s="7"/>
      <c r="H25" s="7"/>
    </row>
    <row r="26" spans="2:8" x14ac:dyDescent="0.25">
      <c r="B26" s="33">
        <v>45574</v>
      </c>
      <c r="C26" s="17">
        <v>0.4916666666666667</v>
      </c>
      <c r="D26" s="34">
        <v>33</v>
      </c>
      <c r="E26" s="45">
        <f t="shared" ref="E26" si="3">25.4*D26</f>
        <v>838.19999999999993</v>
      </c>
      <c r="F26" s="7"/>
      <c r="G26" s="7"/>
      <c r="H26" s="7"/>
    </row>
  </sheetData>
  <mergeCells count="2">
    <mergeCell ref="B3:D3"/>
    <mergeCell ref="E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7CB8-CA5A-47F2-97CB-0CAB1D225495}">
  <dimension ref="B1:H20"/>
  <sheetViews>
    <sheetView showGridLines="0" topLeftCell="A5" zoomScaleNormal="100" workbookViewId="0">
      <selection activeCell="L16" sqref="L16"/>
    </sheetView>
  </sheetViews>
  <sheetFormatPr defaultRowHeight="15" x14ac:dyDescent="0.25"/>
  <cols>
    <col min="2" max="2" width="17.85546875" customWidth="1"/>
    <col min="3" max="3" width="11.28515625" customWidth="1"/>
    <col min="4" max="4" width="17.140625" customWidth="1"/>
    <col min="5" max="5" width="12.28515625" customWidth="1"/>
    <col min="6" max="6" width="16.42578125" customWidth="1"/>
    <col min="7" max="7" width="47.42578125" customWidth="1"/>
  </cols>
  <sheetData>
    <row r="1" spans="2:8" ht="27.75" customHeight="1" x14ac:dyDescent="0.25">
      <c r="D1" s="7" t="s">
        <v>25</v>
      </c>
      <c r="E1" s="64" t="s">
        <v>53</v>
      </c>
      <c r="F1" s="64"/>
      <c r="H1" t="s">
        <v>54</v>
      </c>
    </row>
    <row r="2" spans="2:8" ht="18" x14ac:dyDescent="0.25">
      <c r="B2" s="1" t="s">
        <v>4</v>
      </c>
    </row>
    <row r="3" spans="2:8" ht="15.75" x14ac:dyDescent="0.25">
      <c r="B3" s="2" t="s">
        <v>12</v>
      </c>
    </row>
    <row r="4" spans="2:8" ht="33.75" customHeight="1" x14ac:dyDescent="0.25">
      <c r="B4" s="63" t="s">
        <v>13</v>
      </c>
      <c r="C4" s="63"/>
      <c r="D4" s="63"/>
      <c r="E4" s="63"/>
      <c r="F4" s="63"/>
    </row>
    <row r="5" spans="2:8" ht="50.1" customHeight="1" x14ac:dyDescent="0.25">
      <c r="B5" s="6" t="s">
        <v>0</v>
      </c>
      <c r="C5" s="6" t="s">
        <v>1</v>
      </c>
      <c r="D5" s="9" t="s">
        <v>5</v>
      </c>
      <c r="E5" s="9" t="s">
        <v>6</v>
      </c>
      <c r="F5" s="6" t="s">
        <v>7</v>
      </c>
      <c r="G5" s="47" t="s">
        <v>10</v>
      </c>
    </row>
    <row r="6" spans="2:8" ht="75" customHeight="1" x14ac:dyDescent="0.25">
      <c r="B6" s="14">
        <v>45350</v>
      </c>
      <c r="C6" s="16">
        <v>0.41666666666666669</v>
      </c>
      <c r="D6" s="10" t="s">
        <v>58</v>
      </c>
      <c r="E6" s="10" t="s">
        <v>59</v>
      </c>
      <c r="F6" s="6" t="s">
        <v>60</v>
      </c>
      <c r="G6" s="46" t="s">
        <v>96</v>
      </c>
    </row>
    <row r="7" spans="2:8" ht="74.25" customHeight="1" x14ac:dyDescent="0.25">
      <c r="B7" s="14">
        <v>45390</v>
      </c>
      <c r="C7" s="16">
        <v>0.41666666666666669</v>
      </c>
      <c r="D7" s="10" t="s">
        <v>58</v>
      </c>
      <c r="E7" s="10" t="s">
        <v>59</v>
      </c>
      <c r="F7" s="6" t="s">
        <v>60</v>
      </c>
      <c r="G7" s="46" t="s">
        <v>100</v>
      </c>
    </row>
    <row r="8" spans="2:8" ht="50.1" customHeight="1" x14ac:dyDescent="0.25">
      <c r="B8" s="14">
        <v>45406</v>
      </c>
      <c r="C8" s="16">
        <v>0.45833333333333331</v>
      </c>
      <c r="D8" s="10" t="s">
        <v>58</v>
      </c>
      <c r="E8" s="6" t="s">
        <v>59</v>
      </c>
      <c r="F8" s="6" t="s">
        <v>60</v>
      </c>
      <c r="G8" s="27"/>
    </row>
    <row r="9" spans="2:8" ht="50.1" customHeight="1" x14ac:dyDescent="0.25">
      <c r="B9" s="14">
        <v>45420</v>
      </c>
      <c r="C9" s="16">
        <v>0.42708333333333331</v>
      </c>
      <c r="D9" s="10" t="s">
        <v>58</v>
      </c>
      <c r="E9" s="6" t="s">
        <v>59</v>
      </c>
      <c r="F9" s="6" t="s">
        <v>60</v>
      </c>
      <c r="G9" s="46" t="s">
        <v>99</v>
      </c>
    </row>
    <row r="10" spans="2:8" ht="50.1" customHeight="1" x14ac:dyDescent="0.25">
      <c r="B10" s="14">
        <f>B9+14</f>
        <v>45434</v>
      </c>
      <c r="C10" s="16">
        <v>0.37916666666666665</v>
      </c>
      <c r="D10" s="10" t="s">
        <v>58</v>
      </c>
      <c r="E10" s="6" t="s">
        <v>59</v>
      </c>
      <c r="F10" s="6" t="s">
        <v>60</v>
      </c>
      <c r="G10" s="46" t="s">
        <v>98</v>
      </c>
    </row>
    <row r="11" spans="2:8" ht="50.1" customHeight="1" x14ac:dyDescent="0.25">
      <c r="B11" s="14">
        <f>B10+14</f>
        <v>45448</v>
      </c>
      <c r="C11" s="16">
        <v>0.4375</v>
      </c>
      <c r="D11" s="10" t="s">
        <v>58</v>
      </c>
      <c r="E11" s="6" t="s">
        <v>59</v>
      </c>
      <c r="F11" s="6" t="s">
        <v>60</v>
      </c>
      <c r="G11" s="46" t="s">
        <v>98</v>
      </c>
    </row>
    <row r="12" spans="2:8" ht="50.1" customHeight="1" x14ac:dyDescent="0.25">
      <c r="B12" s="14">
        <v>45463</v>
      </c>
      <c r="C12" s="16">
        <v>0.40625</v>
      </c>
      <c r="D12" s="10" t="s">
        <v>83</v>
      </c>
      <c r="E12" s="6" t="s">
        <v>84</v>
      </c>
      <c r="F12" s="6" t="s">
        <v>84</v>
      </c>
      <c r="G12" s="46" t="s">
        <v>98</v>
      </c>
    </row>
    <row r="13" spans="2:8" ht="50.1" customHeight="1" x14ac:dyDescent="0.25">
      <c r="B13" s="14">
        <v>45475</v>
      </c>
      <c r="C13" s="16">
        <v>0.48125000000000001</v>
      </c>
      <c r="D13" s="10" t="s">
        <v>58</v>
      </c>
      <c r="E13" s="6" t="s">
        <v>59</v>
      </c>
      <c r="F13" s="6" t="s">
        <v>60</v>
      </c>
      <c r="G13" s="46" t="s">
        <v>98</v>
      </c>
    </row>
    <row r="14" spans="2:8" ht="50.1" customHeight="1" x14ac:dyDescent="0.25">
      <c r="B14" s="33">
        <v>45491</v>
      </c>
      <c r="C14" s="16">
        <v>0.44027777777777777</v>
      </c>
      <c r="D14" s="10" t="s">
        <v>58</v>
      </c>
      <c r="E14" s="7" t="s">
        <v>59</v>
      </c>
      <c r="F14" s="7" t="s">
        <v>60</v>
      </c>
      <c r="G14" s="46" t="s">
        <v>98</v>
      </c>
    </row>
    <row r="15" spans="2:8" ht="50.1" customHeight="1" x14ac:dyDescent="0.25">
      <c r="B15" s="33">
        <v>45505</v>
      </c>
      <c r="C15" s="17">
        <v>0.65069444444444446</v>
      </c>
      <c r="D15" s="10" t="s">
        <v>58</v>
      </c>
      <c r="E15" s="7" t="s">
        <v>59</v>
      </c>
      <c r="F15" s="7" t="s">
        <v>60</v>
      </c>
      <c r="G15" s="46" t="s">
        <v>98</v>
      </c>
    </row>
    <row r="16" spans="2:8" ht="50.1" customHeight="1" x14ac:dyDescent="0.25">
      <c r="B16" s="33">
        <v>45519</v>
      </c>
      <c r="C16" s="17">
        <v>0.48333333333333334</v>
      </c>
      <c r="D16" s="10" t="s">
        <v>58</v>
      </c>
      <c r="E16" s="7" t="s">
        <v>59</v>
      </c>
      <c r="F16" s="7" t="s">
        <v>60</v>
      </c>
      <c r="G16" s="46" t="s">
        <v>98</v>
      </c>
    </row>
    <row r="17" spans="2:7" ht="50.1" customHeight="1" x14ac:dyDescent="0.25">
      <c r="B17" s="33">
        <v>45533</v>
      </c>
      <c r="C17" s="17">
        <v>0.4680555555555555</v>
      </c>
      <c r="D17" s="10" t="s">
        <v>58</v>
      </c>
      <c r="E17" s="7" t="s">
        <v>59</v>
      </c>
      <c r="F17" s="7" t="s">
        <v>59</v>
      </c>
      <c r="G17" s="46"/>
    </row>
    <row r="18" spans="2:7" ht="38.25" x14ac:dyDescent="0.25">
      <c r="B18" s="33">
        <v>45547</v>
      </c>
      <c r="C18" s="17">
        <v>0.49583333333333335</v>
      </c>
      <c r="D18" s="10" t="s">
        <v>58</v>
      </c>
      <c r="E18" s="7" t="s">
        <v>59</v>
      </c>
      <c r="F18" s="7" t="s">
        <v>59</v>
      </c>
      <c r="G18" s="46"/>
    </row>
    <row r="19" spans="2:7" ht="38.25" x14ac:dyDescent="0.25">
      <c r="B19" s="33">
        <v>45560</v>
      </c>
      <c r="C19" s="17">
        <v>0.46666666666666662</v>
      </c>
      <c r="D19" s="10" t="s">
        <v>58</v>
      </c>
      <c r="E19" s="7" t="s">
        <v>59</v>
      </c>
      <c r="F19" s="7" t="s">
        <v>59</v>
      </c>
      <c r="G19" s="46"/>
    </row>
    <row r="20" spans="2:7" ht="38.25" x14ac:dyDescent="0.25">
      <c r="B20" s="33">
        <v>45574</v>
      </c>
      <c r="C20" s="17">
        <v>0.49722222222222223</v>
      </c>
      <c r="D20" s="10" t="s">
        <v>58</v>
      </c>
      <c r="E20" s="7" t="s">
        <v>59</v>
      </c>
      <c r="F20" s="7" t="s">
        <v>59</v>
      </c>
      <c r="G20" s="46"/>
    </row>
  </sheetData>
  <mergeCells count="2">
    <mergeCell ref="B4:F4"/>
    <mergeCell ref="E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5E55-0E81-41BE-875F-46C47C2FDCF8}">
  <dimension ref="B1:H18"/>
  <sheetViews>
    <sheetView showGridLines="0" topLeftCell="A6" zoomScale="130" zoomScaleNormal="130" workbookViewId="0"/>
  </sheetViews>
  <sheetFormatPr defaultRowHeight="15" x14ac:dyDescent="0.25"/>
  <cols>
    <col min="2" max="2" width="22.85546875" customWidth="1"/>
    <col min="3" max="3" width="13.28515625" customWidth="1"/>
    <col min="4" max="4" width="19.7109375" customWidth="1"/>
    <col min="5" max="5" width="25.28515625" customWidth="1"/>
  </cols>
  <sheetData>
    <row r="1" spans="2:8" ht="24.75" customHeight="1" x14ac:dyDescent="0.25">
      <c r="D1" s="7" t="s">
        <v>25</v>
      </c>
      <c r="E1" s="64" t="s">
        <v>53</v>
      </c>
      <c r="F1" s="64"/>
      <c r="H1" t="s">
        <v>54</v>
      </c>
    </row>
    <row r="2" spans="2:8" ht="18" x14ac:dyDescent="0.25">
      <c r="B2" s="1" t="s">
        <v>8</v>
      </c>
    </row>
    <row r="3" spans="2:8" ht="15.75" x14ac:dyDescent="0.25">
      <c r="B3" s="8" t="s">
        <v>11</v>
      </c>
    </row>
    <row r="4" spans="2:8" ht="50.1" customHeight="1" x14ac:dyDescent="0.25">
      <c r="B4" s="6" t="s">
        <v>0</v>
      </c>
      <c r="C4" s="10" t="s">
        <v>1</v>
      </c>
      <c r="D4" s="6" t="s">
        <v>9</v>
      </c>
      <c r="E4" s="9" t="s">
        <v>10</v>
      </c>
    </row>
    <row r="5" spans="2:8" ht="50.1" customHeight="1" x14ac:dyDescent="0.25">
      <c r="B5" s="14">
        <v>45350</v>
      </c>
      <c r="C5" s="16">
        <v>0.41666666666666669</v>
      </c>
      <c r="D5" s="10" t="s">
        <v>61</v>
      </c>
      <c r="E5" s="10" t="s">
        <v>96</v>
      </c>
    </row>
    <row r="6" spans="2:8" ht="50.1" customHeight="1" x14ac:dyDescent="0.25">
      <c r="B6" s="14">
        <v>45390</v>
      </c>
      <c r="C6" s="16">
        <v>0.41666666666666669</v>
      </c>
      <c r="D6" s="10" t="s">
        <v>61</v>
      </c>
      <c r="E6" s="10" t="s">
        <v>97</v>
      </c>
    </row>
    <row r="7" spans="2:8" ht="50.1" customHeight="1" x14ac:dyDescent="0.25">
      <c r="B7" s="14">
        <v>45406</v>
      </c>
      <c r="C7" s="16">
        <v>0.45833333333333331</v>
      </c>
      <c r="D7" s="10" t="s">
        <v>61</v>
      </c>
      <c r="E7" s="6" t="s">
        <v>62</v>
      </c>
    </row>
    <row r="8" spans="2:8" ht="50.1" customHeight="1" x14ac:dyDescent="0.25">
      <c r="B8" s="14">
        <v>45420</v>
      </c>
      <c r="C8" s="16">
        <v>0.42708333333333331</v>
      </c>
      <c r="D8" s="10" t="s">
        <v>61</v>
      </c>
      <c r="E8" s="6"/>
    </row>
    <row r="9" spans="2:8" ht="50.1" customHeight="1" x14ac:dyDescent="0.25">
      <c r="B9" s="14">
        <f>B8+14</f>
        <v>45434</v>
      </c>
      <c r="C9" s="16">
        <v>0.37916666666666665</v>
      </c>
      <c r="D9" s="10" t="s">
        <v>61</v>
      </c>
      <c r="E9" s="6" t="s">
        <v>73</v>
      </c>
    </row>
    <row r="10" spans="2:8" ht="50.1" customHeight="1" x14ac:dyDescent="0.25">
      <c r="B10" s="14">
        <f>B9+14</f>
        <v>45448</v>
      </c>
      <c r="C10" s="16">
        <v>0.4375</v>
      </c>
      <c r="D10" s="10" t="s">
        <v>61</v>
      </c>
      <c r="E10" s="6"/>
    </row>
    <row r="11" spans="2:8" ht="50.1" customHeight="1" x14ac:dyDescent="0.25">
      <c r="B11" s="14">
        <v>45463</v>
      </c>
      <c r="C11" s="16">
        <v>0.4375</v>
      </c>
      <c r="D11" s="10" t="s">
        <v>61</v>
      </c>
      <c r="E11" s="6" t="s">
        <v>85</v>
      </c>
    </row>
    <row r="12" spans="2:8" ht="50.1" customHeight="1" x14ac:dyDescent="0.25">
      <c r="B12" s="14">
        <v>45475</v>
      </c>
      <c r="C12" s="16">
        <v>0.46875</v>
      </c>
      <c r="D12" s="10" t="s">
        <v>61</v>
      </c>
      <c r="E12" s="10" t="s">
        <v>86</v>
      </c>
    </row>
    <row r="13" spans="2:8" ht="50.1" customHeight="1" x14ac:dyDescent="0.25">
      <c r="B13" s="33">
        <v>45505</v>
      </c>
      <c r="C13" s="17">
        <v>0.65069444444444446</v>
      </c>
      <c r="D13" s="10" t="s">
        <v>61</v>
      </c>
      <c r="E13" s="10" t="s">
        <v>101</v>
      </c>
    </row>
    <row r="14" spans="2:8" ht="50.1" customHeight="1" x14ac:dyDescent="0.25">
      <c r="B14" s="33">
        <v>45519</v>
      </c>
      <c r="C14" s="17">
        <v>0.48333333333333334</v>
      </c>
      <c r="D14" s="10" t="s">
        <v>61</v>
      </c>
      <c r="E14" s="10" t="s">
        <v>101</v>
      </c>
    </row>
    <row r="15" spans="2:8" ht="50.1" customHeight="1" x14ac:dyDescent="0.25">
      <c r="B15" s="33">
        <v>45533</v>
      </c>
      <c r="C15" s="17">
        <v>0.47500000000000003</v>
      </c>
      <c r="D15" s="10" t="s">
        <v>61</v>
      </c>
      <c r="E15" s="10" t="s">
        <v>101</v>
      </c>
    </row>
    <row r="16" spans="2:8" ht="50.1" customHeight="1" x14ac:dyDescent="0.25">
      <c r="B16" s="33">
        <v>45547</v>
      </c>
      <c r="C16" s="17">
        <v>0.5</v>
      </c>
      <c r="D16" s="10" t="s">
        <v>61</v>
      </c>
      <c r="E16" s="10" t="s">
        <v>101</v>
      </c>
    </row>
    <row r="17" spans="2:5" ht="50.1" customHeight="1" x14ac:dyDescent="0.25">
      <c r="B17" s="33">
        <v>45560</v>
      </c>
      <c r="C17" s="17">
        <v>0.47569444444444442</v>
      </c>
      <c r="D17" s="10" t="s">
        <v>61</v>
      </c>
      <c r="E17" s="10" t="s">
        <v>101</v>
      </c>
    </row>
    <row r="18" spans="2:5" x14ac:dyDescent="0.25">
      <c r="B18" s="33">
        <v>45574</v>
      </c>
      <c r="C18" s="17">
        <v>0.4916666666666667</v>
      </c>
      <c r="D18" s="10" t="s">
        <v>61</v>
      </c>
      <c r="E18" s="10" t="s">
        <v>101</v>
      </c>
    </row>
  </sheetData>
  <mergeCells count="1">
    <mergeCell ref="E1:F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3013-3DAD-47A3-AF7F-971CB298C9DC}">
  <dimension ref="A2:Q30"/>
  <sheetViews>
    <sheetView showGridLines="0" topLeftCell="A10" zoomScale="85" zoomScaleNormal="85" workbookViewId="0">
      <selection activeCell="F75" sqref="F75"/>
    </sheetView>
  </sheetViews>
  <sheetFormatPr defaultRowHeight="15" x14ac:dyDescent="0.25"/>
  <cols>
    <col min="1" max="1" width="12.5703125" customWidth="1"/>
    <col min="2" max="2" width="24.5703125" customWidth="1"/>
    <col min="3" max="3" width="17.7109375" customWidth="1"/>
    <col min="4" max="8" width="15.7109375" customWidth="1"/>
    <col min="9" max="9" width="17.85546875" customWidth="1"/>
    <col min="10" max="20" width="15.7109375" customWidth="1"/>
  </cols>
  <sheetData>
    <row r="2" spans="1:17" ht="18.75" x14ac:dyDescent="0.3">
      <c r="B2" s="4" t="s">
        <v>106</v>
      </c>
    </row>
    <row r="4" spans="1:17" x14ac:dyDescent="0.25">
      <c r="G4" s="11"/>
      <c r="H4" s="61"/>
      <c r="I4" s="62" t="s">
        <v>107</v>
      </c>
      <c r="J4" s="11"/>
    </row>
    <row r="7" spans="1:17" ht="30" customHeight="1" x14ac:dyDescent="0.25">
      <c r="A7" s="11"/>
      <c r="B7" s="46" t="s">
        <v>16</v>
      </c>
      <c r="C7" s="7" t="s">
        <v>25</v>
      </c>
      <c r="D7" s="7" t="s">
        <v>65</v>
      </c>
      <c r="E7" s="7" t="s">
        <v>65</v>
      </c>
      <c r="F7" s="7" t="s">
        <v>65</v>
      </c>
      <c r="G7" s="27" t="s">
        <v>64</v>
      </c>
      <c r="H7" s="27" t="s">
        <v>64</v>
      </c>
      <c r="I7" s="27" t="s">
        <v>64</v>
      </c>
      <c r="J7" s="27" t="s">
        <v>64</v>
      </c>
      <c r="K7" s="27" t="s">
        <v>64</v>
      </c>
      <c r="L7" s="27" t="s">
        <v>64</v>
      </c>
      <c r="M7" s="27" t="s">
        <v>64</v>
      </c>
      <c r="N7" s="27" t="s">
        <v>64</v>
      </c>
      <c r="O7" s="27" t="s">
        <v>64</v>
      </c>
      <c r="P7" s="27" t="s">
        <v>64</v>
      </c>
      <c r="Q7" s="27" t="s">
        <v>64</v>
      </c>
    </row>
    <row r="8" spans="1:17" ht="50.1" customHeight="1" x14ac:dyDescent="0.25">
      <c r="B8" s="65" t="s">
        <v>17</v>
      </c>
      <c r="C8" s="18" t="s">
        <v>18</v>
      </c>
      <c r="D8" s="28">
        <v>45350.416666666664</v>
      </c>
      <c r="E8" s="28">
        <v>45390.416666666664</v>
      </c>
      <c r="F8" s="28">
        <v>45406.458333333336</v>
      </c>
      <c r="G8" s="28">
        <v>45420.423611111109</v>
      </c>
      <c r="H8" s="28">
        <v>45434.379166666666</v>
      </c>
      <c r="I8" s="28">
        <v>45448.439583333333</v>
      </c>
      <c r="J8" s="28">
        <v>45475.481249999997</v>
      </c>
      <c r="K8" s="28">
        <v>45491.44027777778</v>
      </c>
      <c r="L8" s="28">
        <v>45505.65625</v>
      </c>
      <c r="M8" s="28">
        <v>45519.491666666669</v>
      </c>
      <c r="N8" s="28">
        <v>45533.474999999999</v>
      </c>
      <c r="O8" s="28">
        <v>45547.502083333333</v>
      </c>
      <c r="P8" s="28">
        <v>45560.476388888892</v>
      </c>
      <c r="Q8" s="28">
        <v>45574.497916666667</v>
      </c>
    </row>
    <row r="9" spans="1:17" ht="50.1" customHeight="1" x14ac:dyDescent="0.25">
      <c r="B9" s="65"/>
      <c r="C9" s="18" t="s">
        <v>19</v>
      </c>
      <c r="D9" s="29">
        <f t="shared" ref="D9:J9" si="0">E8</f>
        <v>45390.416666666664</v>
      </c>
      <c r="E9" s="29">
        <f t="shared" si="0"/>
        <v>45406.458333333336</v>
      </c>
      <c r="F9" s="28">
        <f t="shared" si="0"/>
        <v>45420.423611111109</v>
      </c>
      <c r="G9" s="28">
        <f t="shared" si="0"/>
        <v>45434.379166666666</v>
      </c>
      <c r="H9" s="28">
        <f t="shared" si="0"/>
        <v>45448.439583333333</v>
      </c>
      <c r="I9" s="36">
        <f t="shared" si="0"/>
        <v>45475.481249999997</v>
      </c>
      <c r="J9" s="36">
        <f t="shared" si="0"/>
        <v>45491.44027777778</v>
      </c>
      <c r="K9" s="36">
        <f>L8</f>
        <v>45505.65625</v>
      </c>
      <c r="L9" s="36">
        <f>M8</f>
        <v>45519.491666666669</v>
      </c>
      <c r="M9" s="36">
        <f>N8</f>
        <v>45533.474999999999</v>
      </c>
      <c r="N9" s="36">
        <f>O8</f>
        <v>45547.502083333333</v>
      </c>
      <c r="O9" s="36">
        <f t="shared" ref="O9:P9" si="1">P8</f>
        <v>45560.476388888892</v>
      </c>
      <c r="P9" s="36">
        <f t="shared" si="1"/>
        <v>45574.497916666667</v>
      </c>
      <c r="Q9" s="36"/>
    </row>
    <row r="10" spans="1:17" ht="50.1" customHeight="1" x14ac:dyDescent="0.25">
      <c r="B10" s="66" t="s">
        <v>20</v>
      </c>
      <c r="C10" s="18" t="s">
        <v>21</v>
      </c>
      <c r="D10" s="30">
        <v>1422</v>
      </c>
      <c r="E10" s="30">
        <v>1425</v>
      </c>
      <c r="F10" s="30">
        <v>1428</v>
      </c>
      <c r="G10" s="30">
        <v>1424.4</v>
      </c>
      <c r="H10" s="30">
        <v>1438.1</v>
      </c>
      <c r="I10" s="32">
        <v>1455.2</v>
      </c>
      <c r="J10" s="32">
        <v>1439.8</v>
      </c>
      <c r="K10" s="32">
        <v>1452.1</v>
      </c>
      <c r="L10" s="32">
        <v>1437.4</v>
      </c>
      <c r="M10" s="32">
        <v>1441.3</v>
      </c>
      <c r="N10" s="32">
        <v>1364.2</v>
      </c>
      <c r="O10" s="32">
        <v>1437.9</v>
      </c>
      <c r="P10" s="32">
        <v>1421.7</v>
      </c>
      <c r="Q10" s="32">
        <v>1445.6</v>
      </c>
    </row>
    <row r="11" spans="1:17" ht="50.1" customHeight="1" x14ac:dyDescent="0.25">
      <c r="B11" s="66"/>
      <c r="C11" s="18" t="s">
        <v>22</v>
      </c>
      <c r="D11" s="30">
        <v>1417</v>
      </c>
      <c r="E11" s="31" t="s">
        <v>70</v>
      </c>
      <c r="F11" s="31" t="s">
        <v>70</v>
      </c>
      <c r="G11" s="31" t="s">
        <v>70</v>
      </c>
      <c r="H11" s="31" t="s">
        <v>70</v>
      </c>
      <c r="I11" s="31" t="s">
        <v>70</v>
      </c>
      <c r="J11" s="31" t="s">
        <v>70</v>
      </c>
      <c r="K11" s="31" t="s">
        <v>70</v>
      </c>
      <c r="L11" s="31" t="s">
        <v>70</v>
      </c>
      <c r="M11" s="31" t="s">
        <v>70</v>
      </c>
      <c r="N11" s="31" t="s">
        <v>70</v>
      </c>
      <c r="O11" s="31" t="s">
        <v>70</v>
      </c>
      <c r="P11" s="31" t="s">
        <v>70</v>
      </c>
      <c r="Q11" s="31" t="s">
        <v>70</v>
      </c>
    </row>
    <row r="12" spans="1:17" ht="50.1" customHeight="1" x14ac:dyDescent="0.25">
      <c r="B12" s="66"/>
      <c r="C12" s="18" t="s">
        <v>23</v>
      </c>
      <c r="D12" s="30">
        <f t="shared" ref="D12:L12" si="2">E10</f>
        <v>1425</v>
      </c>
      <c r="E12" s="30">
        <f t="shared" si="2"/>
        <v>1428</v>
      </c>
      <c r="F12" s="30">
        <f t="shared" si="2"/>
        <v>1424.4</v>
      </c>
      <c r="G12" s="30">
        <f t="shared" si="2"/>
        <v>1438.1</v>
      </c>
      <c r="H12" s="30">
        <f t="shared" si="2"/>
        <v>1455.2</v>
      </c>
      <c r="I12" s="32">
        <f t="shared" si="2"/>
        <v>1439.8</v>
      </c>
      <c r="J12" s="32">
        <f t="shared" si="2"/>
        <v>1452.1</v>
      </c>
      <c r="K12" s="32">
        <f t="shared" si="2"/>
        <v>1437.4</v>
      </c>
      <c r="L12" s="32">
        <f t="shared" si="2"/>
        <v>1441.3</v>
      </c>
      <c r="M12" s="59">
        <f>N10</f>
        <v>1364.2</v>
      </c>
      <c r="N12" s="59">
        <f>O10</f>
        <v>1437.9</v>
      </c>
      <c r="O12" s="60">
        <f>P10</f>
        <v>1421.7</v>
      </c>
      <c r="P12" s="60">
        <f>Q10</f>
        <v>1445.6</v>
      </c>
      <c r="Q12" s="7"/>
    </row>
    <row r="13" spans="1:17" ht="50.1" customHeight="1" x14ac:dyDescent="0.25">
      <c r="B13" s="67" t="s">
        <v>24</v>
      </c>
      <c r="C13" s="18" t="s">
        <v>75</v>
      </c>
      <c r="D13" s="31" t="s">
        <v>77</v>
      </c>
      <c r="E13" s="31" t="s">
        <v>82</v>
      </c>
      <c r="F13" s="31" t="s">
        <v>77</v>
      </c>
      <c r="G13" s="31" t="s">
        <v>78</v>
      </c>
      <c r="H13" s="31" t="s">
        <v>79</v>
      </c>
      <c r="I13" s="31" t="s">
        <v>79</v>
      </c>
      <c r="J13" s="31" t="s">
        <v>79</v>
      </c>
      <c r="K13" s="31" t="s">
        <v>79</v>
      </c>
      <c r="L13" s="31" t="s">
        <v>79</v>
      </c>
      <c r="M13" s="31" t="s">
        <v>79</v>
      </c>
      <c r="N13" s="31" t="s">
        <v>105</v>
      </c>
      <c r="O13" s="60">
        <v>21</v>
      </c>
      <c r="P13" s="60">
        <v>24</v>
      </c>
      <c r="Q13" s="60">
        <v>22</v>
      </c>
    </row>
    <row r="14" spans="1:17" ht="50.1" customHeight="1" x14ac:dyDescent="0.25">
      <c r="B14" s="68"/>
      <c r="C14" s="35" t="s">
        <v>76</v>
      </c>
      <c r="D14" s="31">
        <v>21.55</v>
      </c>
      <c r="E14" s="31">
        <v>21.14</v>
      </c>
      <c r="F14" s="31">
        <v>21.47</v>
      </c>
      <c r="G14" s="31">
        <v>23.11</v>
      </c>
      <c r="H14" s="31">
        <v>22.69</v>
      </c>
      <c r="I14" s="31">
        <v>24.77</v>
      </c>
      <c r="J14" s="31">
        <v>23.82</v>
      </c>
      <c r="K14" s="31">
        <v>24.29</v>
      </c>
      <c r="L14" s="50">
        <v>24.76</v>
      </c>
      <c r="M14" s="50">
        <v>23.5</v>
      </c>
      <c r="N14" s="59">
        <v>23.92</v>
      </c>
      <c r="O14" s="60">
        <v>21.72</v>
      </c>
      <c r="P14" s="50">
        <v>24.01</v>
      </c>
      <c r="Q14" s="50">
        <v>23</v>
      </c>
    </row>
    <row r="15" spans="1:17" ht="50.1" customHeight="1" x14ac:dyDescent="0.25">
      <c r="B15" s="68"/>
      <c r="C15" s="18" t="s">
        <v>80</v>
      </c>
      <c r="D15" s="30" t="str">
        <f>E13</f>
        <v xml:space="preserve">21.2 
</v>
      </c>
      <c r="E15" s="30" t="str">
        <f>F13</f>
        <v xml:space="preserve">21 
</v>
      </c>
      <c r="F15" s="31" t="str">
        <f>G13</f>
        <v xml:space="preserve">NA
</v>
      </c>
      <c r="G15" s="31" t="str">
        <f t="shared" ref="G15:P15" si="3">H13</f>
        <v xml:space="preserve">NA
</v>
      </c>
      <c r="H15" s="31" t="str">
        <f t="shared" si="3"/>
        <v xml:space="preserve">NA
</v>
      </c>
      <c r="I15" s="31" t="str">
        <f t="shared" si="3"/>
        <v xml:space="preserve">NA
</v>
      </c>
      <c r="J15" s="31" t="str">
        <f t="shared" si="3"/>
        <v xml:space="preserve">NA
</v>
      </c>
      <c r="K15" s="31" t="str">
        <f t="shared" si="3"/>
        <v xml:space="preserve">NA
</v>
      </c>
      <c r="L15" s="31" t="str">
        <f t="shared" si="3"/>
        <v xml:space="preserve">NA
</v>
      </c>
      <c r="M15" s="31" t="str">
        <f t="shared" si="3"/>
        <v xml:space="preserve">23
</v>
      </c>
      <c r="N15" s="31">
        <f t="shared" si="3"/>
        <v>21</v>
      </c>
      <c r="O15" s="31">
        <f t="shared" si="3"/>
        <v>24</v>
      </c>
      <c r="P15" s="31">
        <f t="shared" si="3"/>
        <v>22</v>
      </c>
      <c r="Q15" s="7"/>
    </row>
    <row r="16" spans="1:17" ht="50.1" customHeight="1" x14ac:dyDescent="0.25">
      <c r="B16" s="69"/>
      <c r="C16" s="35" t="s">
        <v>81</v>
      </c>
      <c r="D16" s="30">
        <f>E14</f>
        <v>21.14</v>
      </c>
      <c r="E16" s="30">
        <f t="shared" ref="E16:H16" si="4">F14</f>
        <v>21.47</v>
      </c>
      <c r="F16" s="30">
        <f t="shared" si="4"/>
        <v>23.11</v>
      </c>
      <c r="G16" s="30">
        <f t="shared" si="4"/>
        <v>22.69</v>
      </c>
      <c r="H16" s="30">
        <f t="shared" si="4"/>
        <v>24.77</v>
      </c>
      <c r="I16" s="30">
        <f t="shared" ref="I16:O16" si="5">J14</f>
        <v>23.82</v>
      </c>
      <c r="J16" s="31">
        <f t="shared" si="5"/>
        <v>24.29</v>
      </c>
      <c r="K16" s="31">
        <f t="shared" si="5"/>
        <v>24.76</v>
      </c>
      <c r="L16" s="31">
        <f t="shared" si="5"/>
        <v>23.5</v>
      </c>
      <c r="M16" s="31">
        <f t="shared" si="5"/>
        <v>23.92</v>
      </c>
      <c r="N16" s="31">
        <f t="shared" si="5"/>
        <v>21.72</v>
      </c>
      <c r="O16" s="31">
        <f t="shared" si="5"/>
        <v>24.01</v>
      </c>
      <c r="P16" s="31">
        <f t="shared" ref="P16" si="6">Q14</f>
        <v>23</v>
      </c>
      <c r="Q16" s="7"/>
    </row>
    <row r="17" spans="1:12" ht="50.1" customHeight="1" x14ac:dyDescent="0.25">
      <c r="C17">
        <v>0.85</v>
      </c>
      <c r="D17">
        <v>0.9</v>
      </c>
      <c r="E17">
        <v>0.95</v>
      </c>
      <c r="F17">
        <v>1</v>
      </c>
      <c r="G17">
        <v>1.05</v>
      </c>
      <c r="H17">
        <v>1.1000000000000001</v>
      </c>
      <c r="I17">
        <v>1.1499999999999999</v>
      </c>
    </row>
    <row r="18" spans="1:12" x14ac:dyDescent="0.25">
      <c r="C18">
        <f t="shared" ref="C18:F18" si="7">C17*$B$27</f>
        <v>1204.45</v>
      </c>
      <c r="D18">
        <f t="shared" si="7"/>
        <v>1275.3</v>
      </c>
      <c r="E18">
        <f t="shared" si="7"/>
        <v>1346.1499999999999</v>
      </c>
      <c r="F18">
        <f t="shared" si="7"/>
        <v>1417</v>
      </c>
      <c r="G18">
        <f t="shared" ref="G18" si="8">G17*$B$27</f>
        <v>1487.8500000000001</v>
      </c>
      <c r="H18">
        <f t="shared" ref="H18:I18" si="9">H17*$B$27</f>
        <v>1558.7</v>
      </c>
      <c r="I18">
        <f t="shared" si="9"/>
        <v>1629.55</v>
      </c>
    </row>
    <row r="19" spans="1:12" ht="15.75" thickBot="1" x14ac:dyDescent="0.3"/>
    <row r="20" spans="1:12" x14ac:dyDescent="0.25">
      <c r="B20" s="19" t="s">
        <v>63</v>
      </c>
      <c r="C20" s="20" t="s">
        <v>71</v>
      </c>
      <c r="D20" s="20"/>
      <c r="E20" s="20"/>
      <c r="F20" s="20"/>
      <c r="G20" s="20"/>
      <c r="H20" s="20"/>
      <c r="I20" s="20"/>
      <c r="J20" s="20"/>
      <c r="K20" s="20"/>
      <c r="L20" s="21"/>
    </row>
    <row r="21" spans="1:12" x14ac:dyDescent="0.25">
      <c r="B21" s="22"/>
      <c r="C21" s="11"/>
      <c r="D21" s="11" t="s">
        <v>66</v>
      </c>
      <c r="E21" s="11"/>
      <c r="F21" s="11"/>
      <c r="G21" s="11"/>
      <c r="H21" s="11"/>
      <c r="I21" s="11"/>
      <c r="J21" s="11"/>
      <c r="K21" s="11"/>
      <c r="L21" s="23"/>
    </row>
    <row r="22" spans="1:12" x14ac:dyDescent="0.25">
      <c r="B22" s="22"/>
      <c r="C22" s="11"/>
      <c r="D22" s="11" t="s">
        <v>67</v>
      </c>
      <c r="E22" s="11"/>
      <c r="F22" s="11"/>
      <c r="G22" s="11"/>
      <c r="H22" s="11"/>
      <c r="I22" s="11"/>
      <c r="J22" s="11"/>
      <c r="K22" s="11"/>
      <c r="L22" s="23"/>
    </row>
    <row r="23" spans="1:12" x14ac:dyDescent="0.25">
      <c r="B23" s="22"/>
      <c r="C23" s="11"/>
      <c r="D23" s="11" t="s">
        <v>68</v>
      </c>
      <c r="E23" s="11"/>
      <c r="F23" s="11"/>
      <c r="G23" s="11"/>
      <c r="H23" s="11"/>
      <c r="I23" s="11"/>
      <c r="J23" s="11"/>
      <c r="K23" s="11"/>
      <c r="L23" s="23"/>
    </row>
    <row r="24" spans="1:12" ht="15.75" thickBot="1" x14ac:dyDescent="0.3">
      <c r="B24" s="24"/>
      <c r="C24" s="25"/>
      <c r="D24" s="25" t="s">
        <v>69</v>
      </c>
      <c r="E24" s="25"/>
      <c r="F24" s="25"/>
      <c r="G24" s="25"/>
      <c r="H24" s="25"/>
      <c r="I24" s="25"/>
      <c r="J24" s="25"/>
      <c r="K24" s="25"/>
      <c r="L24" s="26"/>
    </row>
    <row r="25" spans="1:12" ht="15.75" thickBot="1" x14ac:dyDescent="0.3"/>
    <row r="26" spans="1:12" ht="30" x14ac:dyDescent="0.25">
      <c r="A26" s="37" t="s">
        <v>92</v>
      </c>
      <c r="B26" s="44" t="s">
        <v>91</v>
      </c>
    </row>
    <row r="27" spans="1:12" ht="22.5" customHeight="1" x14ac:dyDescent="0.25">
      <c r="A27" s="38" t="s">
        <v>87</v>
      </c>
      <c r="B27" s="39">
        <f>1417</f>
        <v>1417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35.25" customHeight="1" x14ac:dyDescent="0.25">
      <c r="A28" s="38" t="s">
        <v>89</v>
      </c>
      <c r="B28" s="39">
        <f>0.1*B27</f>
        <v>141.70000000000002</v>
      </c>
    </row>
    <row r="29" spans="1:12" ht="41.25" customHeight="1" x14ac:dyDescent="0.25">
      <c r="A29" s="40" t="s">
        <v>88</v>
      </c>
      <c r="B29" s="41">
        <f>B27+B28</f>
        <v>1558.7</v>
      </c>
    </row>
    <row r="30" spans="1:12" ht="39" customHeight="1" thickBot="1" x14ac:dyDescent="0.3">
      <c r="A30" s="42" t="s">
        <v>90</v>
      </c>
      <c r="B30" s="43">
        <f>B27-B28</f>
        <v>1275.3</v>
      </c>
    </row>
  </sheetData>
  <mergeCells count="3">
    <mergeCell ref="B8:B9"/>
    <mergeCell ref="B10:B12"/>
    <mergeCell ref="B13:B16"/>
  </mergeCells>
  <phoneticPr fontId="14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726-D9F0-4DA4-8CBB-3C6BE6719555}">
  <dimension ref="A1:I17"/>
  <sheetViews>
    <sheetView zoomScale="145" zoomScaleNormal="145" workbookViewId="0">
      <selection activeCell="K12" sqref="K12"/>
    </sheetView>
  </sheetViews>
  <sheetFormatPr defaultRowHeight="15" x14ac:dyDescent="0.25"/>
  <cols>
    <col min="1" max="2" width="15.7109375" bestFit="1" customWidth="1"/>
    <col min="3" max="3" width="8.140625" style="56" bestFit="1" customWidth="1"/>
    <col min="4" max="4" width="11.5703125" bestFit="1" customWidth="1"/>
    <col min="5" max="5" width="10" style="56" bestFit="1" customWidth="1"/>
    <col min="6" max="6" width="11.85546875" bestFit="1" customWidth="1"/>
    <col min="7" max="7" width="14" bestFit="1" customWidth="1"/>
    <col min="8" max="8" width="10.140625" bestFit="1" customWidth="1"/>
    <col min="9" max="9" width="14.140625" bestFit="1" customWidth="1"/>
  </cols>
  <sheetData>
    <row r="1" spans="1:9" x14ac:dyDescent="0.25">
      <c r="A1" t="s">
        <v>104</v>
      </c>
    </row>
    <row r="2" spans="1:9" ht="27.75" customHeight="1" x14ac:dyDescent="0.25">
      <c r="A2" s="65" t="s">
        <v>17</v>
      </c>
      <c r="B2" s="65"/>
      <c r="C2" s="66" t="s">
        <v>20</v>
      </c>
      <c r="D2" s="66"/>
      <c r="E2" s="66"/>
      <c r="F2" s="66" t="s">
        <v>24</v>
      </c>
      <c r="G2" s="66"/>
      <c r="H2" s="66"/>
      <c r="I2" s="66"/>
    </row>
    <row r="3" spans="1:9" ht="30" x14ac:dyDescent="0.25">
      <c r="A3" s="18" t="s">
        <v>18</v>
      </c>
      <c r="B3" s="18" t="s">
        <v>19</v>
      </c>
      <c r="C3" s="57" t="s">
        <v>21</v>
      </c>
      <c r="D3" s="18" t="s">
        <v>22</v>
      </c>
      <c r="E3" s="57" t="s">
        <v>23</v>
      </c>
      <c r="F3" s="18" t="s">
        <v>75</v>
      </c>
      <c r="G3" s="35" t="s">
        <v>103</v>
      </c>
      <c r="H3" s="18" t="s">
        <v>80</v>
      </c>
      <c r="I3" s="35" t="s">
        <v>102</v>
      </c>
    </row>
    <row r="4" spans="1:9" ht="30" x14ac:dyDescent="0.25">
      <c r="A4" s="54">
        <v>45350.416666666664</v>
      </c>
      <c r="B4" s="55">
        <f t="shared" ref="B4:B13" si="0">A5</f>
        <v>45390.416666666664</v>
      </c>
      <c r="C4" s="58">
        <v>1422</v>
      </c>
      <c r="D4" s="52">
        <v>1417</v>
      </c>
      <c r="E4" s="58">
        <f t="shared" ref="E4:E13" si="1">C5</f>
        <v>1425</v>
      </c>
      <c r="F4" s="53" t="s">
        <v>77</v>
      </c>
      <c r="G4" s="53">
        <v>21.55</v>
      </c>
      <c r="H4" s="52" t="str">
        <f t="shared" ref="H4:I8" si="2">F5</f>
        <v xml:space="preserve">21.2 
</v>
      </c>
      <c r="I4" s="52">
        <f t="shared" si="2"/>
        <v>21.14</v>
      </c>
    </row>
    <row r="5" spans="1:9" ht="45" x14ac:dyDescent="0.25">
      <c r="A5" s="54">
        <v>45390.416666666664</v>
      </c>
      <c r="B5" s="55">
        <f t="shared" si="0"/>
        <v>45406.458333333336</v>
      </c>
      <c r="C5" s="58">
        <v>1425</v>
      </c>
      <c r="D5" s="53" t="s">
        <v>70</v>
      </c>
      <c r="E5" s="58">
        <f t="shared" si="1"/>
        <v>1428</v>
      </c>
      <c r="F5" s="53" t="s">
        <v>82</v>
      </c>
      <c r="G5" s="53">
        <v>21.14</v>
      </c>
      <c r="H5" s="52" t="str">
        <f t="shared" si="2"/>
        <v xml:space="preserve">21 
</v>
      </c>
      <c r="I5" s="52">
        <f t="shared" si="2"/>
        <v>21.47</v>
      </c>
    </row>
    <row r="6" spans="1:9" ht="45" x14ac:dyDescent="0.25">
      <c r="A6" s="54">
        <v>45406.458333333336</v>
      </c>
      <c r="B6" s="54">
        <f t="shared" si="0"/>
        <v>45420.423611111109</v>
      </c>
      <c r="C6" s="58">
        <v>1428</v>
      </c>
      <c r="D6" s="53" t="s">
        <v>70</v>
      </c>
      <c r="E6" s="58">
        <f t="shared" si="1"/>
        <v>1424.4</v>
      </c>
      <c r="F6" s="53" t="s">
        <v>77</v>
      </c>
      <c r="G6" s="53">
        <v>21.47</v>
      </c>
      <c r="H6" s="53" t="str">
        <f t="shared" si="2"/>
        <v xml:space="preserve">NA
</v>
      </c>
      <c r="I6" s="52">
        <f t="shared" si="2"/>
        <v>23.11</v>
      </c>
    </row>
    <row r="7" spans="1:9" ht="45" x14ac:dyDescent="0.25">
      <c r="A7" s="54">
        <v>45420.423611111109</v>
      </c>
      <c r="B7" s="54">
        <f t="shared" si="0"/>
        <v>45434.379166666666</v>
      </c>
      <c r="C7" s="58">
        <v>1424.4</v>
      </c>
      <c r="D7" s="53" t="s">
        <v>70</v>
      </c>
      <c r="E7" s="58">
        <f t="shared" si="1"/>
        <v>1438.1</v>
      </c>
      <c r="F7" s="53" t="s">
        <v>78</v>
      </c>
      <c r="G7" s="53">
        <v>23.11</v>
      </c>
      <c r="H7" s="52" t="str">
        <f t="shared" si="2"/>
        <v xml:space="preserve">NA
</v>
      </c>
      <c r="I7" s="52">
        <f t="shared" si="2"/>
        <v>22.69</v>
      </c>
    </row>
    <row r="8" spans="1:9" ht="45" x14ac:dyDescent="0.25">
      <c r="A8" s="54">
        <v>45434.379166666666</v>
      </c>
      <c r="B8" s="54">
        <f t="shared" si="0"/>
        <v>45448.439583333333</v>
      </c>
      <c r="C8" s="58">
        <v>1438.1</v>
      </c>
      <c r="D8" s="53" t="s">
        <v>70</v>
      </c>
      <c r="E8" s="58">
        <f t="shared" si="1"/>
        <v>1455.2</v>
      </c>
      <c r="F8" s="53" t="s">
        <v>79</v>
      </c>
      <c r="G8" s="53">
        <v>22.69</v>
      </c>
      <c r="H8" s="52" t="str">
        <f t="shared" si="2"/>
        <v xml:space="preserve">NA
</v>
      </c>
      <c r="I8" s="52">
        <f t="shared" si="2"/>
        <v>24.77</v>
      </c>
    </row>
    <row r="9" spans="1:9" ht="45" x14ac:dyDescent="0.25">
      <c r="A9" s="54">
        <v>45448.439583333333</v>
      </c>
      <c r="B9" s="55">
        <f t="shared" si="0"/>
        <v>45475.481249999997</v>
      </c>
      <c r="C9" s="58">
        <v>1455.2</v>
      </c>
      <c r="D9" s="53" t="s">
        <v>70</v>
      </c>
      <c r="E9" s="58">
        <f t="shared" si="1"/>
        <v>1439.8</v>
      </c>
      <c r="F9" s="53" t="s">
        <v>79</v>
      </c>
      <c r="G9" s="53">
        <v>24.77</v>
      </c>
      <c r="H9" s="53" t="s">
        <v>79</v>
      </c>
      <c r="I9" s="52">
        <f>G10</f>
        <v>23.82</v>
      </c>
    </row>
    <row r="10" spans="1:9" ht="45" x14ac:dyDescent="0.25">
      <c r="A10" s="54">
        <v>45475.481249999997</v>
      </c>
      <c r="B10" s="55">
        <f t="shared" si="0"/>
        <v>45491.44027777778</v>
      </c>
      <c r="C10" s="58">
        <v>1439.8</v>
      </c>
      <c r="D10" s="53" t="s">
        <v>70</v>
      </c>
      <c r="E10" s="58">
        <f t="shared" si="1"/>
        <v>1452.1</v>
      </c>
      <c r="F10" s="53" t="s">
        <v>79</v>
      </c>
      <c r="G10" s="53">
        <v>23.82</v>
      </c>
      <c r="H10" s="53" t="s">
        <v>79</v>
      </c>
      <c r="I10" s="53">
        <f>G11</f>
        <v>24.29</v>
      </c>
    </row>
    <row r="11" spans="1:9" ht="45" x14ac:dyDescent="0.25">
      <c r="A11" s="54">
        <v>45491.44027777778</v>
      </c>
      <c r="B11" s="55">
        <f t="shared" si="0"/>
        <v>45505.65625</v>
      </c>
      <c r="C11" s="58">
        <v>1452.1</v>
      </c>
      <c r="D11" s="53" t="s">
        <v>70</v>
      </c>
      <c r="E11" s="58">
        <f t="shared" si="1"/>
        <v>1437.4</v>
      </c>
      <c r="F11" s="53" t="s">
        <v>79</v>
      </c>
      <c r="G11" s="53">
        <v>24.29</v>
      </c>
      <c r="H11" s="53" t="s">
        <v>79</v>
      </c>
      <c r="I11" s="53">
        <f>G12</f>
        <v>24.76</v>
      </c>
    </row>
    <row r="12" spans="1:9" ht="45" x14ac:dyDescent="0.25">
      <c r="A12" s="54">
        <v>45505.65625</v>
      </c>
      <c r="B12" s="55">
        <f t="shared" si="0"/>
        <v>45519.491666666669</v>
      </c>
      <c r="C12" s="58">
        <v>1437.4</v>
      </c>
      <c r="D12" s="53" t="s">
        <v>70</v>
      </c>
      <c r="E12" s="58">
        <f t="shared" si="1"/>
        <v>1441.3</v>
      </c>
      <c r="F12" s="53" t="s">
        <v>79</v>
      </c>
      <c r="G12" s="53">
        <v>24.76</v>
      </c>
      <c r="H12" s="53" t="s">
        <v>79</v>
      </c>
      <c r="I12" s="53">
        <f>G13</f>
        <v>23.5</v>
      </c>
    </row>
    <row r="13" spans="1:9" ht="45" x14ac:dyDescent="0.25">
      <c r="A13" s="54">
        <v>45519.491666666669</v>
      </c>
      <c r="B13" s="55">
        <f t="shared" si="0"/>
        <v>45533.474999999999</v>
      </c>
      <c r="C13" s="58">
        <v>1441.3</v>
      </c>
      <c r="D13" s="53" t="s">
        <v>70</v>
      </c>
      <c r="E13" s="58">
        <f t="shared" si="1"/>
        <v>1364.2</v>
      </c>
      <c r="F13" s="53" t="s">
        <v>79</v>
      </c>
      <c r="G13" s="53">
        <v>23.5</v>
      </c>
      <c r="H13" s="53" t="s">
        <v>79</v>
      </c>
      <c r="I13" s="53">
        <f t="shared" ref="I13" si="3">G14</f>
        <v>23.92</v>
      </c>
    </row>
    <row r="14" spans="1:9" ht="45" x14ac:dyDescent="0.25">
      <c r="A14" s="28">
        <v>45533.474999999999</v>
      </c>
      <c r="B14" s="36">
        <f>A15</f>
        <v>45547.502083333333</v>
      </c>
      <c r="C14" s="32">
        <v>1364.2</v>
      </c>
      <c r="D14" s="31" t="s">
        <v>70</v>
      </c>
      <c r="E14" s="59">
        <f>C15</f>
        <v>1437.9</v>
      </c>
      <c r="F14" s="31" t="s">
        <v>105</v>
      </c>
      <c r="G14" s="59">
        <v>23.92</v>
      </c>
      <c r="H14" s="31">
        <f>F15</f>
        <v>21</v>
      </c>
      <c r="I14" s="31">
        <f>G15</f>
        <v>21.72</v>
      </c>
    </row>
    <row r="15" spans="1:9" ht="45" x14ac:dyDescent="0.25">
      <c r="A15" s="28">
        <v>45547.502083333333</v>
      </c>
      <c r="B15" s="36">
        <f t="shared" ref="B15:B16" si="4">A16</f>
        <v>45560.476388888892</v>
      </c>
      <c r="C15" s="32">
        <v>1437.9</v>
      </c>
      <c r="D15" s="31" t="s">
        <v>70</v>
      </c>
      <c r="E15" s="59"/>
      <c r="F15" s="59">
        <v>21</v>
      </c>
      <c r="G15" s="59">
        <v>21.72</v>
      </c>
      <c r="H15" s="59"/>
      <c r="I15" s="59"/>
    </row>
    <row r="16" spans="1:9" ht="45" x14ac:dyDescent="0.25">
      <c r="A16" s="28">
        <v>45560.476388888892</v>
      </c>
      <c r="B16" s="36">
        <f t="shared" si="4"/>
        <v>45574.497916666667</v>
      </c>
      <c r="C16" s="32">
        <v>1421.7</v>
      </c>
      <c r="D16" s="31" t="s">
        <v>70</v>
      </c>
      <c r="E16" s="60">
        <f>C17</f>
        <v>1445.6</v>
      </c>
      <c r="F16" s="60">
        <v>24</v>
      </c>
      <c r="G16" s="50">
        <v>24.01</v>
      </c>
      <c r="H16" s="31">
        <f>F17</f>
        <v>22</v>
      </c>
      <c r="I16" s="31">
        <f>G17</f>
        <v>23</v>
      </c>
    </row>
    <row r="17" spans="1:9" ht="45" x14ac:dyDescent="0.25">
      <c r="A17" s="28">
        <v>45574.497916666667</v>
      </c>
      <c r="B17" s="36"/>
      <c r="C17" s="32">
        <v>1445.6</v>
      </c>
      <c r="D17" s="31" t="s">
        <v>70</v>
      </c>
      <c r="E17" s="7"/>
      <c r="F17" s="60">
        <v>22</v>
      </c>
      <c r="G17" s="50">
        <v>23</v>
      </c>
      <c r="H17" s="7"/>
      <c r="I17" s="7"/>
    </row>
  </sheetData>
  <mergeCells count="3">
    <mergeCell ref="A2:B2"/>
    <mergeCell ref="C2:E2"/>
    <mergeCell ref="F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2015F-5D86-47DC-B881-9FEEEB7454CA}">
  <dimension ref="A1:E10"/>
  <sheetViews>
    <sheetView showGridLines="0" workbookViewId="0">
      <selection activeCell="E9" sqref="E9:E10"/>
    </sheetView>
  </sheetViews>
  <sheetFormatPr defaultRowHeight="15" x14ac:dyDescent="0.25"/>
  <cols>
    <col min="1" max="3" width="15.7109375" customWidth="1"/>
    <col min="4" max="4" width="17.7109375" customWidth="1"/>
    <col min="5" max="5" width="22.7109375" customWidth="1"/>
  </cols>
  <sheetData>
    <row r="1" spans="1:5" ht="15.75" x14ac:dyDescent="0.25">
      <c r="B1" s="8" t="s">
        <v>50</v>
      </c>
    </row>
    <row r="3" spans="1:5" ht="24.95" customHeight="1" x14ac:dyDescent="0.25">
      <c r="A3" s="76" t="s">
        <v>26</v>
      </c>
      <c r="B3" s="76" t="s">
        <v>27</v>
      </c>
      <c r="C3" s="76" t="s">
        <v>28</v>
      </c>
      <c r="D3" s="12" t="s">
        <v>29</v>
      </c>
      <c r="E3" s="12" t="s">
        <v>31</v>
      </c>
    </row>
    <row r="4" spans="1:5" ht="24.95" customHeight="1" x14ac:dyDescent="0.25">
      <c r="A4" s="76"/>
      <c r="B4" s="76"/>
      <c r="C4" s="76"/>
      <c r="D4" s="12" t="s">
        <v>30</v>
      </c>
      <c r="E4" s="12" t="s">
        <v>32</v>
      </c>
    </row>
    <row r="5" spans="1:5" ht="62.25" customHeight="1" x14ac:dyDescent="0.25">
      <c r="A5" s="9" t="s">
        <v>33</v>
      </c>
      <c r="B5" s="9" t="s">
        <v>34</v>
      </c>
      <c r="C5" s="9" t="s">
        <v>35</v>
      </c>
      <c r="D5" s="9" t="s">
        <v>36</v>
      </c>
      <c r="E5" s="9" t="s">
        <v>37</v>
      </c>
    </row>
    <row r="6" spans="1:5" ht="24.95" customHeight="1" x14ac:dyDescent="0.25">
      <c r="A6" s="71" t="s">
        <v>51</v>
      </c>
      <c r="B6" s="70" t="s">
        <v>38</v>
      </c>
      <c r="C6" s="70" t="s">
        <v>35</v>
      </c>
      <c r="D6" s="75" t="s">
        <v>39</v>
      </c>
      <c r="E6" s="70" t="s">
        <v>40</v>
      </c>
    </row>
    <row r="7" spans="1:5" ht="41.25" customHeight="1" x14ac:dyDescent="0.25">
      <c r="A7" s="72"/>
      <c r="B7" s="70"/>
      <c r="C7" s="70"/>
      <c r="D7" s="75"/>
      <c r="E7" s="70"/>
    </row>
    <row r="8" spans="1:5" ht="51" x14ac:dyDescent="0.25">
      <c r="A8" s="9" t="s">
        <v>41</v>
      </c>
      <c r="B8" s="9" t="s">
        <v>42</v>
      </c>
      <c r="C8" s="9" t="s">
        <v>43</v>
      </c>
      <c r="D8" s="13" t="s">
        <v>44</v>
      </c>
      <c r="E8" s="9" t="s">
        <v>45</v>
      </c>
    </row>
    <row r="9" spans="1:5" ht="102" customHeight="1" x14ac:dyDescent="0.25">
      <c r="A9" s="70" t="s">
        <v>46</v>
      </c>
      <c r="B9" s="70" t="s">
        <v>47</v>
      </c>
      <c r="C9" s="70" t="s">
        <v>48</v>
      </c>
      <c r="D9" s="73" t="s">
        <v>52</v>
      </c>
      <c r="E9" s="70" t="s">
        <v>49</v>
      </c>
    </row>
    <row r="10" spans="1:5" x14ac:dyDescent="0.25">
      <c r="A10" s="70"/>
      <c r="B10" s="70"/>
      <c r="C10" s="70"/>
      <c r="D10" s="74"/>
      <c r="E10" s="70"/>
    </row>
  </sheetData>
  <mergeCells count="13">
    <mergeCell ref="A3:A4"/>
    <mergeCell ref="B3:B4"/>
    <mergeCell ref="C3:C4"/>
    <mergeCell ref="B6:B7"/>
    <mergeCell ref="C6:C7"/>
    <mergeCell ref="E6:E7"/>
    <mergeCell ref="A9:A10"/>
    <mergeCell ref="B9:B10"/>
    <mergeCell ref="C9:C10"/>
    <mergeCell ref="E9:E10"/>
    <mergeCell ref="A6:A7"/>
    <mergeCell ref="D9:D10"/>
    <mergeCell ref="D6:D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cords_x0020_Date xmlns="6cbc775d-705e-474f-99ae-efd08a794bde" xsi:nil="true"/>
    <Records_x0020_Status xmlns="6cbc775d-705e-474f-99ae-efd08a794bde">Pending</Records_x0020_Status>
    <_ip_UnifiedCompliancePolicyProperties xmlns="http://schemas.microsoft.com/sharepoint/v3" xsi:nil="true"/>
    <_activity xmlns="11215c59-c735-4ff6-a876-06151c9c7f3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39D01437C9042A65B8C2B99214A08" ma:contentTypeVersion="20" ma:contentTypeDescription="Create a new document." ma:contentTypeScope="" ma:versionID="23ed6648aca8ada75a1238c9166e0034">
  <xsd:schema xmlns:xsd="http://www.w3.org/2001/XMLSchema" xmlns:xs="http://www.w3.org/2001/XMLSchema" xmlns:p="http://schemas.microsoft.com/office/2006/metadata/properties" xmlns:ns1="http://schemas.microsoft.com/sharepoint/v3" xmlns:ns3="6cbc775d-705e-474f-99ae-efd08a794bde" xmlns:ns4="11215c59-c735-4ff6-a876-06151c9c7f3a" targetNamespace="http://schemas.microsoft.com/office/2006/metadata/properties" ma:root="true" ma:fieldsID="d87e72234c83f4f0b806a789b02dd6f4" ns1:_="" ns3:_="" ns4:_="">
    <xsd:import namespace="http://schemas.microsoft.com/sharepoint/v3"/>
    <xsd:import namespace="6cbc775d-705e-474f-99ae-efd08a794bde"/>
    <xsd:import namespace="11215c59-c735-4ff6-a876-06151c9c7f3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Records_x0020_Status" minOccurs="0"/>
                <xsd:element ref="ns3:Records_x0020_Date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c775d-705e-474f-99ae-efd08a794b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  <xsd:element name="Records_x0020_Status" ma:index="13" nillable="true" ma:displayName="Records Status" ma:default="Pending" ma:internalName="Records_x0020_Status">
      <xsd:simpleType>
        <xsd:restriction base="dms:Text"/>
      </xsd:simpleType>
    </xsd:element>
    <xsd:element name="Records_x0020_Date" ma:index="14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15c59-c735-4ff6-a876-06151c9c7f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87926-61CD-4421-815C-7EBC8E22CC15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1215c59-c735-4ff6-a876-06151c9c7f3a"/>
    <ds:schemaRef ds:uri="6cbc775d-705e-474f-99ae-efd08a794bd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9241FC-572D-41A3-994B-7879BE54BE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F9459-940A-4DCF-B3FC-1822922E0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bc775d-705e-474f-99ae-efd08a794bde"/>
    <ds:schemaRef ds:uri="11215c59-c735-4ff6-a876-06151c9c7f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README_Logsheets</vt:lpstr>
      <vt:lpstr>DEPTH Data Logsheet</vt:lpstr>
      <vt:lpstr>Operational Check Data Logsheet</vt:lpstr>
      <vt:lpstr>Cleaning equipment Logsheet</vt:lpstr>
      <vt:lpstr>Data Sonde Cali Form</vt:lpstr>
      <vt:lpstr>Reformatted Sonde Cali Form</vt:lpstr>
      <vt:lpstr>QC Acceptance criteria</vt:lpstr>
      <vt:lpstr>'DEPTH Data Logsheet'!_Hlk158630507</vt:lpstr>
      <vt:lpstr>'DEPTH Data Logsheet'!_Toc163544747</vt:lpstr>
      <vt:lpstr>'Operational Check Data Logsheet'!_Toc163544748</vt:lpstr>
      <vt:lpstr>'Cleaning equipment Logsheet'!_Toc163544749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Ghimire, Santosh</dc:creator>
  <cp:lastModifiedBy>Ghimire, Santosh</cp:lastModifiedBy>
  <cp:lastPrinted>2024-04-24T14:03:39Z</cp:lastPrinted>
  <dcterms:created xsi:type="dcterms:W3CDTF">2024-04-24T12:40:21Z</dcterms:created>
  <dcterms:modified xsi:type="dcterms:W3CDTF">2024-12-27T01:20:04Z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0x010100A7E39D01437C9042A65B8C2B99214A08</vt:lpwstr>
  </property>
</Properties>
</file>