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16"/>
  <workbookPr/>
  <mc:AlternateContent xmlns:mc="http://schemas.openxmlformats.org/markup-compatibility/2006">
    <mc:Choice Requires="x15">
      <x15ac:absPath xmlns:x15ac="http://schemas.microsoft.com/office/spreadsheetml/2010/11/ac" url="C:\Veda\Veda_models\COMNET_NYC_2\SubRES_TMPL\"/>
    </mc:Choice>
  </mc:AlternateContent>
  <xr:revisionPtr revIDLastSave="0" documentId="13_ncr:1_{597EA26A-B711-42F9-8B93-7B7925BEBC6F}" xr6:coauthVersionLast="47" xr6:coauthVersionMax="47" xr10:uidLastSave="{00000000-0000-0000-0000-000000000000}"/>
  <bookViews>
    <workbookView xWindow="990" yWindow="1755" windowWidth="21600" windowHeight="11385" firstSheet="1" activeTab="1" xr2:uid="{00000000-000D-0000-FFFF-FFFF00000000}"/>
  </bookViews>
  <sheets>
    <sheet name="NGA_Processes" sheetId="3" r:id="rId1"/>
    <sheet name="NGA" sheetId="1" r:id="rId2"/>
    <sheet name="NGExpansion" sheetId="2" r:id="rId3"/>
    <sheet name="Conv" sheetId="4"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1" i="1" l="1"/>
  <c r="J22" i="1"/>
  <c r="J23" i="1"/>
  <c r="J24" i="1"/>
  <c r="J25" i="1"/>
  <c r="J26" i="1"/>
  <c r="J27" i="1"/>
  <c r="J28" i="1"/>
  <c r="J29" i="1"/>
  <c r="J30" i="1"/>
  <c r="J31" i="1"/>
  <c r="J32" i="1"/>
  <c r="J33" i="1"/>
  <c r="J34" i="1"/>
  <c r="J35" i="1"/>
  <c r="J36" i="1"/>
  <c r="J37" i="1"/>
  <c r="J38" i="1"/>
  <c r="J20" i="1"/>
  <c r="J14" i="1"/>
  <c r="J13" i="1"/>
  <c r="J12" i="1"/>
  <c r="G90" i="2"/>
  <c r="E90" i="2"/>
  <c r="G89" i="2"/>
  <c r="E89" i="2"/>
  <c r="I79" i="2"/>
  <c r="I78" i="2"/>
  <c r="I77" i="2"/>
  <c r="M77" i="2" s="1"/>
  <c r="K8" i="1" s="1"/>
  <c r="I76" i="2"/>
  <c r="I75" i="2"/>
  <c r="I74" i="2"/>
  <c r="I73" i="2"/>
  <c r="M73" i="2" s="1"/>
  <c r="K6" i="1" s="1"/>
  <c r="I72" i="2"/>
  <c r="I71" i="2"/>
  <c r="I70" i="2"/>
  <c r="I69" i="2"/>
  <c r="I68" i="2"/>
  <c r="I67" i="2"/>
  <c r="I66" i="2"/>
  <c r="I65" i="2"/>
  <c r="M65" i="2" s="1"/>
  <c r="I64" i="2"/>
  <c r="I63" i="2"/>
  <c r="I62" i="2"/>
  <c r="I61" i="2"/>
  <c r="M61" i="2" s="1"/>
  <c r="I60" i="2"/>
  <c r="I59" i="2"/>
  <c r="I58" i="2"/>
  <c r="I57" i="2"/>
  <c r="M57" i="2" s="1"/>
  <c r="I56" i="2"/>
  <c r="I55" i="2"/>
  <c r="I54" i="2"/>
  <c r="I53" i="2"/>
  <c r="M53" i="2" s="1"/>
  <c r="I52" i="2"/>
  <c r="I51" i="2"/>
  <c r="I50" i="2"/>
  <c r="I49" i="2"/>
  <c r="M49" i="2" s="1"/>
  <c r="I48" i="2"/>
  <c r="I47" i="2"/>
  <c r="I46" i="2"/>
  <c r="I45" i="2"/>
  <c r="I44" i="2"/>
  <c r="I43" i="2"/>
  <c r="I42" i="2"/>
  <c r="I41" i="2"/>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16" i="4"/>
  <c r="C30" i="3"/>
  <c r="D30" i="3"/>
  <c r="C31" i="3"/>
  <c r="D31" i="3"/>
  <c r="C32" i="3"/>
  <c r="D32" i="3"/>
  <c r="C33" i="3"/>
  <c r="D33" i="3"/>
  <c r="C16" i="3"/>
  <c r="D16" i="3"/>
  <c r="C17" i="3"/>
  <c r="D17" i="3"/>
  <c r="C18" i="3"/>
  <c r="D18" i="3"/>
  <c r="C19" i="3"/>
  <c r="D19" i="3"/>
  <c r="C20" i="3"/>
  <c r="D20" i="3"/>
  <c r="C21" i="3"/>
  <c r="D21" i="3"/>
  <c r="C22" i="3"/>
  <c r="D22" i="3"/>
  <c r="C23" i="3"/>
  <c r="D23" i="3"/>
  <c r="C24" i="3"/>
  <c r="D24" i="3"/>
  <c r="C25" i="3"/>
  <c r="D25" i="3"/>
  <c r="C26" i="3"/>
  <c r="D26" i="3"/>
  <c r="C27" i="3"/>
  <c r="D27" i="3"/>
  <c r="C28" i="3"/>
  <c r="D28" i="3"/>
  <c r="C29" i="3"/>
  <c r="D29" i="3"/>
  <c r="D15" i="3"/>
  <c r="C15" i="3"/>
  <c r="C7" i="3"/>
  <c r="D7" i="3"/>
  <c r="C8" i="3"/>
  <c r="D8" i="3"/>
  <c r="C9" i="3"/>
  <c r="D9" i="3"/>
  <c r="C10" i="3"/>
  <c r="D10" i="3"/>
  <c r="C11" i="3"/>
  <c r="D11" i="3"/>
  <c r="C12" i="3"/>
  <c r="D12" i="3"/>
  <c r="C13" i="3"/>
  <c r="D13" i="3"/>
  <c r="C14" i="3"/>
  <c r="D14" i="3"/>
  <c r="D6" i="3"/>
  <c r="C6" i="3"/>
  <c r="K12" i="1"/>
  <c r="K14" i="1" s="1"/>
  <c r="K7" i="1"/>
  <c r="K79" i="2"/>
  <c r="J79" i="2"/>
  <c r="H79" i="2"/>
  <c r="K78" i="2"/>
  <c r="J78" i="2"/>
  <c r="H78" i="2"/>
  <c r="K77" i="2"/>
  <c r="J77" i="2"/>
  <c r="H77" i="2"/>
  <c r="K76" i="2"/>
  <c r="J76" i="2"/>
  <c r="H76" i="2"/>
  <c r="M76" i="2" s="1"/>
  <c r="K75" i="2"/>
  <c r="J75" i="2"/>
  <c r="H75" i="2"/>
  <c r="M75" i="2" s="1"/>
  <c r="K74" i="2"/>
  <c r="J74" i="2"/>
  <c r="H74" i="2"/>
  <c r="M74" i="2" s="1"/>
  <c r="K73" i="2"/>
  <c r="J73" i="2"/>
  <c r="H73" i="2"/>
  <c r="K72" i="2"/>
  <c r="J72" i="2"/>
  <c r="H72" i="2"/>
  <c r="K71" i="2"/>
  <c r="J71" i="2"/>
  <c r="H71" i="2"/>
  <c r="K70" i="2"/>
  <c r="J70" i="2"/>
  <c r="H70" i="2"/>
  <c r="M70" i="2" s="1"/>
  <c r="K69" i="2"/>
  <c r="J69" i="2"/>
  <c r="M69" i="2"/>
  <c r="H69" i="2"/>
  <c r="K68" i="2"/>
  <c r="J68" i="2"/>
  <c r="H68" i="2"/>
  <c r="M68" i="2" s="1"/>
  <c r="K67" i="2"/>
  <c r="J67" i="2"/>
  <c r="H67" i="2"/>
  <c r="K66" i="2"/>
  <c r="J66" i="2"/>
  <c r="H66" i="2"/>
  <c r="M66" i="2" s="1"/>
  <c r="K65" i="2"/>
  <c r="J65" i="2"/>
  <c r="H65" i="2"/>
  <c r="K64" i="2"/>
  <c r="J64" i="2"/>
  <c r="H64" i="2"/>
  <c r="M64" i="2" s="1"/>
  <c r="K63" i="2"/>
  <c r="J63" i="2"/>
  <c r="H63" i="2"/>
  <c r="M63" i="2" s="1"/>
  <c r="K62" i="2"/>
  <c r="J62" i="2"/>
  <c r="H62" i="2"/>
  <c r="M62" i="2" s="1"/>
  <c r="K61" i="2"/>
  <c r="J61" i="2"/>
  <c r="H61" i="2"/>
  <c r="K60" i="2"/>
  <c r="J60" i="2"/>
  <c r="H60" i="2"/>
  <c r="M60" i="2" s="1"/>
  <c r="K59" i="2"/>
  <c r="J59" i="2"/>
  <c r="H59" i="2"/>
  <c r="K58" i="2"/>
  <c r="J58" i="2"/>
  <c r="H58" i="2"/>
  <c r="K57" i="2"/>
  <c r="J57" i="2"/>
  <c r="H57" i="2"/>
  <c r="K56" i="2"/>
  <c r="J56" i="2"/>
  <c r="H56" i="2"/>
  <c r="M56" i="2" s="1"/>
  <c r="K55" i="2"/>
  <c r="J55" i="2"/>
  <c r="H55" i="2"/>
  <c r="K54" i="2"/>
  <c r="J54" i="2"/>
  <c r="H54" i="2"/>
  <c r="K53" i="2"/>
  <c r="J53" i="2"/>
  <c r="H53" i="2"/>
  <c r="K52" i="2"/>
  <c r="J52" i="2"/>
  <c r="H52" i="2"/>
  <c r="K51" i="2"/>
  <c r="J51" i="2"/>
  <c r="H51" i="2"/>
  <c r="K50" i="2"/>
  <c r="J50" i="2"/>
  <c r="H50" i="2"/>
  <c r="M50" i="2" s="1"/>
  <c r="K49" i="2"/>
  <c r="J49" i="2"/>
  <c r="H49" i="2"/>
  <c r="K48" i="2"/>
  <c r="J48" i="2"/>
  <c r="H48" i="2"/>
  <c r="M48" i="2" s="1"/>
  <c r="K47" i="2"/>
  <c r="J47" i="2"/>
  <c r="H47" i="2"/>
  <c r="K46" i="2"/>
  <c r="J46" i="2"/>
  <c r="H46" i="2"/>
  <c r="M46" i="2" s="1"/>
  <c r="K45" i="2"/>
  <c r="J45" i="2"/>
  <c r="M45" i="2"/>
  <c r="H45" i="2"/>
  <c r="K44" i="2"/>
  <c r="J44" i="2"/>
  <c r="H44" i="2"/>
  <c r="M44" i="2" s="1"/>
  <c r="K43" i="2"/>
  <c r="J43" i="2"/>
  <c r="H43" i="2"/>
  <c r="K42" i="2"/>
  <c r="J42" i="2"/>
  <c r="H42" i="2"/>
  <c r="M42" i="2" s="1"/>
  <c r="K41" i="2"/>
  <c r="J41" i="2"/>
  <c r="M41" i="2"/>
  <c r="H41" i="2"/>
  <c r="M72" i="2" l="1"/>
  <c r="K5" i="1" s="1"/>
  <c r="M78" i="2"/>
  <c r="M54" i="2"/>
  <c r="M79" i="2"/>
  <c r="M67" i="2"/>
  <c r="M55" i="2"/>
  <c r="M43" i="2"/>
  <c r="K25" i="1" s="1"/>
  <c r="M51" i="2"/>
  <c r="M52" i="2"/>
  <c r="M58" i="2"/>
  <c r="K21" i="1" s="1"/>
  <c r="M71" i="2"/>
  <c r="M59" i="2"/>
  <c r="M47" i="2"/>
  <c r="K28" i="1" s="1"/>
  <c r="K13" i="1"/>
  <c r="K38" i="1" l="1"/>
  <c r="K33" i="1"/>
  <c r="K22" i="1"/>
  <c r="K20" i="1"/>
  <c r="K32" i="1"/>
  <c r="K9" i="1"/>
  <c r="K26" i="1"/>
  <c r="K23" i="1"/>
  <c r="K30" i="1"/>
  <c r="K34" i="1"/>
  <c r="K36" i="1"/>
  <c r="K24" i="1"/>
  <c r="K27" i="1"/>
  <c r="K31" i="1"/>
  <c r="K29" i="1"/>
  <c r="K35" i="1"/>
  <c r="K3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Maurizio Gargiulo</author>
  </authors>
  <commentList>
    <comment ref="B5" authorId="0" shapeId="0" xr:uid="{59CCBBF0-7BA9-4609-802C-4360A2A87073}">
      <text>
        <r>
          <rPr>
            <sz val="8"/>
            <color indexed="81"/>
            <rFont val="Tahoma"/>
            <family val="2"/>
          </rPr>
          <t xml:space="preserve">Sets declarations are </t>
        </r>
        <r>
          <rPr>
            <sz val="8"/>
            <color indexed="81"/>
            <rFont val="Tahoma"/>
            <family val="2"/>
          </rPr>
          <t>inherited. 
Allowed Process Sets</t>
        </r>
        <r>
          <rPr>
            <b/>
            <sz val="8"/>
            <color indexed="81"/>
            <rFont val="Tahoma"/>
            <family val="2"/>
          </rPr>
          <t xml:space="preserve">
ELE </t>
        </r>
        <r>
          <rPr>
            <sz val="8"/>
            <color indexed="81"/>
            <rFont val="Tahoma"/>
            <family val="2"/>
          </rPr>
          <t>(Thermal Electric Power Plant)</t>
        </r>
        <r>
          <rPr>
            <b/>
            <sz val="8"/>
            <color indexed="81"/>
            <rFont val="Tahoma"/>
            <family val="2"/>
          </rPr>
          <t xml:space="preserve">
CHP </t>
        </r>
        <r>
          <rPr>
            <sz val="8"/>
            <color indexed="81"/>
            <rFont val="Tahoma"/>
            <family val="2"/>
          </rPr>
          <t>(Combined Heat and Power)</t>
        </r>
        <r>
          <rPr>
            <b/>
            <sz val="8"/>
            <color indexed="81"/>
            <rFont val="Tahoma"/>
            <family val="2"/>
          </rPr>
          <t xml:space="preserve">
STGTSS </t>
        </r>
        <r>
          <rPr>
            <sz val="8"/>
            <color indexed="81"/>
            <rFont val="Tahoma"/>
            <family val="2"/>
          </rPr>
          <t>(Pump Storage)</t>
        </r>
        <r>
          <rPr>
            <b/>
            <sz val="8"/>
            <color indexed="81"/>
            <rFont val="Tahoma"/>
            <family val="2"/>
          </rPr>
          <t xml:space="preserve">
STGIPS</t>
        </r>
        <r>
          <rPr>
            <sz val="8"/>
            <color indexed="81"/>
            <rFont val="Tahoma"/>
            <family val="2"/>
          </rPr>
          <t xml:space="preserve"> (Pump Storage IP)</t>
        </r>
        <r>
          <rPr>
            <b/>
            <sz val="8"/>
            <color indexed="81"/>
            <rFont val="Tahoma"/>
            <family val="2"/>
          </rPr>
          <t xml:space="preserve">
PRE </t>
        </r>
        <r>
          <rPr>
            <sz val="8"/>
            <color indexed="81"/>
            <rFont val="Tahoma"/>
            <family val="2"/>
          </rPr>
          <t>(Genric Process/Technology)</t>
        </r>
        <r>
          <rPr>
            <b/>
            <sz val="8"/>
            <color indexed="81"/>
            <rFont val="Tahoma"/>
            <family val="2"/>
          </rPr>
          <t xml:space="preserve">
DMD</t>
        </r>
        <r>
          <rPr>
            <sz val="8"/>
            <color indexed="81"/>
            <rFont val="Tahoma"/>
            <family val="2"/>
          </rPr>
          <t xml:space="preserve"> (Demand Device)</t>
        </r>
        <r>
          <rPr>
            <b/>
            <sz val="8"/>
            <color indexed="81"/>
            <rFont val="Tahoma"/>
            <family val="2"/>
          </rPr>
          <t xml:space="preserve">
IMP </t>
        </r>
        <r>
          <rPr>
            <sz val="8"/>
            <color indexed="81"/>
            <rFont val="Tahoma"/>
            <family val="2"/>
          </rPr>
          <t xml:space="preserve">(Import)
</t>
        </r>
        <r>
          <rPr>
            <b/>
            <sz val="8"/>
            <color indexed="81"/>
            <rFont val="Tahoma"/>
            <family val="2"/>
          </rPr>
          <t>EXP</t>
        </r>
        <r>
          <rPr>
            <sz val="8"/>
            <color indexed="81"/>
            <rFont val="Tahoma"/>
            <family val="2"/>
          </rPr>
          <t xml:space="preserve"> (Export)</t>
        </r>
        <r>
          <rPr>
            <b/>
            <sz val="8"/>
            <color indexed="81"/>
            <rFont val="Tahoma"/>
            <family val="2"/>
          </rPr>
          <t xml:space="preserve">
MIN </t>
        </r>
        <r>
          <rPr>
            <sz val="8"/>
            <color indexed="81"/>
            <rFont val="Tahoma"/>
            <family val="2"/>
          </rPr>
          <t>(Mining Process)</t>
        </r>
        <r>
          <rPr>
            <b/>
            <sz val="8"/>
            <color indexed="81"/>
            <rFont val="Tahoma"/>
            <family val="2"/>
          </rPr>
          <t xml:space="preserve">
RNW </t>
        </r>
        <r>
          <rPr>
            <sz val="8"/>
            <color indexed="81"/>
            <rFont val="Tahoma"/>
            <family val="2"/>
          </rPr>
          <t>(Renewable Technology)</t>
        </r>
        <r>
          <rPr>
            <b/>
            <sz val="8"/>
            <color indexed="81"/>
            <rFont val="Tahoma"/>
            <family val="2"/>
          </rPr>
          <t xml:space="preserve">
HPL</t>
        </r>
        <r>
          <rPr>
            <sz val="8"/>
            <color indexed="81"/>
            <rFont val="Tahoma"/>
            <family val="2"/>
          </rPr>
          <t xml:space="preserve"> (Heating Plant)</t>
        </r>
      </text>
    </comment>
  </commentList>
</comments>
</file>

<file path=xl/sharedStrings.xml><?xml version="1.0" encoding="utf-8"?>
<sst xmlns="http://schemas.openxmlformats.org/spreadsheetml/2006/main" count="393" uniqueCount="244">
  <si>
    <t>~FI_Process</t>
  </si>
  <si>
    <t>Sets</t>
  </si>
  <si>
    <t>TechName</t>
  </si>
  <si>
    <t>TechDesc</t>
  </si>
  <si>
    <t>Tact</t>
  </si>
  <si>
    <t>Tcap</t>
  </si>
  <si>
    <t>Tslvl</t>
  </si>
  <si>
    <t>PrimaryCG</t>
  </si>
  <si>
    <t>Vintage</t>
  </si>
  <si>
    <t>*Process Set Membership</t>
  </si>
  <si>
    <t>Technology Name</t>
  </si>
  <si>
    <t>Technology Description</t>
  </si>
  <si>
    <t>Activity Unit</t>
  </si>
  <si>
    <t>Capacity Unit</t>
  </si>
  <si>
    <t>TimeSlice level of Process Activity</t>
  </si>
  <si>
    <t>Primary Commodity Group</t>
  </si>
  <si>
    <t>Vintage Tracking</t>
  </si>
  <si>
    <t>PRE</t>
  </si>
  <si>
    <t>PJ</t>
  </si>
  <si>
    <t>PJa</t>
  </si>
  <si>
    <t>~FI_T</t>
  </si>
  <si>
    <t>*TechDesc</t>
  </si>
  <si>
    <t>CommIN</t>
  </si>
  <si>
    <t>CommOUT</t>
  </si>
  <si>
    <t>NCAP_START</t>
  </si>
  <si>
    <t>NCAP_TLIFE</t>
  </si>
  <si>
    <t>EFF</t>
  </si>
  <si>
    <t>ACT_BND~UP~2010</t>
  </si>
  <si>
    <t>ACT_BND~UP~2055</t>
  </si>
  <si>
    <t>NCAP_COST</t>
  </si>
  <si>
    <t>Region</t>
  </si>
  <si>
    <t>* Imported natural gas Pipeline technologies</t>
  </si>
  <si>
    <t>XNGAC1N</t>
  </si>
  <si>
    <t>New Pipeline for Import Canadian natural gas to R1</t>
  </si>
  <si>
    <t>NGAC1</t>
  </si>
  <si>
    <t>NGA</t>
  </si>
  <si>
    <t>R1</t>
  </si>
  <si>
    <t>XNGAC2N</t>
  </si>
  <si>
    <t>New Pipeline for Import Canadian natural gas to R2</t>
  </si>
  <si>
    <t>NGAC2</t>
  </si>
  <si>
    <t>*R2</t>
  </si>
  <si>
    <t>XNGAC3N</t>
  </si>
  <si>
    <t>New Pipeline for Import Canadian natural gas to R3</t>
  </si>
  <si>
    <t>NGAC3</t>
  </si>
  <si>
    <t>*R3</t>
  </si>
  <si>
    <t>XNGAC4N</t>
  </si>
  <si>
    <t>New Pipeline for Import Canadian natural gas to R4</t>
  </si>
  <si>
    <t>NGAC4</t>
  </si>
  <si>
    <t>*R4</t>
  </si>
  <si>
    <t>XNGAC5N</t>
  </si>
  <si>
    <t>New Pipeline for Import Canadian natural gas to R5</t>
  </si>
  <si>
    <t>NGAC5</t>
  </si>
  <si>
    <t>*R5</t>
  </si>
  <si>
    <t>XNGAC6N</t>
  </si>
  <si>
    <t>New Pipeline for Import Canadian natural gas to R6</t>
  </si>
  <si>
    <t>NGAC6</t>
  </si>
  <si>
    <t>*R6</t>
  </si>
  <si>
    <t>*LNG Terminals</t>
  </si>
  <si>
    <t>XNGALE1N</t>
  </si>
  <si>
    <t>New Infrastructure for Import LNG to Existing terminal in R1</t>
  </si>
  <si>
    <t>NGALE1</t>
  </si>
  <si>
    <t>XNGALE4N</t>
  </si>
  <si>
    <t>New Infrastructure for Import LNG to Existing terminal in R4 - Manhattan</t>
  </si>
  <si>
    <t>NGALE4</t>
  </si>
  <si>
    <t>R4</t>
  </si>
  <si>
    <t>XNGALE5N</t>
  </si>
  <si>
    <t>New Infrastructure for Import LNG to Existing terminal in R5 - Staten Island</t>
  </si>
  <si>
    <t>NGALE5</t>
  </si>
  <si>
    <t>R5</t>
  </si>
  <si>
    <t>NCAP_FOM</t>
  </si>
  <si>
    <t>ACT_COST</t>
  </si>
  <si>
    <t>AFA</t>
  </si>
  <si>
    <t>* New NGA Pipelines</t>
  </si>
  <si>
    <t>XNGA12N</t>
  </si>
  <si>
    <t>New natural gas pipeline from R1 to R2</t>
  </si>
  <si>
    <t>NGAR1</t>
  </si>
  <si>
    <t>R2</t>
  </si>
  <si>
    <t>XNGA13N</t>
  </si>
  <si>
    <t>New natural gas pipeline from R1 to R3</t>
  </si>
  <si>
    <t>R3</t>
  </si>
  <si>
    <t>XNGA14N</t>
  </si>
  <si>
    <t>New natural gas pipeline from R1 to R4</t>
  </si>
  <si>
    <t>XNGA15N</t>
  </si>
  <si>
    <t>New natural gas pipeline from R1 to R5</t>
  </si>
  <si>
    <t>XNGA16N</t>
  </si>
  <si>
    <t>New natural gas pipeline from R1 to R6</t>
  </si>
  <si>
    <t>R6</t>
  </si>
  <si>
    <t>XNGA23N</t>
  </si>
  <si>
    <t>New natural gas pipeline from R2 to R3</t>
  </si>
  <si>
    <t>NGAR2</t>
  </si>
  <si>
    <t>XNGA24N</t>
  </si>
  <si>
    <t>New natural gas pipeline from R2 to R4</t>
  </si>
  <si>
    <t>XNGA25N</t>
  </si>
  <si>
    <t>New natural gas pipeline from R2 to R5</t>
  </si>
  <si>
    <t>XNGA32N</t>
  </si>
  <si>
    <t>New natural gas pipeline from R3 to R3</t>
  </si>
  <si>
    <t>NGAR3</t>
  </si>
  <si>
    <t>XNGA34N</t>
  </si>
  <si>
    <t>New natural gas pipeline from R3 to R4</t>
  </si>
  <si>
    <t>XNGA36N</t>
  </si>
  <si>
    <t>New natural gas pipeline from R3 to R6</t>
  </si>
  <si>
    <t>XNGA42N</t>
  </si>
  <si>
    <t>New natural gas pipeline from R4 to R2</t>
  </si>
  <si>
    <t>NGAR4</t>
  </si>
  <si>
    <t>XNGA43N</t>
  </si>
  <si>
    <t>New natural gas pipeline from R4 to R3</t>
  </si>
  <si>
    <t>XNGA45N</t>
  </si>
  <si>
    <t>New natural gas pipeline from R4 to R5</t>
  </si>
  <si>
    <t>XNGA46N</t>
  </si>
  <si>
    <t>New natural gas pipeline from R4 to R6</t>
  </si>
  <si>
    <t>XNGA52N</t>
  </si>
  <si>
    <t>New natural gas pipeline from R5 to R2</t>
  </si>
  <si>
    <t>NGAR5</t>
  </si>
  <si>
    <t>XNGA54N</t>
  </si>
  <si>
    <t>New natural gas pipeline from R5 to R4</t>
  </si>
  <si>
    <t>XNGA63N</t>
  </si>
  <si>
    <t>New natural gas pipeline from R6 to R3</t>
  </si>
  <si>
    <t>NGAR6</t>
  </si>
  <si>
    <t>XNGA64N</t>
  </si>
  <si>
    <t>New natural gas pipeline from R6 to R4</t>
  </si>
  <si>
    <t>NG Pipeline Expansion Cost Data (NEMS ngptar input file)</t>
  </si>
  <si>
    <t xml:space="preserve"> Source: Foster Associates, "Capital Costs for Gas Pipeline and Storage Project</t>
  </si>
  <si>
    <t xml:space="preserve">                 Expansions, May 1999.  Anayst judgement.</t>
  </si>
  <si>
    <t xml:space="preserve"> Derivation:    </t>
  </si>
  <si>
    <t xml:space="preserve">     Units:  fraction</t>
  </si>
  <si>
    <t xml:space="preserve">     Variables: PCNT_C -- Average percentage (fraction) for compressor costs (read but not used)</t>
  </si>
  <si>
    <t xml:space="preserve">                PCNT_L -- Average percentage (fraction) for looping costs (read but not used)</t>
  </si>
  <si>
    <t xml:space="preserve">                PCNT_N -- Average percentage (fraction) for new pipeline costs (read but not used)</t>
  </si>
  <si>
    <t xml:space="preserve">                PCNT_R -- Assumed average percentage (fraction) for replacement costs </t>
  </si>
  <si>
    <t xml:space="preserve">                MILE_FAC --Factor to compute effective or real mileage (read but not used)</t>
  </si>
  <si>
    <t>DOCUMENTATION UPDATES:  DATE--AUTHOR--COMMENT</t>
  </si>
  <si>
    <t>-------------------------------------------------------------------------------</t>
  </si>
  <si>
    <t>NOTES:  Used to generate average cost ($/Mcf-mile) for capacity expansion cost by arc.</t>
  </si>
  <si>
    <t xml:space="preserve">        The sum of PCNT_C, PCNT_L, and PCNT_N must equal 1. These parameters were no longer</t>
  </si>
  <si>
    <t xml:space="preserve">        used in aeo2007.  Only, PCNT_R was read-in.</t>
  </si>
  <si>
    <t>PCNT_C,</t>
  </si>
  <si>
    <t>PCNT_L,</t>
  </si>
  <si>
    <t>PCNT_N,</t>
  </si>
  <si>
    <t>PCNT_R,</t>
  </si>
  <si>
    <t>MILE_FAC,</t>
  </si>
  <si>
    <t>@</t>
  </si>
  <si>
    <t>===============================================================================</t>
  </si>
  <si>
    <t>Data:  Parameters for Capital Costs for Pipeline Expansion by arc.</t>
  </si>
  <si>
    <t xml:space="preserve">              1998 Average Tariffs will not be used.  CCOST1 and CCOST2 will not be used.</t>
  </si>
  <si>
    <t xml:space="preserve">              Geographical Mileage by arc.</t>
  </si>
  <si>
    <t xml:space="preserve">     Source: Foster Associates, "Capital Costs for Gas Pipeline and Storage Project</t>
  </si>
  <si>
    <t xml:space="preserve">                 Expansions, May 1999</t>
  </si>
  <si>
    <t xml:space="preserve"> Derivation:</t>
  </si>
  <si>
    <t xml:space="preserve">      Units:  Capital Costs in 1998$-day per (Mcf-Mile);</t>
  </si>
  <si>
    <t xml:space="preserve">              Average Tariff in 1998$/Mcf</t>
  </si>
  <si>
    <t xml:space="preserve">              Mileage in Miles;</t>
  </si>
  <si>
    <t xml:space="preserve">      Notes:</t>
  </si>
  <si>
    <t xml:space="preserve">  Variables:  MILES    -- Length of an arc</t>
  </si>
  <si>
    <t xml:space="preserve">              CC_COMPR  -- Capital Cost for Compression</t>
  </si>
  <si>
    <t xml:space="preserve">              CC_LOOPI  -- Capital Cost for Looping</t>
  </si>
  <si>
    <t xml:space="preserve">              CC_NEWPI  -- Capital Cost for New Pipeline</t>
  </si>
  <si>
    <t>Price Adjustment</t>
  </si>
  <si>
    <t>Start Region</t>
  </si>
  <si>
    <t>End Region</t>
  </si>
  <si>
    <t>Capital Cost for Capacity Expansion</t>
  </si>
  <si>
    <t>AF</t>
  </si>
  <si>
    <t>AT</t>
  </si>
  <si>
    <t>MILES</t>
  </si>
  <si>
    <t>CC_COMP</t>
  </si>
  <si>
    <t>CC_LOOP</t>
  </si>
  <si>
    <t>CC_NEWP</t>
  </si>
  <si>
    <t>1998$-day per (Mcf-Mile);</t>
  </si>
  <si>
    <t>M 2005$/PJ /a</t>
  </si>
  <si>
    <t>R from</t>
  </si>
  <si>
    <t>R to</t>
  </si>
  <si>
    <t>NGTDM network</t>
  </si>
  <si>
    <t>R7</t>
  </si>
  <si>
    <t>R8</t>
  </si>
  <si>
    <t>R9</t>
  </si>
  <si>
    <t>C</t>
  </si>
  <si>
    <t>M</t>
  </si>
  <si>
    <t>In order to access North Slope Alaska and Mackenzie Delta supplies, the following pipelines must be built. The gas will then be ready to import from Alberta (split to all import regions except New England (Shares Rows 35-38)</t>
  </si>
  <si>
    <t>Note: I can't find where the North Slope Alaska supply is hooked to the supply techs, so I've just indicated the line of the Shares sheet that applies</t>
  </si>
  <si>
    <t>Supply accessed</t>
  </si>
  <si>
    <t>Cap. Cost (from NEMS)</t>
  </si>
  <si>
    <t>Capacity (from NEMS)</t>
  </si>
  <si>
    <t>Expansion potential (from NEMS)</t>
  </si>
  <si>
    <t>BOUND(UP)</t>
  </si>
  <si>
    <t>B2004$</t>
  </si>
  <si>
    <t>Bcf/day</t>
  </si>
  <si>
    <t>M 2000$/PJ /a</t>
  </si>
  <si>
    <t>%</t>
  </si>
  <si>
    <t>PJ/a</t>
  </si>
  <si>
    <t>North Slope Alaska</t>
  </si>
  <si>
    <t>see Shares Row 20</t>
  </si>
  <si>
    <t>Mackenzie Delta</t>
  </si>
  <si>
    <t>IMPNGACB</t>
  </si>
  <si>
    <t>From Assumptions to AEO 2006, page 104</t>
  </si>
  <si>
    <t>Source: Energy Information Administration, Office of Integrated Analysis and Forecasting. Alaska pipeline data are partially</t>
  </si>
  <si>
    <t>based on information from British Petroleum/ExxonMobil/Conoco Phillips and reflect assumed impact on Alaska pipeline finances</t>
  </si>
  <si>
    <t>as a result of the American Jobs Creation Act of 2004 and the Military Construction Appropriations Act, 2004.</t>
  </si>
  <si>
    <t>Conversion Factors</t>
  </si>
  <si>
    <t>From AEO2014 Appendix Table G</t>
  </si>
  <si>
    <t>MMBtu per cf</t>
  </si>
  <si>
    <t>MMBTU</t>
  </si>
  <si>
    <t>Natural gas</t>
  </si>
  <si>
    <t>Production</t>
  </si>
  <si>
    <t>Quad=</t>
  </si>
  <si>
    <t>Imports</t>
  </si>
  <si>
    <t>kwh=</t>
  </si>
  <si>
    <t>BTU</t>
  </si>
  <si>
    <t xml:space="preserve">NIPA Table 1.1.9. Implicit Price Deflators for Gross Domestic Product                                                                                                                                                                                          </t>
  </si>
  <si>
    <t xml:space="preserve">[Index numbers, 2009=100]                                                                                                                                                                                                                                 </t>
  </si>
  <si>
    <t>US Department of Commerce: Bureau of Economic Analysis</t>
  </si>
  <si>
    <t>http://www.bea.gov/national/nipaweb/SelectTable.asp?Selected=Y</t>
  </si>
  <si>
    <t>Downloaded on 1/09/2014    Last Revised 12/23/2013</t>
  </si>
  <si>
    <t>Year</t>
  </si>
  <si>
    <t>Deflator</t>
  </si>
  <si>
    <t>To bring to $2005</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</si>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</sst>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quot;* #,##0.00_);_(&quot;$&quot;* \(#,##0.00\);_(&quot;$&quot;* &quot;-&quot;??_);_(@_)"/>
    <numFmt numFmtId="43" formatCode="_(* #,##0.00_);_(* \(#,##0.00\);_(* &quot;-&quot;??_);_(@_)"/>
    <numFmt numFmtId="164" formatCode="\Te\x\t"/>
    <numFmt numFmtId="165" formatCode="0.00000"/>
    <numFmt numFmtId="166" formatCode="0.0000"/>
    <numFmt numFmtId="167" formatCode="_-&quot;$&quot;* #,##0.00_-;\-&quot;$&quot;* #,##0.00_-;_-&quot;$&quot;* &quot;-&quot;??_-;_-@_-"/>
    <numFmt numFmtId="168" formatCode="_-* #,##0.00_-;\-* #,##0.00_-;_-* &quot;-&quot;??_-;_-@_-"/>
    <numFmt numFmtId="169" formatCode="0.000"/>
    <numFmt numFmtId="170" formatCode="m\o\n\th\ d\,\ yyyy"/>
    <numFmt numFmtId="171" formatCode="#.00"/>
    <numFmt numFmtId="172" formatCode="#."/>
    <numFmt numFmtId="173" formatCode="yyyy"/>
  </numFmts>
  <fonts count="16">
    <font>
      <sz val="11"/>
      <color theme="1"/>
      <name val="Calibri"/>
      <family val="2"/>
      <scheme val="minor"/>
    </font>
    <font>
      <sz val="11"/>
      <color theme="1"/>
      <name val="Calibri"/>
      <family val="2"/>
      <scheme val="minor"/>
    </font>
    <font>
      <sz val="10"/>
      <name val="Arial"/>
      <family val="2"/>
    </font>
    <font>
      <b/>
      <sz val="10"/>
      <color indexed="12"/>
      <name val="Arial"/>
      <family val="2"/>
    </font>
    <font>
      <sz val="8"/>
      <name val="Arial"/>
      <family val="2"/>
    </font>
    <font>
      <b/>
      <sz val="10"/>
      <name val="Arial"/>
      <family val="2"/>
    </font>
    <font>
      <b/>
      <sz val="12"/>
      <name val="Arial"/>
      <family val="2"/>
    </font>
    <font>
      <sz val="8"/>
      <color indexed="81"/>
      <name val="Tahoma"/>
      <family val="2"/>
    </font>
    <font>
      <b/>
      <sz val="8"/>
      <color indexed="81"/>
      <name val="Tahoma"/>
      <family val="2"/>
    </font>
    <font>
      <b/>
      <sz val="11"/>
      <color theme="1"/>
      <name val="Calibri"/>
      <family val="2"/>
      <scheme val="minor"/>
    </font>
    <font>
      <sz val="10"/>
      <name val="Arial"/>
      <family val="2"/>
    </font>
    <font>
      <u/>
      <sz val="10"/>
      <color indexed="12"/>
      <name val="Arial"/>
      <family val="2"/>
    </font>
    <font>
      <sz val="10"/>
      <color indexed="8"/>
      <name val="Arial"/>
      <family val="2"/>
    </font>
    <font>
      <sz val="1"/>
      <color indexed="8"/>
      <name val="Courier"/>
      <family val="3"/>
    </font>
    <font>
      <b/>
      <sz val="1"/>
      <color indexed="8"/>
      <name val="Courier"/>
      <family val="3"/>
    </font>
    <font>
      <u/>
      <sz val="10"/>
      <color theme="10"/>
      <name val="Arial"/>
      <family val="2"/>
    </font>
  </fonts>
  <fills count="5">
    <fill>
      <patternFill patternType="none"/>
    </fill>
    <fill>
      <patternFill patternType="gray125"/>
    </fill>
    <fill>
      <patternFill patternType="solid">
        <fgColor rgb="FFFFFF99"/>
        <bgColor indexed="64"/>
      </patternFill>
    </fill>
    <fill>
      <patternFill patternType="solid">
        <fgColor rgb="FFFFFFCC"/>
        <bgColor indexed="64"/>
      </patternFill>
    </fill>
    <fill>
      <patternFill patternType="solid">
        <fgColor theme="0"/>
        <bgColor indexed="64"/>
      </patternFill>
    </fill>
  </fills>
  <borders count="8">
    <border>
      <left/>
      <right/>
      <top/>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
      <left/>
      <right/>
      <top/>
      <bottom style="thick">
        <color theme="4"/>
      </bottom>
      <diagonal/>
    </border>
    <border>
      <left/>
      <right/>
      <top style="thin">
        <color indexed="64"/>
      </top>
      <bottom style="double">
        <color indexed="64"/>
      </bottom>
      <diagonal/>
    </border>
    <border>
      <left/>
      <right/>
      <top/>
      <bottom style="dashed">
        <color theme="0" tint="-0.24994659260841701"/>
      </bottom>
      <diagonal/>
    </border>
    <border>
      <left/>
      <right/>
      <top/>
      <bottom style="thin">
        <color theme="0" tint="-0.24994659260841701"/>
      </bottom>
      <diagonal/>
    </border>
  </borders>
  <cellStyleXfs count="44">
    <xf numFmtId="0" fontId="0" fillId="0" borderId="0"/>
    <xf numFmtId="43" fontId="1" fillId="0" borderId="0" applyFont="0" applyFill="0" applyBorder="0" applyAlignment="0" applyProtection="0"/>
    <xf numFmtId="0" fontId="2" fillId="0" borderId="0"/>
    <xf numFmtId="0" fontId="2" fillId="0" borderId="0"/>
    <xf numFmtId="0" fontId="10" fillId="0" borderId="0"/>
    <xf numFmtId="4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4" fontId="2" fillId="0" borderId="0" applyFont="0" applyFill="0" applyBorder="0" applyAlignment="0" applyProtection="0"/>
    <xf numFmtId="167" fontId="2" fillId="0" borderId="0" applyFont="0" applyFill="0" applyBorder="0" applyAlignment="0" applyProtection="0"/>
    <xf numFmtId="170" fontId="13" fillId="0" borderId="0">
      <protection locked="0"/>
    </xf>
    <xf numFmtId="171" fontId="13" fillId="0" borderId="0">
      <protection locked="0"/>
    </xf>
    <xf numFmtId="172" fontId="14" fillId="0" borderId="0">
      <protection locked="0"/>
    </xf>
    <xf numFmtId="172" fontId="14" fillId="0" borderId="0">
      <protection locked="0"/>
    </xf>
    <xf numFmtId="0" fontId="11" fillId="0" borderId="0" applyNumberFormat="0" applyFill="0" applyBorder="0" applyAlignment="0" applyProtection="0">
      <alignment vertical="top"/>
      <protection locked="0"/>
    </xf>
    <xf numFmtId="0" fontId="2" fillId="0" borderId="0"/>
    <xf numFmtId="0" fontId="1" fillId="0" borderId="0"/>
    <xf numFmtId="0" fontId="12" fillId="0" borderId="0"/>
    <xf numFmtId="0" fontId="2" fillId="0" borderId="0"/>
    <xf numFmtId="0" fontId="2" fillId="0" borderId="0"/>
    <xf numFmtId="0" fontId="1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73" fontId="2" fillId="0" borderId="0" applyFill="0" applyBorder="0" applyAlignment="0" applyProtection="0">
      <alignment wrapText="1"/>
    </xf>
    <xf numFmtId="173" fontId="2" fillId="0" borderId="0" applyFill="0" applyBorder="0" applyAlignment="0" applyProtection="0">
      <alignment wrapText="1"/>
    </xf>
    <xf numFmtId="173" fontId="2" fillId="0" borderId="0" applyFill="0" applyBorder="0" applyAlignment="0" applyProtection="0">
      <alignment wrapText="1"/>
    </xf>
    <xf numFmtId="173" fontId="2" fillId="0" borderId="0" applyFill="0" applyBorder="0" applyAlignment="0" applyProtection="0">
      <alignment wrapText="1"/>
    </xf>
    <xf numFmtId="0" fontId="5" fillId="0" borderId="0" applyNumberFormat="0" applyFill="0" applyBorder="0">
      <alignment horizontal="center" wrapText="1"/>
    </xf>
    <xf numFmtId="0" fontId="5" fillId="0" borderId="0" applyNumberFormat="0" applyFill="0" applyBorder="0">
      <alignment horizontal="center" wrapText="1"/>
    </xf>
    <xf numFmtId="0" fontId="5" fillId="0" borderId="0" applyNumberFormat="0" applyFill="0" applyBorder="0">
      <alignment horizontal="center" wrapText="1"/>
    </xf>
    <xf numFmtId="0" fontId="5" fillId="0" borderId="0" applyNumberFormat="0" applyFill="0" applyBorder="0">
      <alignment horizontal="center" wrapText="1"/>
    </xf>
    <xf numFmtId="172" fontId="13" fillId="0" borderId="5">
      <protection locked="0"/>
    </xf>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9" fillId="0" borderId="4" applyNumberFormat="0" applyProtection="0">
      <alignment wrapText="1"/>
    </xf>
    <xf numFmtId="0" fontId="1" fillId="0" borderId="6" applyNumberFormat="0" applyProtection="0">
      <alignment vertical="top"/>
    </xf>
    <xf numFmtId="0" fontId="9" fillId="0" borderId="7" applyNumberFormat="0" applyFill="0" applyProtection="0">
      <alignment wrapText="1"/>
    </xf>
    <xf numFmtId="0" fontId="2" fillId="0" borderId="0"/>
    <xf numFmtId="9" fontId="2" fillId="0" borderId="0" applyFont="0" applyFill="0" applyBorder="0" applyAlignment="0" applyProtection="0"/>
    <xf numFmtId="0" fontId="2" fillId="0" borderId="0"/>
  </cellStyleXfs>
  <cellXfs count="59">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3" fillId="0" borderId="0" xfId="0" applyFont="1" applyAlignment="1">
      <alignment horizontal="left"/>
    </xf>
    <xf numFmtId="0" fontId="4" fillId="0" borderId="0" xfId="0" applyFont="1" applyAlignment="1">
      <alignment horizontal="center" vertical="center"/>
    </xf>
    <xf numFmtId="164" fontId="5" fillId="2" borderId="1" xfId="0" applyNumberFormat="1" applyFont="1" applyFill="1" applyBorder="1" applyAlignment="1">
      <alignment horizontal="left"/>
    </xf>
    <xf numFmtId="0" fontId="5" fillId="2" borderId="0" xfId="2" applyFont="1" applyFill="1" applyAlignment="1">
      <alignment vertical="center"/>
    </xf>
    <xf numFmtId="0" fontId="2" fillId="2" borderId="0" xfId="2" applyFill="1" applyAlignment="1">
      <alignment vertical="center"/>
    </xf>
    <xf numFmtId="0" fontId="2" fillId="2" borderId="0" xfId="0" applyFont="1" applyFill="1" applyAlignment="1">
      <alignment horizontal="center" vertical="center"/>
    </xf>
    <xf numFmtId="2" fontId="2" fillId="0" borderId="0" xfId="0" applyNumberFormat="1" applyFont="1" applyAlignment="1">
      <alignment vertical="center"/>
    </xf>
    <xf numFmtId="0" fontId="2" fillId="3" borderId="0" xfId="2" applyFill="1" applyAlignment="1">
      <alignment vertical="center"/>
    </xf>
    <xf numFmtId="0" fontId="2" fillId="3" borderId="0" xfId="0" applyFont="1" applyFill="1" applyAlignment="1">
      <alignment horizontal="center" vertical="center"/>
    </xf>
    <xf numFmtId="43" fontId="2" fillId="3" borderId="0" xfId="1" applyFont="1" applyFill="1" applyAlignment="1">
      <alignment horizontal="center" vertical="center"/>
    </xf>
    <xf numFmtId="165" fontId="2" fillId="3" borderId="0" xfId="0" applyNumberFormat="1" applyFont="1" applyFill="1" applyAlignment="1">
      <alignment horizontal="center" vertical="center"/>
    </xf>
    <xf numFmtId="43" fontId="2" fillId="2" borderId="0" xfId="1" applyFont="1" applyFill="1" applyAlignment="1">
      <alignment horizontal="center" vertical="center"/>
    </xf>
    <xf numFmtId="0" fontId="2" fillId="2" borderId="0" xfId="3" applyFill="1" applyAlignment="1">
      <alignment horizontal="center" wrapText="1"/>
    </xf>
    <xf numFmtId="0" fontId="2" fillId="2" borderId="0" xfId="0" applyFont="1" applyFill="1"/>
    <xf numFmtId="0" fontId="6" fillId="4" borderId="0" xfId="0" applyFont="1" applyFill="1"/>
    <xf numFmtId="0" fontId="0" fillId="4" borderId="0" xfId="0" applyFill="1"/>
    <xf numFmtId="0" fontId="0" fillId="4" borderId="0" xfId="0" applyFill="1" applyAlignment="1">
      <alignment horizontal="center"/>
    </xf>
    <xf numFmtId="2" fontId="0" fillId="4" borderId="0" xfId="0" applyNumberFormat="1" applyFill="1"/>
    <xf numFmtId="0" fontId="5" fillId="4" borderId="0" xfId="0" applyFont="1" applyFill="1"/>
    <xf numFmtId="0" fontId="2" fillId="4" borderId="0" xfId="0" applyFont="1" applyFill="1" applyAlignment="1">
      <alignment horizontal="center"/>
    </xf>
    <xf numFmtId="2" fontId="0" fillId="4" borderId="0" xfId="0" applyNumberFormat="1" applyFill="1" applyAlignment="1">
      <alignment horizontal="center"/>
    </xf>
    <xf numFmtId="165" fontId="0" fillId="4" borderId="0" xfId="0" applyNumberFormat="1" applyFill="1" applyAlignment="1">
      <alignment horizontal="center"/>
    </xf>
    <xf numFmtId="3" fontId="0" fillId="4" borderId="0" xfId="0" applyNumberFormat="1" applyFill="1"/>
    <xf numFmtId="166" fontId="0" fillId="4" borderId="0" xfId="0" applyNumberFormat="1" applyFill="1" applyAlignment="1">
      <alignment horizontal="center"/>
    </xf>
    <xf numFmtId="0" fontId="2" fillId="0" borderId="0" xfId="3"/>
    <xf numFmtId="0" fontId="3" fillId="0" borderId="0" xfId="3" applyFont="1"/>
    <xf numFmtId="0" fontId="5" fillId="3" borderId="2" xfId="3" applyFont="1" applyFill="1" applyBorder="1"/>
    <xf numFmtId="0" fontId="2" fillId="2" borderId="3" xfId="3" applyFill="1" applyBorder="1" applyAlignment="1">
      <alignment horizontal="left" wrapText="1"/>
    </xf>
    <xf numFmtId="0" fontId="0" fillId="3" borderId="0" xfId="0" applyFill="1"/>
    <xf numFmtId="0" fontId="10" fillId="0" borderId="0" xfId="4"/>
    <xf numFmtId="0" fontId="5" fillId="4" borderId="0" xfId="4" applyFont="1" applyFill="1"/>
    <xf numFmtId="0" fontId="2" fillId="4" borderId="0" xfId="4" applyFont="1" applyFill="1"/>
    <xf numFmtId="0" fontId="2" fillId="4" borderId="0" xfId="4" applyFont="1" applyFill="1" applyAlignment="1">
      <alignment horizontal="center" wrapText="1"/>
    </xf>
    <xf numFmtId="0" fontId="15" fillId="4" borderId="0" xfId="15" applyFont="1" applyFill="1" applyBorder="1" applyAlignment="1" applyProtection="1"/>
    <xf numFmtId="0" fontId="2" fillId="4" borderId="0" xfId="4" applyFont="1" applyFill="1" applyAlignment="1">
      <alignment horizontal="center"/>
    </xf>
    <xf numFmtId="0" fontId="2" fillId="4" borderId="0" xfId="4" applyFont="1" applyFill="1" applyAlignment="1">
      <alignment vertical="top" wrapText="1"/>
    </xf>
    <xf numFmtId="0" fontId="5" fillId="4" borderId="0" xfId="4" applyFont="1" applyFill="1" applyAlignment="1">
      <alignment vertical="top"/>
    </xf>
    <xf numFmtId="0" fontId="2" fillId="4" borderId="0" xfId="4" applyFont="1" applyFill="1" applyAlignment="1">
      <alignment horizontal="center" vertical="top" wrapText="1"/>
    </xf>
    <xf numFmtId="0" fontId="2" fillId="4" borderId="0" xfId="19" applyFill="1" applyAlignment="1">
      <alignment vertical="top" wrapText="1"/>
    </xf>
    <xf numFmtId="0" fontId="12" fillId="4" borderId="0" xfId="4" applyFont="1" applyFill="1"/>
    <xf numFmtId="3" fontId="2" fillId="4" borderId="0" xfId="4" applyNumberFormat="1" applyFont="1" applyFill="1" applyAlignment="1">
      <alignment horizontal="center" vertical="top" wrapText="1"/>
    </xf>
    <xf numFmtId="169" fontId="2" fillId="4" borderId="0" xfId="4" applyNumberFormat="1" applyFont="1" applyFill="1" applyAlignment="1">
      <alignment vertical="top" wrapText="1"/>
    </xf>
    <xf numFmtId="0" fontId="5" fillId="4" borderId="0" xfId="20" applyFont="1" applyFill="1"/>
    <xf numFmtId="0" fontId="2" fillId="4" borderId="0" xfId="20" applyFill="1"/>
    <xf numFmtId="0" fontId="2" fillId="4" borderId="0" xfId="19" applyFill="1"/>
    <xf numFmtId="0" fontId="12" fillId="4" borderId="0" xfId="21" applyFill="1" applyAlignment="1">
      <alignment horizontal="center"/>
    </xf>
    <xf numFmtId="0" fontId="12" fillId="4" borderId="0" xfId="21" applyFill="1" applyAlignment="1">
      <alignment horizontal="right" wrapText="1"/>
    </xf>
    <xf numFmtId="169" fontId="2" fillId="4" borderId="0" xfId="20" applyNumberFormat="1" applyFill="1"/>
    <xf numFmtId="0" fontId="5" fillId="4" borderId="0" xfId="4" applyFont="1" applyFill="1" applyAlignment="1">
      <alignment vertical="top" wrapText="1"/>
    </xf>
    <xf numFmtId="0" fontId="12" fillId="4" borderId="0" xfId="18" applyFill="1" applyAlignment="1">
      <alignment horizontal="right" wrapText="1"/>
    </xf>
    <xf numFmtId="0" fontId="12" fillId="4" borderId="0" xfId="4" applyFont="1" applyFill="1" applyAlignment="1">
      <alignment vertical="top"/>
    </xf>
    <xf numFmtId="3" fontId="2" fillId="4" borderId="0" xfId="4" applyNumberFormat="1" applyFont="1" applyFill="1" applyAlignment="1">
      <alignment vertical="top" wrapText="1"/>
    </xf>
    <xf numFmtId="3" fontId="2" fillId="4" borderId="0" xfId="4" applyNumberFormat="1" applyFont="1" applyFill="1" applyAlignment="1">
      <alignment horizontal="center"/>
    </xf>
    <xf numFmtId="14" fontId="2" fillId="4" borderId="0" xfId="4" applyNumberFormat="1" applyFont="1" applyFill="1"/>
    <xf numFmtId="0" fontId="5" fillId="4" borderId="0" xfId="0" applyFont="1" applyFill="1" applyAlignment="1">
      <alignment horizontal="center"/>
    </xf>
    <xf numFmtId="0" fontId="5" fillId="4" borderId="0" xfId="0" applyFont="1" applyFill="1" applyAlignment="1">
      <alignment horizontal="center"/>
    </xf>
  </cellXfs>
  <cellStyles count="44">
    <cellStyle name="Comma" xfId="1" builtinId="3"/>
    <cellStyle name="Comma 2" xfId="5" xr:uid="{2921C898-0443-4F10-9193-F7573C8F6472}"/>
    <cellStyle name="Comma 2 4" xfId="36" xr:uid="{8671C477-3CBE-4FFE-A4B7-D8376D4AD95F}"/>
    <cellStyle name="Comma 3" xfId="6" xr:uid="{7F54734B-1217-4D49-8C3A-FBD9524E30C1}"/>
    <cellStyle name="Comma 4" xfId="7" xr:uid="{BFAABA7F-FAF0-4C4F-9C9A-636CE9E5883F}"/>
    <cellStyle name="Comma 4 2" xfId="8" xr:uid="{59931183-69F5-40F9-BB75-18FDA26BBD84}"/>
    <cellStyle name="Comma 5" xfId="37" xr:uid="{C32816F8-976A-4389-8504-D89740D4F221}"/>
    <cellStyle name="Currency 2" xfId="9" xr:uid="{5833275F-CC62-4252-9722-4B0C521BC354}"/>
    <cellStyle name="Currency 3" xfId="10" xr:uid="{3880AE0D-95B1-401C-9894-F85A7D4D6D0D}"/>
    <cellStyle name="Date" xfId="11" xr:uid="{8B24E043-FD77-4D53-B65C-95298D183C3D}"/>
    <cellStyle name="Fixed" xfId="12" xr:uid="{7EF817CB-1698-46A4-ACB3-CD1AC23D1FB3}"/>
    <cellStyle name="header-top" xfId="40" xr:uid="{8DA1C9C6-FA5E-48CA-9470-9BC148541E6D}"/>
    <cellStyle name="Heading1" xfId="13" xr:uid="{12C3F09F-B1CA-4DEA-8BD6-24DDA84F3A0C}"/>
    <cellStyle name="Heading2" xfId="14" xr:uid="{0461C610-771B-4824-924C-DD484EEF4E6B}"/>
    <cellStyle name="Hyperlink" xfId="15" builtinId="8"/>
    <cellStyle name="Last Header Row" xfId="38" xr:uid="{D64170F5-50A4-476D-9C78-1360B4FA2F40}"/>
    <cellStyle name="Normal" xfId="0" builtinId="0"/>
    <cellStyle name="Normal 10" xfId="3" xr:uid="{F3E80EFA-8680-45EC-A8BC-63E304850A7C}"/>
    <cellStyle name="Normal 10 2" xfId="43" xr:uid="{434D661D-6B3F-4458-98F2-CE3428F1326D}"/>
    <cellStyle name="Normal 2" xfId="16" xr:uid="{11B6480D-C689-4313-B315-62CBAA47A715}"/>
    <cellStyle name="Normal 2 2" xfId="2" xr:uid="{DF54CD55-27A6-40E0-8875-6A00D724D8A3}"/>
    <cellStyle name="Normal 3" xfId="17" xr:uid="{CC55F80B-6791-4B15-A41C-14C336919B4D}"/>
    <cellStyle name="Normal 4" xfId="41" xr:uid="{79F1A489-BF13-4CED-8E31-94BCAECCF533}"/>
    <cellStyle name="Normal 5" xfId="4" xr:uid="{C96E1355-28EF-4F25-9212-50C2512ECB9C}"/>
    <cellStyle name="normal cell" xfId="39" xr:uid="{828C0058-2709-4AD6-AC57-991B5D495F7A}"/>
    <cellStyle name="Normal_Conv" xfId="18" xr:uid="{7A20B292-21E7-46F6-A235-709F5E09296E}"/>
    <cellStyle name="Normal_conversion factors" xfId="19" xr:uid="{9AB72D9A-2568-4D7A-9A2A-431557A804BC}"/>
    <cellStyle name="Normal_EPAUS9r_08_SRC_Coal_v0.1a" xfId="20" xr:uid="{A6BCE624-84C4-4CCD-80C1-5E761642C7DC}"/>
    <cellStyle name="Normal_Sheet1" xfId="21" xr:uid="{C53562B8-22F2-4180-81A2-2950AB8212C8}"/>
    <cellStyle name="Percent 2" xfId="23" xr:uid="{28AFCCDE-B6BC-40FD-AF06-269FEA0FCB75}"/>
    <cellStyle name="Percent 2 2" xfId="42" xr:uid="{C3D7D5C0-83CA-4B3C-A7C4-0E56CF2CC7F5}"/>
    <cellStyle name="Percent 3" xfId="24" xr:uid="{B337B855-E63C-4EC2-ABFA-2A02F39BB58C}"/>
    <cellStyle name="Percent 3 2" xfId="25" xr:uid="{39991F45-328C-4552-B07E-005B80C1BDB6}"/>
    <cellStyle name="Percent 4" xfId="22" xr:uid="{E18099A5-4F71-4BDC-B8AC-FED765D8AB7A}"/>
    <cellStyle name="Percent 4 2" xfId="35" xr:uid="{B548EF24-034D-4046-BD25-A6074B3E3F95}"/>
    <cellStyle name="Style 29" xfId="26" xr:uid="{56611F26-F2B0-4905-AA43-9D3043B3A2A4}"/>
    <cellStyle name="Style 29 2" xfId="27" xr:uid="{7BB47589-F819-4A09-9B45-3AFE202765E7}"/>
    <cellStyle name="Style 29 3" xfId="28" xr:uid="{DC89BF75-FAAA-4256-BF8D-562F512B758A}"/>
    <cellStyle name="Style 29 3 2" xfId="29" xr:uid="{0BE978ED-C7DA-44C0-BD8F-31ADDA43421B}"/>
    <cellStyle name="Style 35" xfId="30" xr:uid="{889F5A8F-17DC-4A52-BAE8-C310B333D8F5}"/>
    <cellStyle name="Style 35 2" xfId="31" xr:uid="{CC308CC3-E4C1-4431-A3E9-7EBAB87FF9C6}"/>
    <cellStyle name="Style 36" xfId="32" xr:uid="{5ACD6B06-B5AF-44AB-9B11-984237FC866C}"/>
    <cellStyle name="Style 36 2" xfId="33" xr:uid="{A48974F6-D0B7-4888-93FE-F421B5982651}"/>
    <cellStyle name="Total 2" xfId="34" xr:uid="{9DACDF8C-7F10-4FD8-A27D-A154F7BB25AE}"/>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hyperlink" Target="http://www.bea.gov/national/nipaweb/SelectTable.asp?Selected=Y"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A35CD1-A976-48F9-9A8D-5BD7B0E5F62F}">
  <dimension ref="B3:I33"/>
  <sheetViews>
    <sheetView workbookViewId="0">
      <selection activeCell="D9" sqref="D9"/>
    </sheetView>
  </sheetViews>
  <sheetFormatPr defaultRowHeight="15"/>
  <cols>
    <col min="2" max="2" width="11.85546875" bestFit="1" customWidth="1"/>
    <col min="3" max="3" width="10.7109375" bestFit="1" customWidth="1"/>
    <col min="4" max="4" width="68.42578125" bestFit="1" customWidth="1"/>
    <col min="5" max="5" width="7" bestFit="1" customWidth="1"/>
    <col min="6" max="6" width="8.28515625" bestFit="1" customWidth="1"/>
    <col min="8" max="8" width="10.85546875" bestFit="1" customWidth="1"/>
    <col min="9" max="9" width="8" bestFit="1" customWidth="1"/>
  </cols>
  <sheetData>
    <row r="3" spans="2:9" s="27" customFormat="1" ht="12.75">
      <c r="B3" s="28" t="s">
        <v>0</v>
      </c>
    </row>
    <row r="4" spans="2:9" s="27" customFormat="1" ht="12.75">
      <c r="B4" s="29" t="s">
        <v>1</v>
      </c>
      <c r="C4" s="29" t="s">
        <v>2</v>
      </c>
      <c r="D4" s="29" t="s">
        <v>3</v>
      </c>
      <c r="E4" s="29" t="s">
        <v>4</v>
      </c>
      <c r="F4" s="29" t="s">
        <v>5</v>
      </c>
      <c r="G4" s="29" t="s">
        <v>6</v>
      </c>
      <c r="H4" s="29" t="s">
        <v>7</v>
      </c>
      <c r="I4" s="29" t="s">
        <v>8</v>
      </c>
    </row>
    <row r="5" spans="2:9" s="27" customFormat="1" ht="51.75" thickBot="1">
      <c r="B5" s="30" t="s">
        <v>9</v>
      </c>
      <c r="C5" s="30" t="s">
        <v>10</v>
      </c>
      <c r="D5" s="30" t="s">
        <v>11</v>
      </c>
      <c r="E5" s="30" t="s">
        <v>12</v>
      </c>
      <c r="F5" s="30" t="s">
        <v>13</v>
      </c>
      <c r="G5" s="30" t="s">
        <v>14</v>
      </c>
      <c r="H5" s="30" t="s">
        <v>15</v>
      </c>
      <c r="I5" s="30" t="s">
        <v>16</v>
      </c>
    </row>
    <row r="6" spans="2:9">
      <c r="B6" s="31" t="s">
        <v>17</v>
      </c>
      <c r="C6" s="31" t="str">
        <f>NGA!B5</f>
        <v>XNGAC1N</v>
      </c>
      <c r="D6" s="31" t="str">
        <f>NGA!C5</f>
        <v>New Pipeline for Import Canadian natural gas to R1</v>
      </c>
      <c r="E6" s="31" t="s">
        <v>18</v>
      </c>
      <c r="F6" s="31" t="s">
        <v>19</v>
      </c>
      <c r="G6" s="31"/>
      <c r="H6" s="31"/>
      <c r="I6" s="31"/>
    </row>
    <row r="7" spans="2:9">
      <c r="B7" s="31"/>
      <c r="C7" s="31" t="str">
        <f>NGA!B6</f>
        <v>XNGAC2N</v>
      </c>
      <c r="D7" s="31" t="str">
        <f>NGA!C6</f>
        <v>New Pipeline for Import Canadian natural gas to R2</v>
      </c>
      <c r="E7" s="31" t="s">
        <v>18</v>
      </c>
      <c r="F7" s="31" t="s">
        <v>19</v>
      </c>
      <c r="G7" s="31"/>
      <c r="H7" s="31"/>
      <c r="I7" s="31"/>
    </row>
    <row r="8" spans="2:9">
      <c r="B8" s="31"/>
      <c r="C8" s="31" t="str">
        <f>NGA!B7</f>
        <v>XNGAC3N</v>
      </c>
      <c r="D8" s="31" t="str">
        <f>NGA!C7</f>
        <v>New Pipeline for Import Canadian natural gas to R3</v>
      </c>
      <c r="E8" s="31" t="s">
        <v>18</v>
      </c>
      <c r="F8" s="31" t="s">
        <v>19</v>
      </c>
      <c r="G8" s="31"/>
      <c r="H8" s="31"/>
      <c r="I8" s="31"/>
    </row>
    <row r="9" spans="2:9">
      <c r="B9" s="31"/>
      <c r="C9" s="31" t="str">
        <f>NGA!B8</f>
        <v>XNGAC4N</v>
      </c>
      <c r="D9" s="31" t="str">
        <f>NGA!C8</f>
        <v>New Pipeline for Import Canadian natural gas to R4</v>
      </c>
      <c r="E9" s="31" t="s">
        <v>18</v>
      </c>
      <c r="F9" s="31" t="s">
        <v>19</v>
      </c>
      <c r="G9" s="31"/>
      <c r="H9" s="31"/>
      <c r="I9" s="31"/>
    </row>
    <row r="10" spans="2:9">
      <c r="B10" s="31"/>
      <c r="C10" s="31" t="str">
        <f>NGA!B9</f>
        <v>XNGAC5N</v>
      </c>
      <c r="D10" s="31" t="str">
        <f>NGA!C9</f>
        <v>New Pipeline for Import Canadian natural gas to R5</v>
      </c>
      <c r="E10" s="31" t="s">
        <v>18</v>
      </c>
      <c r="F10" s="31" t="s">
        <v>19</v>
      </c>
      <c r="G10" s="31"/>
      <c r="H10" s="31"/>
      <c r="I10" s="31"/>
    </row>
    <row r="11" spans="2:9">
      <c r="B11" s="31"/>
      <c r="C11" s="31" t="str">
        <f>NGA!B10</f>
        <v>XNGAC6N</v>
      </c>
      <c r="D11" s="31" t="str">
        <f>NGA!C10</f>
        <v>New Pipeline for Import Canadian natural gas to R6</v>
      </c>
      <c r="E11" s="31" t="s">
        <v>18</v>
      </c>
      <c r="F11" s="31" t="s">
        <v>19</v>
      </c>
      <c r="G11" s="31"/>
      <c r="H11" s="31"/>
      <c r="I11" s="31"/>
    </row>
    <row r="12" spans="2:9">
      <c r="B12" s="31"/>
      <c r="C12" s="31" t="str">
        <f>NGA!B12</f>
        <v>XNGALE1N</v>
      </c>
      <c r="D12" s="31" t="str">
        <f>NGA!C12</f>
        <v>New Infrastructure for Import LNG to Existing terminal in R1</v>
      </c>
      <c r="E12" s="31" t="s">
        <v>18</v>
      </c>
      <c r="F12" s="31" t="s">
        <v>19</v>
      </c>
      <c r="G12" s="31"/>
      <c r="H12" s="31"/>
      <c r="I12" s="31"/>
    </row>
    <row r="13" spans="2:9">
      <c r="B13" s="31"/>
      <c r="C13" s="31" t="str">
        <f>NGA!B13</f>
        <v>XNGALE4N</v>
      </c>
      <c r="D13" s="31" t="str">
        <f>NGA!C13</f>
        <v>New Infrastructure for Import LNG to Existing terminal in R4 - Manhattan</v>
      </c>
      <c r="E13" s="31" t="s">
        <v>18</v>
      </c>
      <c r="F13" s="31" t="s">
        <v>19</v>
      </c>
      <c r="G13" s="31"/>
      <c r="H13" s="31"/>
      <c r="I13" s="31"/>
    </row>
    <row r="14" spans="2:9">
      <c r="B14" s="31"/>
      <c r="C14" s="31" t="str">
        <f>NGA!B14</f>
        <v>XNGALE5N</v>
      </c>
      <c r="D14" s="31" t="str">
        <f>NGA!C14</f>
        <v>New Infrastructure for Import LNG to Existing terminal in R5 - Staten Island</v>
      </c>
      <c r="E14" s="31" t="s">
        <v>18</v>
      </c>
      <c r="F14" s="31" t="s">
        <v>19</v>
      </c>
      <c r="G14" s="31"/>
      <c r="H14" s="31"/>
      <c r="I14" s="31"/>
    </row>
    <row r="15" spans="2:9">
      <c r="B15" s="31"/>
      <c r="C15" s="31" t="str">
        <f>NGA!B20</f>
        <v>XNGA12N</v>
      </c>
      <c r="D15" s="31" t="str">
        <f>NGA!C20</f>
        <v>New natural gas pipeline from R1 to R2</v>
      </c>
      <c r="E15" s="31" t="s">
        <v>18</v>
      </c>
      <c r="F15" s="31" t="s">
        <v>19</v>
      </c>
      <c r="G15" s="31"/>
      <c r="H15" s="31"/>
      <c r="I15" s="31"/>
    </row>
    <row r="16" spans="2:9">
      <c r="B16" s="31"/>
      <c r="C16" s="31" t="str">
        <f>NGA!B21</f>
        <v>XNGA13N</v>
      </c>
      <c r="D16" s="31" t="str">
        <f>NGA!C21</f>
        <v>New natural gas pipeline from R1 to R3</v>
      </c>
      <c r="E16" s="31" t="s">
        <v>18</v>
      </c>
      <c r="F16" s="31" t="s">
        <v>19</v>
      </c>
      <c r="G16" s="31"/>
      <c r="H16" s="31"/>
      <c r="I16" s="31"/>
    </row>
    <row r="17" spans="2:9">
      <c r="B17" s="31"/>
      <c r="C17" s="31" t="str">
        <f>NGA!B22</f>
        <v>XNGA14N</v>
      </c>
      <c r="D17" s="31" t="str">
        <f>NGA!C22</f>
        <v>New natural gas pipeline from R1 to R4</v>
      </c>
      <c r="E17" s="31" t="s">
        <v>18</v>
      </c>
      <c r="F17" s="31" t="s">
        <v>19</v>
      </c>
      <c r="G17" s="31"/>
      <c r="H17" s="31"/>
      <c r="I17" s="31"/>
    </row>
    <row r="18" spans="2:9">
      <c r="B18" s="31"/>
      <c r="C18" s="31" t="str">
        <f>NGA!B23</f>
        <v>XNGA15N</v>
      </c>
      <c r="D18" s="31" t="str">
        <f>NGA!C23</f>
        <v>New natural gas pipeline from R1 to R5</v>
      </c>
      <c r="E18" s="31" t="s">
        <v>18</v>
      </c>
      <c r="F18" s="31" t="s">
        <v>19</v>
      </c>
      <c r="G18" s="31"/>
      <c r="H18" s="31"/>
      <c r="I18" s="31"/>
    </row>
    <row r="19" spans="2:9">
      <c r="B19" s="31"/>
      <c r="C19" s="31" t="str">
        <f>NGA!B24</f>
        <v>XNGA16N</v>
      </c>
      <c r="D19" s="31" t="str">
        <f>NGA!C24</f>
        <v>New natural gas pipeline from R1 to R6</v>
      </c>
      <c r="E19" s="31" t="s">
        <v>18</v>
      </c>
      <c r="F19" s="31" t="s">
        <v>19</v>
      </c>
      <c r="G19" s="31"/>
      <c r="H19" s="31"/>
      <c r="I19" s="31"/>
    </row>
    <row r="20" spans="2:9">
      <c r="B20" s="31"/>
      <c r="C20" s="31" t="str">
        <f>NGA!B25</f>
        <v>XNGA23N</v>
      </c>
      <c r="D20" s="31" t="str">
        <f>NGA!C25</f>
        <v>New natural gas pipeline from R2 to R3</v>
      </c>
      <c r="E20" s="31" t="s">
        <v>18</v>
      </c>
      <c r="F20" s="31" t="s">
        <v>19</v>
      </c>
      <c r="G20" s="31"/>
      <c r="H20" s="31"/>
      <c r="I20" s="31"/>
    </row>
    <row r="21" spans="2:9">
      <c r="B21" s="31"/>
      <c r="C21" s="31" t="str">
        <f>NGA!B26</f>
        <v>XNGA24N</v>
      </c>
      <c r="D21" s="31" t="str">
        <f>NGA!C26</f>
        <v>New natural gas pipeline from R2 to R4</v>
      </c>
      <c r="E21" s="31" t="s">
        <v>18</v>
      </c>
      <c r="F21" s="31" t="s">
        <v>19</v>
      </c>
      <c r="G21" s="31"/>
      <c r="H21" s="31"/>
      <c r="I21" s="31"/>
    </row>
    <row r="22" spans="2:9">
      <c r="B22" s="31"/>
      <c r="C22" s="31" t="str">
        <f>NGA!B27</f>
        <v>XNGA25N</v>
      </c>
      <c r="D22" s="31" t="str">
        <f>NGA!C27</f>
        <v>New natural gas pipeline from R2 to R5</v>
      </c>
      <c r="E22" s="31" t="s">
        <v>18</v>
      </c>
      <c r="F22" s="31" t="s">
        <v>19</v>
      </c>
      <c r="G22" s="31"/>
      <c r="H22" s="31"/>
      <c r="I22" s="31"/>
    </row>
    <row r="23" spans="2:9">
      <c r="B23" s="31"/>
      <c r="C23" s="31" t="str">
        <f>NGA!B28</f>
        <v>XNGA32N</v>
      </c>
      <c r="D23" s="31" t="str">
        <f>NGA!C28</f>
        <v>New natural gas pipeline from R3 to R3</v>
      </c>
      <c r="E23" s="31" t="s">
        <v>18</v>
      </c>
      <c r="F23" s="31" t="s">
        <v>19</v>
      </c>
      <c r="G23" s="31"/>
      <c r="H23" s="31"/>
      <c r="I23" s="31"/>
    </row>
    <row r="24" spans="2:9">
      <c r="B24" s="31"/>
      <c r="C24" s="31" t="str">
        <f>NGA!B29</f>
        <v>XNGA34N</v>
      </c>
      <c r="D24" s="31" t="str">
        <f>NGA!C29</f>
        <v>New natural gas pipeline from R3 to R4</v>
      </c>
      <c r="E24" s="31" t="s">
        <v>18</v>
      </c>
      <c r="F24" s="31" t="s">
        <v>19</v>
      </c>
      <c r="G24" s="31"/>
      <c r="H24" s="31"/>
      <c r="I24" s="31"/>
    </row>
    <row r="25" spans="2:9">
      <c r="B25" s="31"/>
      <c r="C25" s="31" t="str">
        <f>NGA!B30</f>
        <v>XNGA36N</v>
      </c>
      <c r="D25" s="31" t="str">
        <f>NGA!C30</f>
        <v>New natural gas pipeline from R3 to R6</v>
      </c>
      <c r="E25" s="31" t="s">
        <v>18</v>
      </c>
      <c r="F25" s="31" t="s">
        <v>19</v>
      </c>
      <c r="G25" s="31"/>
      <c r="H25" s="31"/>
      <c r="I25" s="31"/>
    </row>
    <row r="26" spans="2:9">
      <c r="B26" s="31"/>
      <c r="C26" s="31" t="str">
        <f>NGA!B31</f>
        <v>XNGA42N</v>
      </c>
      <c r="D26" s="31" t="str">
        <f>NGA!C31</f>
        <v>New natural gas pipeline from R4 to R2</v>
      </c>
      <c r="E26" s="31" t="s">
        <v>18</v>
      </c>
      <c r="F26" s="31" t="s">
        <v>19</v>
      </c>
      <c r="G26" s="31"/>
      <c r="H26" s="31"/>
      <c r="I26" s="31"/>
    </row>
    <row r="27" spans="2:9">
      <c r="B27" s="31"/>
      <c r="C27" s="31" t="str">
        <f>NGA!B32</f>
        <v>XNGA43N</v>
      </c>
      <c r="D27" s="31" t="str">
        <f>NGA!C32</f>
        <v>New natural gas pipeline from R4 to R3</v>
      </c>
      <c r="E27" s="31" t="s">
        <v>18</v>
      </c>
      <c r="F27" s="31" t="s">
        <v>19</v>
      </c>
      <c r="G27" s="31"/>
      <c r="H27" s="31"/>
      <c r="I27" s="31"/>
    </row>
    <row r="28" spans="2:9">
      <c r="B28" s="31"/>
      <c r="C28" s="31" t="str">
        <f>NGA!B33</f>
        <v>XNGA45N</v>
      </c>
      <c r="D28" s="31" t="str">
        <f>NGA!C33</f>
        <v>New natural gas pipeline from R4 to R5</v>
      </c>
      <c r="E28" s="31" t="s">
        <v>18</v>
      </c>
      <c r="F28" s="31" t="s">
        <v>19</v>
      </c>
      <c r="G28" s="31"/>
      <c r="H28" s="31"/>
      <c r="I28" s="31"/>
    </row>
    <row r="29" spans="2:9">
      <c r="B29" s="31"/>
      <c r="C29" s="31" t="str">
        <f>NGA!B34</f>
        <v>XNGA46N</v>
      </c>
      <c r="D29" s="31" t="str">
        <f>NGA!C34</f>
        <v>New natural gas pipeline from R4 to R6</v>
      </c>
      <c r="E29" s="31" t="s">
        <v>18</v>
      </c>
      <c r="F29" s="31" t="s">
        <v>19</v>
      </c>
      <c r="G29" s="31"/>
      <c r="H29" s="31"/>
      <c r="I29" s="31"/>
    </row>
    <row r="30" spans="2:9">
      <c r="B30" s="31"/>
      <c r="C30" s="31" t="str">
        <f>NGA!B35</f>
        <v>XNGA52N</v>
      </c>
      <c r="D30" s="31" t="str">
        <f>NGA!C35</f>
        <v>New natural gas pipeline from R5 to R2</v>
      </c>
      <c r="E30" s="31" t="s">
        <v>18</v>
      </c>
      <c r="F30" s="31" t="s">
        <v>19</v>
      </c>
      <c r="G30" s="31"/>
      <c r="H30" s="31"/>
      <c r="I30" s="31"/>
    </row>
    <row r="31" spans="2:9">
      <c r="B31" s="31"/>
      <c r="C31" s="31" t="str">
        <f>NGA!B36</f>
        <v>XNGA54N</v>
      </c>
      <c r="D31" s="31" t="str">
        <f>NGA!C36</f>
        <v>New natural gas pipeline from R5 to R4</v>
      </c>
      <c r="E31" s="31" t="s">
        <v>18</v>
      </c>
      <c r="F31" s="31" t="s">
        <v>19</v>
      </c>
      <c r="G31" s="31"/>
      <c r="H31" s="31"/>
      <c r="I31" s="31"/>
    </row>
    <row r="32" spans="2:9">
      <c r="B32" s="31"/>
      <c r="C32" s="31" t="str">
        <f>NGA!B37</f>
        <v>XNGA63N</v>
      </c>
      <c r="D32" s="31" t="str">
        <f>NGA!C37</f>
        <v>New natural gas pipeline from R6 to R3</v>
      </c>
      <c r="E32" s="31" t="s">
        <v>18</v>
      </c>
      <c r="F32" s="31" t="s">
        <v>19</v>
      </c>
      <c r="G32" s="31"/>
      <c r="H32" s="31"/>
      <c r="I32" s="31"/>
    </row>
    <row r="33" spans="2:9">
      <c r="B33" s="31"/>
      <c r="C33" s="31" t="str">
        <f>NGA!B38</f>
        <v>XNGA64N</v>
      </c>
      <c r="D33" s="31" t="str">
        <f>NGA!C38</f>
        <v>New natural gas pipeline from R6 to R4</v>
      </c>
      <c r="E33" s="31" t="s">
        <v>18</v>
      </c>
      <c r="F33" s="31" t="s">
        <v>19</v>
      </c>
      <c r="G33" s="31"/>
      <c r="H33" s="31"/>
      <c r="I33" s="31"/>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I38"/>
  <sheetViews>
    <sheetView tabSelected="1" topLeftCell="A7" workbookViewId="0">
      <selection activeCell="I21" sqref="I21"/>
    </sheetView>
  </sheetViews>
  <sheetFormatPr defaultRowHeight="15"/>
  <cols>
    <col min="2" max="2" width="10.7109375" bestFit="1" customWidth="1"/>
    <col min="3" max="3" width="64.28515625" bestFit="1" customWidth="1"/>
    <col min="4" max="4" width="8.7109375" bestFit="1" customWidth="1"/>
    <col min="5" max="5" width="10.7109375" bestFit="1" customWidth="1"/>
    <col min="6" max="6" width="13.42578125" bestFit="1" customWidth="1"/>
    <col min="7" max="7" width="12.28515625" bestFit="1" customWidth="1"/>
    <col min="8" max="8" width="4.42578125" bestFit="1" customWidth="1"/>
    <col min="9" max="9" width="12.28515625" bestFit="1" customWidth="1"/>
    <col min="10" max="10" width="12.28515625" customWidth="1"/>
    <col min="11" max="11" width="12.28515625" bestFit="1" customWidth="1"/>
    <col min="12" max="12" width="11.28515625" bestFit="1" customWidth="1"/>
    <col min="13" max="13" width="10.85546875" bestFit="1" customWidth="1"/>
    <col min="14" max="14" width="4.7109375" bestFit="1" customWidth="1"/>
    <col min="18" max="18" width="42.5703125" bestFit="1" customWidth="1"/>
  </cols>
  <sheetData>
    <row r="2" spans="2:35" s="1" customFormat="1" ht="17.25" customHeight="1">
      <c r="D2" s="2"/>
      <c r="E2" s="3" t="s">
        <v>20</v>
      </c>
      <c r="F2" s="2"/>
      <c r="G2" s="2"/>
      <c r="H2" s="2"/>
      <c r="I2" s="2"/>
      <c r="J2" s="2"/>
      <c r="K2" s="2"/>
      <c r="L2" s="2"/>
      <c r="N2" s="2"/>
      <c r="O2" s="2"/>
      <c r="P2" s="2"/>
      <c r="Q2" s="2"/>
      <c r="R2" s="2"/>
      <c r="S2" s="2"/>
      <c r="T2" s="2"/>
      <c r="U2" s="2"/>
      <c r="V2" s="2"/>
      <c r="W2" s="2"/>
      <c r="X2" s="2"/>
      <c r="Y2" s="2"/>
      <c r="Z2" s="2"/>
      <c r="AA2" s="4"/>
      <c r="AB2" s="4"/>
      <c r="AC2" s="4"/>
      <c r="AD2" s="4"/>
      <c r="AE2" s="4"/>
      <c r="AF2" s="4"/>
      <c r="AG2" s="4"/>
      <c r="AH2" s="4"/>
      <c r="AI2" s="4"/>
    </row>
    <row r="3" spans="2:35" s="1" customFormat="1" ht="15.75" customHeight="1">
      <c r="B3" s="5" t="s">
        <v>2</v>
      </c>
      <c r="C3" s="5" t="s">
        <v>21</v>
      </c>
      <c r="D3" s="5" t="s">
        <v>22</v>
      </c>
      <c r="E3" s="5" t="s">
        <v>23</v>
      </c>
      <c r="F3" s="5" t="s">
        <v>24</v>
      </c>
      <c r="G3" s="5" t="s">
        <v>25</v>
      </c>
      <c r="H3" s="5" t="s">
        <v>26</v>
      </c>
      <c r="I3" s="5" t="s">
        <v>27</v>
      </c>
      <c r="J3" s="5" t="s">
        <v>28</v>
      </c>
      <c r="K3" s="5" t="s">
        <v>29</v>
      </c>
      <c r="R3" s="5" t="s">
        <v>30</v>
      </c>
    </row>
    <row r="4" spans="2:35" s="1" customFormat="1" ht="12.75">
      <c r="B4" s="7" t="s">
        <v>31</v>
      </c>
      <c r="C4" s="7"/>
      <c r="D4" s="7"/>
      <c r="E4" s="7"/>
      <c r="F4" s="7"/>
      <c r="G4" s="8"/>
      <c r="H4" s="8"/>
      <c r="I4" s="8"/>
      <c r="J4" s="8"/>
      <c r="K4" s="8"/>
      <c r="L4" s="9"/>
      <c r="R4" s="6" t="s">
        <v>31</v>
      </c>
    </row>
    <row r="5" spans="2:35" s="1" customFormat="1" ht="12.75">
      <c r="B5" s="10" t="s">
        <v>32</v>
      </c>
      <c r="C5" s="10" t="s">
        <v>33</v>
      </c>
      <c r="D5" s="10" t="s">
        <v>34</v>
      </c>
      <c r="E5" s="10" t="s">
        <v>35</v>
      </c>
      <c r="F5" s="10">
        <v>2011</v>
      </c>
      <c r="G5" s="11">
        <v>55</v>
      </c>
      <c r="H5" s="11">
        <v>1</v>
      </c>
      <c r="I5" s="12"/>
      <c r="J5" s="12"/>
      <c r="K5" s="13">
        <f>NGExpansion!M72</f>
        <v>4.2380353687958259</v>
      </c>
      <c r="R5" s="10" t="s">
        <v>36</v>
      </c>
    </row>
    <row r="6" spans="2:35" s="1" customFormat="1" ht="12.75">
      <c r="B6" s="10" t="s">
        <v>37</v>
      </c>
      <c r="C6" s="10" t="s">
        <v>38</v>
      </c>
      <c r="D6" s="10" t="s">
        <v>39</v>
      </c>
      <c r="E6" s="10" t="s">
        <v>35</v>
      </c>
      <c r="F6" s="10">
        <v>2011</v>
      </c>
      <c r="G6" s="11">
        <v>55</v>
      </c>
      <c r="H6" s="11">
        <v>1</v>
      </c>
      <c r="I6" s="12"/>
      <c r="J6" s="12"/>
      <c r="K6" s="13">
        <f>NGExpansion!M73</f>
        <v>2.6213700448894341</v>
      </c>
      <c r="R6" s="10" t="s">
        <v>40</v>
      </c>
    </row>
    <row r="7" spans="2:35" s="1" customFormat="1" ht="12.75">
      <c r="B7" s="10" t="s">
        <v>41</v>
      </c>
      <c r="C7" s="10" t="s">
        <v>42</v>
      </c>
      <c r="D7" s="10" t="s">
        <v>43</v>
      </c>
      <c r="E7" s="10" t="s">
        <v>35</v>
      </c>
      <c r="F7" s="10">
        <v>2011</v>
      </c>
      <c r="G7" s="11">
        <v>55</v>
      </c>
      <c r="H7" s="11">
        <v>1</v>
      </c>
      <c r="I7" s="12"/>
      <c r="J7" s="12"/>
      <c r="K7" s="13">
        <f>(NGExpansion!M75+NGExpansion!M76)/2</f>
        <v>8.5091105452765632</v>
      </c>
      <c r="R7" s="10" t="s">
        <v>44</v>
      </c>
    </row>
    <row r="8" spans="2:35" s="1" customFormat="1" ht="12.75">
      <c r="B8" s="10" t="s">
        <v>45</v>
      </c>
      <c r="C8" s="10" t="s">
        <v>46</v>
      </c>
      <c r="D8" s="10" t="s">
        <v>47</v>
      </c>
      <c r="E8" s="10" t="s">
        <v>35</v>
      </c>
      <c r="F8" s="10">
        <v>2011</v>
      </c>
      <c r="G8" s="11">
        <v>55</v>
      </c>
      <c r="H8" s="11">
        <v>1</v>
      </c>
      <c r="I8" s="12"/>
      <c r="J8" s="12"/>
      <c r="K8" s="13">
        <f>NGExpansion!M77</f>
        <v>7.9762288507832615</v>
      </c>
      <c r="R8" s="10" t="s">
        <v>48</v>
      </c>
    </row>
    <row r="9" spans="2:35" s="1" customFormat="1" ht="12.75">
      <c r="B9" s="10" t="s">
        <v>49</v>
      </c>
      <c r="C9" s="10" t="s">
        <v>50</v>
      </c>
      <c r="D9" s="10" t="s">
        <v>51</v>
      </c>
      <c r="E9" s="10" t="s">
        <v>35</v>
      </c>
      <c r="F9" s="10">
        <v>2011</v>
      </c>
      <c r="G9" s="11">
        <v>55</v>
      </c>
      <c r="H9" s="11">
        <v>1</v>
      </c>
      <c r="I9" s="12"/>
      <c r="J9" s="12"/>
      <c r="K9" s="13">
        <f>(NGExpansion!M78+NGExpansion!M79)/2</f>
        <v>8.5125579832067793</v>
      </c>
      <c r="R9" s="10" t="s">
        <v>52</v>
      </c>
    </row>
    <row r="10" spans="2:35" s="1" customFormat="1" ht="12.75">
      <c r="B10" s="10" t="s">
        <v>53</v>
      </c>
      <c r="C10" s="10" t="s">
        <v>54</v>
      </c>
      <c r="D10" s="10" t="s">
        <v>55</v>
      </c>
      <c r="E10" s="10" t="s">
        <v>35</v>
      </c>
      <c r="F10" s="10">
        <v>2011</v>
      </c>
      <c r="G10" s="11">
        <v>55</v>
      </c>
      <c r="H10" s="11">
        <v>1</v>
      </c>
      <c r="I10" s="12"/>
      <c r="J10" s="12"/>
      <c r="K10" s="13"/>
      <c r="R10" s="10" t="s">
        <v>56</v>
      </c>
    </row>
    <row r="11" spans="2:35" s="1" customFormat="1" ht="12.75">
      <c r="B11" s="7" t="s">
        <v>57</v>
      </c>
      <c r="C11" s="7"/>
      <c r="D11" s="7"/>
      <c r="E11" s="7"/>
      <c r="F11" s="7"/>
      <c r="G11" s="8"/>
      <c r="H11" s="8"/>
      <c r="I11" s="14"/>
      <c r="J11" s="14"/>
      <c r="K11" s="8"/>
      <c r="R11" s="6" t="s">
        <v>57</v>
      </c>
    </row>
    <row r="12" spans="2:35" s="1" customFormat="1" ht="12.75">
      <c r="B12" s="10" t="s">
        <v>58</v>
      </c>
      <c r="C12" s="10" t="s">
        <v>59</v>
      </c>
      <c r="D12" s="10" t="s">
        <v>60</v>
      </c>
      <c r="E12" s="10" t="s">
        <v>35</v>
      </c>
      <c r="F12" s="10">
        <v>2011</v>
      </c>
      <c r="G12" s="11">
        <v>55</v>
      </c>
      <c r="H12" s="11">
        <v>1</v>
      </c>
      <c r="I12" s="12">
        <v>0</v>
      </c>
      <c r="J12" s="12">
        <f>I12</f>
        <v>0</v>
      </c>
      <c r="K12" s="13">
        <f>NGExpansion!M41</f>
        <v>4.495714126749311</v>
      </c>
      <c r="R12" s="10" t="s">
        <v>36</v>
      </c>
    </row>
    <row r="13" spans="2:35" s="1" customFormat="1" ht="12.75">
      <c r="B13" s="10" t="s">
        <v>61</v>
      </c>
      <c r="C13" s="10" t="s">
        <v>62</v>
      </c>
      <c r="D13" s="10" t="s">
        <v>63</v>
      </c>
      <c r="E13" s="10" t="s">
        <v>35</v>
      </c>
      <c r="F13" s="10">
        <v>2011</v>
      </c>
      <c r="G13" s="11">
        <v>55</v>
      </c>
      <c r="H13" s="11">
        <v>1</v>
      </c>
      <c r="I13" s="12">
        <v>0</v>
      </c>
      <c r="J13" s="12">
        <f>I13</f>
        <v>0</v>
      </c>
      <c r="K13" s="13">
        <f>K12</f>
        <v>4.495714126749311</v>
      </c>
      <c r="R13" s="10" t="s">
        <v>64</v>
      </c>
    </row>
    <row r="14" spans="2:35" s="1" customFormat="1" ht="12.75">
      <c r="B14" s="10" t="s">
        <v>65</v>
      </c>
      <c r="C14" s="10" t="s">
        <v>66</v>
      </c>
      <c r="D14" s="10" t="s">
        <v>67</v>
      </c>
      <c r="E14" s="10" t="s">
        <v>35</v>
      </c>
      <c r="F14" s="10">
        <v>2011</v>
      </c>
      <c r="G14" s="11">
        <v>55</v>
      </c>
      <c r="H14" s="11">
        <v>1</v>
      </c>
      <c r="I14" s="12">
        <v>0</v>
      </c>
      <c r="J14" s="12">
        <f>I14</f>
        <v>0</v>
      </c>
      <c r="K14" s="13">
        <f>K12</f>
        <v>4.495714126749311</v>
      </c>
      <c r="R14" s="10" t="s">
        <v>68</v>
      </c>
    </row>
    <row r="17" spans="2:26" s="1" customFormat="1" ht="17.25" customHeight="1">
      <c r="D17" s="2"/>
      <c r="E17" s="3" t="s">
        <v>20</v>
      </c>
      <c r="F17" s="2"/>
      <c r="G17" s="2"/>
      <c r="H17" s="2"/>
      <c r="I17" s="2"/>
      <c r="J17" s="2"/>
      <c r="K17" s="2"/>
      <c r="L17" s="2"/>
      <c r="M17" s="2"/>
      <c r="N17" s="2"/>
      <c r="O17" s="2"/>
      <c r="P17" s="2"/>
      <c r="Q17" s="2"/>
      <c r="S17" s="2"/>
      <c r="T17" s="2"/>
      <c r="U17" s="2"/>
      <c r="V17" s="2"/>
      <c r="W17" s="2"/>
      <c r="X17" s="2"/>
      <c r="Y17" s="2"/>
      <c r="Z17" s="2"/>
    </row>
    <row r="18" spans="2:26" s="1" customFormat="1" ht="15.75" customHeight="1">
      <c r="B18" s="5" t="s">
        <v>2</v>
      </c>
      <c r="C18" s="5" t="s">
        <v>21</v>
      </c>
      <c r="D18" s="5" t="s">
        <v>22</v>
      </c>
      <c r="E18" s="5" t="s">
        <v>23</v>
      </c>
      <c r="F18" s="5" t="s">
        <v>24</v>
      </c>
      <c r="G18" s="5" t="s">
        <v>25</v>
      </c>
      <c r="H18" s="5" t="s">
        <v>26</v>
      </c>
      <c r="I18" s="5" t="s">
        <v>27</v>
      </c>
      <c r="J18" s="5" t="s">
        <v>28</v>
      </c>
      <c r="K18" s="5" t="s">
        <v>29</v>
      </c>
      <c r="L18" s="5" t="s">
        <v>69</v>
      </c>
      <c r="M18" s="5" t="s">
        <v>70</v>
      </c>
      <c r="N18" s="5" t="s">
        <v>71</v>
      </c>
      <c r="R18" s="5" t="s">
        <v>30</v>
      </c>
    </row>
    <row r="19" spans="2:26" s="1" customFormat="1" ht="12.75">
      <c r="B19" s="7" t="s">
        <v>72</v>
      </c>
      <c r="C19" s="7"/>
      <c r="D19" s="7"/>
      <c r="E19" s="7"/>
      <c r="F19" s="7"/>
      <c r="G19" s="8"/>
      <c r="H19" s="8"/>
      <c r="I19" s="8"/>
      <c r="J19" s="8"/>
      <c r="K19" s="8"/>
      <c r="L19" s="15"/>
      <c r="M19" s="15"/>
      <c r="N19" s="16"/>
      <c r="R19" s="6" t="s">
        <v>72</v>
      </c>
    </row>
    <row r="20" spans="2:26" s="1" customFormat="1" ht="12.75">
      <c r="B20" s="10" t="s">
        <v>73</v>
      </c>
      <c r="C20" s="10" t="s">
        <v>74</v>
      </c>
      <c r="D20" s="10" t="s">
        <v>75</v>
      </c>
      <c r="E20" s="10" t="s">
        <v>35</v>
      </c>
      <c r="F20" s="10">
        <v>2010</v>
      </c>
      <c r="G20" s="11">
        <v>55</v>
      </c>
      <c r="H20" s="11">
        <v>1</v>
      </c>
      <c r="I20" s="11">
        <v>500</v>
      </c>
      <c r="J20" s="11">
        <f>I20</f>
        <v>500</v>
      </c>
      <c r="K20" s="11">
        <f>AVERAGE(NGExpansion!M$41:M$79)</f>
        <v>8.183331515130476</v>
      </c>
      <c r="L20" s="11"/>
      <c r="M20" s="11"/>
      <c r="N20" s="11"/>
      <c r="R20" s="10" t="s">
        <v>76</v>
      </c>
    </row>
    <row r="21" spans="2:26" s="1" customFormat="1" ht="12.75">
      <c r="B21" s="10" t="s">
        <v>77</v>
      </c>
      <c r="C21" s="10" t="s">
        <v>78</v>
      </c>
      <c r="D21" s="10" t="s">
        <v>75</v>
      </c>
      <c r="E21" s="10" t="s">
        <v>35</v>
      </c>
      <c r="F21" s="10">
        <v>2010</v>
      </c>
      <c r="G21" s="11">
        <v>55</v>
      </c>
      <c r="H21" s="11">
        <v>1</v>
      </c>
      <c r="I21" s="11">
        <v>500</v>
      </c>
      <c r="J21" s="11">
        <f t="shared" ref="J21:J38" si="0">I21</f>
        <v>500</v>
      </c>
      <c r="K21" s="11">
        <f>AVERAGE(NGExpansion!M$41:M$79)</f>
        <v>8.183331515130476</v>
      </c>
      <c r="L21" s="11"/>
      <c r="M21" s="11"/>
      <c r="N21" s="11"/>
      <c r="R21" s="10" t="s">
        <v>79</v>
      </c>
    </row>
    <row r="22" spans="2:26" s="1" customFormat="1" ht="12.75">
      <c r="B22" s="10" t="s">
        <v>80</v>
      </c>
      <c r="C22" s="10" t="s">
        <v>81</v>
      </c>
      <c r="D22" s="10" t="s">
        <v>75</v>
      </c>
      <c r="E22" s="10" t="s">
        <v>35</v>
      </c>
      <c r="F22" s="10">
        <v>2010</v>
      </c>
      <c r="G22" s="11">
        <v>55</v>
      </c>
      <c r="H22" s="11">
        <v>1</v>
      </c>
      <c r="I22" s="11">
        <v>500</v>
      </c>
      <c r="J22" s="11">
        <f t="shared" si="0"/>
        <v>500</v>
      </c>
      <c r="K22" s="11">
        <f>AVERAGE(NGExpansion!M$41:M$79)</f>
        <v>8.183331515130476</v>
      </c>
      <c r="L22" s="11"/>
      <c r="M22" s="11"/>
      <c r="N22" s="11"/>
      <c r="R22" s="10" t="s">
        <v>64</v>
      </c>
    </row>
    <row r="23" spans="2:26" s="1" customFormat="1" ht="12.75">
      <c r="B23" s="10" t="s">
        <v>82</v>
      </c>
      <c r="C23" s="10" t="s">
        <v>83</v>
      </c>
      <c r="D23" s="10" t="s">
        <v>75</v>
      </c>
      <c r="E23" s="10" t="s">
        <v>35</v>
      </c>
      <c r="F23" s="10">
        <v>2010</v>
      </c>
      <c r="G23" s="11">
        <v>55</v>
      </c>
      <c r="H23" s="11">
        <v>1</v>
      </c>
      <c r="I23" s="11">
        <v>500</v>
      </c>
      <c r="J23" s="11">
        <f t="shared" si="0"/>
        <v>500</v>
      </c>
      <c r="K23" s="11">
        <f>AVERAGE(NGExpansion!M$41:M$79)</f>
        <v>8.183331515130476</v>
      </c>
      <c r="L23" s="11"/>
      <c r="M23" s="11"/>
      <c r="N23" s="11"/>
      <c r="R23" s="10" t="s">
        <v>68</v>
      </c>
    </row>
    <row r="24" spans="2:26" s="1" customFormat="1" ht="12.75">
      <c r="B24" s="10" t="s">
        <v>84</v>
      </c>
      <c r="C24" s="10" t="s">
        <v>85</v>
      </c>
      <c r="D24" s="10" t="s">
        <v>75</v>
      </c>
      <c r="E24" s="10" t="s">
        <v>35</v>
      </c>
      <c r="F24" s="10">
        <v>2010</v>
      </c>
      <c r="G24" s="11">
        <v>55</v>
      </c>
      <c r="H24" s="11">
        <v>1</v>
      </c>
      <c r="I24" s="11">
        <v>500</v>
      </c>
      <c r="J24" s="11">
        <f t="shared" si="0"/>
        <v>500</v>
      </c>
      <c r="K24" s="11">
        <f>AVERAGE(NGExpansion!M$41:M$79)</f>
        <v>8.183331515130476</v>
      </c>
      <c r="L24" s="11"/>
      <c r="M24" s="11"/>
      <c r="N24" s="11"/>
      <c r="R24" s="10" t="s">
        <v>86</v>
      </c>
    </row>
    <row r="25" spans="2:26" s="1" customFormat="1" ht="12.75">
      <c r="B25" s="10" t="s">
        <v>87</v>
      </c>
      <c r="C25" s="10" t="s">
        <v>88</v>
      </c>
      <c r="D25" s="10" t="s">
        <v>89</v>
      </c>
      <c r="E25" s="10" t="s">
        <v>35</v>
      </c>
      <c r="F25" s="10">
        <v>2010</v>
      </c>
      <c r="G25" s="11">
        <v>55</v>
      </c>
      <c r="H25" s="11">
        <v>1</v>
      </c>
      <c r="I25" s="11">
        <v>500</v>
      </c>
      <c r="J25" s="11">
        <f t="shared" si="0"/>
        <v>500</v>
      </c>
      <c r="K25" s="11">
        <f>AVERAGE(NGExpansion!M$41:M$79)</f>
        <v>8.183331515130476</v>
      </c>
      <c r="L25" s="11"/>
      <c r="M25" s="11"/>
      <c r="N25" s="11"/>
      <c r="R25" s="10" t="s">
        <v>79</v>
      </c>
    </row>
    <row r="26" spans="2:26" s="1" customFormat="1" ht="12.75">
      <c r="B26" s="10" t="s">
        <v>90</v>
      </c>
      <c r="C26" s="10" t="s">
        <v>91</v>
      </c>
      <c r="D26" s="10" t="s">
        <v>89</v>
      </c>
      <c r="E26" s="10" t="s">
        <v>35</v>
      </c>
      <c r="F26" s="10">
        <v>2010</v>
      </c>
      <c r="G26" s="11">
        <v>55</v>
      </c>
      <c r="H26" s="11">
        <v>1</v>
      </c>
      <c r="I26" s="11">
        <v>500</v>
      </c>
      <c r="J26" s="11">
        <f t="shared" si="0"/>
        <v>500</v>
      </c>
      <c r="K26" s="11">
        <f>AVERAGE(NGExpansion!M$41:M$79)</f>
        <v>8.183331515130476</v>
      </c>
      <c r="L26" s="11"/>
      <c r="M26" s="11"/>
      <c r="N26" s="11"/>
      <c r="R26" s="10" t="s">
        <v>64</v>
      </c>
    </row>
    <row r="27" spans="2:26" s="1" customFormat="1" ht="12.75">
      <c r="B27" s="10" t="s">
        <v>92</v>
      </c>
      <c r="C27" s="10" t="s">
        <v>93</v>
      </c>
      <c r="D27" s="10" t="s">
        <v>89</v>
      </c>
      <c r="E27" s="10" t="s">
        <v>35</v>
      </c>
      <c r="F27" s="10">
        <v>2010</v>
      </c>
      <c r="G27" s="11">
        <v>55</v>
      </c>
      <c r="H27" s="11">
        <v>1</v>
      </c>
      <c r="I27" s="11">
        <v>500</v>
      </c>
      <c r="J27" s="11">
        <f t="shared" si="0"/>
        <v>500</v>
      </c>
      <c r="K27" s="11">
        <f>AVERAGE(NGExpansion!M$41:M$79)</f>
        <v>8.183331515130476</v>
      </c>
      <c r="L27" s="11"/>
      <c r="M27" s="11"/>
      <c r="N27" s="11"/>
      <c r="R27" s="10" t="s">
        <v>68</v>
      </c>
    </row>
    <row r="28" spans="2:26" s="1" customFormat="1" ht="12.75">
      <c r="B28" s="10" t="s">
        <v>94</v>
      </c>
      <c r="C28" s="10" t="s">
        <v>95</v>
      </c>
      <c r="D28" s="10" t="s">
        <v>96</v>
      </c>
      <c r="E28" s="10" t="s">
        <v>35</v>
      </c>
      <c r="F28" s="10">
        <v>2010</v>
      </c>
      <c r="G28" s="11">
        <v>55</v>
      </c>
      <c r="H28" s="11">
        <v>1</v>
      </c>
      <c r="I28" s="11">
        <v>500</v>
      </c>
      <c r="J28" s="11">
        <f t="shared" si="0"/>
        <v>500</v>
      </c>
      <c r="K28" s="11">
        <f>AVERAGE(NGExpansion!M$41:M$79)</f>
        <v>8.183331515130476</v>
      </c>
      <c r="L28" s="11"/>
      <c r="M28" s="11"/>
      <c r="N28" s="11"/>
      <c r="R28" s="10" t="s">
        <v>76</v>
      </c>
    </row>
    <row r="29" spans="2:26" s="1" customFormat="1" ht="12.75">
      <c r="B29" s="10" t="s">
        <v>97</v>
      </c>
      <c r="C29" s="10" t="s">
        <v>98</v>
      </c>
      <c r="D29" s="10" t="s">
        <v>96</v>
      </c>
      <c r="E29" s="10" t="s">
        <v>35</v>
      </c>
      <c r="F29" s="10">
        <v>2010</v>
      </c>
      <c r="G29" s="11">
        <v>55</v>
      </c>
      <c r="H29" s="11">
        <v>1</v>
      </c>
      <c r="I29" s="11">
        <v>500</v>
      </c>
      <c r="J29" s="11">
        <f t="shared" si="0"/>
        <v>500</v>
      </c>
      <c r="K29" s="11">
        <f>AVERAGE(NGExpansion!M$41:M$79)</f>
        <v>8.183331515130476</v>
      </c>
      <c r="L29" s="11"/>
      <c r="M29" s="11"/>
      <c r="N29" s="11"/>
      <c r="R29" s="10" t="s">
        <v>64</v>
      </c>
    </row>
    <row r="30" spans="2:26" s="1" customFormat="1" ht="12.75">
      <c r="B30" s="10" t="s">
        <v>99</v>
      </c>
      <c r="C30" s="10" t="s">
        <v>100</v>
      </c>
      <c r="D30" s="10" t="s">
        <v>96</v>
      </c>
      <c r="E30" s="10" t="s">
        <v>35</v>
      </c>
      <c r="F30" s="10">
        <v>2010</v>
      </c>
      <c r="G30" s="11">
        <v>55</v>
      </c>
      <c r="H30" s="11">
        <v>1</v>
      </c>
      <c r="I30" s="11">
        <v>500</v>
      </c>
      <c r="J30" s="11">
        <f t="shared" si="0"/>
        <v>500</v>
      </c>
      <c r="K30" s="11">
        <f>AVERAGE(NGExpansion!M$41:M$79)</f>
        <v>8.183331515130476</v>
      </c>
      <c r="L30" s="11"/>
      <c r="M30" s="11"/>
      <c r="N30" s="11"/>
      <c r="R30" s="10" t="s">
        <v>86</v>
      </c>
    </row>
    <row r="31" spans="2:26" s="1" customFormat="1" ht="12.75">
      <c r="B31" s="10" t="s">
        <v>101</v>
      </c>
      <c r="C31" s="10" t="s">
        <v>102</v>
      </c>
      <c r="D31" s="10" t="s">
        <v>103</v>
      </c>
      <c r="E31" s="10" t="s">
        <v>35</v>
      </c>
      <c r="F31" s="10">
        <v>2010</v>
      </c>
      <c r="G31" s="11">
        <v>55</v>
      </c>
      <c r="H31" s="11">
        <v>1</v>
      </c>
      <c r="I31" s="11">
        <v>500</v>
      </c>
      <c r="J31" s="11">
        <f t="shared" si="0"/>
        <v>500</v>
      </c>
      <c r="K31" s="11">
        <f>AVERAGE(NGExpansion!M$41:M$79)</f>
        <v>8.183331515130476</v>
      </c>
      <c r="L31" s="11"/>
      <c r="M31" s="11"/>
      <c r="N31" s="11"/>
      <c r="R31" s="10" t="s">
        <v>76</v>
      </c>
    </row>
    <row r="32" spans="2:26" s="1" customFormat="1" ht="12.75">
      <c r="B32" s="10" t="s">
        <v>104</v>
      </c>
      <c r="C32" s="10" t="s">
        <v>105</v>
      </c>
      <c r="D32" s="10" t="s">
        <v>103</v>
      </c>
      <c r="E32" s="10" t="s">
        <v>35</v>
      </c>
      <c r="F32" s="10">
        <v>2010</v>
      </c>
      <c r="G32" s="11">
        <v>55</v>
      </c>
      <c r="H32" s="11">
        <v>1</v>
      </c>
      <c r="I32" s="11">
        <v>500</v>
      </c>
      <c r="J32" s="11">
        <f t="shared" si="0"/>
        <v>500</v>
      </c>
      <c r="K32" s="11">
        <f>AVERAGE(NGExpansion!M$41:M$79)</f>
        <v>8.183331515130476</v>
      </c>
      <c r="L32" s="11"/>
      <c r="M32" s="11"/>
      <c r="N32" s="11"/>
      <c r="R32" s="10" t="s">
        <v>79</v>
      </c>
    </row>
    <row r="33" spans="2:18" s="1" customFormat="1" ht="12.75">
      <c r="B33" s="10" t="s">
        <v>106</v>
      </c>
      <c r="C33" s="10" t="s">
        <v>107</v>
      </c>
      <c r="D33" s="10" t="s">
        <v>103</v>
      </c>
      <c r="E33" s="10" t="s">
        <v>35</v>
      </c>
      <c r="F33" s="10">
        <v>2010</v>
      </c>
      <c r="G33" s="11">
        <v>55</v>
      </c>
      <c r="H33" s="11">
        <v>1</v>
      </c>
      <c r="I33" s="11">
        <v>500</v>
      </c>
      <c r="J33" s="11">
        <f t="shared" si="0"/>
        <v>500</v>
      </c>
      <c r="K33" s="11">
        <f>AVERAGE(NGExpansion!M$41:M$79)</f>
        <v>8.183331515130476</v>
      </c>
      <c r="L33" s="11"/>
      <c r="M33" s="11"/>
      <c r="N33" s="11"/>
      <c r="R33" s="10" t="s">
        <v>68</v>
      </c>
    </row>
    <row r="34" spans="2:18" s="1" customFormat="1" ht="12.75">
      <c r="B34" s="10" t="s">
        <v>108</v>
      </c>
      <c r="C34" s="10" t="s">
        <v>109</v>
      </c>
      <c r="D34" s="10" t="s">
        <v>103</v>
      </c>
      <c r="E34" s="10" t="s">
        <v>35</v>
      </c>
      <c r="F34" s="10">
        <v>2010</v>
      </c>
      <c r="G34" s="11">
        <v>55</v>
      </c>
      <c r="H34" s="11">
        <v>1</v>
      </c>
      <c r="I34" s="11">
        <v>500</v>
      </c>
      <c r="J34" s="11">
        <f t="shared" si="0"/>
        <v>500</v>
      </c>
      <c r="K34" s="11">
        <f>AVERAGE(NGExpansion!M$41:M$79)</f>
        <v>8.183331515130476</v>
      </c>
      <c r="L34" s="11"/>
      <c r="M34" s="11"/>
      <c r="N34" s="11"/>
      <c r="R34" s="10" t="s">
        <v>86</v>
      </c>
    </row>
    <row r="35" spans="2:18" s="1" customFormat="1" ht="12.75">
      <c r="B35" s="10" t="s">
        <v>110</v>
      </c>
      <c r="C35" s="10" t="s">
        <v>111</v>
      </c>
      <c r="D35" s="10" t="s">
        <v>112</v>
      </c>
      <c r="E35" s="10" t="s">
        <v>35</v>
      </c>
      <c r="F35" s="10">
        <v>2010</v>
      </c>
      <c r="G35" s="11">
        <v>55</v>
      </c>
      <c r="H35" s="11">
        <v>1</v>
      </c>
      <c r="I35" s="11">
        <v>500</v>
      </c>
      <c r="J35" s="11">
        <f t="shared" si="0"/>
        <v>500</v>
      </c>
      <c r="K35" s="11">
        <f>AVERAGE(NGExpansion!M$41:M$79)</f>
        <v>8.183331515130476</v>
      </c>
      <c r="L35" s="11"/>
      <c r="M35" s="11"/>
      <c r="N35" s="11"/>
      <c r="R35" s="10" t="s">
        <v>76</v>
      </c>
    </row>
    <row r="36" spans="2:18" s="1" customFormat="1" ht="12.75">
      <c r="B36" s="10" t="s">
        <v>113</v>
      </c>
      <c r="C36" s="10" t="s">
        <v>114</v>
      </c>
      <c r="D36" s="10" t="s">
        <v>112</v>
      </c>
      <c r="E36" s="10" t="s">
        <v>35</v>
      </c>
      <c r="F36" s="10">
        <v>2010</v>
      </c>
      <c r="G36" s="11">
        <v>55</v>
      </c>
      <c r="H36" s="11">
        <v>1</v>
      </c>
      <c r="I36" s="11">
        <v>500</v>
      </c>
      <c r="J36" s="11">
        <f t="shared" si="0"/>
        <v>500</v>
      </c>
      <c r="K36" s="11">
        <f>AVERAGE(NGExpansion!M$41:M$79)</f>
        <v>8.183331515130476</v>
      </c>
      <c r="L36" s="11"/>
      <c r="M36" s="11"/>
      <c r="N36" s="11"/>
      <c r="R36" s="10" t="s">
        <v>64</v>
      </c>
    </row>
    <row r="37" spans="2:18" s="1" customFormat="1" ht="12.75">
      <c r="B37" s="10" t="s">
        <v>115</v>
      </c>
      <c r="C37" s="10" t="s">
        <v>116</v>
      </c>
      <c r="D37" s="10" t="s">
        <v>117</v>
      </c>
      <c r="E37" s="10" t="s">
        <v>35</v>
      </c>
      <c r="F37" s="10">
        <v>2010</v>
      </c>
      <c r="G37" s="11">
        <v>55</v>
      </c>
      <c r="H37" s="11">
        <v>1</v>
      </c>
      <c r="I37" s="11">
        <v>500</v>
      </c>
      <c r="J37" s="11">
        <f t="shared" si="0"/>
        <v>500</v>
      </c>
      <c r="K37" s="11">
        <f>AVERAGE(NGExpansion!M$41:M$79)</f>
        <v>8.183331515130476</v>
      </c>
      <c r="L37" s="11"/>
      <c r="M37" s="11"/>
      <c r="N37" s="11"/>
      <c r="R37" s="10" t="s">
        <v>79</v>
      </c>
    </row>
    <row r="38" spans="2:18" s="1" customFormat="1" ht="12.75">
      <c r="B38" s="10" t="s">
        <v>118</v>
      </c>
      <c r="C38" s="10" t="s">
        <v>119</v>
      </c>
      <c r="D38" s="10" t="s">
        <v>117</v>
      </c>
      <c r="E38" s="10" t="s">
        <v>35</v>
      </c>
      <c r="F38" s="10">
        <v>2010</v>
      </c>
      <c r="G38" s="11">
        <v>55</v>
      </c>
      <c r="H38" s="11">
        <v>1</v>
      </c>
      <c r="I38" s="11">
        <v>500</v>
      </c>
      <c r="J38" s="11">
        <f t="shared" si="0"/>
        <v>500</v>
      </c>
      <c r="K38" s="11">
        <f>AVERAGE(NGExpansion!M$41:M$79)</f>
        <v>8.183331515130476</v>
      </c>
      <c r="L38" s="11"/>
      <c r="M38" s="11"/>
      <c r="N38" s="11"/>
      <c r="R38" s="10" t="s">
        <v>64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EFFA9-8EAC-4BCB-B218-E3C5A7DC80E6}">
  <dimension ref="A1:P95"/>
  <sheetViews>
    <sheetView topLeftCell="A52" workbookViewId="0">
      <selection activeCell="G90" sqref="G90"/>
    </sheetView>
  </sheetViews>
  <sheetFormatPr defaultColWidth="9.140625" defaultRowHeight="15"/>
  <cols>
    <col min="1" max="1" width="9.140625" style="18"/>
    <col min="2" max="2" width="15.42578125" style="18" customWidth="1"/>
    <col min="3" max="3" width="14.7109375" style="18" customWidth="1"/>
    <col min="4" max="4" width="20.5703125" style="18" bestFit="1" customWidth="1"/>
    <col min="5" max="5" width="13.85546875" style="18" bestFit="1" customWidth="1"/>
    <col min="6" max="6" width="30.28515625" style="18" bestFit="1" customWidth="1"/>
    <col min="7" max="7" width="12" style="18" bestFit="1" customWidth="1"/>
    <col min="8" max="8" width="28.85546875" style="19" customWidth="1"/>
    <col min="9" max="9" width="13.85546875" style="18" bestFit="1" customWidth="1"/>
    <col min="10" max="12" width="9.140625" style="18"/>
    <col min="13" max="13" width="19.28515625" style="18" customWidth="1"/>
    <col min="14" max="14" width="9.140625" style="18"/>
    <col min="15" max="15" width="14.5703125" style="18" customWidth="1"/>
    <col min="16" max="16384" width="9.140625" style="18"/>
  </cols>
  <sheetData>
    <row r="1" spans="1:1" ht="15.75">
      <c r="A1" s="17" t="s">
        <v>120</v>
      </c>
    </row>
    <row r="2" spans="1:1">
      <c r="A2" s="18" t="s">
        <v>121</v>
      </c>
    </row>
    <row r="3" spans="1:1">
      <c r="A3" s="18" t="s">
        <v>122</v>
      </c>
    </row>
    <row r="4" spans="1:1">
      <c r="A4" s="18" t="s">
        <v>123</v>
      </c>
    </row>
    <row r="5" spans="1:1">
      <c r="A5" s="18" t="s">
        <v>124</v>
      </c>
    </row>
    <row r="7" spans="1:1">
      <c r="A7" s="18" t="s">
        <v>125</v>
      </c>
    </row>
    <row r="8" spans="1:1">
      <c r="A8" s="18" t="s">
        <v>126</v>
      </c>
    </row>
    <row r="9" spans="1:1">
      <c r="A9" s="18" t="s">
        <v>127</v>
      </c>
    </row>
    <row r="10" spans="1:1">
      <c r="A10" s="18" t="s">
        <v>128</v>
      </c>
    </row>
    <row r="11" spans="1:1">
      <c r="A11" s="18" t="s">
        <v>129</v>
      </c>
    </row>
    <row r="13" spans="1:1">
      <c r="A13" s="18" t="s">
        <v>130</v>
      </c>
    </row>
    <row r="14" spans="1:1">
      <c r="A14" s="18" t="s">
        <v>131</v>
      </c>
    </row>
    <row r="15" spans="1:1">
      <c r="A15" s="18" t="s">
        <v>132</v>
      </c>
    </row>
    <row r="16" spans="1:1">
      <c r="A16" s="18" t="s">
        <v>133</v>
      </c>
    </row>
    <row r="17" spans="1:6">
      <c r="A17" s="18" t="s">
        <v>134</v>
      </c>
    </row>
    <row r="18" spans="1:6">
      <c r="A18" s="18" t="s">
        <v>131</v>
      </c>
    </row>
    <row r="19" spans="1:6">
      <c r="B19" s="18" t="s">
        <v>135</v>
      </c>
      <c r="C19" s="18" t="s">
        <v>136</v>
      </c>
      <c r="D19" s="18" t="s">
        <v>137</v>
      </c>
      <c r="E19" s="18" t="s">
        <v>138</v>
      </c>
      <c r="F19" s="18" t="s">
        <v>139</v>
      </c>
    </row>
    <row r="20" spans="1:6">
      <c r="A20" s="18" t="s">
        <v>140</v>
      </c>
    </row>
    <row r="21" spans="1:6">
      <c r="B21" s="18">
        <v>0.25</v>
      </c>
      <c r="C21" s="18">
        <v>0.21</v>
      </c>
      <c r="D21" s="18">
        <v>0.54</v>
      </c>
      <c r="E21" s="18">
        <v>2.3E-2</v>
      </c>
      <c r="F21" s="20">
        <v>0.5</v>
      </c>
    </row>
    <row r="23" spans="1:6">
      <c r="A23" s="18" t="s">
        <v>141</v>
      </c>
    </row>
    <row r="24" spans="1:6">
      <c r="A24" s="18" t="s">
        <v>142</v>
      </c>
    </row>
    <row r="25" spans="1:6">
      <c r="A25" s="18" t="s">
        <v>143</v>
      </c>
    </row>
    <row r="26" spans="1:6">
      <c r="A26" s="18" t="s">
        <v>144</v>
      </c>
    </row>
    <row r="27" spans="1:6">
      <c r="A27" s="18" t="s">
        <v>145</v>
      </c>
    </row>
    <row r="28" spans="1:6">
      <c r="A28" s="18" t="s">
        <v>146</v>
      </c>
    </row>
    <row r="29" spans="1:6">
      <c r="A29" s="18" t="s">
        <v>147</v>
      </c>
    </row>
    <row r="30" spans="1:6">
      <c r="A30" s="18" t="s">
        <v>148</v>
      </c>
    </row>
    <row r="31" spans="1:6">
      <c r="A31" s="18" t="s">
        <v>149</v>
      </c>
    </row>
    <row r="32" spans="1:6">
      <c r="A32" s="18" t="s">
        <v>150</v>
      </c>
    </row>
    <row r="34" spans="1:16">
      <c r="A34" s="18" t="s">
        <v>151</v>
      </c>
    </row>
    <row r="35" spans="1:16">
      <c r="A35" s="18" t="s">
        <v>152</v>
      </c>
    </row>
    <row r="36" spans="1:16">
      <c r="A36" s="18" t="s">
        <v>153</v>
      </c>
    </row>
    <row r="37" spans="1:16">
      <c r="A37" s="18" t="s">
        <v>154</v>
      </c>
    </row>
    <row r="38" spans="1:16">
      <c r="A38" s="18" t="s">
        <v>155</v>
      </c>
      <c r="M38" s="57" t="s">
        <v>156</v>
      </c>
    </row>
    <row r="39" spans="1:16" s="21" customFormat="1" ht="12.75">
      <c r="B39" s="57" t="s">
        <v>157</v>
      </c>
      <c r="C39" s="57" t="s">
        <v>158</v>
      </c>
      <c r="D39" s="57"/>
      <c r="E39" s="57"/>
      <c r="F39" s="57"/>
      <c r="G39" s="57"/>
      <c r="H39" s="58" t="s">
        <v>159</v>
      </c>
      <c r="I39" s="58"/>
      <c r="J39" s="57"/>
      <c r="K39" s="57"/>
      <c r="M39" s="57">
        <v>1.8</v>
      </c>
    </row>
    <row r="40" spans="1:16">
      <c r="B40" s="19" t="s">
        <v>160</v>
      </c>
      <c r="C40" s="19" t="s">
        <v>161</v>
      </c>
      <c r="D40" s="19" t="s">
        <v>162</v>
      </c>
      <c r="E40" s="19" t="s">
        <v>163</v>
      </c>
      <c r="F40" s="19" t="s">
        <v>164</v>
      </c>
      <c r="G40" s="19" t="s">
        <v>165</v>
      </c>
      <c r="H40" s="22" t="s">
        <v>166</v>
      </c>
      <c r="I40" s="22" t="s">
        <v>167</v>
      </c>
      <c r="J40" s="19" t="s">
        <v>168</v>
      </c>
      <c r="K40" s="19" t="s">
        <v>169</v>
      </c>
      <c r="O40" s="19" t="s">
        <v>170</v>
      </c>
      <c r="P40" s="19" t="s">
        <v>30</v>
      </c>
    </row>
    <row r="41" spans="1:16">
      <c r="B41" s="19">
        <v>1</v>
      </c>
      <c r="C41" s="19">
        <v>1</v>
      </c>
      <c r="D41" s="19">
        <v>141</v>
      </c>
      <c r="E41" s="19">
        <v>2.3959999999999999</v>
      </c>
      <c r="F41" s="19">
        <v>5.5540000000000003</v>
      </c>
      <c r="G41" s="19">
        <v>7.81</v>
      </c>
      <c r="H41" s="23">
        <f t="shared" ref="H41:H79" si="0">E41*$B$21+F41*$C$21+G41*$D$21</f>
        <v>5.9827400000000006</v>
      </c>
      <c r="I41" s="24">
        <f>H41*D41*Conv!$D$31/365/Conv!$D$6/Conv!$J$5/10^9</f>
        <v>2.4976189593051727</v>
      </c>
      <c r="J41" s="19" t="str">
        <f t="shared" ref="J41:K79" si="1">VLOOKUP(B41,$O$41:$P$62,2,FALSE)</f>
        <v>R1</v>
      </c>
      <c r="K41" s="19" t="str">
        <f t="shared" si="1"/>
        <v>R1</v>
      </c>
      <c r="L41" s="25"/>
      <c r="M41" s="26">
        <f>I41*$M$39</f>
        <v>4.495714126749311</v>
      </c>
      <c r="O41" s="19">
        <v>1</v>
      </c>
      <c r="P41" s="19" t="s">
        <v>36</v>
      </c>
    </row>
    <row r="42" spans="1:16">
      <c r="B42" s="19">
        <v>2</v>
      </c>
      <c r="C42" s="19">
        <v>1</v>
      </c>
      <c r="D42" s="19">
        <v>208</v>
      </c>
      <c r="E42" s="19">
        <v>2.3959999999999999</v>
      </c>
      <c r="F42" s="19">
        <v>5.5540000000000003</v>
      </c>
      <c r="G42" s="19">
        <v>7.81</v>
      </c>
      <c r="H42" s="23">
        <f t="shared" si="0"/>
        <v>5.9827400000000006</v>
      </c>
      <c r="I42" s="24">
        <f>H42*D42*Conv!$D$31/365/Conv!$D$6/Conv!$J$5/10^9</f>
        <v>3.6844308052161412</v>
      </c>
      <c r="J42" s="19" t="str">
        <f t="shared" si="1"/>
        <v>R2</v>
      </c>
      <c r="K42" s="19" t="str">
        <f t="shared" si="1"/>
        <v>R1</v>
      </c>
      <c r="M42" s="26">
        <f t="shared" ref="M42:M79" si="2">I42*$M$39</f>
        <v>6.6319754493890546</v>
      </c>
      <c r="O42" s="19">
        <v>2</v>
      </c>
      <c r="P42" s="19" t="s">
        <v>76</v>
      </c>
    </row>
    <row r="43" spans="1:16">
      <c r="B43" s="19">
        <v>2</v>
      </c>
      <c r="C43" s="19">
        <v>2</v>
      </c>
      <c r="D43" s="19">
        <v>268</v>
      </c>
      <c r="E43" s="19">
        <v>2.3959999999999999</v>
      </c>
      <c r="F43" s="19">
        <v>5.5540000000000003</v>
      </c>
      <c r="G43" s="19">
        <v>7.81</v>
      </c>
      <c r="H43" s="23">
        <f t="shared" si="0"/>
        <v>5.9827400000000006</v>
      </c>
      <c r="I43" s="24">
        <f>H43*D43*Conv!$D$31/365/Conv!$D$6/Conv!$J$5/10^9</f>
        <v>4.7472473836438756</v>
      </c>
      <c r="J43" s="19" t="str">
        <f t="shared" si="1"/>
        <v>R2</v>
      </c>
      <c r="K43" s="19" t="str">
        <f t="shared" si="1"/>
        <v>R2</v>
      </c>
      <c r="M43" s="26">
        <f t="shared" si="2"/>
        <v>8.545045290558976</v>
      </c>
      <c r="O43" s="19">
        <v>3</v>
      </c>
      <c r="P43" s="19" t="s">
        <v>79</v>
      </c>
    </row>
    <row r="44" spans="1:16">
      <c r="B44" s="19">
        <v>3</v>
      </c>
      <c r="C44" s="19">
        <v>2</v>
      </c>
      <c r="D44" s="19">
        <v>264</v>
      </c>
      <c r="E44" s="19">
        <v>2.3959999999999999</v>
      </c>
      <c r="F44" s="19">
        <v>5.5540000000000003</v>
      </c>
      <c r="G44" s="19">
        <v>5.2629999999999999</v>
      </c>
      <c r="H44" s="23">
        <f t="shared" si="0"/>
        <v>4.6073599999999999</v>
      </c>
      <c r="I44" s="24">
        <f>H44*D44*Conv!$D$31/365/Conv!$D$6/Conv!$J$5/10^9</f>
        <v>3.6013307948286428</v>
      </c>
      <c r="J44" s="19" t="str">
        <f t="shared" si="1"/>
        <v>R3</v>
      </c>
      <c r="K44" s="19" t="str">
        <f t="shared" si="1"/>
        <v>R2</v>
      </c>
      <c r="M44" s="26">
        <f t="shared" si="2"/>
        <v>6.4823954306915574</v>
      </c>
      <c r="O44" s="19">
        <v>4</v>
      </c>
      <c r="P44" s="19" t="s">
        <v>64</v>
      </c>
    </row>
    <row r="45" spans="1:16">
      <c r="B45" s="19">
        <v>3</v>
      </c>
      <c r="C45" s="19">
        <v>3</v>
      </c>
      <c r="D45" s="19">
        <v>238</v>
      </c>
      <c r="E45" s="19">
        <v>2.2599999999999998</v>
      </c>
      <c r="F45" s="19">
        <v>2.3530000000000002</v>
      </c>
      <c r="G45" s="19">
        <v>3.2429999999999999</v>
      </c>
      <c r="H45" s="23">
        <f t="shared" si="0"/>
        <v>2.8103499999999997</v>
      </c>
      <c r="I45" s="24">
        <f>H45*D45*Conv!$D$31/365/Conv!$D$6/Conv!$J$5/10^9</f>
        <v>1.980360737560277</v>
      </c>
      <c r="J45" s="19" t="str">
        <f t="shared" si="1"/>
        <v>R3</v>
      </c>
      <c r="K45" s="19" t="str">
        <f t="shared" si="1"/>
        <v>R3</v>
      </c>
      <c r="M45" s="26">
        <f t="shared" si="2"/>
        <v>3.5646493276084987</v>
      </c>
      <c r="O45" s="19">
        <v>5</v>
      </c>
      <c r="P45" s="19" t="s">
        <v>68</v>
      </c>
    </row>
    <row r="46" spans="1:16">
      <c r="B46" s="19">
        <v>3</v>
      </c>
      <c r="C46" s="19">
        <v>5</v>
      </c>
      <c r="D46" s="19">
        <v>510</v>
      </c>
      <c r="E46" s="19">
        <v>1.6739999999999999</v>
      </c>
      <c r="F46" s="19">
        <v>5.0590000000000002</v>
      </c>
      <c r="G46" s="19">
        <v>6.7869999999999999</v>
      </c>
      <c r="H46" s="23">
        <f t="shared" si="0"/>
        <v>5.1458700000000004</v>
      </c>
      <c r="I46" s="24">
        <f>H46*D46*Conv!$D$31/365/Conv!$D$6/Conv!$J$5/10^9</f>
        <v>7.7702667247261807</v>
      </c>
      <c r="J46" s="19" t="str">
        <f t="shared" si="1"/>
        <v>R3</v>
      </c>
      <c r="K46" s="19" t="str">
        <f t="shared" si="1"/>
        <v>R5</v>
      </c>
      <c r="M46" s="26">
        <f t="shared" si="2"/>
        <v>13.986480104507125</v>
      </c>
      <c r="O46" s="19">
        <v>6</v>
      </c>
      <c r="P46" s="19" t="s">
        <v>86</v>
      </c>
    </row>
    <row r="47" spans="1:16">
      <c r="B47" s="19">
        <v>4</v>
      </c>
      <c r="C47" s="19">
        <v>3</v>
      </c>
      <c r="D47" s="19">
        <v>604</v>
      </c>
      <c r="E47" s="19">
        <v>2.012</v>
      </c>
      <c r="F47" s="19">
        <v>4.6379999999999999</v>
      </c>
      <c r="G47" s="19">
        <v>6.34</v>
      </c>
      <c r="H47" s="23">
        <f t="shared" si="0"/>
        <v>4.9005799999999997</v>
      </c>
      <c r="I47" s="24">
        <f>H47*D47*Conv!$D$31/365/Conv!$D$6/Conv!$J$5/10^9</f>
        <v>8.7637778883323065</v>
      </c>
      <c r="J47" s="19" t="str">
        <f t="shared" si="1"/>
        <v>R4</v>
      </c>
      <c r="K47" s="19" t="str">
        <f t="shared" si="1"/>
        <v>R3</v>
      </c>
      <c r="M47" s="26">
        <f t="shared" si="2"/>
        <v>15.774800198998152</v>
      </c>
      <c r="O47" s="19">
        <v>7</v>
      </c>
      <c r="P47" s="19" t="s">
        <v>171</v>
      </c>
    </row>
    <row r="48" spans="1:16">
      <c r="B48" s="19">
        <v>4</v>
      </c>
      <c r="C48" s="19">
        <v>4</v>
      </c>
      <c r="D48" s="19">
        <v>338</v>
      </c>
      <c r="E48" s="19">
        <v>1.9870000000000001</v>
      </c>
      <c r="F48" s="19">
        <v>4.6379999999999999</v>
      </c>
      <c r="G48" s="19">
        <v>6.34</v>
      </c>
      <c r="H48" s="23">
        <f t="shared" si="0"/>
        <v>4.8943300000000001</v>
      </c>
      <c r="I48" s="24">
        <f>H48*D48*Conv!$D$31/365/Conv!$D$6/Conv!$J$5/10^9</f>
        <v>4.8979786623189314</v>
      </c>
      <c r="J48" s="19" t="str">
        <f t="shared" si="1"/>
        <v>R4</v>
      </c>
      <c r="K48" s="19" t="str">
        <f t="shared" si="1"/>
        <v>R4</v>
      </c>
      <c r="M48" s="26">
        <f t="shared" si="2"/>
        <v>8.8163615921740774</v>
      </c>
      <c r="O48" s="19">
        <v>8</v>
      </c>
      <c r="P48" s="19" t="s">
        <v>172</v>
      </c>
    </row>
    <row r="49" spans="2:16">
      <c r="B49" s="19">
        <v>5</v>
      </c>
      <c r="C49" s="19">
        <v>2</v>
      </c>
      <c r="D49" s="19">
        <v>523</v>
      </c>
      <c r="E49" s="19">
        <v>1.6739999999999999</v>
      </c>
      <c r="F49" s="19">
        <v>5.0590000000000002</v>
      </c>
      <c r="G49" s="19">
        <v>6.7869999999999999</v>
      </c>
      <c r="H49" s="23">
        <f t="shared" si="0"/>
        <v>5.1458700000000004</v>
      </c>
      <c r="I49" s="24">
        <f>H49*D49*Conv!$D$31/365/Conv!$D$6/Conv!$J$5/10^9</f>
        <v>7.9683323471211613</v>
      </c>
      <c r="J49" s="19" t="str">
        <f t="shared" si="1"/>
        <v>R5</v>
      </c>
      <c r="K49" s="19" t="str">
        <f t="shared" si="1"/>
        <v>R2</v>
      </c>
      <c r="M49" s="26">
        <f t="shared" si="2"/>
        <v>14.342998224818091</v>
      </c>
      <c r="O49" s="19">
        <v>9</v>
      </c>
      <c r="P49" s="19" t="s">
        <v>173</v>
      </c>
    </row>
    <row r="50" spans="2:16">
      <c r="B50" s="19">
        <v>5</v>
      </c>
      <c r="C50" s="19">
        <v>5</v>
      </c>
      <c r="D50" s="19">
        <v>194</v>
      </c>
      <c r="E50" s="19">
        <v>1.6739999999999999</v>
      </c>
      <c r="F50" s="19">
        <v>5.0590000000000002</v>
      </c>
      <c r="G50" s="19">
        <v>6.7869999999999999</v>
      </c>
      <c r="H50" s="23">
        <f t="shared" si="0"/>
        <v>5.1458700000000004</v>
      </c>
      <c r="I50" s="24">
        <f>H50*D50*Conv!$D$31/365/Conv!$D$6/Conv!$J$5/10^9</f>
        <v>2.9557485188174093</v>
      </c>
      <c r="J50" s="19" t="str">
        <f t="shared" si="1"/>
        <v>R5</v>
      </c>
      <c r="K50" s="19" t="str">
        <f t="shared" si="1"/>
        <v>R5</v>
      </c>
      <c r="M50" s="26">
        <f t="shared" si="2"/>
        <v>5.3203473338713367</v>
      </c>
      <c r="O50" s="19">
        <v>10</v>
      </c>
      <c r="P50" s="19" t="s">
        <v>68</v>
      </c>
    </row>
    <row r="51" spans="2:16">
      <c r="B51" s="19">
        <v>6</v>
      </c>
      <c r="C51" s="19">
        <v>3</v>
      </c>
      <c r="D51" s="19">
        <v>494</v>
      </c>
      <c r="E51" s="19">
        <v>1.6739999999999999</v>
      </c>
      <c r="F51" s="19">
        <v>5.0590000000000002</v>
      </c>
      <c r="G51" s="19">
        <v>6.7869999999999999</v>
      </c>
      <c r="H51" s="23">
        <f t="shared" si="0"/>
        <v>5.1458700000000004</v>
      </c>
      <c r="I51" s="24">
        <f>H51*D51*Conv!$D$31/365/Conv!$D$6/Conv!$J$5/10^9</f>
        <v>7.5264936510092806</v>
      </c>
      <c r="J51" s="19" t="str">
        <f t="shared" si="1"/>
        <v>R6</v>
      </c>
      <c r="K51" s="19" t="str">
        <f t="shared" si="1"/>
        <v>R3</v>
      </c>
      <c r="M51" s="26">
        <f t="shared" si="2"/>
        <v>13.547688571816705</v>
      </c>
      <c r="O51" s="19">
        <v>11</v>
      </c>
      <c r="P51" s="19" t="s">
        <v>172</v>
      </c>
    </row>
    <row r="52" spans="2:16">
      <c r="B52" s="19">
        <v>6</v>
      </c>
      <c r="C52" s="19">
        <v>5</v>
      </c>
      <c r="D52" s="19">
        <v>447</v>
      </c>
      <c r="E52" s="19">
        <v>1.6739999999999999</v>
      </c>
      <c r="F52" s="19">
        <v>5.0590000000000002</v>
      </c>
      <c r="G52" s="19">
        <v>6.7869999999999999</v>
      </c>
      <c r="H52" s="23">
        <f t="shared" si="0"/>
        <v>5.1458700000000004</v>
      </c>
      <c r="I52" s="24">
        <f>H52*D52*Conv!$D$31/365/Conv!$D$6/Conv!$J$5/10^9</f>
        <v>6.8104102469658869</v>
      </c>
      <c r="J52" s="19" t="str">
        <f t="shared" si="1"/>
        <v>R6</v>
      </c>
      <c r="K52" s="19" t="str">
        <f t="shared" si="1"/>
        <v>R5</v>
      </c>
      <c r="M52" s="26">
        <f t="shared" si="2"/>
        <v>12.258738444538597</v>
      </c>
      <c r="O52" s="19">
        <v>12</v>
      </c>
      <c r="P52" s="19" t="s">
        <v>173</v>
      </c>
    </row>
    <row r="53" spans="2:16">
      <c r="B53" s="19">
        <v>6</v>
      </c>
      <c r="C53" s="19">
        <v>6</v>
      </c>
      <c r="D53" s="19">
        <v>364</v>
      </c>
      <c r="E53" s="19">
        <v>1.6739999999999999</v>
      </c>
      <c r="F53" s="19">
        <v>5.0590000000000002</v>
      </c>
      <c r="G53" s="19">
        <v>6.7869999999999999</v>
      </c>
      <c r="H53" s="23">
        <f t="shared" si="0"/>
        <v>5.1458700000000004</v>
      </c>
      <c r="I53" s="24">
        <f>H53*D53*Conv!$D$31/365/Conv!$D$6/Conv!$J$5/10^9</f>
        <v>5.5458374270594692</v>
      </c>
      <c r="J53" s="19" t="str">
        <f t="shared" si="1"/>
        <v>R6</v>
      </c>
      <c r="K53" s="19" t="str">
        <f t="shared" si="1"/>
        <v>R6</v>
      </c>
      <c r="M53" s="26">
        <f t="shared" si="2"/>
        <v>9.9825073687070454</v>
      </c>
      <c r="O53" s="19">
        <v>13</v>
      </c>
      <c r="P53" s="19" t="s">
        <v>174</v>
      </c>
    </row>
    <row r="54" spans="2:16">
      <c r="B54" s="19">
        <v>6</v>
      </c>
      <c r="C54" s="19">
        <v>10</v>
      </c>
      <c r="D54" s="19">
        <v>478</v>
      </c>
      <c r="E54" s="19">
        <v>1.6739999999999999</v>
      </c>
      <c r="F54" s="19">
        <v>6.2910000000000004</v>
      </c>
      <c r="G54" s="19">
        <v>6.7869999999999999</v>
      </c>
      <c r="H54" s="23">
        <f t="shared" si="0"/>
        <v>5.4045900000000007</v>
      </c>
      <c r="I54" s="24">
        <f>H54*D54*Conv!$D$31/365/Conv!$D$6/Conv!$J$5/10^9</f>
        <v>7.6488754680605284</v>
      </c>
      <c r="J54" s="19" t="str">
        <f t="shared" si="1"/>
        <v>R6</v>
      </c>
      <c r="K54" s="19" t="str">
        <f t="shared" si="1"/>
        <v>R5</v>
      </c>
      <c r="M54" s="26">
        <f t="shared" si="2"/>
        <v>13.767975842508951</v>
      </c>
      <c r="O54" s="19">
        <v>14</v>
      </c>
      <c r="P54" s="19" t="s">
        <v>174</v>
      </c>
    </row>
    <row r="55" spans="2:16">
      <c r="B55" s="19">
        <v>7</v>
      </c>
      <c r="C55" s="19">
        <v>4</v>
      </c>
      <c r="D55" s="19">
        <v>534</v>
      </c>
      <c r="E55" s="19">
        <v>1.78</v>
      </c>
      <c r="F55" s="19">
        <v>3.2330000000000001</v>
      </c>
      <c r="G55" s="19">
        <v>3.6280000000000001</v>
      </c>
      <c r="H55" s="23">
        <f t="shared" si="0"/>
        <v>3.0830500000000001</v>
      </c>
      <c r="I55" s="24">
        <f>H55*D55*Conv!$D$31/365/Conv!$D$6/Conv!$J$5/10^9</f>
        <v>4.8744853033697666</v>
      </c>
      <c r="J55" s="19" t="str">
        <f t="shared" si="1"/>
        <v>R7</v>
      </c>
      <c r="K55" s="19" t="str">
        <f t="shared" si="1"/>
        <v>R4</v>
      </c>
      <c r="M55" s="26">
        <f t="shared" si="2"/>
        <v>8.7740735460655799</v>
      </c>
      <c r="O55" s="19">
        <v>15</v>
      </c>
      <c r="P55" s="19" t="s">
        <v>174</v>
      </c>
    </row>
    <row r="56" spans="2:16">
      <c r="B56" s="19">
        <v>7</v>
      </c>
      <c r="C56" s="19">
        <v>6</v>
      </c>
      <c r="D56" s="19">
        <v>395</v>
      </c>
      <c r="E56" s="19">
        <v>1.78</v>
      </c>
      <c r="F56" s="19">
        <v>3.2330000000000001</v>
      </c>
      <c r="G56" s="19">
        <v>3.6280000000000001</v>
      </c>
      <c r="H56" s="23">
        <f t="shared" si="0"/>
        <v>3.0830500000000001</v>
      </c>
      <c r="I56" s="24">
        <f>H56*D56*Conv!$D$31/365/Conv!$D$6/Conv!$J$5/10^9</f>
        <v>3.6056586045525432</v>
      </c>
      <c r="J56" s="19" t="str">
        <f t="shared" si="1"/>
        <v>R7</v>
      </c>
      <c r="K56" s="19" t="str">
        <f t="shared" si="1"/>
        <v>R6</v>
      </c>
      <c r="M56" s="26">
        <f t="shared" si="2"/>
        <v>6.4901854881945775</v>
      </c>
      <c r="O56" s="19">
        <v>16</v>
      </c>
      <c r="P56" s="19" t="s">
        <v>174</v>
      </c>
    </row>
    <row r="57" spans="2:16">
      <c r="B57" s="19">
        <v>7</v>
      </c>
      <c r="C57" s="19">
        <v>7</v>
      </c>
      <c r="D57" s="19">
        <v>277</v>
      </c>
      <c r="E57" s="19">
        <v>1.78</v>
      </c>
      <c r="F57" s="19">
        <v>3.2330000000000001</v>
      </c>
      <c r="G57" s="19">
        <v>3.6280000000000001</v>
      </c>
      <c r="H57" s="23">
        <f t="shared" si="0"/>
        <v>3.0830500000000001</v>
      </c>
      <c r="I57" s="24">
        <f>H57*D57*Conv!$D$31/365/Conv!$D$6/Conv!$J$5/10^9</f>
        <v>2.5285251480026689</v>
      </c>
      <c r="J57" s="19" t="str">
        <f t="shared" si="1"/>
        <v>R7</v>
      </c>
      <c r="K57" s="19" t="str">
        <f t="shared" si="1"/>
        <v>R7</v>
      </c>
      <c r="M57" s="26">
        <f t="shared" si="2"/>
        <v>4.5513452664048044</v>
      </c>
      <c r="O57" s="19">
        <v>17</v>
      </c>
      <c r="P57" s="19" t="s">
        <v>174</v>
      </c>
    </row>
    <row r="58" spans="2:16">
      <c r="B58" s="19">
        <v>7</v>
      </c>
      <c r="C58" s="19">
        <v>11</v>
      </c>
      <c r="D58" s="19">
        <v>469</v>
      </c>
      <c r="E58" s="19">
        <v>1.78</v>
      </c>
      <c r="F58" s="19">
        <v>3.2330000000000001</v>
      </c>
      <c r="G58" s="19">
        <v>3.6280000000000001</v>
      </c>
      <c r="H58" s="23">
        <f t="shared" si="0"/>
        <v>3.0830500000000001</v>
      </c>
      <c r="I58" s="24">
        <f>H58*D58*Conv!$D$31/365/Conv!$D$6/Conv!$J$5/10^9</f>
        <v>4.2811490773041578</v>
      </c>
      <c r="J58" s="19" t="str">
        <f t="shared" si="1"/>
        <v>R7</v>
      </c>
      <c r="K58" s="19" t="str">
        <f t="shared" si="1"/>
        <v>R8</v>
      </c>
      <c r="M58" s="26">
        <f t="shared" si="2"/>
        <v>7.7060683391474845</v>
      </c>
      <c r="O58" s="19">
        <v>18</v>
      </c>
      <c r="P58" s="19" t="s">
        <v>174</v>
      </c>
    </row>
    <row r="59" spans="2:16">
      <c r="B59" s="19">
        <v>8</v>
      </c>
      <c r="C59" s="19">
        <v>4</v>
      </c>
      <c r="D59" s="19">
        <v>613</v>
      </c>
      <c r="E59" s="19">
        <v>2.331</v>
      </c>
      <c r="F59" s="19">
        <v>4.2140000000000004</v>
      </c>
      <c r="G59" s="19">
        <v>3.3809999999999998</v>
      </c>
      <c r="H59" s="23">
        <f t="shared" si="0"/>
        <v>3.2934299999999999</v>
      </c>
      <c r="I59" s="24">
        <f>H59*D59*Conv!$D$31/365/Conv!$D$6/Conv!$J$5/10^9</f>
        <v>5.9774486227195114</v>
      </c>
      <c r="J59" s="19" t="str">
        <f t="shared" si="1"/>
        <v>R8</v>
      </c>
      <c r="K59" s="19" t="str">
        <f t="shared" si="1"/>
        <v>R4</v>
      </c>
      <c r="M59" s="26">
        <f t="shared" si="2"/>
        <v>10.75940752089512</v>
      </c>
      <c r="O59" s="19">
        <v>19</v>
      </c>
      <c r="P59" s="19" t="s">
        <v>174</v>
      </c>
    </row>
    <row r="60" spans="2:16">
      <c r="B60" s="19">
        <v>8</v>
      </c>
      <c r="C60" s="19">
        <v>7</v>
      </c>
      <c r="D60" s="19">
        <v>700</v>
      </c>
      <c r="E60" s="19">
        <v>1.6319999999999999</v>
      </c>
      <c r="F60" s="19">
        <v>4.2140000000000004</v>
      </c>
      <c r="G60" s="19">
        <v>3.3809999999999998</v>
      </c>
      <c r="H60" s="23">
        <f t="shared" si="0"/>
        <v>3.1186799999999999</v>
      </c>
      <c r="I60" s="24">
        <f>H60*D60*Conv!$D$31/365/Conv!$D$6/Conv!$J$5/10^9</f>
        <v>6.4636196925592104</v>
      </c>
      <c r="J60" s="19" t="str">
        <f t="shared" si="1"/>
        <v>R8</v>
      </c>
      <c r="K60" s="19" t="str">
        <f t="shared" si="1"/>
        <v>R7</v>
      </c>
      <c r="M60" s="26">
        <f t="shared" si="2"/>
        <v>11.63451544660658</v>
      </c>
      <c r="O60" s="19">
        <v>20</v>
      </c>
      <c r="P60" s="19" t="s">
        <v>175</v>
      </c>
    </row>
    <row r="61" spans="2:16">
      <c r="B61" s="19">
        <v>8</v>
      </c>
      <c r="C61" s="19">
        <v>8</v>
      </c>
      <c r="D61" s="19">
        <v>525</v>
      </c>
      <c r="E61" s="19">
        <v>1.6319999999999999</v>
      </c>
      <c r="F61" s="19">
        <v>4.2140000000000004</v>
      </c>
      <c r="G61" s="19">
        <v>3.3809999999999998</v>
      </c>
      <c r="H61" s="23">
        <f t="shared" si="0"/>
        <v>3.1186799999999999</v>
      </c>
      <c r="I61" s="24">
        <f>H61*D61*Conv!$D$31/365/Conv!$D$6/Conv!$J$5/10^9</f>
        <v>4.847714769419408</v>
      </c>
      <c r="J61" s="19" t="str">
        <f t="shared" si="1"/>
        <v>R8</v>
      </c>
      <c r="K61" s="19" t="str">
        <f t="shared" si="1"/>
        <v>R8</v>
      </c>
      <c r="M61" s="26">
        <f t="shared" si="2"/>
        <v>8.7258865849549352</v>
      </c>
      <c r="O61" s="19">
        <v>21</v>
      </c>
      <c r="P61" s="19" t="s">
        <v>175</v>
      </c>
    </row>
    <row r="62" spans="2:16">
      <c r="B62" s="19">
        <v>8</v>
      </c>
      <c r="C62" s="19">
        <v>9</v>
      </c>
      <c r="D62" s="19">
        <v>790</v>
      </c>
      <c r="E62" s="19">
        <v>1.6319999999999999</v>
      </c>
      <c r="F62" s="19">
        <v>4.2140000000000004</v>
      </c>
      <c r="G62" s="19">
        <v>3.3809999999999998</v>
      </c>
      <c r="H62" s="23">
        <f t="shared" si="0"/>
        <v>3.1186799999999999</v>
      </c>
      <c r="I62" s="24">
        <f>H62*D62*Conv!$D$31/365/Conv!$D$6/Conv!$J$5/10^9</f>
        <v>7.2946565101739651</v>
      </c>
      <c r="J62" s="19" t="str">
        <f t="shared" si="1"/>
        <v>R8</v>
      </c>
      <c r="K62" s="19" t="str">
        <f t="shared" si="1"/>
        <v>R9</v>
      </c>
      <c r="M62" s="26">
        <f t="shared" si="2"/>
        <v>13.130381718313137</v>
      </c>
      <c r="O62" s="19">
        <v>22</v>
      </c>
      <c r="P62" s="19" t="s">
        <v>175</v>
      </c>
    </row>
    <row r="63" spans="2:16">
      <c r="B63" s="19">
        <v>8</v>
      </c>
      <c r="C63" s="19">
        <v>11</v>
      </c>
      <c r="D63" s="19">
        <v>355</v>
      </c>
      <c r="E63" s="19">
        <v>1.6319999999999999</v>
      </c>
      <c r="F63" s="19">
        <v>4.2140000000000004</v>
      </c>
      <c r="G63" s="19">
        <v>3.3809999999999998</v>
      </c>
      <c r="H63" s="23">
        <f t="shared" si="0"/>
        <v>3.1186799999999999</v>
      </c>
      <c r="I63" s="24">
        <f>H63*D63*Conv!$D$31/365/Conv!$D$6/Conv!$J$5/10^9</f>
        <v>3.2779785583693135</v>
      </c>
      <c r="J63" s="19" t="str">
        <f t="shared" si="1"/>
        <v>R8</v>
      </c>
      <c r="K63" s="19" t="str">
        <f t="shared" si="1"/>
        <v>R8</v>
      </c>
      <c r="M63" s="26">
        <f t="shared" si="2"/>
        <v>5.9003614050647641</v>
      </c>
    </row>
    <row r="64" spans="2:16">
      <c r="B64" s="19">
        <v>8</v>
      </c>
      <c r="C64" s="19">
        <v>12</v>
      </c>
      <c r="D64" s="19">
        <v>710</v>
      </c>
      <c r="E64" s="19">
        <v>1.6319999999999999</v>
      </c>
      <c r="F64" s="19">
        <v>4.2140000000000004</v>
      </c>
      <c r="G64" s="19">
        <v>3.3809999999999998</v>
      </c>
      <c r="H64" s="23">
        <f t="shared" si="0"/>
        <v>3.1186799999999999</v>
      </c>
      <c r="I64" s="24">
        <f>H64*D64*Conv!$D$31/365/Conv!$D$6/Conv!$J$5/10^9</f>
        <v>6.555957116738627</v>
      </c>
      <c r="J64" s="19" t="str">
        <f t="shared" si="1"/>
        <v>R8</v>
      </c>
      <c r="K64" s="19" t="str">
        <f t="shared" si="1"/>
        <v>R9</v>
      </c>
      <c r="M64" s="26">
        <f t="shared" si="2"/>
        <v>11.800722810129528</v>
      </c>
    </row>
    <row r="65" spans="2:13">
      <c r="B65" s="19">
        <v>9</v>
      </c>
      <c r="C65" s="19">
        <v>9</v>
      </c>
      <c r="D65" s="19">
        <v>465</v>
      </c>
      <c r="E65" s="19">
        <v>1.2350000000000001</v>
      </c>
      <c r="F65" s="19">
        <v>4.2140000000000004</v>
      </c>
      <c r="G65" s="19">
        <v>3.3809999999999998</v>
      </c>
      <c r="H65" s="23">
        <f t="shared" si="0"/>
        <v>3.0194299999999998</v>
      </c>
      <c r="I65" s="24">
        <f>H65*D65*Conv!$D$31/365/Conv!$D$6/Conv!$J$5/10^9</f>
        <v>4.1570462740927869</v>
      </c>
      <c r="J65" s="19" t="str">
        <f t="shared" si="1"/>
        <v>R9</v>
      </c>
      <c r="K65" s="19" t="str">
        <f t="shared" si="1"/>
        <v>R9</v>
      </c>
      <c r="M65" s="26">
        <f t="shared" si="2"/>
        <v>7.4826832933670167</v>
      </c>
    </row>
    <row r="66" spans="2:13">
      <c r="B66" s="19">
        <v>9</v>
      </c>
      <c r="C66" s="19">
        <v>12</v>
      </c>
      <c r="D66" s="19">
        <v>355</v>
      </c>
      <c r="E66" s="19">
        <v>1.2350000000000001</v>
      </c>
      <c r="F66" s="19">
        <v>4.2140000000000004</v>
      </c>
      <c r="G66" s="19">
        <v>3.3809999999999998</v>
      </c>
      <c r="H66" s="23">
        <f t="shared" si="0"/>
        <v>3.0194299999999998</v>
      </c>
      <c r="I66" s="24">
        <f>H66*D66*Conv!$D$31/365/Conv!$D$6/Conv!$J$5/10^9</f>
        <v>3.1736589834471811</v>
      </c>
      <c r="J66" s="19" t="str">
        <f t="shared" si="1"/>
        <v>R9</v>
      </c>
      <c r="K66" s="19" t="str">
        <f t="shared" si="1"/>
        <v>R9</v>
      </c>
      <c r="M66" s="26">
        <f t="shared" si="2"/>
        <v>5.7125861702049265</v>
      </c>
    </row>
    <row r="67" spans="2:13">
      <c r="B67" s="19">
        <v>10</v>
      </c>
      <c r="C67" s="19">
        <v>10</v>
      </c>
      <c r="D67" s="19">
        <v>150</v>
      </c>
      <c r="E67" s="19">
        <v>1.6739999999999999</v>
      </c>
      <c r="F67" s="19">
        <v>6.2910000000000004</v>
      </c>
      <c r="G67" s="19">
        <v>6.7869999999999999</v>
      </c>
      <c r="H67" s="23">
        <f t="shared" si="0"/>
        <v>5.4045900000000007</v>
      </c>
      <c r="I67" s="24">
        <f>H67*D67*Conv!$D$31/365/Conv!$D$6/Conv!$J$5/10^9</f>
        <v>2.400274728470877</v>
      </c>
      <c r="J67" s="19" t="str">
        <f t="shared" si="1"/>
        <v>R5</v>
      </c>
      <c r="K67" s="19" t="str">
        <f t="shared" si="1"/>
        <v>R5</v>
      </c>
      <c r="M67" s="26">
        <f t="shared" si="2"/>
        <v>4.3204945112475786</v>
      </c>
    </row>
    <row r="68" spans="2:13">
      <c r="B68" s="19">
        <v>11</v>
      </c>
      <c r="C68" s="19">
        <v>7</v>
      </c>
      <c r="D68" s="19">
        <v>277</v>
      </c>
      <c r="E68" s="19">
        <v>1.347</v>
      </c>
      <c r="F68" s="19">
        <v>3.2330000000000001</v>
      </c>
      <c r="G68" s="19">
        <v>3.6280000000000001</v>
      </c>
      <c r="H68" s="23">
        <f t="shared" si="0"/>
        <v>2.9748000000000001</v>
      </c>
      <c r="I68" s="24">
        <f>H68*D68*Conv!$D$31/365/Conv!$D$6/Conv!$J$5/10^9</f>
        <v>2.439745255600247</v>
      </c>
      <c r="J68" s="19" t="str">
        <f t="shared" si="1"/>
        <v>R8</v>
      </c>
      <c r="K68" s="19" t="str">
        <f t="shared" si="1"/>
        <v>R7</v>
      </c>
      <c r="M68" s="26">
        <f t="shared" si="2"/>
        <v>4.391541460080445</v>
      </c>
    </row>
    <row r="69" spans="2:13">
      <c r="B69" s="19">
        <v>11</v>
      </c>
      <c r="C69" s="19">
        <v>11</v>
      </c>
      <c r="D69" s="19">
        <v>504</v>
      </c>
      <c r="E69" s="19">
        <v>1.2350000000000001</v>
      </c>
      <c r="F69" s="19">
        <v>3.2330000000000001</v>
      </c>
      <c r="G69" s="19">
        <v>3.6280000000000001</v>
      </c>
      <c r="H69" s="23">
        <f t="shared" si="0"/>
        <v>2.9468000000000005</v>
      </c>
      <c r="I69" s="24">
        <f>H69*D69*Conv!$D$31/365/Conv!$D$6/Conv!$J$5/10^9</f>
        <v>4.3973206764477624</v>
      </c>
      <c r="J69" s="19" t="str">
        <f t="shared" si="1"/>
        <v>R8</v>
      </c>
      <c r="K69" s="19" t="str">
        <f t="shared" si="1"/>
        <v>R8</v>
      </c>
      <c r="M69" s="26">
        <f t="shared" si="2"/>
        <v>7.9151772176059723</v>
      </c>
    </row>
    <row r="70" spans="2:13">
      <c r="B70" s="19">
        <v>11</v>
      </c>
      <c r="C70" s="19">
        <v>12</v>
      </c>
      <c r="D70" s="19">
        <v>320</v>
      </c>
      <c r="E70" s="19">
        <v>1.2350000000000001</v>
      </c>
      <c r="F70" s="19">
        <v>3.2330000000000001</v>
      </c>
      <c r="G70" s="19">
        <v>3.6280000000000001</v>
      </c>
      <c r="H70" s="23">
        <f t="shared" si="0"/>
        <v>2.9468000000000005</v>
      </c>
      <c r="I70" s="24">
        <f>H70*D70*Conv!$D$31/365/Conv!$D$6/Conv!$J$5/10^9</f>
        <v>2.7919496358398495</v>
      </c>
      <c r="J70" s="19" t="str">
        <f t="shared" si="1"/>
        <v>R8</v>
      </c>
      <c r="K70" s="19" t="str">
        <f t="shared" si="1"/>
        <v>R9</v>
      </c>
      <c r="M70" s="26">
        <f t="shared" si="2"/>
        <v>5.0255093445117289</v>
      </c>
    </row>
    <row r="71" spans="2:13">
      <c r="B71" s="19">
        <v>12</v>
      </c>
      <c r="C71" s="19">
        <v>12</v>
      </c>
      <c r="D71" s="19">
        <v>385</v>
      </c>
      <c r="E71" s="19">
        <v>1.2350000000000001</v>
      </c>
      <c r="F71" s="19">
        <v>3.0070000000000001</v>
      </c>
      <c r="G71" s="19">
        <v>3.3069999999999999</v>
      </c>
      <c r="H71" s="23">
        <f t="shared" si="0"/>
        <v>2.726</v>
      </c>
      <c r="I71" s="24">
        <f>H71*D71*Conv!$D$31/365/Conv!$D$6/Conv!$J$5/10^9</f>
        <v>3.1073739547032795</v>
      </c>
      <c r="J71" s="19" t="str">
        <f t="shared" si="1"/>
        <v>R9</v>
      </c>
      <c r="K71" s="19" t="str">
        <f t="shared" si="1"/>
        <v>R9</v>
      </c>
      <c r="M71" s="26">
        <f t="shared" si="2"/>
        <v>5.5932731184659028</v>
      </c>
    </row>
    <row r="72" spans="2:13">
      <c r="B72" s="19">
        <v>13</v>
      </c>
      <c r="C72" s="19">
        <v>1</v>
      </c>
      <c r="D72" s="19">
        <v>218</v>
      </c>
      <c r="E72" s="19">
        <v>2.3959999999999999</v>
      </c>
      <c r="F72" s="19">
        <v>5.5540000000000003</v>
      </c>
      <c r="G72" s="19">
        <v>3.4860000000000002</v>
      </c>
      <c r="H72" s="23">
        <f t="shared" si="0"/>
        <v>3.64778</v>
      </c>
      <c r="I72" s="24">
        <f>H72*D72*Conv!$D$31/365/Conv!$D$6/Conv!$J$5/10^9</f>
        <v>2.3544640937754586</v>
      </c>
      <c r="J72" s="19" t="str">
        <f t="shared" si="1"/>
        <v>C</v>
      </c>
      <c r="K72" s="19" t="str">
        <f t="shared" si="1"/>
        <v>R1</v>
      </c>
      <c r="M72" s="26">
        <f t="shared" si="2"/>
        <v>4.2380353687958259</v>
      </c>
    </row>
    <row r="73" spans="2:13">
      <c r="B73" s="19">
        <v>14</v>
      </c>
      <c r="C73" s="19">
        <v>2</v>
      </c>
      <c r="D73" s="19">
        <v>137</v>
      </c>
      <c r="E73" s="19">
        <v>2.1659999999999999</v>
      </c>
      <c r="F73" s="19">
        <v>5.5540000000000003</v>
      </c>
      <c r="G73" s="19">
        <v>3.4860000000000002</v>
      </c>
      <c r="H73" s="23">
        <f t="shared" si="0"/>
        <v>3.5902800000000004</v>
      </c>
      <c r="I73" s="24">
        <f>H73*D73*Conv!$D$31/365/Conv!$D$6/Conv!$J$5/10^9</f>
        <v>1.4563166916052412</v>
      </c>
      <c r="J73" s="19" t="str">
        <f t="shared" si="1"/>
        <v>C</v>
      </c>
      <c r="K73" s="19" t="str">
        <f t="shared" si="1"/>
        <v>R2</v>
      </c>
      <c r="M73" s="26">
        <f t="shared" si="2"/>
        <v>2.6213700448894341</v>
      </c>
    </row>
    <row r="74" spans="2:13">
      <c r="B74" s="19">
        <v>15</v>
      </c>
      <c r="C74" s="19">
        <v>3</v>
      </c>
      <c r="D74" s="19">
        <v>163</v>
      </c>
      <c r="E74" s="19">
        <v>2.1720000000000002</v>
      </c>
      <c r="F74" s="19">
        <v>4.6379999999999999</v>
      </c>
      <c r="G74" s="19">
        <v>3.2429999999999999</v>
      </c>
      <c r="H74" s="23">
        <f t="shared" si="0"/>
        <v>3.2682000000000002</v>
      </c>
      <c r="I74" s="24">
        <f>H74*D74*Conv!$D$31/365/Conv!$D$6/Conv!$J$5/10^9</f>
        <v>1.5772595669198821</v>
      </c>
      <c r="J74" s="19" t="str">
        <f t="shared" si="1"/>
        <v>C</v>
      </c>
      <c r="K74" s="19" t="str">
        <f t="shared" si="1"/>
        <v>R3</v>
      </c>
      <c r="M74" s="26">
        <f t="shared" si="2"/>
        <v>2.8390672204557879</v>
      </c>
    </row>
    <row r="75" spans="2:13">
      <c r="B75" s="19">
        <v>16</v>
      </c>
      <c r="C75" s="19">
        <v>4</v>
      </c>
      <c r="D75" s="19">
        <v>300</v>
      </c>
      <c r="E75" s="19">
        <v>2.012</v>
      </c>
      <c r="F75" s="19">
        <v>3.4249999999999998</v>
      </c>
      <c r="G75" s="19">
        <v>2.2149999999999999</v>
      </c>
      <c r="H75" s="23">
        <f t="shared" si="0"/>
        <v>2.4183499999999998</v>
      </c>
      <c r="I75" s="24">
        <f>H75*D75*Conv!$D$31/365/Conv!$D$6/Conv!$J$5/10^9</f>
        <v>2.1480646597050077</v>
      </c>
      <c r="J75" s="19" t="str">
        <f t="shared" si="1"/>
        <v>C</v>
      </c>
      <c r="K75" s="19" t="str">
        <f t="shared" si="1"/>
        <v>R4</v>
      </c>
      <c r="M75" s="26">
        <f t="shared" si="2"/>
        <v>3.866516387469014</v>
      </c>
    </row>
    <row r="76" spans="2:13">
      <c r="B76" s="19">
        <v>17</v>
      </c>
      <c r="C76" s="19">
        <v>4</v>
      </c>
      <c r="D76" s="19">
        <v>955</v>
      </c>
      <c r="E76" s="19">
        <v>2.012</v>
      </c>
      <c r="F76" s="19">
        <v>4.2140000000000004</v>
      </c>
      <c r="G76" s="19">
        <v>2.2149999999999999</v>
      </c>
      <c r="H76" s="23">
        <f t="shared" si="0"/>
        <v>2.5840399999999999</v>
      </c>
      <c r="I76" s="24">
        <f>H76*D76*Conv!$D$31/365/Conv!$D$6/Conv!$J$5/10^9</f>
        <v>7.3065026128245059</v>
      </c>
      <c r="J76" s="19" t="str">
        <f t="shared" si="1"/>
        <v>C</v>
      </c>
      <c r="K76" s="19" t="str">
        <f t="shared" si="1"/>
        <v>R4</v>
      </c>
      <c r="M76" s="26">
        <f t="shared" si="2"/>
        <v>13.151704703084111</v>
      </c>
    </row>
    <row r="77" spans="2:13">
      <c r="B77" s="19">
        <v>17</v>
      </c>
      <c r="C77" s="19">
        <v>8</v>
      </c>
      <c r="D77" s="19">
        <v>620</v>
      </c>
      <c r="E77" s="19">
        <v>2.012</v>
      </c>
      <c r="F77" s="19">
        <v>4.2140000000000004</v>
      </c>
      <c r="G77" s="19">
        <v>1.9</v>
      </c>
      <c r="H77" s="23">
        <f t="shared" si="0"/>
        <v>2.4139400000000002</v>
      </c>
      <c r="I77" s="24">
        <f>H77*D77*Conv!$D$31/365/Conv!$D$6/Conv!$J$5/10^9</f>
        <v>4.4312382504351451</v>
      </c>
      <c r="J77" s="19" t="str">
        <f t="shared" si="1"/>
        <v>C</v>
      </c>
      <c r="K77" s="19" t="str">
        <f t="shared" si="1"/>
        <v>R8</v>
      </c>
      <c r="M77" s="26">
        <f t="shared" si="2"/>
        <v>7.9762288507832615</v>
      </c>
    </row>
    <row r="78" spans="2:13">
      <c r="B78" s="19">
        <v>18</v>
      </c>
      <c r="C78" s="19">
        <v>9</v>
      </c>
      <c r="D78" s="19">
        <v>265</v>
      </c>
      <c r="E78" s="19">
        <v>1.2350000000000001</v>
      </c>
      <c r="F78" s="19">
        <v>4.2140000000000004</v>
      </c>
      <c r="G78" s="19">
        <v>3.3809999999999998</v>
      </c>
      <c r="H78" s="23">
        <f t="shared" si="0"/>
        <v>3.0194299999999998</v>
      </c>
      <c r="I78" s="24">
        <f>H78*D78*Conv!$D$31/365/Conv!$D$6/Conv!$J$5/10^9</f>
        <v>2.3690693820098683</v>
      </c>
      <c r="J78" s="19" t="str">
        <f t="shared" si="1"/>
        <v>C</v>
      </c>
      <c r="K78" s="19" t="str">
        <f t="shared" si="1"/>
        <v>R9</v>
      </c>
      <c r="M78" s="26">
        <f t="shared" si="2"/>
        <v>4.2643248876177626</v>
      </c>
    </row>
    <row r="79" spans="2:13">
      <c r="B79" s="19">
        <v>19</v>
      </c>
      <c r="C79" s="19">
        <v>9</v>
      </c>
      <c r="D79" s="19">
        <v>793</v>
      </c>
      <c r="E79" s="19">
        <v>1.2350000000000001</v>
      </c>
      <c r="F79" s="19">
        <v>4.2140000000000004</v>
      </c>
      <c r="G79" s="19">
        <v>3.3809999999999998</v>
      </c>
      <c r="H79" s="23">
        <f t="shared" si="0"/>
        <v>3.0194299999999998</v>
      </c>
      <c r="I79" s="24">
        <f>H79*D79*Conv!$D$31/365/Conv!$D$6/Conv!$J$5/10^9</f>
        <v>7.0893283771087754</v>
      </c>
      <c r="J79" s="19" t="str">
        <f t="shared" si="1"/>
        <v>C</v>
      </c>
      <c r="K79" s="19" t="str">
        <f t="shared" si="1"/>
        <v>R9</v>
      </c>
      <c r="M79" s="26">
        <f t="shared" si="2"/>
        <v>12.760791078795796</v>
      </c>
    </row>
    <row r="84" spans="1:7">
      <c r="A84" s="18" t="s">
        <v>176</v>
      </c>
    </row>
    <row r="85" spans="1:7">
      <c r="A85" s="18" t="s">
        <v>177</v>
      </c>
    </row>
    <row r="87" spans="1:7">
      <c r="B87" s="18" t="s">
        <v>178</v>
      </c>
      <c r="C87" s="18" t="s">
        <v>179</v>
      </c>
      <c r="D87" s="18" t="s">
        <v>180</v>
      </c>
      <c r="E87" s="18" t="s">
        <v>29</v>
      </c>
      <c r="F87" s="18" t="s">
        <v>181</v>
      </c>
      <c r="G87" s="18" t="s">
        <v>182</v>
      </c>
    </row>
    <row r="88" spans="1:7">
      <c r="C88" s="18" t="s">
        <v>183</v>
      </c>
      <c r="D88" s="18" t="s">
        <v>184</v>
      </c>
      <c r="E88" s="18" t="s">
        <v>185</v>
      </c>
      <c r="F88" s="18" t="s">
        <v>186</v>
      </c>
      <c r="G88" s="18" t="s">
        <v>187</v>
      </c>
    </row>
    <row r="89" spans="1:7">
      <c r="A89" s="18" t="s">
        <v>188</v>
      </c>
      <c r="B89" s="18" t="s">
        <v>189</v>
      </c>
      <c r="C89" s="18">
        <v>14.6</v>
      </c>
      <c r="D89" s="18">
        <v>3.9</v>
      </c>
      <c r="E89" s="20">
        <f>C89*1000*Conv!$D$38/D89/365/Conv!$D$6/Conv!$J$5/10^9</f>
        <v>9.5119372563945817</v>
      </c>
      <c r="F89" s="18">
        <v>22</v>
      </c>
      <c r="G89" s="20">
        <f>(1+F89/100)*D89*365*Conv!$D$6*Conv!$J$5*10^9</f>
        <v>1872.5943537974397</v>
      </c>
    </row>
    <row r="90" spans="1:7">
      <c r="A90" s="18" t="s">
        <v>190</v>
      </c>
      <c r="B90" s="18" t="s">
        <v>191</v>
      </c>
      <c r="C90" s="18">
        <v>5.0999999999999996</v>
      </c>
      <c r="D90" s="18">
        <v>1.1000000000000001</v>
      </c>
      <c r="E90" s="20">
        <f>C90*1000*Conv!$D$38/D90/365/Conv!$D$6/Conv!$J$5/10^9</f>
        <v>11.780350686780087</v>
      </c>
      <c r="F90" s="18">
        <v>58</v>
      </c>
      <c r="G90" s="20">
        <f>(1+F90/100)*D90*365*Conv!$D$6*Conv!$J$5*10^9</f>
        <v>684.02038396384</v>
      </c>
    </row>
    <row r="92" spans="1:7">
      <c r="A92" s="18" t="s">
        <v>192</v>
      </c>
    </row>
    <row r="93" spans="1:7">
      <c r="A93" s="18" t="s">
        <v>193</v>
      </c>
    </row>
    <row r="94" spans="1:7">
      <c r="A94" s="18" t="s">
        <v>194</v>
      </c>
    </row>
    <row r="95" spans="1:7">
      <c r="A95" s="18" t="s">
        <v>195</v>
      </c>
    </row>
  </sheetData>
  <mergeCells count="1">
    <mergeCell ref="H39:I3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A3ECD-ECE6-4A78-818F-A34983247090}">
  <dimension ref="B1:AE78"/>
  <sheetViews>
    <sheetView workbookViewId="0">
      <selection activeCell="L20" sqref="L20"/>
    </sheetView>
  </sheetViews>
  <sheetFormatPr defaultRowHeight="15"/>
  <sheetData>
    <row r="1" spans="2:31">
      <c r="B1" s="33" t="s">
        <v>196</v>
      </c>
      <c r="C1" s="38"/>
      <c r="D1" s="38"/>
      <c r="E1" s="38"/>
      <c r="F1" s="38"/>
      <c r="G1" s="38"/>
      <c r="H1" s="38"/>
      <c r="I1" s="38"/>
      <c r="J1" s="38"/>
      <c r="K1" s="32"/>
      <c r="L1" s="32"/>
      <c r="M1" s="32"/>
      <c r="N1" s="32"/>
      <c r="O1" s="32"/>
      <c r="P1" s="32"/>
      <c r="Q1" s="32"/>
      <c r="R1" s="32"/>
      <c r="S1" s="32"/>
      <c r="T1" s="32"/>
      <c r="U1" s="32"/>
      <c r="V1" s="33"/>
      <c r="W1" s="38"/>
      <c r="X1" s="38"/>
      <c r="Y1" s="38"/>
      <c r="Z1" s="38"/>
      <c r="AA1" s="38"/>
      <c r="AB1" s="38"/>
      <c r="AC1" s="38"/>
      <c r="AD1" s="38"/>
      <c r="AE1" s="32"/>
    </row>
    <row r="2" spans="2:31">
      <c r="B2" s="38"/>
      <c r="C2" s="38"/>
      <c r="D2" s="38"/>
      <c r="E2" s="38"/>
      <c r="F2" s="38"/>
      <c r="G2" s="38"/>
      <c r="H2" s="38"/>
      <c r="I2" s="38"/>
      <c r="J2" s="38"/>
      <c r="K2" s="32"/>
      <c r="L2" s="32"/>
      <c r="M2" s="32"/>
      <c r="N2" s="32"/>
      <c r="O2" s="32"/>
      <c r="P2" s="32"/>
      <c r="Q2" s="32"/>
      <c r="R2" s="32"/>
      <c r="S2" s="32"/>
      <c r="T2" s="32"/>
      <c r="U2" s="32"/>
      <c r="V2" s="38"/>
      <c r="W2" s="38"/>
      <c r="X2" s="38"/>
      <c r="Y2" s="38"/>
      <c r="Z2" s="38"/>
      <c r="AA2" s="38"/>
      <c r="AB2" s="38"/>
      <c r="AC2" s="38"/>
      <c r="AD2" s="38"/>
      <c r="AE2" s="32"/>
    </row>
    <row r="3" spans="2:31">
      <c r="B3" s="38"/>
      <c r="C3" s="32"/>
      <c r="D3" s="38"/>
      <c r="E3" s="32"/>
      <c r="F3" s="32"/>
      <c r="G3" s="38"/>
      <c r="H3" s="38"/>
      <c r="I3" s="38"/>
      <c r="J3" s="38"/>
      <c r="K3" s="32"/>
      <c r="L3" s="32"/>
      <c r="M3" s="32"/>
      <c r="N3" s="32"/>
      <c r="O3" s="32"/>
      <c r="P3" s="32"/>
      <c r="Q3" s="32"/>
      <c r="R3" s="32"/>
      <c r="S3" s="32"/>
      <c r="T3" s="32"/>
      <c r="U3" s="32"/>
      <c r="V3" s="33"/>
      <c r="W3" s="32"/>
      <c r="X3" s="38"/>
      <c r="Y3" s="38"/>
      <c r="Z3" s="38"/>
      <c r="AA3" s="38"/>
      <c r="AB3" s="38"/>
      <c r="AC3" s="38"/>
      <c r="AD3" s="38"/>
      <c r="AE3" s="32"/>
    </row>
    <row r="4" spans="2:31">
      <c r="B4" s="39" t="s">
        <v>197</v>
      </c>
      <c r="C4" s="35"/>
      <c r="D4" s="35"/>
      <c r="E4" s="32"/>
      <c r="F4" s="32"/>
      <c r="G4" s="38"/>
      <c r="H4" s="38"/>
      <c r="I4" s="38"/>
      <c r="J4" s="38"/>
      <c r="K4" s="32"/>
      <c r="L4" s="32"/>
      <c r="M4" s="32"/>
      <c r="N4" s="32"/>
      <c r="O4" s="32"/>
      <c r="P4" s="32"/>
      <c r="Q4" s="32"/>
      <c r="R4" s="32"/>
      <c r="S4" s="32"/>
      <c r="T4" s="32"/>
      <c r="U4" s="32"/>
      <c r="V4" s="32"/>
      <c r="W4" s="32"/>
      <c r="X4" s="38"/>
      <c r="Y4" s="38"/>
      <c r="Z4" s="38"/>
      <c r="AA4" s="38"/>
      <c r="AB4" s="38"/>
      <c r="AC4" s="38"/>
      <c r="AD4" s="38"/>
      <c r="AE4" s="32"/>
    </row>
    <row r="5" spans="2:31">
      <c r="B5" s="32"/>
      <c r="C5" s="32"/>
      <c r="D5" s="37" t="s">
        <v>198</v>
      </c>
      <c r="E5" s="40"/>
      <c r="F5" s="37"/>
      <c r="G5" s="32"/>
      <c r="H5" s="38"/>
      <c r="I5" s="41" t="s">
        <v>199</v>
      </c>
      <c r="J5" s="41">
        <v>1.0550559999999999E-6</v>
      </c>
      <c r="K5" s="34" t="s">
        <v>18</v>
      </c>
      <c r="L5" s="32"/>
      <c r="M5" s="32"/>
      <c r="N5" s="32"/>
      <c r="O5" s="32"/>
      <c r="P5" s="32"/>
      <c r="Q5" s="32"/>
      <c r="R5" s="32"/>
      <c r="S5" s="32"/>
      <c r="T5" s="32"/>
      <c r="U5" s="32"/>
      <c r="V5" s="32"/>
      <c r="W5" s="32"/>
      <c r="X5" s="32"/>
      <c r="Y5" s="38"/>
      <c r="Z5" s="38"/>
      <c r="AA5" s="38"/>
      <c r="AB5" s="38"/>
      <c r="AC5" s="41"/>
      <c r="AD5" s="41"/>
      <c r="AE5" s="32"/>
    </row>
    <row r="6" spans="2:31">
      <c r="B6" s="42" t="s">
        <v>200</v>
      </c>
      <c r="C6" s="42" t="s">
        <v>201</v>
      </c>
      <c r="D6" s="37">
        <v>1.0219999999999999E-3</v>
      </c>
      <c r="E6" s="43"/>
      <c r="F6" s="37"/>
      <c r="G6" s="32"/>
      <c r="H6" s="38"/>
      <c r="I6" s="38" t="s">
        <v>202</v>
      </c>
      <c r="J6" s="38">
        <v>1055</v>
      </c>
      <c r="K6" s="34" t="s">
        <v>18</v>
      </c>
      <c r="L6" s="32"/>
      <c r="M6" s="32"/>
      <c r="N6" s="32"/>
      <c r="O6" s="32"/>
      <c r="P6" s="32"/>
      <c r="Q6" s="32"/>
      <c r="R6" s="32"/>
      <c r="S6" s="32"/>
      <c r="T6" s="32"/>
      <c r="U6" s="32"/>
      <c r="V6" s="32"/>
      <c r="W6" s="32"/>
      <c r="X6" s="32"/>
      <c r="Y6" s="32"/>
      <c r="Z6" s="38"/>
      <c r="AA6" s="38"/>
      <c r="AB6" s="38"/>
      <c r="AC6" s="38"/>
      <c r="AD6" s="38"/>
      <c r="AE6" s="32"/>
    </row>
    <row r="7" spans="2:31">
      <c r="B7" s="32"/>
      <c r="C7" s="34" t="s">
        <v>203</v>
      </c>
      <c r="D7" s="37">
        <v>1.0250000000000001E-3</v>
      </c>
      <c r="E7" s="40"/>
      <c r="F7" s="32"/>
      <c r="G7" s="32"/>
      <c r="H7" s="38"/>
      <c r="I7" s="38" t="s">
        <v>204</v>
      </c>
      <c r="J7" s="38">
        <v>3412</v>
      </c>
      <c r="K7" s="38" t="s">
        <v>205</v>
      </c>
      <c r="L7" s="32"/>
      <c r="M7" s="32"/>
      <c r="N7" s="32"/>
      <c r="O7" s="32"/>
      <c r="P7" s="32"/>
      <c r="Q7" s="32"/>
      <c r="R7" s="32"/>
      <c r="S7" s="32"/>
      <c r="T7" s="32"/>
      <c r="U7" s="32"/>
      <c r="V7" s="32"/>
      <c r="W7" s="38"/>
      <c r="X7" s="38"/>
      <c r="Y7" s="44"/>
      <c r="Z7" s="38"/>
      <c r="AA7" s="38"/>
      <c r="AB7" s="38"/>
      <c r="AC7" s="38"/>
      <c r="AD7" s="38"/>
      <c r="AE7" s="38"/>
    </row>
    <row r="8" spans="2:31">
      <c r="B8" s="32"/>
      <c r="C8" s="32"/>
      <c r="D8" s="37"/>
      <c r="E8" s="40"/>
      <c r="F8" s="32"/>
      <c r="G8" s="32"/>
      <c r="H8" s="38"/>
      <c r="I8" s="32"/>
      <c r="J8" s="38"/>
      <c r="K8" s="38"/>
      <c r="L8" s="32"/>
      <c r="M8" s="32"/>
      <c r="N8" s="32"/>
      <c r="O8" s="32"/>
      <c r="P8" s="32"/>
      <c r="Q8" s="32"/>
      <c r="R8" s="32"/>
      <c r="S8" s="32"/>
      <c r="T8" s="32"/>
      <c r="U8" s="32"/>
      <c r="V8" s="32"/>
      <c r="W8" s="38"/>
      <c r="X8" s="38"/>
      <c r="Y8" s="44"/>
      <c r="Z8" s="38"/>
      <c r="AA8" s="38"/>
      <c r="AB8" s="38"/>
      <c r="AC8" s="38"/>
      <c r="AD8" s="38"/>
      <c r="AE8" s="38"/>
    </row>
    <row r="9" spans="2:31">
      <c r="B9" s="32"/>
      <c r="C9" s="32"/>
      <c r="D9" s="38"/>
      <c r="E9" s="32"/>
      <c r="F9" s="32"/>
      <c r="G9" s="38"/>
      <c r="H9" s="38"/>
      <c r="I9" s="38"/>
      <c r="J9" s="38"/>
      <c r="K9" s="32"/>
      <c r="L9" s="32"/>
      <c r="M9" s="32"/>
      <c r="N9" s="32"/>
      <c r="O9" s="32"/>
      <c r="P9" s="32"/>
      <c r="Q9" s="32"/>
      <c r="R9" s="32"/>
      <c r="S9" s="32"/>
      <c r="T9" s="32"/>
      <c r="U9" s="32"/>
      <c r="V9" s="38"/>
      <c r="W9" s="38"/>
      <c r="X9" s="44"/>
      <c r="Y9" s="38"/>
      <c r="Z9" s="38"/>
      <c r="AA9" s="38"/>
      <c r="AB9" s="38"/>
      <c r="AC9" s="38"/>
      <c r="AD9" s="38"/>
      <c r="AE9" s="32"/>
    </row>
    <row r="10" spans="2:31">
      <c r="B10" s="45" t="s">
        <v>206</v>
      </c>
      <c r="C10" s="46"/>
      <c r="D10" s="46"/>
      <c r="E10" s="47"/>
      <c r="F10" s="47"/>
      <c r="G10" s="47"/>
      <c r="H10" s="32"/>
      <c r="I10" s="32"/>
      <c r="J10" s="32"/>
      <c r="K10" s="32"/>
      <c r="L10" s="32"/>
      <c r="M10" s="32"/>
      <c r="N10" s="32"/>
      <c r="O10" s="32"/>
      <c r="P10" s="38"/>
      <c r="Q10" s="38"/>
      <c r="R10" s="44"/>
      <c r="S10" s="38"/>
      <c r="T10" s="38"/>
      <c r="U10" s="38"/>
      <c r="V10" s="45"/>
      <c r="W10" s="46"/>
      <c r="X10" s="46"/>
      <c r="Y10" s="47"/>
      <c r="Z10" s="47"/>
      <c r="AA10" s="47"/>
      <c r="AB10" s="32"/>
      <c r="AC10" s="32"/>
      <c r="AD10" s="32"/>
      <c r="AE10" s="32"/>
    </row>
    <row r="11" spans="2:31">
      <c r="B11" s="46" t="s">
        <v>207</v>
      </c>
      <c r="C11" s="46"/>
      <c r="D11" s="46"/>
      <c r="E11" s="47"/>
      <c r="F11" s="47"/>
      <c r="G11" s="47"/>
      <c r="H11" s="32"/>
      <c r="I11" s="32"/>
      <c r="J11" s="32"/>
      <c r="K11" s="32"/>
      <c r="L11" s="32"/>
      <c r="M11" s="32"/>
      <c r="N11" s="32"/>
      <c r="O11" s="32"/>
      <c r="P11" s="38"/>
      <c r="Q11" s="38"/>
      <c r="R11" s="44"/>
      <c r="S11" s="38"/>
      <c r="T11" s="38"/>
      <c r="U11" s="38"/>
      <c r="V11" s="46"/>
      <c r="W11" s="46"/>
      <c r="X11" s="46"/>
      <c r="Y11" s="47"/>
      <c r="Z11" s="47"/>
      <c r="AA11" s="47"/>
      <c r="AB11" s="32"/>
      <c r="AC11" s="32"/>
      <c r="AD11" s="32"/>
      <c r="AE11" s="32"/>
    </row>
    <row r="12" spans="2:31">
      <c r="B12" s="46" t="s">
        <v>208</v>
      </c>
      <c r="C12" s="46"/>
      <c r="D12" s="46"/>
      <c r="E12" s="47"/>
      <c r="F12" s="47"/>
      <c r="G12" s="47"/>
      <c r="H12" s="32"/>
      <c r="I12" s="32"/>
      <c r="J12" s="32"/>
      <c r="K12" s="32"/>
      <c r="L12" s="32"/>
      <c r="M12" s="32"/>
      <c r="N12" s="32"/>
      <c r="O12" s="32"/>
      <c r="P12" s="38"/>
      <c r="Q12" s="38"/>
      <c r="R12" s="44"/>
      <c r="S12" s="38"/>
      <c r="T12" s="38"/>
      <c r="U12" s="38"/>
      <c r="V12" s="46"/>
      <c r="W12" s="46"/>
      <c r="X12" s="46"/>
      <c r="Y12" s="47"/>
      <c r="Z12" s="47"/>
      <c r="AA12" s="47"/>
      <c r="AB12" s="32"/>
      <c r="AC12" s="32"/>
      <c r="AD12" s="32"/>
      <c r="AE12" s="32"/>
    </row>
    <row r="13" spans="2:31">
      <c r="B13" s="36" t="s">
        <v>209</v>
      </c>
      <c r="C13" s="46"/>
      <c r="D13" s="46"/>
      <c r="E13" s="47"/>
      <c r="F13" s="47"/>
      <c r="G13" s="47"/>
      <c r="H13" s="32"/>
      <c r="I13" s="48"/>
      <c r="J13" s="48"/>
      <c r="K13" s="48"/>
      <c r="L13" s="32"/>
      <c r="M13" s="32"/>
      <c r="N13" s="32"/>
      <c r="O13" s="32"/>
      <c r="P13" s="38"/>
      <c r="Q13" s="38"/>
      <c r="R13" s="44"/>
      <c r="S13" s="38"/>
      <c r="T13" s="38"/>
      <c r="U13" s="38"/>
      <c r="V13" s="36"/>
      <c r="W13" s="46"/>
      <c r="X13" s="46"/>
      <c r="Y13" s="47"/>
      <c r="Z13" s="47"/>
      <c r="AA13" s="47"/>
      <c r="AB13" s="32"/>
      <c r="AC13" s="32"/>
      <c r="AD13" s="32"/>
      <c r="AE13" s="32"/>
    </row>
    <row r="14" spans="2:31">
      <c r="B14" s="34" t="s">
        <v>210</v>
      </c>
      <c r="C14" s="46"/>
      <c r="D14" s="46"/>
      <c r="E14" s="47"/>
      <c r="F14" s="47"/>
      <c r="G14" s="47"/>
      <c r="H14" s="32"/>
      <c r="I14" s="49"/>
      <c r="J14" s="49"/>
      <c r="K14" s="49"/>
      <c r="L14" s="32"/>
      <c r="M14" s="32"/>
      <c r="N14" s="32"/>
      <c r="O14" s="32"/>
      <c r="P14" s="38"/>
      <c r="Q14" s="38"/>
      <c r="R14" s="44"/>
      <c r="S14" s="38"/>
      <c r="T14" s="38"/>
      <c r="U14" s="38"/>
      <c r="V14" s="32"/>
      <c r="W14" s="46"/>
      <c r="X14" s="46"/>
      <c r="Y14" s="47"/>
      <c r="Z14" s="47"/>
      <c r="AA14" s="47"/>
      <c r="AB14" s="32"/>
      <c r="AC14" s="32"/>
      <c r="AD14" s="32"/>
      <c r="AE14" s="32"/>
    </row>
    <row r="15" spans="2:31">
      <c r="B15" s="46" t="s">
        <v>211</v>
      </c>
      <c r="C15" s="46" t="s">
        <v>212</v>
      </c>
      <c r="D15" s="46" t="s">
        <v>213</v>
      </c>
      <c r="E15" s="47"/>
      <c r="F15" s="47"/>
      <c r="G15" s="47"/>
      <c r="H15" s="32"/>
      <c r="I15" s="49"/>
      <c r="J15" s="49"/>
      <c r="K15" s="49"/>
      <c r="L15" s="32"/>
      <c r="M15" s="32"/>
      <c r="N15" s="32"/>
      <c r="O15" s="32"/>
      <c r="P15" s="38"/>
      <c r="Q15" s="38"/>
      <c r="R15" s="44"/>
      <c r="S15" s="38"/>
      <c r="T15" s="38"/>
      <c r="U15" s="38"/>
      <c r="V15" s="46"/>
      <c r="W15" s="46"/>
      <c r="X15" s="46"/>
      <c r="Y15" s="47"/>
      <c r="Z15" s="47"/>
      <c r="AA15" s="47"/>
      <c r="AB15" s="32"/>
      <c r="AC15" s="32"/>
      <c r="AD15" s="32"/>
      <c r="AE15" s="32"/>
    </row>
    <row r="16" spans="2:31">
      <c r="B16" s="37" t="s">
        <v>214</v>
      </c>
      <c r="C16" s="37">
        <v>53.622999999999998</v>
      </c>
      <c r="D16" s="50">
        <f>$C$38/C16</f>
        <v>1.7155138653189863</v>
      </c>
      <c r="E16" s="47"/>
      <c r="F16" s="47"/>
      <c r="G16" s="47"/>
      <c r="H16" s="32"/>
      <c r="I16" s="49"/>
      <c r="J16" s="49"/>
      <c r="K16" s="49"/>
      <c r="L16" s="32"/>
      <c r="M16" s="32"/>
      <c r="N16" s="32"/>
      <c r="O16" s="32"/>
      <c r="P16" s="38"/>
      <c r="Q16" s="38"/>
      <c r="R16" s="44"/>
      <c r="S16" s="38"/>
      <c r="T16" s="38"/>
      <c r="U16" s="38"/>
      <c r="V16" s="32"/>
      <c r="W16" s="32"/>
      <c r="X16" s="50"/>
      <c r="Y16" s="47"/>
      <c r="Z16" s="47"/>
      <c r="AA16" s="47"/>
      <c r="AB16" s="32"/>
      <c r="AC16" s="32"/>
      <c r="AD16" s="32"/>
      <c r="AE16" s="32"/>
    </row>
    <row r="17" spans="2:27">
      <c r="B17" s="37" t="s">
        <v>215</v>
      </c>
      <c r="C17" s="37">
        <v>55.524999999999999</v>
      </c>
      <c r="D17" s="50">
        <f t="shared" ref="D17:D45" si="0">$C$38/C17</f>
        <v>1.6567492120666367</v>
      </c>
      <c r="E17" s="47"/>
      <c r="F17" s="47"/>
      <c r="G17" s="47"/>
      <c r="H17" s="32"/>
      <c r="I17" s="49"/>
      <c r="J17" s="49"/>
      <c r="K17" s="49"/>
      <c r="L17" s="32"/>
      <c r="M17" s="32"/>
      <c r="N17" s="32"/>
      <c r="O17" s="32"/>
      <c r="P17" s="38"/>
      <c r="Q17" s="38"/>
      <c r="R17" s="44"/>
      <c r="S17" s="38"/>
      <c r="T17" s="38"/>
      <c r="U17" s="38"/>
      <c r="V17" s="32"/>
      <c r="W17" s="32"/>
      <c r="X17" s="50"/>
      <c r="Y17" s="47"/>
      <c r="Z17" s="47"/>
      <c r="AA17" s="47"/>
    </row>
    <row r="18" spans="2:27">
      <c r="B18" s="37" t="s">
        <v>216</v>
      </c>
      <c r="C18" s="37">
        <v>57.302</v>
      </c>
      <c r="D18" s="50">
        <f t="shared" si="0"/>
        <v>1.6053715402603748</v>
      </c>
      <c r="E18" s="47"/>
      <c r="F18" s="47"/>
      <c r="G18" s="47"/>
      <c r="H18" s="32"/>
      <c r="I18" s="49"/>
      <c r="J18" s="49"/>
      <c r="K18" s="49"/>
      <c r="L18" s="32"/>
      <c r="M18" s="32"/>
      <c r="N18" s="32"/>
      <c r="O18" s="32"/>
      <c r="P18" s="38"/>
      <c r="Q18" s="38"/>
      <c r="R18" s="44"/>
      <c r="S18" s="38"/>
      <c r="T18" s="38"/>
      <c r="U18" s="38"/>
      <c r="V18" s="32"/>
      <c r="W18" s="32"/>
      <c r="X18" s="50"/>
      <c r="Y18" s="47"/>
      <c r="Z18" s="47"/>
      <c r="AA18" s="47"/>
    </row>
    <row r="19" spans="2:27">
      <c r="B19" s="37" t="s">
        <v>217</v>
      </c>
      <c r="C19" s="37">
        <v>58.457999999999998</v>
      </c>
      <c r="D19" s="50">
        <f t="shared" si="0"/>
        <v>1.5736255089123816</v>
      </c>
      <c r="E19" s="47"/>
      <c r="F19" s="47"/>
      <c r="G19" s="47"/>
      <c r="H19" s="32"/>
      <c r="I19" s="49"/>
      <c r="J19" s="49"/>
      <c r="K19" s="49"/>
      <c r="L19" s="32"/>
      <c r="M19" s="32"/>
      <c r="N19" s="32"/>
      <c r="O19" s="32"/>
      <c r="P19" s="51"/>
      <c r="Q19" s="38"/>
      <c r="R19" s="44"/>
      <c r="S19" s="38"/>
      <c r="T19" s="38"/>
      <c r="U19" s="38"/>
      <c r="V19" s="32"/>
      <c r="W19" s="32"/>
      <c r="X19" s="50"/>
      <c r="Y19" s="47"/>
      <c r="Z19" s="47"/>
      <c r="AA19" s="47"/>
    </row>
    <row r="20" spans="2:27">
      <c r="B20" s="37" t="s">
        <v>218</v>
      </c>
      <c r="C20" s="37">
        <v>59.948999999999998</v>
      </c>
      <c r="D20" s="50">
        <f t="shared" si="0"/>
        <v>1.5344876478339922</v>
      </c>
      <c r="E20" s="47"/>
      <c r="F20" s="47"/>
      <c r="G20" s="47"/>
      <c r="H20" s="32"/>
      <c r="I20" s="49"/>
      <c r="J20" s="49"/>
      <c r="K20" s="49"/>
      <c r="L20" s="32"/>
      <c r="M20" s="32"/>
      <c r="N20" s="32"/>
      <c r="O20" s="32"/>
      <c r="P20" s="38"/>
      <c r="Q20" s="38"/>
      <c r="R20" s="44"/>
      <c r="S20" s="38"/>
      <c r="T20" s="38"/>
      <c r="U20" s="38"/>
      <c r="V20" s="32"/>
      <c r="W20" s="32"/>
      <c r="X20" s="50"/>
      <c r="Y20" s="47"/>
      <c r="Z20" s="47"/>
      <c r="AA20" s="47"/>
    </row>
    <row r="21" spans="2:27">
      <c r="B21" s="37" t="s">
        <v>219</v>
      </c>
      <c r="C21" s="37">
        <v>62.048000000000002</v>
      </c>
      <c r="D21" s="50">
        <f t="shared" si="0"/>
        <v>1.4825780041258381</v>
      </c>
      <c r="E21" s="47"/>
      <c r="F21" s="47"/>
      <c r="G21" s="47"/>
      <c r="H21" s="32"/>
      <c r="I21" s="49"/>
      <c r="J21" s="49"/>
      <c r="K21" s="49"/>
      <c r="L21" s="32"/>
      <c r="M21" s="32"/>
      <c r="N21" s="32"/>
      <c r="O21" s="32"/>
      <c r="P21" s="38"/>
      <c r="Q21" s="38"/>
      <c r="R21" s="44"/>
      <c r="S21" s="38"/>
      <c r="T21" s="38"/>
      <c r="U21" s="38"/>
      <c r="V21" s="32"/>
      <c r="W21" s="32"/>
      <c r="X21" s="50"/>
      <c r="Y21" s="47"/>
      <c r="Z21" s="47"/>
      <c r="AA21" s="47"/>
    </row>
    <row r="22" spans="2:27">
      <c r="B22" s="37" t="s">
        <v>220</v>
      </c>
      <c r="C22" s="37">
        <v>64.459999999999994</v>
      </c>
      <c r="D22" s="50">
        <f t="shared" si="0"/>
        <v>1.4271020788085635</v>
      </c>
      <c r="E22" s="47"/>
      <c r="F22" s="47"/>
      <c r="G22" s="47"/>
      <c r="H22" s="32"/>
      <c r="I22" s="49"/>
      <c r="J22" s="49"/>
      <c r="K22" s="49"/>
      <c r="L22" s="32"/>
      <c r="M22" s="32"/>
      <c r="N22" s="32"/>
      <c r="O22" s="32"/>
      <c r="P22" s="38"/>
      <c r="Q22" s="38"/>
      <c r="R22" s="44"/>
      <c r="S22" s="38"/>
      <c r="T22" s="38"/>
      <c r="U22" s="38"/>
      <c r="V22" s="32"/>
      <c r="W22" s="32"/>
      <c r="X22" s="50"/>
      <c r="Y22" s="47"/>
      <c r="Z22" s="47"/>
      <c r="AA22" s="47"/>
    </row>
    <row r="23" spans="2:27">
      <c r="B23" s="37" t="s">
        <v>221</v>
      </c>
      <c r="C23" s="37">
        <v>66.844999999999999</v>
      </c>
      <c r="D23" s="50">
        <f t="shared" si="0"/>
        <v>1.3761837085795496</v>
      </c>
      <c r="E23" s="52"/>
      <c r="F23" s="52"/>
      <c r="G23" s="47"/>
      <c r="H23" s="32"/>
      <c r="I23" s="49"/>
      <c r="J23" s="49"/>
      <c r="K23" s="49"/>
      <c r="L23" s="32"/>
      <c r="M23" s="32"/>
      <c r="N23" s="32"/>
      <c r="O23" s="32"/>
      <c r="P23" s="38"/>
      <c r="Q23" s="38"/>
      <c r="R23" s="44"/>
      <c r="S23" s="38"/>
      <c r="T23" s="38"/>
      <c r="U23" s="38"/>
      <c r="V23" s="32"/>
      <c r="W23" s="32"/>
      <c r="X23" s="50"/>
      <c r="Y23" s="52"/>
      <c r="Z23" s="52"/>
      <c r="AA23" s="47"/>
    </row>
    <row r="24" spans="2:27">
      <c r="B24" s="37" t="s">
        <v>222</v>
      </c>
      <c r="C24" s="37">
        <v>69.069000000000003</v>
      </c>
      <c r="D24" s="50">
        <f t="shared" si="0"/>
        <v>1.3318710275232013</v>
      </c>
      <c r="E24" s="52"/>
      <c r="F24" s="52"/>
      <c r="G24" s="47"/>
      <c r="H24" s="32"/>
      <c r="I24" s="49"/>
      <c r="J24" s="49"/>
      <c r="K24" s="49"/>
      <c r="L24" s="32"/>
      <c r="M24" s="32"/>
      <c r="N24" s="32"/>
      <c r="O24" s="32"/>
      <c r="P24" s="38"/>
      <c r="Q24" s="38"/>
      <c r="R24" s="44"/>
      <c r="S24" s="38"/>
      <c r="T24" s="32"/>
      <c r="U24" s="32"/>
      <c r="V24" s="32"/>
      <c r="W24" s="32"/>
      <c r="X24" s="50"/>
      <c r="Y24" s="52"/>
      <c r="Z24" s="52"/>
      <c r="AA24" s="47"/>
    </row>
    <row r="25" spans="2:27">
      <c r="B25" s="37" t="s">
        <v>223</v>
      </c>
      <c r="C25" s="37">
        <v>70.644000000000005</v>
      </c>
      <c r="D25" s="50">
        <f t="shared" si="0"/>
        <v>1.3021771134137363</v>
      </c>
      <c r="E25" s="52"/>
      <c r="F25" s="52"/>
      <c r="G25" s="47"/>
      <c r="H25" s="32"/>
      <c r="I25" s="49"/>
      <c r="J25" s="49"/>
      <c r="K25" s="49"/>
      <c r="L25" s="32"/>
      <c r="M25" s="32"/>
      <c r="N25" s="32"/>
      <c r="O25" s="32"/>
      <c r="P25" s="38"/>
      <c r="Q25" s="38"/>
      <c r="R25" s="44"/>
      <c r="S25" s="38"/>
      <c r="T25" s="32"/>
      <c r="U25" s="32"/>
      <c r="V25" s="32"/>
      <c r="W25" s="32"/>
      <c r="X25" s="50"/>
      <c r="Y25" s="52"/>
      <c r="Z25" s="52"/>
      <c r="AA25" s="47"/>
    </row>
    <row r="26" spans="2:27">
      <c r="B26" s="37" t="s">
        <v>224</v>
      </c>
      <c r="C26" s="37">
        <v>72.325000000000003</v>
      </c>
      <c r="D26" s="50">
        <f t="shared" si="0"/>
        <v>1.2719115105426892</v>
      </c>
      <c r="E26" s="52"/>
      <c r="F26" s="52"/>
      <c r="G26" s="47"/>
      <c r="H26" s="32"/>
      <c r="I26" s="49"/>
      <c r="J26" s="49"/>
      <c r="K26" s="49"/>
      <c r="L26" s="32"/>
      <c r="M26" s="32"/>
      <c r="N26" s="32"/>
      <c r="O26" s="32"/>
      <c r="P26" s="51"/>
      <c r="Q26" s="44"/>
      <c r="R26" s="44"/>
      <c r="S26" s="32"/>
      <c r="T26" s="32"/>
      <c r="U26" s="32"/>
      <c r="V26" s="32"/>
      <c r="W26" s="32"/>
      <c r="X26" s="50"/>
      <c r="Y26" s="52"/>
      <c r="Z26" s="52"/>
      <c r="AA26" s="47"/>
    </row>
    <row r="27" spans="2:27">
      <c r="B27" s="37" t="s">
        <v>225</v>
      </c>
      <c r="C27" s="37">
        <v>73.864999999999995</v>
      </c>
      <c r="D27" s="50">
        <f t="shared" si="0"/>
        <v>1.2453936235023355</v>
      </c>
      <c r="E27" s="52"/>
      <c r="F27" s="52"/>
      <c r="G27" s="47"/>
      <c r="H27" s="32"/>
      <c r="I27" s="49"/>
      <c r="J27" s="49"/>
      <c r="K27" s="49"/>
      <c r="L27" s="32"/>
      <c r="M27" s="32"/>
      <c r="N27" s="32"/>
      <c r="O27" s="32"/>
      <c r="P27" s="38"/>
      <c r="Q27" s="38"/>
      <c r="R27" s="44"/>
      <c r="S27" s="38"/>
      <c r="T27" s="32"/>
      <c r="U27" s="32"/>
      <c r="V27" s="32"/>
      <c r="W27" s="32"/>
      <c r="X27" s="50"/>
      <c r="Y27" s="52"/>
      <c r="Z27" s="52"/>
      <c r="AA27" s="47"/>
    </row>
    <row r="28" spans="2:27">
      <c r="B28" s="37" t="s">
        <v>226</v>
      </c>
      <c r="C28" s="37">
        <v>75.406000000000006</v>
      </c>
      <c r="D28" s="50">
        <f t="shared" si="0"/>
        <v>1.2199427101291673</v>
      </c>
      <c r="E28" s="52"/>
      <c r="F28" s="52"/>
      <c r="G28" s="47"/>
      <c r="H28" s="32"/>
      <c r="I28" s="49"/>
      <c r="J28" s="49"/>
      <c r="K28" s="49"/>
      <c r="L28" s="32"/>
      <c r="M28" s="32"/>
      <c r="N28" s="32"/>
      <c r="O28" s="32"/>
      <c r="P28" s="38"/>
      <c r="Q28" s="38"/>
      <c r="R28" s="44"/>
      <c r="S28" s="38"/>
      <c r="T28" s="32"/>
      <c r="U28" s="32"/>
      <c r="V28" s="32"/>
      <c r="W28" s="32"/>
      <c r="X28" s="50"/>
      <c r="Y28" s="52"/>
      <c r="Z28" s="52"/>
      <c r="AA28" s="47"/>
    </row>
    <row r="29" spans="2:27">
      <c r="B29" s="37" t="s">
        <v>227</v>
      </c>
      <c r="C29" s="37">
        <v>76.783000000000001</v>
      </c>
      <c r="D29" s="50">
        <f t="shared" si="0"/>
        <v>1.1980646757745854</v>
      </c>
      <c r="E29" s="52"/>
      <c r="F29" s="52"/>
      <c r="G29" s="47"/>
      <c r="H29" s="32"/>
      <c r="I29" s="49"/>
      <c r="J29" s="49"/>
      <c r="K29" s="49"/>
      <c r="L29" s="32"/>
      <c r="M29" s="32"/>
      <c r="N29" s="32"/>
      <c r="O29" s="32"/>
      <c r="P29" s="38"/>
      <c r="Q29" s="38"/>
      <c r="R29" s="44"/>
      <c r="S29" s="38"/>
      <c r="T29" s="32"/>
      <c r="U29" s="32"/>
      <c r="V29" s="32"/>
      <c r="W29" s="32"/>
      <c r="X29" s="50"/>
      <c r="Y29" s="52"/>
      <c r="Z29" s="52"/>
      <c r="AA29" s="47"/>
    </row>
    <row r="30" spans="2:27">
      <c r="B30" s="37" t="s">
        <v>228</v>
      </c>
      <c r="C30" s="37">
        <v>78.096000000000004</v>
      </c>
      <c r="D30" s="50">
        <f t="shared" si="0"/>
        <v>1.1779220446629788</v>
      </c>
      <c r="E30" s="52"/>
      <c r="F30" s="52"/>
      <c r="G30" s="47"/>
      <c r="H30" s="32"/>
      <c r="I30" s="49"/>
      <c r="J30" s="49"/>
      <c r="K30" s="49"/>
      <c r="L30" s="32"/>
      <c r="M30" s="32"/>
      <c r="N30" s="32"/>
      <c r="O30" s="32"/>
      <c r="P30" s="38"/>
      <c r="Q30" s="38"/>
      <c r="R30" s="44"/>
      <c r="S30" s="38"/>
      <c r="T30" s="32"/>
      <c r="U30" s="32"/>
      <c r="V30" s="32"/>
      <c r="W30" s="32"/>
      <c r="X30" s="50"/>
      <c r="Y30" s="52"/>
      <c r="Z30" s="52"/>
      <c r="AA30" s="47"/>
    </row>
    <row r="31" spans="2:27">
      <c r="B31" s="37" t="s">
        <v>229</v>
      </c>
      <c r="C31" s="37">
        <v>78.944000000000003</v>
      </c>
      <c r="D31" s="50">
        <f t="shared" si="0"/>
        <v>1.1652690514795299</v>
      </c>
      <c r="E31" s="52"/>
      <c r="F31" s="52"/>
      <c r="G31" s="47"/>
      <c r="H31" s="32"/>
      <c r="I31" s="49"/>
      <c r="J31" s="49"/>
      <c r="K31" s="49"/>
      <c r="L31" s="32"/>
      <c r="M31" s="32"/>
      <c r="N31" s="32"/>
      <c r="O31" s="32"/>
      <c r="P31" s="38"/>
      <c r="Q31" s="38"/>
      <c r="R31" s="44"/>
      <c r="S31" s="38"/>
      <c r="T31" s="32"/>
      <c r="U31" s="32"/>
      <c r="V31" s="32"/>
      <c r="W31" s="32"/>
      <c r="X31" s="50"/>
      <c r="Y31" s="52"/>
      <c r="Z31" s="52"/>
      <c r="AA31" s="47"/>
    </row>
    <row r="32" spans="2:27">
      <c r="B32" s="37" t="s">
        <v>230</v>
      </c>
      <c r="C32" s="37">
        <v>80.070999999999998</v>
      </c>
      <c r="D32" s="50">
        <f t="shared" si="0"/>
        <v>1.148867879756716</v>
      </c>
      <c r="E32" s="52"/>
      <c r="F32" s="52"/>
      <c r="G32" s="47"/>
      <c r="H32" s="32"/>
      <c r="I32" s="49"/>
      <c r="J32" s="49"/>
      <c r="K32" s="49"/>
      <c r="L32" s="32"/>
      <c r="M32" s="32"/>
      <c r="N32" s="32"/>
      <c r="O32" s="32"/>
      <c r="P32" s="38"/>
      <c r="Q32" s="38"/>
      <c r="R32" s="44"/>
      <c r="S32" s="38"/>
      <c r="T32" s="32"/>
      <c r="U32" s="32"/>
      <c r="V32" s="32"/>
      <c r="W32" s="32"/>
      <c r="X32" s="50"/>
      <c r="Y32" s="52"/>
      <c r="Z32" s="52"/>
      <c r="AA32" s="47"/>
    </row>
    <row r="33" spans="2:27">
      <c r="B33" s="37" t="s">
        <v>231</v>
      </c>
      <c r="C33" s="37">
        <v>81.891000000000005</v>
      </c>
      <c r="D33" s="50">
        <f t="shared" si="0"/>
        <v>1.123334676582286</v>
      </c>
      <c r="E33" s="52"/>
      <c r="F33" s="52"/>
      <c r="G33" s="47"/>
      <c r="H33" s="32"/>
      <c r="I33" s="32"/>
      <c r="J33" s="32"/>
      <c r="K33" s="32"/>
      <c r="L33" s="32"/>
      <c r="M33" s="32"/>
      <c r="N33" s="32"/>
      <c r="O33" s="32"/>
      <c r="P33" s="38"/>
      <c r="Q33" s="38"/>
      <c r="R33" s="44"/>
      <c r="S33" s="38"/>
      <c r="T33" s="32"/>
      <c r="U33" s="32"/>
      <c r="V33" s="32"/>
      <c r="W33" s="32"/>
      <c r="X33" s="50"/>
      <c r="Y33" s="52"/>
      <c r="Z33" s="52"/>
      <c r="AA33" s="47"/>
    </row>
    <row r="34" spans="2:27">
      <c r="B34" s="37" t="s">
        <v>232</v>
      </c>
      <c r="C34" s="37">
        <v>83.766000000000005</v>
      </c>
      <c r="D34" s="50">
        <f t="shared" si="0"/>
        <v>1.0981901964997731</v>
      </c>
      <c r="E34" s="52"/>
      <c r="F34" s="52"/>
      <c r="G34" s="47"/>
      <c r="H34" s="32"/>
      <c r="I34" s="32"/>
      <c r="J34" s="32"/>
      <c r="K34" s="32"/>
      <c r="L34" s="32"/>
      <c r="M34" s="32"/>
      <c r="N34" s="32"/>
      <c r="O34" s="32"/>
      <c r="P34" s="38"/>
      <c r="Q34" s="38"/>
      <c r="R34" s="44"/>
      <c r="S34" s="38"/>
      <c r="T34" s="32"/>
      <c r="U34" s="32"/>
      <c r="V34" s="32"/>
      <c r="W34" s="32"/>
      <c r="X34" s="50"/>
      <c r="Y34" s="52"/>
      <c r="Z34" s="52"/>
      <c r="AA34" s="47"/>
    </row>
    <row r="35" spans="2:27">
      <c r="B35" s="37" t="s">
        <v>233</v>
      </c>
      <c r="C35" s="37">
        <v>85.054000000000002</v>
      </c>
      <c r="D35" s="50">
        <f t="shared" si="0"/>
        <v>1.0815599501493169</v>
      </c>
      <c r="E35" s="52"/>
      <c r="F35" s="52"/>
      <c r="G35" s="47"/>
      <c r="H35" s="32"/>
      <c r="I35" s="32"/>
      <c r="J35" s="32"/>
      <c r="K35" s="32"/>
      <c r="L35" s="32"/>
      <c r="M35" s="32"/>
      <c r="N35" s="32"/>
      <c r="O35" s="32"/>
      <c r="P35" s="38"/>
      <c r="Q35" s="38"/>
      <c r="R35" s="44"/>
      <c r="S35" s="32"/>
      <c r="T35" s="32"/>
      <c r="U35" s="32"/>
      <c r="V35" s="32"/>
      <c r="W35" s="32"/>
      <c r="X35" s="50"/>
      <c r="Y35" s="52"/>
      <c r="Z35" s="52"/>
      <c r="AA35" s="47"/>
    </row>
    <row r="36" spans="2:27">
      <c r="B36" s="37" t="s">
        <v>234</v>
      </c>
      <c r="C36" s="37">
        <v>86.754000000000005</v>
      </c>
      <c r="D36" s="50">
        <f t="shared" si="0"/>
        <v>1.0603660926297347</v>
      </c>
      <c r="E36" s="52"/>
      <c r="F36" s="52"/>
      <c r="G36" s="47"/>
      <c r="H36" s="32"/>
      <c r="I36" s="32"/>
      <c r="J36" s="32"/>
      <c r="K36" s="32"/>
      <c r="L36" s="32"/>
      <c r="M36" s="32"/>
      <c r="N36" s="32"/>
      <c r="O36" s="32"/>
      <c r="P36" s="38"/>
      <c r="Q36" s="38"/>
      <c r="R36" s="44"/>
      <c r="S36" s="32"/>
      <c r="T36" s="32"/>
      <c r="U36" s="32"/>
      <c r="V36" s="32"/>
      <c r="W36" s="32"/>
      <c r="X36" s="50"/>
      <c r="Y36" s="52"/>
      <c r="Z36" s="52"/>
      <c r="AA36" s="47"/>
    </row>
    <row r="37" spans="2:27">
      <c r="B37" s="37" t="s">
        <v>235</v>
      </c>
      <c r="C37" s="37">
        <v>89.132000000000005</v>
      </c>
      <c r="D37" s="50">
        <f t="shared" si="0"/>
        <v>1.0320760220796121</v>
      </c>
      <c r="E37" s="52"/>
      <c r="F37" s="52"/>
      <c r="G37" s="47"/>
      <c r="H37" s="32"/>
      <c r="I37" s="32"/>
      <c r="J37" s="32"/>
      <c r="K37" s="32"/>
      <c r="L37" s="32"/>
      <c r="M37" s="32"/>
      <c r="N37" s="32"/>
      <c r="O37" s="32"/>
      <c r="P37" s="38"/>
      <c r="Q37" s="38"/>
      <c r="R37" s="44"/>
      <c r="S37" s="32"/>
      <c r="T37" s="32"/>
      <c r="U37" s="32"/>
      <c r="V37" s="32"/>
      <c r="W37" s="32"/>
      <c r="X37" s="50"/>
      <c r="Y37" s="52"/>
      <c r="Z37" s="52"/>
      <c r="AA37" s="47"/>
    </row>
    <row r="38" spans="2:27">
      <c r="B38" s="37" t="s">
        <v>236</v>
      </c>
      <c r="C38" s="37">
        <v>91.991</v>
      </c>
      <c r="D38" s="50">
        <f t="shared" si="0"/>
        <v>1</v>
      </c>
      <c r="E38" s="52"/>
      <c r="F38" s="52"/>
      <c r="G38" s="47"/>
      <c r="H38" s="32"/>
      <c r="I38" s="32"/>
      <c r="J38" s="32"/>
      <c r="K38" s="32"/>
      <c r="L38" s="32"/>
      <c r="M38" s="32"/>
      <c r="N38" s="32"/>
      <c r="O38" s="32"/>
      <c r="P38" s="38"/>
      <c r="Q38" s="38"/>
      <c r="R38" s="44"/>
      <c r="S38" s="32"/>
      <c r="T38" s="32"/>
      <c r="U38" s="32"/>
      <c r="V38" s="32"/>
      <c r="W38" s="32"/>
      <c r="X38" s="50"/>
      <c r="Y38" s="52"/>
      <c r="Z38" s="52"/>
      <c r="AA38" s="47"/>
    </row>
    <row r="39" spans="2:27">
      <c r="B39" s="37" t="s">
        <v>237</v>
      </c>
      <c r="C39" s="37">
        <v>94.817999999999998</v>
      </c>
      <c r="D39" s="50">
        <f t="shared" si="0"/>
        <v>0.97018498597312752</v>
      </c>
      <c r="E39" s="52"/>
      <c r="F39" s="52"/>
      <c r="G39" s="47"/>
      <c r="H39" s="32"/>
      <c r="I39" s="32"/>
      <c r="J39" s="32"/>
      <c r="K39" s="32"/>
      <c r="L39" s="32"/>
      <c r="M39" s="32"/>
      <c r="N39" s="32"/>
      <c r="O39" s="32"/>
      <c r="P39" s="38"/>
      <c r="Q39" s="38"/>
      <c r="R39" s="44"/>
      <c r="S39" s="32"/>
      <c r="T39" s="32"/>
      <c r="U39" s="32"/>
      <c r="V39" s="32"/>
      <c r="W39" s="32"/>
      <c r="X39" s="50"/>
      <c r="Y39" s="52"/>
      <c r="Z39" s="52"/>
      <c r="AA39" s="47"/>
    </row>
    <row r="40" spans="2:27">
      <c r="B40" s="37" t="s">
        <v>238</v>
      </c>
      <c r="C40" s="37">
        <v>97.334999999999994</v>
      </c>
      <c r="D40" s="50">
        <f t="shared" si="0"/>
        <v>0.94509683053372384</v>
      </c>
      <c r="E40" s="52"/>
      <c r="F40" s="52"/>
      <c r="G40" s="47"/>
      <c r="H40" s="32"/>
      <c r="I40" s="32"/>
      <c r="J40" s="32"/>
      <c r="K40" s="32"/>
      <c r="L40" s="32"/>
      <c r="M40" s="32"/>
      <c r="N40" s="32"/>
      <c r="O40" s="32"/>
      <c r="P40" s="38"/>
      <c r="Q40" s="38"/>
      <c r="R40" s="44"/>
      <c r="S40" s="32"/>
      <c r="T40" s="32"/>
      <c r="U40" s="32"/>
      <c r="V40" s="32"/>
      <c r="W40" s="32"/>
      <c r="X40" s="50"/>
      <c r="Y40" s="52"/>
      <c r="Z40" s="52"/>
      <c r="AA40" s="47"/>
    </row>
    <row r="41" spans="2:27">
      <c r="B41" s="37" t="s">
        <v>239</v>
      </c>
      <c r="C41" s="37">
        <v>99.236000000000004</v>
      </c>
      <c r="D41" s="50">
        <f t="shared" si="0"/>
        <v>0.92699222056511743</v>
      </c>
      <c r="E41" s="52"/>
      <c r="F41" s="52"/>
      <c r="G41" s="47"/>
      <c r="H41" s="32"/>
      <c r="I41" s="32"/>
      <c r="J41" s="32"/>
      <c r="K41" s="32"/>
      <c r="L41" s="32"/>
      <c r="M41" s="32"/>
      <c r="N41" s="32"/>
      <c r="O41" s="32"/>
      <c r="P41" s="38"/>
      <c r="Q41" s="38"/>
      <c r="R41" s="44"/>
      <c r="S41" s="32"/>
      <c r="T41" s="32"/>
      <c r="U41" s="32"/>
      <c r="V41" s="32"/>
      <c r="W41" s="32"/>
      <c r="X41" s="50"/>
      <c r="Y41" s="52"/>
      <c r="Z41" s="52"/>
      <c r="AA41" s="47"/>
    </row>
    <row r="42" spans="2:27">
      <c r="B42" s="37" t="s">
        <v>240</v>
      </c>
      <c r="C42" s="37">
        <v>100</v>
      </c>
      <c r="D42" s="50">
        <f t="shared" si="0"/>
        <v>0.91991000000000001</v>
      </c>
      <c r="E42" s="52"/>
      <c r="F42" s="52"/>
      <c r="G42" s="47"/>
      <c r="H42" s="32"/>
      <c r="I42" s="32"/>
      <c r="J42" s="32"/>
      <c r="K42" s="32"/>
      <c r="L42" s="32"/>
      <c r="M42" s="32"/>
      <c r="N42" s="32"/>
      <c r="O42" s="32"/>
      <c r="P42" s="38"/>
      <c r="Q42" s="32"/>
      <c r="R42" s="38"/>
      <c r="S42" s="32"/>
      <c r="T42" s="32"/>
      <c r="U42" s="32"/>
      <c r="V42" s="32"/>
      <c r="W42" s="32"/>
      <c r="X42" s="50"/>
      <c r="Y42" s="52"/>
      <c r="Z42" s="52"/>
      <c r="AA42" s="47"/>
    </row>
    <row r="43" spans="2:27">
      <c r="B43" s="37" t="s">
        <v>241</v>
      </c>
      <c r="C43" s="37">
        <v>101.211</v>
      </c>
      <c r="D43" s="50">
        <f t="shared" si="0"/>
        <v>0.90890318246040447</v>
      </c>
      <c r="E43" s="32"/>
      <c r="F43" s="32"/>
      <c r="G43" s="32"/>
      <c r="H43" s="32"/>
      <c r="I43" s="32"/>
      <c r="J43" s="32"/>
      <c r="K43" s="32"/>
      <c r="L43" s="32"/>
      <c r="M43" s="32"/>
      <c r="N43" s="32"/>
      <c r="O43" s="32"/>
      <c r="P43" s="38"/>
      <c r="Q43" s="32"/>
      <c r="R43" s="38"/>
      <c r="S43" s="32"/>
      <c r="T43" s="32"/>
      <c r="U43" s="32"/>
      <c r="V43" s="32"/>
      <c r="W43" s="32"/>
      <c r="X43" s="50"/>
      <c r="Y43" s="32"/>
      <c r="Z43" s="32"/>
      <c r="AA43" s="32"/>
    </row>
    <row r="44" spans="2:27">
      <c r="B44" s="37" t="s">
        <v>242</v>
      </c>
      <c r="C44" s="37">
        <v>103.199</v>
      </c>
      <c r="D44" s="50">
        <f t="shared" si="0"/>
        <v>0.89139429645636103</v>
      </c>
      <c r="E44" s="32"/>
      <c r="F44" s="32"/>
      <c r="G44" s="32"/>
      <c r="H44" s="32"/>
      <c r="I44" s="32"/>
      <c r="J44" s="32"/>
      <c r="K44" s="32"/>
      <c r="L44" s="32"/>
      <c r="M44" s="32"/>
      <c r="N44" s="32"/>
      <c r="O44" s="32"/>
      <c r="P44" s="51"/>
      <c r="Q44" s="35"/>
      <c r="R44" s="35"/>
      <c r="S44" s="32"/>
      <c r="T44" s="32"/>
      <c r="U44" s="32"/>
      <c r="V44" s="32"/>
      <c r="W44" s="32"/>
      <c r="X44" s="32"/>
      <c r="Y44" s="32"/>
      <c r="Z44" s="32"/>
      <c r="AA44" s="32"/>
    </row>
    <row r="45" spans="2:27">
      <c r="B45" s="37" t="s">
        <v>243</v>
      </c>
      <c r="C45" s="37">
        <v>105.002</v>
      </c>
      <c r="D45" s="50">
        <f t="shared" si="0"/>
        <v>0.87608807451286641</v>
      </c>
      <c r="E45" s="32"/>
      <c r="F45" s="32"/>
      <c r="G45" s="32"/>
      <c r="H45" s="32"/>
      <c r="I45" s="32"/>
      <c r="J45" s="32"/>
      <c r="K45" s="32"/>
      <c r="L45" s="32"/>
      <c r="M45" s="32"/>
      <c r="N45" s="32"/>
      <c r="O45" s="32"/>
      <c r="P45" s="38"/>
      <c r="Q45" s="38"/>
      <c r="R45" s="44"/>
      <c r="S45" s="32"/>
      <c r="T45" s="32"/>
      <c r="U45" s="32"/>
      <c r="V45" s="32"/>
      <c r="W45" s="32"/>
      <c r="X45" s="32"/>
      <c r="Y45" s="32"/>
      <c r="Z45" s="32"/>
      <c r="AA45" s="32"/>
    </row>
    <row r="46" spans="2:27">
      <c r="B46" s="32"/>
      <c r="C46" s="32"/>
      <c r="D46" s="32"/>
      <c r="E46" s="32"/>
      <c r="F46" s="32"/>
      <c r="G46" s="32"/>
      <c r="H46" s="32"/>
      <c r="I46" s="32"/>
      <c r="J46" s="32"/>
      <c r="K46" s="32"/>
      <c r="L46" s="32"/>
      <c r="M46" s="32"/>
      <c r="N46" s="32"/>
      <c r="O46" s="32"/>
      <c r="P46" s="38"/>
      <c r="Q46" s="38"/>
      <c r="R46" s="44"/>
      <c r="S46" s="32"/>
      <c r="T46" s="32"/>
      <c r="U46" s="32"/>
      <c r="V46" s="42"/>
      <c r="W46" s="32"/>
      <c r="X46" s="32"/>
      <c r="Y46" s="32"/>
      <c r="Z46" s="32"/>
      <c r="AA46" s="32"/>
    </row>
    <row r="47" spans="2:27">
      <c r="B47" s="32"/>
      <c r="C47" s="32"/>
      <c r="D47" s="32"/>
      <c r="E47" s="32"/>
      <c r="F47" s="32"/>
      <c r="G47" s="32"/>
      <c r="H47" s="32"/>
      <c r="I47" s="32"/>
      <c r="J47" s="32"/>
      <c r="K47" s="32"/>
      <c r="L47" s="32"/>
      <c r="M47" s="32"/>
      <c r="N47" s="32"/>
      <c r="O47" s="32"/>
      <c r="P47" s="38"/>
      <c r="Q47" s="38"/>
      <c r="R47" s="44"/>
      <c r="S47" s="32"/>
      <c r="T47" s="32"/>
      <c r="U47" s="32"/>
      <c r="V47" s="42"/>
      <c r="W47" s="32"/>
      <c r="X47" s="32"/>
      <c r="Y47" s="32"/>
      <c r="Z47" s="32"/>
      <c r="AA47" s="32"/>
    </row>
    <row r="48" spans="2:27">
      <c r="B48" s="32"/>
      <c r="C48" s="32"/>
      <c r="D48" s="32"/>
      <c r="E48" s="32"/>
      <c r="F48" s="32"/>
      <c r="G48" s="32"/>
      <c r="H48" s="32"/>
      <c r="I48" s="32"/>
      <c r="J48" s="32"/>
      <c r="K48" s="32"/>
      <c r="L48" s="32"/>
      <c r="M48" s="32"/>
      <c r="N48" s="32"/>
      <c r="O48" s="32"/>
      <c r="P48" s="38"/>
      <c r="Q48" s="32"/>
      <c r="R48" s="44"/>
      <c r="S48" s="32"/>
      <c r="T48" s="32"/>
      <c r="U48" s="32"/>
      <c r="V48" s="42"/>
      <c r="W48" s="32"/>
      <c r="X48" s="32"/>
      <c r="Y48" s="32"/>
      <c r="Z48" s="32"/>
      <c r="AA48" s="32"/>
    </row>
    <row r="49" spans="2:23">
      <c r="B49" s="32"/>
      <c r="C49" s="32"/>
      <c r="D49" s="32"/>
      <c r="E49" s="32"/>
      <c r="F49" s="32"/>
      <c r="G49" s="32"/>
      <c r="H49" s="32"/>
      <c r="I49" s="32"/>
      <c r="J49" s="32"/>
      <c r="K49" s="32"/>
      <c r="L49" s="32"/>
      <c r="M49" s="32"/>
      <c r="N49" s="32"/>
      <c r="O49" s="32"/>
      <c r="P49" s="32"/>
      <c r="Q49" s="32"/>
      <c r="R49" s="32"/>
      <c r="S49" s="32"/>
      <c r="T49" s="32"/>
      <c r="U49" s="32"/>
      <c r="V49" s="42"/>
      <c r="W49" s="32"/>
    </row>
    <row r="50" spans="2:23">
      <c r="B50" s="32"/>
      <c r="C50" s="32"/>
      <c r="D50" s="32"/>
      <c r="E50" s="32"/>
      <c r="F50" s="32"/>
      <c r="G50" s="32"/>
      <c r="H50" s="32"/>
      <c r="I50" s="32"/>
      <c r="J50" s="32"/>
      <c r="K50" s="32"/>
      <c r="L50" s="32"/>
      <c r="M50" s="32"/>
      <c r="N50" s="32"/>
      <c r="O50" s="32"/>
      <c r="P50" s="38"/>
      <c r="Q50" s="32"/>
      <c r="R50" s="38"/>
      <c r="S50" s="32"/>
      <c r="T50" s="32"/>
      <c r="U50" s="32"/>
      <c r="V50" s="42"/>
      <c r="W50" s="32"/>
    </row>
    <row r="51" spans="2:23">
      <c r="B51" s="32"/>
      <c r="C51" s="32"/>
      <c r="D51" s="32"/>
      <c r="E51" s="32"/>
      <c r="F51" s="32"/>
      <c r="G51" s="32"/>
      <c r="H51" s="32"/>
      <c r="I51" s="32"/>
      <c r="J51" s="32"/>
      <c r="K51" s="32"/>
      <c r="L51" s="32"/>
      <c r="M51" s="32"/>
      <c r="N51" s="32"/>
      <c r="O51" s="32"/>
      <c r="P51" s="32"/>
      <c r="Q51" s="32"/>
      <c r="R51" s="38"/>
      <c r="S51" s="32"/>
      <c r="T51" s="32"/>
      <c r="U51" s="32"/>
      <c r="V51" s="53"/>
      <c r="W51" s="53"/>
    </row>
    <row r="52" spans="2:23">
      <c r="B52" s="32"/>
      <c r="C52" s="32"/>
      <c r="D52" s="32"/>
      <c r="E52" s="32"/>
      <c r="F52" s="32"/>
      <c r="G52" s="32"/>
      <c r="H52" s="32"/>
      <c r="I52" s="32"/>
      <c r="J52" s="32"/>
      <c r="K52" s="32"/>
      <c r="L52" s="32"/>
      <c r="M52" s="32"/>
      <c r="N52" s="32"/>
      <c r="O52" s="32"/>
      <c r="P52" s="42"/>
      <c r="Q52" s="32"/>
      <c r="R52" s="54"/>
      <c r="S52" s="32"/>
      <c r="T52" s="32"/>
      <c r="U52" s="32"/>
      <c r="V52" s="53"/>
      <c r="W52" s="53"/>
    </row>
    <row r="53" spans="2:23">
      <c r="B53" s="32"/>
      <c r="C53" s="32"/>
      <c r="D53" s="32"/>
      <c r="E53" s="32"/>
      <c r="F53" s="32"/>
      <c r="G53" s="32"/>
      <c r="H53" s="32"/>
      <c r="I53" s="32"/>
      <c r="J53" s="32"/>
      <c r="K53" s="32"/>
      <c r="L53" s="32"/>
      <c r="M53" s="32"/>
      <c r="N53" s="32"/>
      <c r="O53" s="32"/>
      <c r="P53" s="32"/>
      <c r="Q53" s="32"/>
      <c r="R53" s="38"/>
      <c r="S53" s="32"/>
      <c r="T53" s="32"/>
      <c r="U53" s="32"/>
      <c r="V53" s="53"/>
      <c r="W53" s="53"/>
    </row>
    <row r="54" spans="2:23">
      <c r="B54" s="32"/>
      <c r="C54" s="32"/>
      <c r="D54" s="32"/>
      <c r="E54" s="32"/>
      <c r="F54" s="32"/>
      <c r="G54" s="32"/>
      <c r="H54" s="32"/>
      <c r="I54" s="32"/>
      <c r="J54" s="32"/>
      <c r="K54" s="32"/>
      <c r="L54" s="32"/>
      <c r="M54" s="32"/>
      <c r="N54" s="32"/>
      <c r="O54" s="32"/>
      <c r="P54" s="32"/>
      <c r="Q54" s="32"/>
      <c r="R54" s="38"/>
      <c r="S54" s="32"/>
      <c r="T54" s="32"/>
      <c r="U54" s="32"/>
      <c r="V54" s="53"/>
      <c r="W54" s="53"/>
    </row>
    <row r="55" spans="2:23">
      <c r="B55" s="32"/>
      <c r="C55" s="32"/>
      <c r="D55" s="32"/>
      <c r="E55" s="32"/>
      <c r="F55" s="32"/>
      <c r="G55" s="32"/>
      <c r="H55" s="32"/>
      <c r="I55" s="32"/>
      <c r="J55" s="32"/>
      <c r="K55" s="32"/>
      <c r="L55" s="32"/>
      <c r="M55" s="32"/>
      <c r="N55" s="32"/>
      <c r="O55" s="32"/>
      <c r="P55" s="32"/>
      <c r="Q55" s="32"/>
      <c r="R55" s="38"/>
      <c r="S55" s="32"/>
      <c r="T55" s="32"/>
      <c r="U55" s="32"/>
      <c r="V55" s="53"/>
      <c r="W55" s="53"/>
    </row>
    <row r="56" spans="2:23">
      <c r="B56" s="32"/>
      <c r="C56" s="32"/>
      <c r="D56" s="32"/>
      <c r="E56" s="32"/>
      <c r="F56" s="32"/>
      <c r="G56" s="32"/>
      <c r="H56" s="32"/>
      <c r="I56" s="32"/>
      <c r="J56" s="32"/>
      <c r="K56" s="32"/>
      <c r="L56" s="32"/>
      <c r="M56" s="32"/>
      <c r="N56" s="32"/>
      <c r="O56" s="32"/>
      <c r="P56" s="37"/>
      <c r="Q56" s="32"/>
      <c r="R56" s="38"/>
      <c r="S56" s="32"/>
      <c r="T56" s="32"/>
      <c r="U56" s="32"/>
      <c r="V56" s="53"/>
      <c r="W56" s="53"/>
    </row>
    <row r="57" spans="2:23">
      <c r="B57" s="42"/>
      <c r="C57" s="32"/>
      <c r="D57" s="32"/>
      <c r="E57" s="32"/>
      <c r="F57" s="32"/>
      <c r="G57" s="32"/>
      <c r="H57" s="32"/>
      <c r="I57" s="32"/>
      <c r="J57" s="32"/>
      <c r="K57" s="32"/>
      <c r="L57" s="32"/>
      <c r="M57" s="32"/>
      <c r="N57" s="32"/>
      <c r="O57" s="32"/>
      <c r="P57" s="32"/>
      <c r="Q57" s="32"/>
      <c r="R57" s="38"/>
      <c r="S57" s="32"/>
      <c r="T57" s="32"/>
      <c r="U57" s="32"/>
      <c r="V57" s="53"/>
      <c r="W57" s="53"/>
    </row>
    <row r="58" spans="2:23">
      <c r="B58" s="42"/>
      <c r="C58" s="32"/>
      <c r="D58" s="32"/>
      <c r="E58" s="32"/>
      <c r="F58" s="32"/>
      <c r="G58" s="32"/>
      <c r="H58" s="32"/>
      <c r="I58" s="32"/>
      <c r="J58" s="32"/>
      <c r="K58" s="32"/>
      <c r="L58" s="32"/>
      <c r="M58" s="32"/>
      <c r="N58" s="32"/>
      <c r="O58" s="32"/>
      <c r="P58" s="55"/>
      <c r="Q58" s="32"/>
      <c r="R58" s="38"/>
      <c r="S58" s="32"/>
      <c r="T58" s="32"/>
      <c r="U58" s="32"/>
      <c r="V58" s="53"/>
      <c r="W58" s="53"/>
    </row>
    <row r="59" spans="2:23">
      <c r="B59" s="42"/>
      <c r="C59" s="32"/>
      <c r="D59" s="32"/>
      <c r="E59" s="32"/>
      <c r="F59" s="32"/>
      <c r="G59" s="32"/>
      <c r="H59" s="32"/>
      <c r="I59" s="32"/>
      <c r="J59" s="32"/>
      <c r="K59" s="32"/>
      <c r="L59" s="32"/>
      <c r="M59" s="32"/>
      <c r="N59" s="32"/>
      <c r="O59" s="32"/>
      <c r="P59" s="32"/>
      <c r="Q59" s="32"/>
      <c r="R59" s="38"/>
      <c r="S59" s="32"/>
      <c r="T59" s="32"/>
      <c r="U59" s="32"/>
      <c r="V59" s="53"/>
      <c r="W59" s="53"/>
    </row>
    <row r="60" spans="2:23">
      <c r="B60" s="42"/>
      <c r="C60" s="32"/>
      <c r="D60" s="32"/>
      <c r="E60" s="32"/>
      <c r="F60" s="32"/>
      <c r="G60" s="32"/>
      <c r="H60" s="32"/>
      <c r="I60" s="32"/>
      <c r="J60" s="32"/>
      <c r="K60" s="32"/>
      <c r="L60" s="32"/>
      <c r="M60" s="32"/>
      <c r="N60" s="32"/>
      <c r="O60" s="32"/>
      <c r="P60" s="32"/>
      <c r="Q60" s="32"/>
      <c r="R60" s="38"/>
      <c r="S60" s="32"/>
      <c r="T60" s="32"/>
      <c r="U60" s="32"/>
      <c r="V60" s="53"/>
      <c r="W60" s="53"/>
    </row>
    <row r="61" spans="2:23">
      <c r="B61" s="42"/>
      <c r="C61" s="32"/>
      <c r="D61" s="32"/>
      <c r="E61" s="32"/>
      <c r="F61" s="32"/>
      <c r="G61" s="32"/>
      <c r="H61" s="32"/>
      <c r="I61" s="32"/>
      <c r="J61" s="32"/>
      <c r="K61" s="32"/>
      <c r="L61" s="32"/>
      <c r="M61" s="32"/>
      <c r="N61" s="32"/>
      <c r="O61" s="32"/>
      <c r="P61" s="32"/>
      <c r="Q61" s="32"/>
      <c r="R61" s="38"/>
      <c r="S61" s="32"/>
      <c r="T61" s="32"/>
      <c r="U61" s="32"/>
      <c r="V61" s="53"/>
      <c r="W61" s="53"/>
    </row>
    <row r="62" spans="2:23">
      <c r="B62" s="53"/>
      <c r="C62" s="53"/>
      <c r="D62" s="32"/>
      <c r="E62" s="32"/>
      <c r="F62" s="32"/>
      <c r="G62" s="32"/>
      <c r="H62" s="32"/>
      <c r="I62" s="32"/>
      <c r="J62" s="32"/>
      <c r="K62" s="32"/>
      <c r="L62" s="32"/>
      <c r="M62" s="32"/>
      <c r="N62" s="32"/>
      <c r="O62" s="32"/>
      <c r="P62" s="32"/>
      <c r="Q62" s="32"/>
      <c r="R62" s="38"/>
      <c r="S62" s="32"/>
      <c r="T62" s="32"/>
      <c r="U62" s="32"/>
      <c r="V62" s="53"/>
      <c r="W62" s="53"/>
    </row>
    <row r="63" spans="2:23">
      <c r="B63" s="53"/>
      <c r="C63" s="53"/>
      <c r="D63" s="32"/>
      <c r="E63" s="32"/>
      <c r="F63" s="32"/>
      <c r="G63" s="32"/>
      <c r="H63" s="32"/>
      <c r="I63" s="32"/>
      <c r="J63" s="32"/>
      <c r="K63" s="32"/>
      <c r="L63" s="32"/>
      <c r="M63" s="32"/>
      <c r="N63" s="32"/>
      <c r="O63" s="32"/>
      <c r="P63" s="32"/>
      <c r="Q63" s="32"/>
      <c r="R63" s="38"/>
      <c r="S63" s="32"/>
      <c r="T63" s="32"/>
      <c r="U63" s="32"/>
      <c r="V63" s="53"/>
      <c r="W63" s="53"/>
    </row>
    <row r="64" spans="2:23">
      <c r="B64" s="53"/>
      <c r="C64" s="53"/>
      <c r="D64" s="32"/>
      <c r="E64" s="32"/>
      <c r="F64" s="32"/>
      <c r="G64" s="32"/>
      <c r="H64" s="32"/>
      <c r="I64" s="32"/>
      <c r="J64" s="32"/>
      <c r="K64" s="32"/>
      <c r="L64" s="32"/>
      <c r="M64" s="32"/>
      <c r="N64" s="32"/>
      <c r="O64" s="32"/>
      <c r="P64" s="32"/>
      <c r="Q64" s="32"/>
      <c r="R64" s="38"/>
      <c r="S64" s="32"/>
      <c r="T64" s="32"/>
      <c r="U64" s="32"/>
      <c r="V64" s="42"/>
      <c r="W64" s="32"/>
    </row>
    <row r="65" spans="2:22">
      <c r="B65" s="53"/>
      <c r="C65" s="53"/>
      <c r="D65" s="32"/>
      <c r="E65" s="32"/>
      <c r="F65" s="32"/>
      <c r="G65" s="32"/>
      <c r="H65" s="32"/>
      <c r="I65" s="32"/>
      <c r="J65" s="32"/>
      <c r="K65" s="32"/>
      <c r="L65" s="32"/>
      <c r="M65" s="32"/>
      <c r="N65" s="32"/>
      <c r="O65" s="32"/>
      <c r="P65" s="32"/>
      <c r="Q65" s="32"/>
      <c r="R65" s="38"/>
      <c r="S65" s="32"/>
      <c r="T65" s="32"/>
      <c r="U65" s="32"/>
      <c r="V65" s="42"/>
    </row>
    <row r="66" spans="2:22">
      <c r="B66" s="53"/>
      <c r="C66" s="53"/>
      <c r="D66" s="32"/>
      <c r="E66" s="32"/>
      <c r="F66" s="32"/>
      <c r="G66" s="32"/>
      <c r="H66" s="32"/>
      <c r="I66" s="32"/>
      <c r="J66" s="32"/>
      <c r="K66" s="32"/>
      <c r="L66" s="32"/>
      <c r="M66" s="32"/>
      <c r="N66" s="32"/>
      <c r="O66" s="32"/>
      <c r="P66" s="32"/>
      <c r="Q66" s="32"/>
      <c r="R66" s="38"/>
      <c r="S66" s="32"/>
      <c r="T66" s="32"/>
      <c r="U66" s="32"/>
      <c r="V66" s="42"/>
    </row>
    <row r="67" spans="2:22">
      <c r="B67" s="53"/>
      <c r="C67" s="53"/>
      <c r="D67" s="32"/>
      <c r="E67" s="32"/>
      <c r="F67" s="32"/>
      <c r="G67" s="32"/>
      <c r="H67" s="32"/>
      <c r="I67" s="32"/>
      <c r="J67" s="32"/>
      <c r="K67" s="32"/>
      <c r="L67" s="32"/>
      <c r="M67" s="32"/>
      <c r="N67" s="32"/>
      <c r="O67" s="32"/>
      <c r="P67" s="32"/>
      <c r="Q67" s="32"/>
      <c r="R67" s="38"/>
      <c r="S67" s="32"/>
      <c r="T67" s="32"/>
      <c r="U67" s="32"/>
      <c r="V67" s="56"/>
    </row>
    <row r="68" spans="2:22">
      <c r="B68" s="53"/>
      <c r="C68" s="53"/>
      <c r="D68" s="32"/>
      <c r="E68" s="32"/>
      <c r="F68" s="32"/>
      <c r="G68" s="32"/>
      <c r="H68" s="32"/>
      <c r="I68" s="32"/>
      <c r="J68" s="32"/>
      <c r="K68" s="32"/>
      <c r="L68" s="32"/>
      <c r="M68" s="32"/>
      <c r="N68" s="32"/>
      <c r="O68" s="32"/>
      <c r="P68" s="32"/>
      <c r="Q68" s="32"/>
      <c r="R68" s="38"/>
      <c r="S68" s="32"/>
      <c r="T68" s="32"/>
      <c r="U68" s="32"/>
      <c r="V68" s="32"/>
    </row>
    <row r="69" spans="2:22">
      <c r="B69" s="53"/>
      <c r="C69" s="53"/>
      <c r="D69" s="32"/>
      <c r="E69" s="32"/>
      <c r="F69" s="32"/>
      <c r="G69" s="32"/>
      <c r="H69" s="32"/>
      <c r="I69" s="32"/>
      <c r="J69" s="32"/>
      <c r="K69" s="32"/>
      <c r="L69" s="32"/>
      <c r="M69" s="32"/>
      <c r="N69" s="32"/>
      <c r="O69" s="32"/>
      <c r="P69" s="32"/>
      <c r="Q69" s="32"/>
      <c r="R69" s="38"/>
      <c r="S69" s="32"/>
      <c r="T69" s="32"/>
      <c r="U69" s="32"/>
      <c r="V69" s="32"/>
    </row>
    <row r="70" spans="2:22">
      <c r="B70" s="53"/>
      <c r="C70" s="53"/>
      <c r="D70" s="32"/>
      <c r="E70" s="32"/>
      <c r="F70" s="32"/>
      <c r="G70" s="32"/>
      <c r="H70" s="32"/>
      <c r="I70" s="32"/>
      <c r="J70" s="32"/>
      <c r="K70" s="32"/>
      <c r="L70" s="32"/>
      <c r="M70" s="32"/>
      <c r="N70" s="32"/>
      <c r="O70" s="32"/>
      <c r="P70" s="32"/>
      <c r="Q70" s="32"/>
      <c r="R70" s="38"/>
      <c r="S70" s="32"/>
      <c r="T70" s="32"/>
      <c r="U70" s="32"/>
      <c r="V70" s="32"/>
    </row>
    <row r="71" spans="2:22">
      <c r="B71" s="53"/>
      <c r="C71" s="53"/>
      <c r="D71" s="32"/>
      <c r="E71" s="32"/>
      <c r="F71" s="32"/>
      <c r="G71" s="32"/>
      <c r="H71" s="32"/>
      <c r="I71" s="32"/>
      <c r="J71" s="32"/>
      <c r="K71" s="32"/>
      <c r="L71" s="32"/>
      <c r="M71" s="32"/>
      <c r="N71" s="32"/>
      <c r="O71" s="32"/>
      <c r="P71" s="32"/>
      <c r="Q71" s="32"/>
      <c r="R71" s="38"/>
      <c r="S71" s="32"/>
      <c r="T71" s="32"/>
      <c r="U71" s="32"/>
      <c r="V71" s="32"/>
    </row>
    <row r="72" spans="2:22">
      <c r="B72" s="53"/>
      <c r="C72" s="53"/>
      <c r="D72" s="32"/>
      <c r="E72" s="32"/>
      <c r="F72" s="32"/>
      <c r="G72" s="32"/>
      <c r="H72" s="32"/>
      <c r="I72" s="32"/>
      <c r="J72" s="32"/>
      <c r="K72" s="32"/>
      <c r="L72" s="32"/>
      <c r="M72" s="32"/>
      <c r="N72" s="32"/>
      <c r="O72" s="32"/>
      <c r="P72" s="32"/>
      <c r="Q72" s="32"/>
      <c r="R72" s="38"/>
      <c r="S72" s="32"/>
      <c r="T72" s="32"/>
      <c r="U72" s="32"/>
      <c r="V72" s="32"/>
    </row>
    <row r="73" spans="2:22">
      <c r="B73" s="53"/>
      <c r="C73" s="53"/>
      <c r="D73" s="32"/>
      <c r="E73" s="32"/>
      <c r="F73" s="32"/>
      <c r="G73" s="32"/>
      <c r="H73" s="32"/>
      <c r="I73" s="32"/>
      <c r="J73" s="32"/>
      <c r="K73" s="32"/>
      <c r="L73" s="32"/>
      <c r="M73" s="32"/>
      <c r="N73" s="32"/>
      <c r="O73" s="32"/>
      <c r="P73" s="32"/>
      <c r="Q73" s="32"/>
      <c r="R73" s="38"/>
      <c r="S73" s="32"/>
      <c r="T73" s="32"/>
      <c r="U73" s="32"/>
      <c r="V73" s="32"/>
    </row>
    <row r="74" spans="2:22">
      <c r="B74" s="53"/>
      <c r="C74" s="53"/>
      <c r="D74" s="32"/>
      <c r="E74" s="32"/>
      <c r="F74" s="32"/>
      <c r="G74" s="32"/>
      <c r="H74" s="32"/>
      <c r="I74" s="32"/>
      <c r="J74" s="32"/>
      <c r="K74" s="32"/>
      <c r="L74" s="32"/>
      <c r="M74" s="32"/>
      <c r="N74" s="32"/>
      <c r="O74" s="32"/>
      <c r="P74" s="32"/>
      <c r="Q74" s="32"/>
      <c r="R74" s="32"/>
      <c r="S74" s="32"/>
      <c r="T74" s="32"/>
      <c r="U74" s="32"/>
      <c r="V74" s="32"/>
    </row>
    <row r="75" spans="2:22">
      <c r="B75" s="42"/>
      <c r="C75" s="32"/>
      <c r="D75" s="32"/>
      <c r="E75" s="32"/>
      <c r="F75" s="32"/>
      <c r="G75" s="32"/>
      <c r="H75" s="32"/>
      <c r="I75" s="32"/>
      <c r="J75" s="32"/>
      <c r="K75" s="32"/>
      <c r="L75" s="32"/>
      <c r="M75" s="32"/>
      <c r="N75" s="32"/>
      <c r="O75" s="32"/>
      <c r="P75" s="32"/>
      <c r="Q75" s="32"/>
      <c r="R75" s="32"/>
      <c r="S75" s="32"/>
      <c r="T75" s="32"/>
      <c r="U75" s="32"/>
      <c r="V75" s="32"/>
    </row>
    <row r="76" spans="2:22">
      <c r="B76" s="42"/>
      <c r="C76" s="32"/>
      <c r="D76" s="32"/>
      <c r="E76" s="32"/>
      <c r="F76" s="32"/>
      <c r="G76" s="32"/>
      <c r="H76" s="32"/>
      <c r="I76" s="32"/>
      <c r="J76" s="32"/>
      <c r="K76" s="32"/>
      <c r="L76" s="32"/>
      <c r="M76" s="32"/>
      <c r="N76" s="32"/>
      <c r="O76" s="32"/>
      <c r="P76" s="32"/>
      <c r="Q76" s="32"/>
      <c r="R76" s="32"/>
      <c r="S76" s="32"/>
      <c r="T76" s="32"/>
      <c r="U76" s="32"/>
      <c r="V76" s="32"/>
    </row>
    <row r="77" spans="2:22">
      <c r="B77" s="42"/>
      <c r="C77" s="32"/>
      <c r="D77" s="32"/>
      <c r="E77" s="32"/>
      <c r="F77" s="32"/>
      <c r="G77" s="32"/>
      <c r="H77" s="32"/>
      <c r="I77" s="32"/>
      <c r="J77" s="32"/>
      <c r="K77" s="32"/>
      <c r="L77" s="32"/>
      <c r="M77" s="32"/>
      <c r="N77" s="32"/>
      <c r="O77" s="32"/>
      <c r="P77" s="32"/>
      <c r="Q77" s="32"/>
      <c r="R77" s="32"/>
      <c r="S77" s="32"/>
      <c r="T77" s="32"/>
      <c r="U77" s="32"/>
      <c r="V77" s="32"/>
    </row>
    <row r="78" spans="2:22">
      <c r="B78" s="56"/>
      <c r="C78" s="32"/>
      <c r="D78" s="32"/>
      <c r="E78" s="32"/>
      <c r="F78" s="32"/>
      <c r="G78" s="32"/>
      <c r="H78" s="32"/>
      <c r="I78" s="32"/>
      <c r="J78" s="32"/>
      <c r="K78" s="32"/>
      <c r="L78" s="32"/>
      <c r="M78" s="32"/>
      <c r="N78" s="32"/>
      <c r="O78" s="32"/>
      <c r="P78" s="32"/>
      <c r="Q78" s="32"/>
      <c r="R78" s="32"/>
      <c r="S78" s="32"/>
      <c r="T78" s="32"/>
      <c r="U78" s="32"/>
      <c r="V78" s="32"/>
    </row>
  </sheetData>
  <hyperlinks>
    <hyperlink ref="B13" r:id="rId1" xr:uid="{00000000-0004-0000-2200-000000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C63D01357E587A4FA86952B3800C7D45" ma:contentTypeVersion="13" ma:contentTypeDescription="Create a new document." ma:contentTypeScope="" ma:versionID="6cd25004fa94ba6ed49c2b6f5ed84548">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896f0c13-6db0-45eb-9390-ae6c0027ea52" targetNamespace="http://schemas.microsoft.com/office/2006/metadata/properties" ma:root="true" ma:fieldsID="817288bdc3cdd01ef4ea17fe15125d41" ns1:_="" ns2:_="" ns3:_="" ns4:_="" ns5:_="">
    <xsd:import namespace="http://schemas.microsoft.com/sharepoint/v3"/>
    <xsd:import namespace="4ffa91fb-a0ff-4ac5-b2db-65c790d184a4"/>
    <xsd:import namespace="http://schemas.microsoft.com/sharepoint.v3"/>
    <xsd:import namespace="http://schemas.microsoft.com/sharepoint/v3/fields"/>
    <xsd:import namespace="896f0c13-6db0-45eb-9390-ae6c0027ea52"/>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ObjectDetectorVersions" minOccurs="0"/>
                <xsd:element ref="ns5:MediaServiceSearchProperties" minOccurs="0"/>
                <xsd:element ref="ns5:lcf76f155ced4ddcb4097134ff3c332f" minOccurs="0"/>
                <xsd:element ref="ns5: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535c7321-e994-409f-bcb9-83faae3497e5}" ma:internalName="TaxCatchAllLabel" ma:readOnly="true" ma:showField="CatchAllDataLabel" ma:web="81c1b7e6-945d-466d-a60e-636c8e89b6a0">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535c7321-e994-409f-bcb9-83faae3497e5}" ma:internalName="TaxCatchAll" ma:showField="CatchAllData" ma:web="81c1b7e6-945d-466d-a60e-636c8e89b6a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96f0c13-6db0-45eb-9390-ae6c0027ea52"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OCR" ma:index="31" nillable="true" ma:displayName="Extracted Text" ma:internalName="MediaServiceOCR" ma:readOnly="true">
      <xsd:simpleType>
        <xsd:restriction base="dms:Note">
          <xsd:maxLength value="255"/>
        </xsd:restriction>
      </xsd:simpleType>
    </xsd:element>
    <xsd:element name="MediaServiceGenerationTime" ma:index="32" nillable="true" ma:displayName="MediaServiceGenerationTime" ma:hidden="true" ma:internalName="MediaServiceGenerationTime" ma:readOnly="true">
      <xsd:simpleType>
        <xsd:restriction base="dms:Text"/>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ObjectDetectorVersions" ma:index="34" nillable="true" ma:displayName="MediaServiceObjectDetectorVersions" ma:hidden="true" ma:indexed="true" ma:internalName="MediaServiceObjectDetectorVersions" ma:readOnly="true">
      <xsd:simpleType>
        <xsd:restriction base="dms:Text"/>
      </xsd:simpleType>
    </xsd:element>
    <xsd:element name="MediaServiceSearchProperties" ma:index="35" nillable="true" ma:displayName="MediaServiceSearchProperties" ma:hidden="true" ma:internalName="MediaServiceSearchProperties" ma:readOnly="true">
      <xsd:simpleType>
        <xsd:restriction base="dms:Note"/>
      </xsd:simpleType>
    </xsd:element>
    <xsd:element name="lcf76f155ced4ddcb4097134ff3c332f" ma:index="37"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DateTaken" ma:index="3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ffa91fb-a0ff-4ac5-b2db-65c790d184a4" xsi:nil="true"/>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2024-04-11T14:49:37+00:00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lcf76f155ced4ddcb4097134ff3c332f xmlns="896f0c13-6db0-45eb-9390-ae6c0027ea52">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397420-2708-4938-B4BA-5DAD6F354A7B}"/>
</file>

<file path=customXml/itemProps2.xml><?xml version="1.0" encoding="utf-8"?>
<ds:datastoreItem xmlns:ds="http://schemas.openxmlformats.org/officeDocument/2006/customXml" ds:itemID="{1B548918-3135-42AE-B1AB-E0C92D3FAB22}"/>
</file>

<file path=customXml/itemProps3.xml><?xml version="1.0" encoding="utf-8"?>
<ds:datastoreItem xmlns:ds="http://schemas.openxmlformats.org/officeDocument/2006/customXml" ds:itemID="{0EA0EBCA-016E-4D59-8FA3-28248B0E6721}"/>
</file>

<file path=customXml/itemProps4.xml><?xml version="1.0" encoding="utf-8"?>
<ds:datastoreItem xmlns:ds="http://schemas.openxmlformats.org/officeDocument/2006/customXml" ds:itemID="{9C84F233-5160-43F7-8828-D46BE5BAA89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Marie Pied</dc:creator>
  <cp:keywords/>
  <dc:description/>
  <cp:lastModifiedBy>Kaplan, Ozge</cp:lastModifiedBy>
  <cp:revision/>
  <dcterms:created xsi:type="dcterms:W3CDTF">2015-06-05T18:19:34Z</dcterms:created>
  <dcterms:modified xsi:type="dcterms:W3CDTF">2025-05-01T13:51:31Z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0x010100C63D01357E587A4FA86952B3800C7D45</vt:lpwstr>
  </property>
  <property fmtid="{D5CDD505-2E9C-101B-9397-08002B2CF9AE}" pid="3" name="MediaServiceImageTags">
    <vt:lpwstr/>
  </property>
  <property fmtid="{D5CDD505-2E9C-101B-9397-08002B2CF9AE}" pid="4" name="TaxKeyword">
    <vt:lpwstr/>
  </property>
  <property fmtid="{D5CDD505-2E9C-101B-9397-08002B2CF9AE}" pid="5" name="Document_x0020_Type">
    <vt:lpwstr/>
  </property>
  <property fmtid="{D5CDD505-2E9C-101B-9397-08002B2CF9AE}" pid="6" name="e3f09c3df709400db2417a7161762d62">
    <vt:lpwstr/>
  </property>
  <property fmtid="{D5CDD505-2E9C-101B-9397-08002B2CF9AE}" pid="7" name="EPA_x0020_Subject">
    <vt:lpwstr/>
  </property>
  <property fmtid="{D5CDD505-2E9C-101B-9397-08002B2CF9AE}" pid="8" name="Document Type">
    <vt:lpwstr/>
  </property>
  <property fmtid="{D5CDD505-2E9C-101B-9397-08002B2CF9AE}" pid="9" name="EPA Subject">
    <vt:lpwstr/>
  </property>
</Properties>
</file>