
<file path=[Content_Types].xml><?xml version="1.0" encoding="utf-8"?>
<Types xmlns="http://schemas.openxmlformats.org/package/2006/content-type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mc:AlternateContent xmlns:mc="http://schemas.openxmlformats.org/markup-compatibility/2006">
    <mc:Choice Requires="x15">
      <x15ac:absPath xmlns:x15ac="http://schemas.microsoft.com/office/spreadsheetml/2010/11/ac" url="C:\VEDA\Veda_models\COMET_NYC_v15.0.7a\"/>
    </mc:Choice>
  </mc:AlternateContent>
  <xr:revisionPtr revIDLastSave="3" documentId="13_ncr:1_{23363216-F948-4567-8D55-7399AE80DC88}" xr6:coauthVersionLast="47" xr6:coauthVersionMax="47" xr10:uidLastSave="{D766804C-B1F6-4D3D-8451-9557BF8CC3C7}"/>
  <bookViews>
    <workbookView xWindow="8856" yWindow="0" windowWidth="21600" windowHeight="12480" firstSheet="3" activeTab="3" xr2:uid="{00000000-000D-0000-FFFF-FFFF00000000}"/>
  </bookViews>
  <sheets>
    <sheet name="Commodities" sheetId="1" r:id="rId1"/>
    <sheet name="Technologies" sheetId="2" r:id="rId2"/>
    <sheet name="CommData_DMD" sheetId="4" r:id="rId3"/>
    <sheet name="TechData_OTR" sheetId="10" r:id="rId4"/>
    <sheet name="Sheet1" sheetId="17" r:id="rId5"/>
    <sheet name="TechData_X&amp;ZZ" sheetId="14" r:id="rId6"/>
    <sheet name="zzzTechData_Emis" sheetId="15" r:id="rId7"/>
    <sheet name="TechData_EmisLITE" sheetId="12" r:id="rId8"/>
    <sheet name="NYCIND_DMD" sheetId="5" r:id="rId9"/>
    <sheet name="TechInfo" sheetId="11" r:id="rId10"/>
    <sheet name="EmissionsSummary" sheetId="16" r:id="rId11"/>
    <sheet name="Original" sheetId="6" r:id="rId12"/>
    <sheet name="BldgArea" sheetId="7" r:id="rId13"/>
    <sheet name="Fuel Share" sheetId="8" r:id="rId14"/>
    <sheet name="Demand" sheetId="9" r:id="rId15"/>
  </sheets>
  <externalReferences>
    <externalReference r:id="rId16"/>
  </externalReferences>
  <calcPr calcId="191028"/>
  <pivotCaches>
    <pivotCache cacheId="4082" r:id="rId1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V6" i="15" l="1"/>
  <c r="DV5" i="15"/>
  <c r="DT5" i="15"/>
  <c r="DU5" i="15"/>
  <c r="DT6" i="15"/>
  <c r="DU6" i="15"/>
  <c r="DS6" i="15"/>
  <c r="DS5" i="15"/>
  <c r="AX6" i="15"/>
  <c r="AX5" i="15"/>
  <c r="AV5" i="15"/>
  <c r="AW5" i="15"/>
  <c r="AV6" i="15"/>
  <c r="AW6" i="15"/>
  <c r="AU6" i="15"/>
  <c r="AU5" i="15"/>
  <c r="AT6" i="15"/>
  <c r="AT5" i="15"/>
  <c r="AR5" i="15"/>
  <c r="AS5" i="15"/>
  <c r="AR6" i="15"/>
  <c r="AS6" i="15"/>
  <c r="AQ6" i="15"/>
  <c r="AQ5" i="15"/>
  <c r="AP6" i="15"/>
  <c r="AP5" i="15"/>
  <c r="AN5" i="15"/>
  <c r="AO5" i="15"/>
  <c r="AN6" i="15"/>
  <c r="AO6" i="15"/>
  <c r="AM6" i="15"/>
  <c r="AM5" i="15"/>
  <c r="AL6" i="15"/>
  <c r="AL5" i="15"/>
  <c r="AJ5" i="15"/>
  <c r="AK5" i="15"/>
  <c r="AJ6" i="15"/>
  <c r="AK6" i="15"/>
  <c r="AI6" i="15"/>
  <c r="AI5" i="15"/>
  <c r="AH6" i="15"/>
  <c r="AH5" i="15"/>
  <c r="AF5" i="15"/>
  <c r="AG5" i="15"/>
  <c r="AF6" i="15"/>
  <c r="AG6" i="15"/>
  <c r="AE6" i="15"/>
  <c r="AE5" i="15"/>
  <c r="AD6" i="15"/>
  <c r="AD5" i="15"/>
  <c r="AB5" i="15"/>
  <c r="AC5" i="15"/>
  <c r="AB6" i="15"/>
  <c r="AC6" i="15"/>
  <c r="AA6" i="15"/>
  <c r="AA5" i="15"/>
  <c r="Z6" i="15"/>
  <c r="Z5" i="15"/>
  <c r="X5" i="15"/>
  <c r="Y5" i="15"/>
  <c r="X6" i="15"/>
  <c r="Y6" i="15"/>
  <c r="W6" i="15"/>
  <c r="W5" i="15"/>
  <c r="V6" i="15"/>
  <c r="V5" i="15"/>
  <c r="T5" i="15"/>
  <c r="U5" i="15"/>
  <c r="T6" i="15"/>
  <c r="U6" i="15"/>
  <c r="S6" i="15"/>
  <c r="S5" i="15"/>
  <c r="R6" i="15"/>
  <c r="R5" i="15"/>
  <c r="Q5" i="15"/>
  <c r="Q6" i="15"/>
  <c r="P5" i="15"/>
  <c r="P6" i="15"/>
  <c r="O6" i="15"/>
  <c r="O5" i="15"/>
  <c r="N6" i="15"/>
  <c r="N5" i="15"/>
  <c r="M5" i="15"/>
  <c r="M6" i="15"/>
  <c r="L5" i="15"/>
  <c r="L6" i="15"/>
  <c r="K5" i="15"/>
  <c r="K6" i="15"/>
  <c r="J6" i="15"/>
  <c r="J5" i="15"/>
  <c r="J41" i="11"/>
  <c r="K41" i="11" s="1"/>
  <c r="J40" i="11"/>
  <c r="K40" i="11" s="1"/>
  <c r="J39" i="11"/>
  <c r="K39" i="11" s="1"/>
  <c r="J38" i="11"/>
  <c r="K38" i="11" s="1"/>
  <c r="J31" i="11"/>
  <c r="J27" i="11"/>
  <c r="J26" i="11"/>
  <c r="J35" i="11"/>
  <c r="J33" i="11"/>
  <c r="J30" i="11"/>
  <c r="J29" i="11"/>
  <c r="J28" i="11"/>
  <c r="J37" i="11"/>
  <c r="J36" i="11"/>
  <c r="J32" i="11"/>
  <c r="J34" i="11"/>
  <c r="K34" i="11" l="1"/>
  <c r="K32" i="11"/>
  <c r="K36" i="11"/>
  <c r="K37" i="11"/>
  <c r="K28" i="11"/>
  <c r="K29" i="11"/>
  <c r="K30" i="11"/>
  <c r="K33" i="11"/>
  <c r="K35" i="11"/>
  <c r="K26" i="11"/>
  <c r="K27" i="11"/>
  <c r="K31" i="11"/>
  <c r="O55" i="5"/>
  <c r="O92" i="5" s="1"/>
  <c r="P92" i="5" s="1"/>
  <c r="Q92" i="5" s="1"/>
  <c r="R92" i="5" s="1"/>
  <c r="S92" i="5" s="1"/>
  <c r="T92" i="5" s="1"/>
  <c r="U92" i="5" s="1"/>
  <c r="V92" i="5" s="1"/>
  <c r="W92" i="5" s="1"/>
  <c r="X92" i="5" s="1"/>
  <c r="O54" i="5"/>
  <c r="O53" i="5"/>
  <c r="O52" i="5" s="1"/>
  <c r="U52" i="5"/>
  <c r="T52" i="5"/>
  <c r="S52" i="5"/>
  <c r="R52" i="5"/>
  <c r="Q52" i="5"/>
  <c r="P52" i="5"/>
  <c r="J33" i="5"/>
  <c r="I33" i="5"/>
  <c r="H33" i="5"/>
  <c r="G33" i="5"/>
  <c r="F33" i="5"/>
  <c r="E33" i="5"/>
  <c r="D33" i="5"/>
  <c r="J32" i="5"/>
  <c r="I32" i="5"/>
  <c r="H32" i="5"/>
  <c r="G32" i="5"/>
  <c r="F32" i="5"/>
  <c r="E32" i="5"/>
  <c r="D32" i="5"/>
  <c r="K32" i="5" s="1"/>
  <c r="J31" i="5"/>
  <c r="I31" i="5"/>
  <c r="H31" i="5"/>
  <c r="G31" i="5"/>
  <c r="F31" i="5"/>
  <c r="E31" i="5"/>
  <c r="D31" i="5"/>
  <c r="J28" i="5"/>
  <c r="I28" i="5"/>
  <c r="H28" i="5"/>
  <c r="G28" i="5"/>
  <c r="F28" i="5"/>
  <c r="E28" i="5"/>
  <c r="D28" i="5"/>
  <c r="J27" i="5"/>
  <c r="I27" i="5"/>
  <c r="H27" i="5"/>
  <c r="G27" i="5"/>
  <c r="F27" i="5"/>
  <c r="E27" i="5"/>
  <c r="D27" i="5"/>
  <c r="J26" i="5"/>
  <c r="I26" i="5"/>
  <c r="H26" i="5"/>
  <c r="G26" i="5"/>
  <c r="F26" i="5"/>
  <c r="E26" i="5"/>
  <c r="D26" i="5"/>
  <c r="J25" i="5"/>
  <c r="I25" i="5"/>
  <c r="H25" i="5"/>
  <c r="G25" i="5"/>
  <c r="F25" i="5"/>
  <c r="E25" i="5"/>
  <c r="D25" i="5"/>
  <c r="J24" i="5"/>
  <c r="I24" i="5"/>
  <c r="H24" i="5"/>
  <c r="G24" i="5"/>
  <c r="F24" i="5"/>
  <c r="E24" i="5"/>
  <c r="D24" i="5"/>
  <c r="J23" i="5"/>
  <c r="I23" i="5"/>
  <c r="H23" i="5"/>
  <c r="G23" i="5"/>
  <c r="F23" i="5"/>
  <c r="E23" i="5"/>
  <c r="D23" i="5"/>
  <c r="J22" i="5"/>
  <c r="I22" i="5"/>
  <c r="H22" i="5"/>
  <c r="G22" i="5"/>
  <c r="F22" i="5"/>
  <c r="E22" i="5"/>
  <c r="D22" i="5"/>
  <c r="J21" i="5"/>
  <c r="I21" i="5"/>
  <c r="H21" i="5"/>
  <c r="G21" i="5"/>
  <c r="F21" i="5"/>
  <c r="E21" i="5"/>
  <c r="D21" i="5"/>
  <c r="J20" i="5"/>
  <c r="I20" i="5"/>
  <c r="H20" i="5"/>
  <c r="G20" i="5"/>
  <c r="F20" i="5"/>
  <c r="E20" i="5"/>
  <c r="D20" i="5"/>
  <c r="J19" i="5"/>
  <c r="I19" i="5"/>
  <c r="H19" i="5"/>
  <c r="G19" i="5"/>
  <c r="F19" i="5"/>
  <c r="E19" i="5"/>
  <c r="D19" i="5"/>
  <c r="J18" i="5"/>
  <c r="I18" i="5"/>
  <c r="H18" i="5"/>
  <c r="G18" i="5"/>
  <c r="F18" i="5"/>
  <c r="E18" i="5"/>
  <c r="D18" i="5"/>
  <c r="J17" i="5"/>
  <c r="I17" i="5"/>
  <c r="H17" i="5"/>
  <c r="G17" i="5"/>
  <c r="F17" i="5"/>
  <c r="E17" i="5"/>
  <c r="D17" i="5"/>
  <c r="J16" i="5"/>
  <c r="I16" i="5"/>
  <c r="H16" i="5"/>
  <c r="G16" i="5"/>
  <c r="F16" i="5"/>
  <c r="E16" i="5"/>
  <c r="D16" i="5"/>
  <c r="J15" i="5"/>
  <c r="I15" i="5"/>
  <c r="H15" i="5"/>
  <c r="G15" i="5"/>
  <c r="F15" i="5"/>
  <c r="E15" i="5"/>
  <c r="D15" i="5"/>
  <c r="J14" i="5"/>
  <c r="I14" i="5"/>
  <c r="H14" i="5"/>
  <c r="G14" i="5"/>
  <c r="F14" i="5"/>
  <c r="E14" i="5"/>
  <c r="D14" i="5"/>
  <c r="J13" i="5"/>
  <c r="I13" i="5"/>
  <c r="H13" i="5"/>
  <c r="G13" i="5"/>
  <c r="F13" i="5"/>
  <c r="E13" i="5"/>
  <c r="D13" i="5"/>
  <c r="J12" i="5"/>
  <c r="I12" i="5"/>
  <c r="H12" i="5"/>
  <c r="G12" i="5"/>
  <c r="F12" i="5"/>
  <c r="E12" i="5"/>
  <c r="D12" i="5"/>
  <c r="J11" i="5"/>
  <c r="I11" i="5"/>
  <c r="H11" i="5"/>
  <c r="G11" i="5"/>
  <c r="F11" i="5"/>
  <c r="E11" i="5"/>
  <c r="D11" i="5"/>
  <c r="J10" i="5"/>
  <c r="I10" i="5"/>
  <c r="H10" i="5"/>
  <c r="G10" i="5"/>
  <c r="F10" i="5"/>
  <c r="E10" i="5"/>
  <c r="D10" i="5"/>
  <c r="J9" i="5"/>
  <c r="I9" i="5"/>
  <c r="H9" i="5"/>
  <c r="G9" i="5"/>
  <c r="F9" i="5"/>
  <c r="E9" i="5"/>
  <c r="D9" i="5"/>
  <c r="J8" i="5"/>
  <c r="I8" i="5"/>
  <c r="H8" i="5"/>
  <c r="G8" i="5"/>
  <c r="F8" i="5"/>
  <c r="E8" i="5"/>
  <c r="D8" i="5"/>
  <c r="J7" i="5"/>
  <c r="I7" i="5"/>
  <c r="H7" i="5"/>
  <c r="G7" i="5"/>
  <c r="F7" i="5"/>
  <c r="E7" i="5"/>
  <c r="D7" i="5"/>
  <c r="J6" i="5"/>
  <c r="I6" i="5"/>
  <c r="H6" i="5"/>
  <c r="G6" i="5"/>
  <c r="F6" i="5"/>
  <c r="E6" i="5"/>
  <c r="D6" i="5"/>
  <c r="J5" i="5"/>
  <c r="I5" i="5"/>
  <c r="H5" i="5"/>
  <c r="G5" i="5"/>
  <c r="F5" i="5"/>
  <c r="E5" i="5"/>
  <c r="D5" i="5"/>
  <c r="J4" i="5"/>
  <c r="I4" i="5"/>
  <c r="H4" i="5"/>
  <c r="G4" i="5"/>
  <c r="F4" i="5"/>
  <c r="E4" i="5"/>
  <c r="D4" i="5"/>
  <c r="J3" i="5"/>
  <c r="I3" i="5"/>
  <c r="H3" i="5"/>
  <c r="G3" i="5"/>
  <c r="F3" i="5"/>
  <c r="E3" i="5"/>
  <c r="D3" i="5"/>
  <c r="K31" i="5"/>
  <c r="K33" i="5"/>
  <c r="X70" i="5"/>
  <c r="W70" i="5"/>
  <c r="V70" i="5"/>
  <c r="U70" i="5"/>
  <c r="T70" i="5"/>
  <c r="S70" i="5"/>
  <c r="R70" i="5"/>
  <c r="Q70" i="5"/>
  <c r="P70" i="5"/>
  <c r="O70" i="5"/>
  <c r="X69" i="5"/>
  <c r="W69" i="5"/>
  <c r="V69" i="5"/>
  <c r="U69" i="5"/>
  <c r="T69" i="5"/>
  <c r="S69" i="5"/>
  <c r="R69" i="5"/>
  <c r="Q69" i="5"/>
  <c r="P69" i="5"/>
  <c r="O69" i="5"/>
  <c r="X68" i="5"/>
  <c r="W68" i="5"/>
  <c r="V68" i="5"/>
  <c r="U68" i="5"/>
  <c r="T68" i="5"/>
  <c r="S68" i="5"/>
  <c r="R68" i="5"/>
  <c r="Q68" i="5"/>
  <c r="P68" i="5"/>
  <c r="O68" i="5"/>
  <c r="X67" i="5"/>
  <c r="W67" i="5"/>
  <c r="V67" i="5"/>
  <c r="U67" i="5"/>
  <c r="T67" i="5"/>
  <c r="S67" i="5"/>
  <c r="R67" i="5"/>
  <c r="Q67" i="5"/>
  <c r="P67" i="5"/>
  <c r="O67" i="5"/>
  <c r="X66" i="5"/>
  <c r="W66" i="5"/>
  <c r="V66" i="5"/>
  <c r="U66" i="5"/>
  <c r="T66" i="5"/>
  <c r="S66" i="5"/>
  <c r="R66" i="5"/>
  <c r="Q66" i="5"/>
  <c r="P66" i="5"/>
  <c r="O66" i="5"/>
  <c r="T47" i="5"/>
  <c r="S47" i="5"/>
  <c r="R47" i="5"/>
  <c r="Q47" i="5"/>
  <c r="P47" i="5"/>
  <c r="O47" i="5"/>
  <c r="T46" i="5"/>
  <c r="S46" i="5"/>
  <c r="R46" i="5"/>
  <c r="Q46" i="5"/>
  <c r="P46" i="5"/>
  <c r="O46" i="5"/>
  <c r="T45" i="5"/>
  <c r="S45" i="5"/>
  <c r="R45" i="5"/>
  <c r="Q45" i="5"/>
  <c r="P45" i="5"/>
  <c r="O45" i="5"/>
  <c r="AE42" i="5"/>
  <c r="AD42" i="5"/>
  <c r="AC42" i="5"/>
  <c r="AB42" i="5"/>
  <c r="Z42" i="5"/>
  <c r="Y42" i="5"/>
  <c r="X42" i="5"/>
  <c r="W42" i="5"/>
  <c r="V42" i="5"/>
  <c r="U42" i="5"/>
  <c r="T42" i="5"/>
  <c r="S42" i="5"/>
  <c r="R42" i="5"/>
  <c r="Q42" i="5"/>
  <c r="P42" i="5"/>
  <c r="O42" i="5"/>
  <c r="AE41" i="5"/>
  <c r="AD41" i="5"/>
  <c r="AC41" i="5"/>
  <c r="AB41" i="5"/>
  <c r="Z41" i="5"/>
  <c r="Y41" i="5"/>
  <c r="X41" i="5"/>
  <c r="W41" i="5"/>
  <c r="V41" i="5"/>
  <c r="U41" i="5"/>
  <c r="T41" i="5"/>
  <c r="S41" i="5"/>
  <c r="R41" i="5"/>
  <c r="Q41" i="5"/>
  <c r="P41" i="5"/>
  <c r="O41" i="5"/>
  <c r="AE40" i="5"/>
  <c r="AD40" i="5"/>
  <c r="AC40" i="5"/>
  <c r="AB40" i="5"/>
  <c r="Z40" i="5"/>
  <c r="Y40" i="5"/>
  <c r="X40" i="5"/>
  <c r="W40" i="5"/>
  <c r="V40" i="5"/>
  <c r="U40" i="5"/>
  <c r="T40" i="5"/>
  <c r="S40" i="5"/>
  <c r="R40" i="5"/>
  <c r="Q40" i="5"/>
  <c r="P40" i="5"/>
  <c r="O40" i="5"/>
  <c r="AE36" i="5"/>
  <c r="AD36" i="5"/>
  <c r="AC36" i="5"/>
  <c r="AB36" i="5"/>
  <c r="Z36" i="5"/>
  <c r="Y36" i="5"/>
  <c r="X36" i="5"/>
  <c r="W36" i="5"/>
  <c r="V36" i="5"/>
  <c r="U36" i="5"/>
  <c r="T36" i="5"/>
  <c r="S36" i="5"/>
  <c r="R36" i="5"/>
  <c r="Q36" i="5"/>
  <c r="P36" i="5"/>
  <c r="O36" i="5"/>
  <c r="AE35" i="5"/>
  <c r="AD35" i="5"/>
  <c r="AC35" i="5"/>
  <c r="AB35" i="5"/>
  <c r="Z35" i="5"/>
  <c r="Y35" i="5"/>
  <c r="X35" i="5"/>
  <c r="W35" i="5"/>
  <c r="V35" i="5"/>
  <c r="U35" i="5"/>
  <c r="T35" i="5"/>
  <c r="S35" i="5"/>
  <c r="R35" i="5"/>
  <c r="Q35" i="5"/>
  <c r="P35" i="5"/>
  <c r="O35" i="5"/>
  <c r="AE34" i="5"/>
  <c r="AD34" i="5"/>
  <c r="AC34" i="5"/>
  <c r="AB34" i="5"/>
  <c r="Z34" i="5"/>
  <c r="Y34" i="5"/>
  <c r="X34" i="5"/>
  <c r="W34" i="5"/>
  <c r="V34" i="5"/>
  <c r="U34" i="5"/>
  <c r="T34" i="5"/>
  <c r="S34" i="5"/>
  <c r="R34" i="5"/>
  <c r="Q34" i="5"/>
  <c r="P34" i="5"/>
  <c r="O34" i="5"/>
  <c r="AE33" i="5"/>
  <c r="AD33" i="5"/>
  <c r="AC33" i="5"/>
  <c r="AB33" i="5"/>
  <c r="Z33" i="5"/>
  <c r="Y33" i="5"/>
  <c r="X33" i="5"/>
  <c r="W33" i="5"/>
  <c r="V33" i="5"/>
  <c r="U33" i="5"/>
  <c r="T33" i="5"/>
  <c r="S33" i="5"/>
  <c r="R33" i="5"/>
  <c r="Q33" i="5"/>
  <c r="P33" i="5"/>
  <c r="O33" i="5"/>
  <c r="AE32" i="5"/>
  <c r="AD32" i="5"/>
  <c r="AC32" i="5"/>
  <c r="AB32" i="5"/>
  <c r="Z32" i="5"/>
  <c r="Y32" i="5"/>
  <c r="X32" i="5"/>
  <c r="W32" i="5"/>
  <c r="V32" i="5"/>
  <c r="U32" i="5"/>
  <c r="T32" i="5"/>
  <c r="S32" i="5"/>
  <c r="R32" i="5"/>
  <c r="Q32" i="5"/>
  <c r="P32" i="5"/>
  <c r="O32" i="5"/>
  <c r="R53" i="5" l="1"/>
  <c r="O77" i="5" s="1"/>
  <c r="P77" i="5" s="1"/>
  <c r="S53" i="5"/>
  <c r="O78" i="5" s="1"/>
  <c r="O74" i="5"/>
  <c r="P74" i="5" s="1"/>
  <c r="Q74" i="5" s="1"/>
  <c r="R74" i="5" s="1"/>
  <c r="S74" i="5" s="1"/>
  <c r="T74" i="5" s="1"/>
  <c r="U74" i="5" s="1"/>
  <c r="V74" i="5" s="1"/>
  <c r="W74" i="5" s="1"/>
  <c r="X74" i="5" s="1"/>
  <c r="P53" i="5"/>
  <c r="Q53" i="5"/>
  <c r="O76" i="5" s="1"/>
  <c r="P76" i="5" s="1"/>
  <c r="T53" i="5"/>
  <c r="O79" i="5" s="1"/>
  <c r="P79" i="5" s="1"/>
  <c r="U53" i="5"/>
  <c r="S54" i="5"/>
  <c r="O87" i="5" s="1"/>
  <c r="O75" i="5"/>
  <c r="O72" i="5" s="1"/>
  <c r="O83" i="5"/>
  <c r="P83" i="5" s="1"/>
  <c r="Q83" i="5" s="1"/>
  <c r="R83" i="5" s="1"/>
  <c r="S83" i="5" s="1"/>
  <c r="T83" i="5" s="1"/>
  <c r="U83" i="5" s="1"/>
  <c r="V83" i="5" s="1"/>
  <c r="W83" i="5" s="1"/>
  <c r="X83" i="5" s="1"/>
  <c r="P54" i="5"/>
  <c r="O84" i="5" s="1"/>
  <c r="Q54" i="5"/>
  <c r="O85" i="5" s="1"/>
  <c r="R54" i="5"/>
  <c r="O86" i="5" s="1"/>
  <c r="T54" i="5"/>
  <c r="O88" i="5" s="1"/>
  <c r="P78" i="5"/>
  <c r="P55" i="5"/>
  <c r="O93" i="5" s="1"/>
  <c r="Q55" i="5"/>
  <c r="O94" i="5" s="1"/>
  <c r="R55" i="5"/>
  <c r="O95" i="5" s="1"/>
  <c r="S55" i="5"/>
  <c r="O96" i="5" s="1"/>
  <c r="T55" i="5"/>
  <c r="O97" i="5" s="1"/>
  <c r="Q76" i="5" l="1"/>
  <c r="Q77" i="5"/>
  <c r="O103" i="5"/>
  <c r="Q79" i="5"/>
  <c r="Q93" i="5"/>
  <c r="P93" i="5"/>
  <c r="Q75" i="5"/>
  <c r="P75" i="5"/>
  <c r="O101" i="5"/>
  <c r="Q94" i="5"/>
  <c r="P94" i="5"/>
  <c r="O90" i="5"/>
  <c r="O81" i="5"/>
  <c r="Q78" i="5"/>
  <c r="R97" i="5"/>
  <c r="Q97" i="5"/>
  <c r="P97" i="5"/>
  <c r="O105" i="5"/>
  <c r="Q96" i="5"/>
  <c r="R96" i="5"/>
  <c r="P96" i="5"/>
  <c r="O104" i="5"/>
  <c r="P88" i="5"/>
  <c r="R95" i="5"/>
  <c r="Q95" i="5"/>
  <c r="P95" i="5"/>
  <c r="O102" i="5"/>
  <c r="P86" i="5"/>
  <c r="U55" i="5"/>
  <c r="P84" i="5"/>
  <c r="U54" i="5"/>
  <c r="Q72" i="5" l="1"/>
  <c r="P103" i="5"/>
  <c r="O100" i="5"/>
  <c r="P105" i="5"/>
  <c r="Q90" i="5"/>
  <c r="R94" i="5"/>
  <c r="R76" i="5"/>
  <c r="R78" i="5"/>
  <c r="R77" i="5"/>
  <c r="R79" i="5"/>
  <c r="P101" i="5"/>
  <c r="P72" i="5"/>
  <c r="R75" i="5"/>
  <c r="P90" i="5"/>
  <c r="P85" i="5"/>
  <c r="P102" i="5" s="1"/>
  <c r="R93" i="5"/>
  <c r="P87" i="5"/>
  <c r="P104" i="5" s="1"/>
  <c r="R90" i="5" l="1"/>
  <c r="P100" i="5"/>
  <c r="S76" i="5"/>
  <c r="S77" i="5"/>
  <c r="S79" i="5"/>
  <c r="S78" i="5"/>
  <c r="S75" i="5"/>
  <c r="R72" i="5"/>
  <c r="S96" i="5"/>
  <c r="S95" i="5"/>
  <c r="S94" i="5"/>
  <c r="S93" i="5"/>
  <c r="S97" i="5"/>
  <c r="P81" i="5"/>
  <c r="Q87" i="5"/>
  <c r="Q104" i="5" s="1"/>
  <c r="Q85" i="5"/>
  <c r="Q102" i="5" s="1"/>
  <c r="Q86" i="5"/>
  <c r="Q103" i="5" s="1"/>
  <c r="Q88" i="5"/>
  <c r="Q105" i="5" s="1"/>
  <c r="Q84" i="5"/>
  <c r="Q101" i="5" s="1"/>
  <c r="S90" i="5" l="1"/>
  <c r="Q100" i="5"/>
  <c r="T96" i="5"/>
  <c r="T95" i="5"/>
  <c r="T94" i="5"/>
  <c r="T93" i="5"/>
  <c r="T97" i="5"/>
  <c r="T76" i="5"/>
  <c r="T77" i="5"/>
  <c r="T78" i="5"/>
  <c r="T79" i="5"/>
  <c r="T75" i="5"/>
  <c r="T72" i="5" s="1"/>
  <c r="S72" i="5"/>
  <c r="Q81" i="5"/>
  <c r="R85" i="5"/>
  <c r="R102" i="5" s="1"/>
  <c r="R86" i="5"/>
  <c r="R103" i="5" s="1"/>
  <c r="R88" i="5"/>
  <c r="R105" i="5" s="1"/>
  <c r="R84" i="5"/>
  <c r="R101" i="5" s="1"/>
  <c r="R87" i="5"/>
  <c r="R104" i="5" s="1"/>
  <c r="R100" i="5" l="1"/>
  <c r="T90" i="5"/>
  <c r="U77" i="5"/>
  <c r="U78" i="5"/>
  <c r="U79" i="5"/>
  <c r="U76" i="5"/>
  <c r="U75" i="5"/>
  <c r="S85" i="5"/>
  <c r="S102" i="5" s="1"/>
  <c r="S87" i="5"/>
  <c r="S104" i="5" s="1"/>
  <c r="S88" i="5"/>
  <c r="S105" i="5" s="1"/>
  <c r="S86" i="5"/>
  <c r="S103" i="5" s="1"/>
  <c r="S84" i="5"/>
  <c r="S101" i="5" s="1"/>
  <c r="U96" i="5"/>
  <c r="U95" i="5"/>
  <c r="U94" i="5"/>
  <c r="U93" i="5"/>
  <c r="U97" i="5"/>
  <c r="R81" i="5"/>
  <c r="S81" i="5" l="1"/>
  <c r="U90" i="5"/>
  <c r="T85" i="5"/>
  <c r="T102" i="5" s="1"/>
  <c r="T87" i="5"/>
  <c r="T104" i="5" s="1"/>
  <c r="T86" i="5"/>
  <c r="T103" i="5" s="1"/>
  <c r="T88" i="5"/>
  <c r="T105" i="5" s="1"/>
  <c r="T84" i="5"/>
  <c r="T101" i="5" s="1"/>
  <c r="U72" i="5"/>
  <c r="S100" i="5"/>
  <c r="V95" i="5"/>
  <c r="V94" i="5"/>
  <c r="V96" i="5"/>
  <c r="V93" i="5"/>
  <c r="V97" i="5"/>
  <c r="V78" i="5"/>
  <c r="V77" i="5"/>
  <c r="V76" i="5"/>
  <c r="V79" i="5"/>
  <c r="V75" i="5"/>
  <c r="V72" i="5" s="1"/>
  <c r="T100" i="5" l="1"/>
  <c r="V90" i="5"/>
  <c r="W77" i="5"/>
  <c r="W78" i="5"/>
  <c r="W79" i="5"/>
  <c r="W76" i="5"/>
  <c r="W75" i="5"/>
  <c r="T81" i="5"/>
  <c r="U85" i="5"/>
  <c r="U102" i="5" s="1"/>
  <c r="U88" i="5"/>
  <c r="U105" i="5" s="1"/>
  <c r="U84" i="5"/>
  <c r="U101" i="5" s="1"/>
  <c r="U86" i="5"/>
  <c r="U103" i="5" s="1"/>
  <c r="U87" i="5"/>
  <c r="U104" i="5" s="1"/>
  <c r="W93" i="5"/>
  <c r="W96" i="5"/>
  <c r="W97" i="5"/>
  <c r="W94" i="5"/>
  <c r="W95" i="5"/>
  <c r="W90" i="5" l="1"/>
  <c r="X77" i="5"/>
  <c r="X76" i="5"/>
  <c r="X78" i="5"/>
  <c r="X79" i="5"/>
  <c r="X75" i="5"/>
  <c r="U100" i="5"/>
  <c r="W72" i="5"/>
  <c r="X96" i="5"/>
  <c r="X93" i="5"/>
  <c r="X94" i="5"/>
  <c r="X95" i="5"/>
  <c r="X97" i="5"/>
  <c r="U81" i="5"/>
  <c r="V85" i="5"/>
  <c r="V102" i="5" s="1"/>
  <c r="V88" i="5"/>
  <c r="V105" i="5" s="1"/>
  <c r="V86" i="5"/>
  <c r="V103" i="5" s="1"/>
  <c r="V84" i="5"/>
  <c r="V101" i="5" s="1"/>
  <c r="V87" i="5"/>
  <c r="V104" i="5" s="1"/>
  <c r="X90" i="5" l="1"/>
  <c r="W85" i="5"/>
  <c r="W102" i="5" s="1"/>
  <c r="W87" i="5"/>
  <c r="W104" i="5" s="1"/>
  <c r="W88" i="5"/>
  <c r="W105" i="5" s="1"/>
  <c r="W84" i="5"/>
  <c r="W101" i="5" s="1"/>
  <c r="W86" i="5"/>
  <c r="W103" i="5" s="1"/>
  <c r="V100" i="5"/>
  <c r="X72" i="5"/>
  <c r="V81" i="5"/>
  <c r="W100" i="5" l="1"/>
  <c r="W81" i="5"/>
  <c r="X87" i="5"/>
  <c r="X104" i="5" s="1"/>
  <c r="X88" i="5"/>
  <c r="X105" i="5" s="1"/>
  <c r="X84" i="5"/>
  <c r="X101" i="5" s="1"/>
  <c r="X86" i="5"/>
  <c r="X103" i="5" s="1"/>
  <c r="X85" i="5"/>
  <c r="X102" i="5" s="1"/>
  <c r="X100" i="5" l="1"/>
  <c r="X8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Jonathan Witt</author>
  </authors>
  <commentList>
    <comment ref="J39" authorId="0" shapeId="0" xr:uid="{F3F1D397-0BA1-4A36-B63A-A3C7DB46D212}">
      <text>
        <r>
          <rPr>
            <b/>
            <sz val="9"/>
            <color indexed="81"/>
            <rFont val="Tahoma"/>
            <family val="2"/>
          </rPr>
          <t>Jonathan Witt:</t>
        </r>
        <r>
          <rPr>
            <sz val="9"/>
            <color indexed="81"/>
            <rFont val="Tahoma"/>
            <family val="2"/>
          </rPr>
          <t xml:space="preserve">
See RTI 4b sheet</t>
        </r>
      </text>
    </comment>
    <comment ref="J40" authorId="0" shapeId="0" xr:uid="{BD0FE241-F4BC-400D-B744-937398A2DBA2}">
      <text>
        <r>
          <rPr>
            <b/>
            <sz val="9"/>
            <color indexed="81"/>
            <rFont val="Tahoma"/>
            <family val="2"/>
          </rPr>
          <t>Jonathan Witt:</t>
        </r>
        <r>
          <rPr>
            <sz val="9"/>
            <color indexed="81"/>
            <rFont val="Tahoma"/>
            <family val="2"/>
          </rPr>
          <t xml:space="preserve">
See RTI 4b sheet</t>
        </r>
      </text>
    </comment>
  </commentList>
</comments>
</file>

<file path=xl/sharedStrings.xml><?xml version="1.0" encoding="utf-8"?>
<sst xmlns="http://schemas.openxmlformats.org/spreadsheetml/2006/main" count="3204" uniqueCount="1059">
  <si>
    <t>~FI_Comm</t>
  </si>
  <si>
    <t>Region</t>
  </si>
  <si>
    <t>Csets</t>
  </si>
  <si>
    <t>CommName</t>
  </si>
  <si>
    <t>CommDesc</t>
  </si>
  <si>
    <t>Unit</t>
  </si>
  <si>
    <t>LimType</t>
  </si>
  <si>
    <t>CTSLvl</t>
  </si>
  <si>
    <t>PeakTS</t>
  </si>
  <si>
    <t>Ctype</t>
  </si>
  <si>
    <t>*Other - End Use demand</t>
  </si>
  <si>
    <t>R2,R3,R4,R5,R6</t>
  </si>
  <si>
    <t>DEM</t>
  </si>
  <si>
    <t>IOT</t>
  </si>
  <si>
    <t>Other Industry End Demand</t>
  </si>
  <si>
    <t>PJ</t>
  </si>
  <si>
    <t>NRG</t>
  </si>
  <si>
    <t>IOTFEED</t>
  </si>
  <si>
    <t>Other Industry Feedstock Demand</t>
  </si>
  <si>
    <t>IOTETC</t>
  </si>
  <si>
    <t>Other Industry Electrochemical Demand</t>
  </si>
  <si>
    <t>IOTSTM</t>
  </si>
  <si>
    <t>Other Industry Steam Demand</t>
  </si>
  <si>
    <t>IOTPRH</t>
  </si>
  <si>
    <t>Other Industry Process Heat Demand</t>
  </si>
  <si>
    <t>IOTMDR</t>
  </si>
  <si>
    <t>Other Industry Machine Drive Demand</t>
  </si>
  <si>
    <t>IOTFAC</t>
  </si>
  <si>
    <t>Other Industry Facilities Demand</t>
  </si>
  <si>
    <t>IOTOHT</t>
  </si>
  <si>
    <t>Other Industry Other Heat Demand</t>
  </si>
  <si>
    <t>*Other - End Use Demand</t>
  </si>
  <si>
    <t>INDELCOT</t>
  </si>
  <si>
    <t>Industrial Electricity used in Other</t>
  </si>
  <si>
    <t>DAYNITE</t>
  </si>
  <si>
    <t>ANNUAL</t>
  </si>
  <si>
    <t>ELC</t>
  </si>
  <si>
    <t>* Energy Carriers</t>
  </si>
  <si>
    <t>INDELC</t>
  </si>
  <si>
    <t>Electricity to Industrial Sector</t>
  </si>
  <si>
    <t>*Coke plant energy carriers</t>
  </si>
  <si>
    <t>COKE</t>
  </si>
  <si>
    <t>Imported and Produced Coke</t>
  </si>
  <si>
    <t>INDMETEA</t>
  </si>
  <si>
    <t>Metallurgic Coal to Industrial Sector after Emissions Accounting</t>
  </si>
  <si>
    <t>*Industrial sector energy carriers after emissions accounting</t>
  </si>
  <si>
    <t>INDBIOEA</t>
  </si>
  <si>
    <t>Biomass to Industiral Sector after Emissions Accounting</t>
  </si>
  <si>
    <t>INDCOAEA</t>
  </si>
  <si>
    <t>Industrial Coal after Emissions Accounting</t>
  </si>
  <si>
    <t>INDDSTEA</t>
  </si>
  <si>
    <t>Distillate Fuel Oil to Industrial Sector after Emissions Accounting</t>
  </si>
  <si>
    <t>INDLPGEA</t>
  </si>
  <si>
    <t>LPG to Industrial Sector after Emissions Accounting</t>
  </si>
  <si>
    <t>INDNGAEA</t>
  </si>
  <si>
    <t>Industrial Natural Gas after Emissions Accounting</t>
  </si>
  <si>
    <t>INDRFLEA</t>
  </si>
  <si>
    <t>Industrial Low Sulfur Residual Fuel Oil after Emissions Accounting</t>
  </si>
  <si>
    <t>*Emissions Commodities</t>
  </si>
  <si>
    <t>ENV</t>
  </si>
  <si>
    <t>NOXI</t>
  </si>
  <si>
    <t>NOx emissions from Industrial Sector</t>
  </si>
  <si>
    <t>kt</t>
  </si>
  <si>
    <t>SO2I</t>
  </si>
  <si>
    <t>Sulfur Dioxide emissions from Industrial Sector</t>
  </si>
  <si>
    <t>PM10I</t>
  </si>
  <si>
    <t>PM10 emissions from Industrial Sector</t>
  </si>
  <si>
    <t>INDPTC</t>
  </si>
  <si>
    <t>Petroleum Coke to Industrial Sector</t>
  </si>
  <si>
    <t>INDOTH</t>
  </si>
  <si>
    <t>Other Fuel (ETH,JTF,MTH,DLF,KER)</t>
  </si>
  <si>
    <t>INDBIO</t>
  </si>
  <si>
    <t>Biomass to Industiral Sector</t>
  </si>
  <si>
    <t>INDCOA</t>
  </si>
  <si>
    <t>Industrial Coal</t>
  </si>
  <si>
    <t>INDDSL</t>
  </si>
  <si>
    <t>Industrial Diesel</t>
  </si>
  <si>
    <t>INDDST</t>
  </si>
  <si>
    <t>Industrial Distillate fuel oil</t>
  </si>
  <si>
    <t>INDNGA</t>
  </si>
  <si>
    <t>Industrial Natural Gas</t>
  </si>
  <si>
    <t>INDRFL</t>
  </si>
  <si>
    <t>Industrial Low Sulfur Residual Fuel Oil</t>
  </si>
  <si>
    <t>INDLPG</t>
  </si>
  <si>
    <t>Liquified Petroleum Gas to Industrial Sector</t>
  </si>
  <si>
    <t>METCOA</t>
  </si>
  <si>
    <t>Metalurgical Coal</t>
  </si>
  <si>
    <t>INDCOK</t>
  </si>
  <si>
    <t>Imported and Produced Coke to Industrial Sector</t>
  </si>
  <si>
    <t>~FI_Process</t>
  </si>
  <si>
    <t>Sets</t>
  </si>
  <si>
    <t>TechName</t>
  </si>
  <si>
    <t>TechDesc</t>
  </si>
  <si>
    <t>Tact</t>
  </si>
  <si>
    <t>Tcap</t>
  </si>
  <si>
    <t>PrimaryCG</t>
  </si>
  <si>
    <t>Vintage</t>
  </si>
  <si>
    <t>Tslvl</t>
  </si>
  <si>
    <t>*Other</t>
  </si>
  <si>
    <t>PRE</t>
  </si>
  <si>
    <t>INDELC000</t>
  </si>
  <si>
    <t>Electricity Going to the Industrial Sector</t>
  </si>
  <si>
    <t>Pja</t>
  </si>
  <si>
    <t>*</t>
  </si>
  <si>
    <t>IOTEMETCOK</t>
  </si>
  <si>
    <t>Other Industry Metallurgical Coal Plant</t>
  </si>
  <si>
    <t>IOTEFEDRFL</t>
  </si>
  <si>
    <t>Other Industry Residual Oil Feedstock</t>
  </si>
  <si>
    <t>IOTEFEDDST</t>
  </si>
  <si>
    <t>Other Industry Distillate Oil Feedstock</t>
  </si>
  <si>
    <t>IOTEFEDNGA</t>
  </si>
  <si>
    <t>Other Industry Natural Gas Feedstock</t>
  </si>
  <si>
    <t>IOTEFEDLPG</t>
  </si>
  <si>
    <t>Other Industry LPG Feedstock</t>
  </si>
  <si>
    <t>IOTEFEDCOK</t>
  </si>
  <si>
    <t>Other Industry Coke Feedstock</t>
  </si>
  <si>
    <t>IOTEFEDBIO</t>
  </si>
  <si>
    <t>Other Industry Renewables Feedstock</t>
  </si>
  <si>
    <t>IOTEFEDPTC</t>
  </si>
  <si>
    <t>Other Industry Petroleum Coke Feedstock</t>
  </si>
  <si>
    <t>IOTEFEDOTP</t>
  </si>
  <si>
    <t>Other Industry Other Petroleum Feedstock</t>
  </si>
  <si>
    <t>IOTEETCELC</t>
  </si>
  <si>
    <t>Other Industry Electrochemical</t>
  </si>
  <si>
    <t>IOTEPRHELC</t>
  </si>
  <si>
    <t>Other Industry Electricity Process Heat</t>
  </si>
  <si>
    <t>IOTEPRHRFL</t>
  </si>
  <si>
    <t>Other Industry Residual Oil Process Heat</t>
  </si>
  <si>
    <t>IOTEPRHDST</t>
  </si>
  <si>
    <t>Other Industry Distillate Oil Process Heat</t>
  </si>
  <si>
    <t>IOTEPRHNGA</t>
  </si>
  <si>
    <t>Other Industry Natural Gas Process Heat</t>
  </si>
  <si>
    <t>IOTEPRHLPG</t>
  </si>
  <si>
    <t>Other Industry LPG Process Heat</t>
  </si>
  <si>
    <t>IOTEPRHCOA</t>
  </si>
  <si>
    <t>Other Industry Coal Process Heat</t>
  </si>
  <si>
    <t>IOTEMDRELC</t>
  </si>
  <si>
    <t>Other Industry Electricity Machine Drive</t>
  </si>
  <si>
    <t>IOTEMDRDST</t>
  </si>
  <si>
    <t>Other Industry Distillate Oil Machine Drive</t>
  </si>
  <si>
    <t>IOTEMDRNGA</t>
  </si>
  <si>
    <t>Other Industry Natural Gas Machine Drive</t>
  </si>
  <si>
    <t>IOTEMDRLPG</t>
  </si>
  <si>
    <t>Other Industry LPG Machine Drive</t>
  </si>
  <si>
    <t>IOTEMDRCOA</t>
  </si>
  <si>
    <t>Other Industry Coal Machine Drive</t>
  </si>
  <si>
    <t>IOTEFACELC</t>
  </si>
  <si>
    <t>Other Industry Electricity Facilities</t>
  </si>
  <si>
    <t>IOTEFACRFL</t>
  </si>
  <si>
    <t>Other Industry Residual Oil Facilities</t>
  </si>
  <si>
    <t>IOTEFACDST</t>
  </si>
  <si>
    <t>Other Industry Distillate Oil Facilities</t>
  </si>
  <si>
    <t>IOTEFACNGA</t>
  </si>
  <si>
    <t>Other Industry Natural Gas Facilities</t>
  </si>
  <si>
    <t>IOTEFACLPG</t>
  </si>
  <si>
    <t>Other Industry LPG Facilities</t>
  </si>
  <si>
    <t>IOTEFACCOA</t>
  </si>
  <si>
    <t>Other Industry Coal Facilities</t>
  </si>
  <si>
    <t>IOTEOHTELC</t>
  </si>
  <si>
    <t>Other Industry Electricity Other Heat</t>
  </si>
  <si>
    <t>IOTEOHTRFL</t>
  </si>
  <si>
    <t>Other Industry Residual Oil Other Heat</t>
  </si>
  <si>
    <t>IOTEOHTDST</t>
  </si>
  <si>
    <t>Other Industry Distillate Oil Other Heat</t>
  </si>
  <si>
    <t>IOTEOHTNGA</t>
  </si>
  <si>
    <t>Other Industry Natural Gas Other Heat</t>
  </si>
  <si>
    <t>IOTEOHTLPG</t>
  </si>
  <si>
    <t>Other Industry LPG Other Heat</t>
  </si>
  <si>
    <t>IOTEOHTBIO</t>
  </si>
  <si>
    <t>Other Industry Renewables Other Heat</t>
  </si>
  <si>
    <t>IOTEOHTPTC</t>
  </si>
  <si>
    <t>Other Industry Petroleum Coke Other Heat</t>
  </si>
  <si>
    <t>IOTEOHTOTP</t>
  </si>
  <si>
    <t>Other Industry Other Petroleum Other Heat</t>
  </si>
  <si>
    <t>DMD</t>
  </si>
  <si>
    <t>IOTTECHEXT</t>
  </si>
  <si>
    <t>Existing Other Industry Technologies</t>
  </si>
  <si>
    <t>*Collector</t>
  </si>
  <si>
    <t>IOTELC00</t>
  </si>
  <si>
    <t>Other Industry Electricity collector</t>
  </si>
  <si>
    <t>SEINDNGA</t>
  </si>
  <si>
    <t>Emissions: NGA to IND</t>
  </si>
  <si>
    <t>SEINDRFL</t>
  </si>
  <si>
    <t>Emissions: RFL to IND</t>
  </si>
  <si>
    <t>SEINDDSL</t>
  </si>
  <si>
    <t>Emissions: DSL to IND</t>
  </si>
  <si>
    <t>SEINDDST</t>
  </si>
  <si>
    <t>Emissions: DST to IND</t>
  </si>
  <si>
    <t>SEINDBIO</t>
  </si>
  <si>
    <t>Emissions: Biomass combustion</t>
  </si>
  <si>
    <t>SEINDCOA</t>
  </si>
  <si>
    <t>Emissions: COA to IND</t>
  </si>
  <si>
    <t>SEINDLPG</t>
  </si>
  <si>
    <t>Emissions: LPG to IND</t>
  </si>
  <si>
    <t>SEINDMET</t>
  </si>
  <si>
    <t>Emissions: MET to IND</t>
  </si>
  <si>
    <t>*CommDesc</t>
  </si>
  <si>
    <t>*Units</t>
  </si>
  <si>
    <t>COM_PROJ~2010</t>
  </si>
  <si>
    <t>COM_PROJ~2015</t>
  </si>
  <si>
    <t>COM_PROJ~2020</t>
  </si>
  <si>
    <t>COM_PROJ~2025</t>
  </si>
  <si>
    <t>COM_PROJ~2030</t>
  </si>
  <si>
    <t>COM_PROJ~2035</t>
  </si>
  <si>
    <t>COM_PROJ~2040</t>
  </si>
  <si>
    <t>COM_PROJ~2045</t>
  </si>
  <si>
    <t>COM_PROJ~2050</t>
  </si>
  <si>
    <t>COM_PROJ~2055</t>
  </si>
  <si>
    <t>R2</t>
  </si>
  <si>
    <t>R3</t>
  </si>
  <si>
    <t>R4</t>
  </si>
  <si>
    <t>R5</t>
  </si>
  <si>
    <t>R6</t>
  </si>
  <si>
    <t>~FI_T</t>
  </si>
  <si>
    <t>*TechDesc</t>
  </si>
  <si>
    <t>CommIN</t>
  </si>
  <si>
    <t>CommOUT</t>
  </si>
  <si>
    <t>NAP_START</t>
  </si>
  <si>
    <t>PRC_CAPACT</t>
  </si>
  <si>
    <t>NCAP_AF</t>
  </si>
  <si>
    <t>EFF</t>
  </si>
  <si>
    <t>Input</t>
  </si>
  <si>
    <t>Output</t>
  </si>
  <si>
    <t>PJ, PJ/a</t>
  </si>
  <si>
    <t>NCAP_TLIFE</t>
  </si>
  <si>
    <t>NACP_DRATE</t>
  </si>
  <si>
    <t>NCAP_COST</t>
  </si>
  <si>
    <t>NCAP_FOM</t>
  </si>
  <si>
    <t>*NCAP_BND~FX~2010</t>
  </si>
  <si>
    <t>*NCAP_BND~FX~2015</t>
  </si>
  <si>
    <t>*NCAP_BND~FX~2055</t>
  </si>
  <si>
    <t>PRC_RESID~R2~2010</t>
  </si>
  <si>
    <t>PRC_RESID~R3~2010</t>
  </si>
  <si>
    <t>PRC_RESID~R4~2010</t>
  </si>
  <si>
    <t>PRC_RESID~R5~2010</t>
  </si>
  <si>
    <t>PRC_RESID~R6~2010</t>
  </si>
  <si>
    <t>PRC_RESID~R2~2015</t>
  </si>
  <si>
    <t>PRC_RESID~R3~2015</t>
  </si>
  <si>
    <t>PRC_RESID~R4~2015</t>
  </si>
  <si>
    <t>PRC_RESID~R5~2015</t>
  </si>
  <si>
    <t>PRC_RESID~R6~2015</t>
  </si>
  <si>
    <t>PRC_RESID~R2~2055</t>
  </si>
  <si>
    <t>PRC_RESID~R3~2055</t>
  </si>
  <si>
    <t>PRC_RESID~R4~2055</t>
  </si>
  <si>
    <t>PRC_RESID~R5~2055</t>
  </si>
  <si>
    <t>PRC_RESID~R6~2055</t>
  </si>
  <si>
    <t>EFF~2010</t>
  </si>
  <si>
    <t>EFF~2015</t>
  </si>
  <si>
    <t>EFF~2020</t>
  </si>
  <si>
    <t>EFF~2025</t>
  </si>
  <si>
    <t>EFF~2030</t>
  </si>
  <si>
    <t>EFF~2035</t>
  </si>
  <si>
    <t>EFF~2040</t>
  </si>
  <si>
    <t>EFF~2045</t>
  </si>
  <si>
    <t>EFF~2050</t>
  </si>
  <si>
    <t>EFF~2055</t>
  </si>
  <si>
    <t>Share~UP~R2~2010</t>
  </si>
  <si>
    <t>Share~UP~R3~2010</t>
  </si>
  <si>
    <t>Share~UP~R4~2010</t>
  </si>
  <si>
    <t>Share~UP~R5~2010</t>
  </si>
  <si>
    <t>Share~UP~R6~2010</t>
  </si>
  <si>
    <t>Share~UP~R2~2015</t>
  </si>
  <si>
    <t>Share~UP~R3~2015</t>
  </si>
  <si>
    <t>Share~UP~R4~2015</t>
  </si>
  <si>
    <t>Share~UP~R5~2015</t>
  </si>
  <si>
    <t>Share~UP~R6~2015</t>
  </si>
  <si>
    <t>Share~UP~R2~2055</t>
  </si>
  <si>
    <t>Share~UP~R3~2055</t>
  </si>
  <si>
    <t>Share~UP~R4~2055</t>
  </si>
  <si>
    <t>Share~UP~R5~2055</t>
  </si>
  <si>
    <t>Share~UP~R6~2055</t>
  </si>
  <si>
    <t>Peak</t>
  </si>
  <si>
    <t>Input~2010</t>
  </si>
  <si>
    <t>Input~2015</t>
  </si>
  <si>
    <t>Input~2020</t>
  </si>
  <si>
    <t>Input~2025</t>
  </si>
  <si>
    <t>Input~2030</t>
  </si>
  <si>
    <t>Input~2035</t>
  </si>
  <si>
    <t>Input~2040</t>
  </si>
  <si>
    <t>Input~2045</t>
  </si>
  <si>
    <t>Input~2050</t>
  </si>
  <si>
    <t>Input~2055</t>
  </si>
  <si>
    <t>* Other</t>
  </si>
  <si>
    <t/>
  </si>
  <si>
    <t>NCAP_START</t>
  </si>
  <si>
    <t>Share~UP</t>
  </si>
  <si>
    <t>ACT_COST</t>
  </si>
  <si>
    <t>COST</t>
  </si>
  <si>
    <t>INDDSLEA</t>
  </si>
  <si>
    <t>ZZDMYIOTFC</t>
  </si>
  <si>
    <t>Dummy backstop for Other Industry Facilities</t>
  </si>
  <si>
    <t>ZZDMY</t>
  </si>
  <si>
    <t>ZZDMYIOT</t>
  </si>
  <si>
    <t>Dummy backstop for Other Industry DMDand</t>
  </si>
  <si>
    <t>ZZINDELC</t>
  </si>
  <si>
    <t>Dummy backstop for INDELC</t>
  </si>
  <si>
    <t>ZZINDNGAEA</t>
  </si>
  <si>
    <t>Dummy backstop for INDNGAEA</t>
  </si>
  <si>
    <t>ZZINDRFLEA</t>
  </si>
  <si>
    <t>Dummy backstop for INDRFLEA</t>
  </si>
  <si>
    <t>TechData</t>
  </si>
  <si>
    <t>*CommIN</t>
  </si>
  <si>
    <t>*CommOUT</t>
  </si>
  <si>
    <t>*NCAP_START</t>
  </si>
  <si>
    <t>*NCAP_TLIFE</t>
  </si>
  <si>
    <t>ENV_ACT~CO2</t>
  </si>
  <si>
    <t>ENV_ACT~CH4</t>
  </si>
  <si>
    <t>ENV_ACT~N2O</t>
  </si>
  <si>
    <t>ENV_ACT~BC</t>
  </si>
  <si>
    <t>ENV_ACT~OC</t>
  </si>
  <si>
    <t>ENV_ACT~CO2I</t>
  </si>
  <si>
    <t>ENV_ACT~NOX~2010</t>
  </si>
  <si>
    <t>ENV_ACT~NOX~2015</t>
  </si>
  <si>
    <t>ENV_ACT~NOX~2020</t>
  </si>
  <si>
    <t>ENV_ACT~NOX~2055</t>
  </si>
  <si>
    <t>ENV_ACT~SO2~2010</t>
  </si>
  <si>
    <t>ENV_ACT~SO2~2015</t>
  </si>
  <si>
    <t>ENV_ACT~SO2~2020</t>
  </si>
  <si>
    <t>ENV_ACT~SO2~2055</t>
  </si>
  <si>
    <t>ENV_ACT~PM10~2010</t>
  </si>
  <si>
    <t>ENV_ACT~PM10~2015</t>
  </si>
  <si>
    <t>ENV_ACT~PM10~2020</t>
  </si>
  <si>
    <t>ENV_ACT~PM10~2055</t>
  </si>
  <si>
    <t>ENV_ACT~PM25~2010</t>
  </si>
  <si>
    <t>ENV_ACT~PM25~2015</t>
  </si>
  <si>
    <t>ENV_ACT~PM25~2020</t>
  </si>
  <si>
    <t>ENV_ACT~PM25~2055</t>
  </si>
  <si>
    <t>ENV_ACT~VOC~2010</t>
  </si>
  <si>
    <t>ENV_ACT~VOC~2015</t>
  </si>
  <si>
    <t>ENV_ACT~VOC~2020</t>
  </si>
  <si>
    <t>ENV_ACT~VOC~2055</t>
  </si>
  <si>
    <t>ENV_ACT~CO~2010</t>
  </si>
  <si>
    <t>ENV_ACT~CO~2015</t>
  </si>
  <si>
    <t>ENV_ACT~CO~2020</t>
  </si>
  <si>
    <t>ENV_ACT~CO~2055</t>
  </si>
  <si>
    <t>ENV_ACT~NOXI~2010</t>
  </si>
  <si>
    <t>ENV_ACT~NOXI~2015</t>
  </si>
  <si>
    <t>ENV_ACT~NOXI~2020</t>
  </si>
  <si>
    <t>ENV_ACT~NOXI~2055</t>
  </si>
  <si>
    <t>ENV_ACT~SO2I~2010</t>
  </si>
  <si>
    <t>ENV_ACT~SO2I~2015</t>
  </si>
  <si>
    <t>ENV_ACT~SO2I~2020</t>
  </si>
  <si>
    <t>ENV_ACT~SO2I~2055</t>
  </si>
  <si>
    <t>ENV_ACT~PM10I~2010</t>
  </si>
  <si>
    <t>ENV_ACT~PM10I~2015</t>
  </si>
  <si>
    <t>ENV_ACT~PM10I~2020</t>
  </si>
  <si>
    <t>ENV_ACT~PM10I~2055</t>
  </si>
  <si>
    <t>ENV_ACT~NOXDICB~2010</t>
  </si>
  <si>
    <t>ENV_ACT~NOXDICB~2015</t>
  </si>
  <si>
    <t>ENV_ACT~NOXDICB~2020</t>
  </si>
  <si>
    <t>ENV_ACT~NOXDICB~2055</t>
  </si>
  <si>
    <t>ENV_ACT~NOXDIGB~2010</t>
  </si>
  <si>
    <t>ENV_ACT~NOXDIGB~2015</t>
  </si>
  <si>
    <t>ENV_ACT~NOXDIGB~2020</t>
  </si>
  <si>
    <t>ENV_ACT~NOXDIGB~2055</t>
  </si>
  <si>
    <t>ENV_ACT~NOXDIDB~2010</t>
  </si>
  <si>
    <t>ENV_ACT~NOXDIDB~2015</t>
  </si>
  <si>
    <t>ENV_ACT~NOXDIDB~2020</t>
  </si>
  <si>
    <t>ENV_ACT~NOXDIDB~2055</t>
  </si>
  <si>
    <t>ENV_ACT~NOXDIRB~2010</t>
  </si>
  <si>
    <t>ENV_ACT~NOXDIRB~2015</t>
  </si>
  <si>
    <t>ENV_ACT~NOXDIRB~2020</t>
  </si>
  <si>
    <t>ENV_ACT~NOXDIRB~2055</t>
  </si>
  <si>
    <t>ENV_ACT~NOXDILB~2010</t>
  </si>
  <si>
    <t>ENV_ACT~NOXDILB~2015</t>
  </si>
  <si>
    <t>ENV_ACT~NOXDILB~2020</t>
  </si>
  <si>
    <t>ENV_ACT~NOXDILB~2055</t>
  </si>
  <si>
    <t>ENV_ACT~NOXDIOB~2010</t>
  </si>
  <si>
    <t>ENV_ACT~NOXDIOB~2015</t>
  </si>
  <si>
    <t>ENV_ACT~NOXDIOB~2020</t>
  </si>
  <si>
    <t>ENV_ACT~NOXDIOB~2055</t>
  </si>
  <si>
    <t>ENV_ACT~NOXDIGT~2010</t>
  </si>
  <si>
    <t>ENV_ACT~NOXDIGT~2015</t>
  </si>
  <si>
    <t>ENV_ACT~NOXDIGT~2020</t>
  </si>
  <si>
    <t>ENV_ACT~NOXDIGT~2055</t>
  </si>
  <si>
    <t>ENV_ACT~NOXDIDT~2010</t>
  </si>
  <si>
    <t>ENV_ACT~NOXDIDT~2015</t>
  </si>
  <si>
    <t>ENV_ACT~NOXDIDT~2020</t>
  </si>
  <si>
    <t>ENV_ACT~NOXDIDT~2055</t>
  </si>
  <si>
    <t>ENV_ACT~NOXDIOT~2010</t>
  </si>
  <si>
    <t>ENV_ACT~NOXDIOT~2015</t>
  </si>
  <si>
    <t>ENV_ACT~NOXDIOT~2020</t>
  </si>
  <si>
    <t>ENV_ACT~NOXDIOT~2055</t>
  </si>
  <si>
    <t>ENV_ACT~NOXDIGE~2010</t>
  </si>
  <si>
    <t>ENV_ACT~NOXDIGE~2015</t>
  </si>
  <si>
    <t>ENV_ACT~NOXDIGE~2020</t>
  </si>
  <si>
    <t>ENV_ACT~NOXDIGE~2055</t>
  </si>
  <si>
    <t>ENV_ACT~NOXDIDE~2010</t>
  </si>
  <si>
    <t>ENV_ACT~NOXDIDE~2015</t>
  </si>
  <si>
    <t>ENV_ACT~NOXDIDE~2020</t>
  </si>
  <si>
    <t>ENV_ACT~NOXDIDE~2055</t>
  </si>
  <si>
    <t>ENV_ACT~NOXDICE~2010</t>
  </si>
  <si>
    <t>ENV_ACT~NOXDICE~2015</t>
  </si>
  <si>
    <t>ENV_ACT~NOXDICE~2020</t>
  </si>
  <si>
    <t>ENV_ACT~NOXDICE~2055</t>
  </si>
  <si>
    <t>ENV_ACT~NOXDIOE~2010</t>
  </si>
  <si>
    <t>ENV_ACT~NOXDIOE~2015</t>
  </si>
  <si>
    <t>ENV_ACT~NOXDIOE~2020</t>
  </si>
  <si>
    <t>ENV_ACT~NOXDIOE~2055</t>
  </si>
  <si>
    <t>ENV_ACT~NOXDICPH~2010</t>
  </si>
  <si>
    <t>ENV_ACT~NOXDICPH~2015</t>
  </si>
  <si>
    <t>ENV_ACT~NOXDICPH~2020</t>
  </si>
  <si>
    <t>ENV_ACT~NOXDICPH~2055</t>
  </si>
  <si>
    <t>ENV_ACT~NOXDIGPH~2010</t>
  </si>
  <si>
    <t>ENV_ACT~NOXDIGPH~2015</t>
  </si>
  <si>
    <t>ENV_ACT~NOXDIGPH~2020</t>
  </si>
  <si>
    <t>ENV_ACT~NOXDIGPH~2055</t>
  </si>
  <si>
    <t>ENV_ACT~NOXDIDPH~2010</t>
  </si>
  <si>
    <t>ENV_ACT~NOXDIDPH~2015</t>
  </si>
  <si>
    <t>ENV_ACT~NOXDIDPH~2020</t>
  </si>
  <si>
    <t>ENV_ACT~NOXDIDPH~2055</t>
  </si>
  <si>
    <t>ENV_ACT~NOXDIRPH~2010</t>
  </si>
  <si>
    <t>ENV_ACT~NOXDIRPH~2015</t>
  </si>
  <si>
    <t>ENV_ACT~NOXDIRPH~2020</t>
  </si>
  <si>
    <t>ENV_ACT~NOXDIRPH~2055</t>
  </si>
  <si>
    <t>ENV_ACT~NOXDIOPH~2010</t>
  </si>
  <si>
    <t>ENV_ACT~NOXDIOPH~2015</t>
  </si>
  <si>
    <t>ENV_ACT~NOXDIOPH~2020</t>
  </si>
  <si>
    <t>ENV_ACT~NOXDIOPH~2055</t>
  </si>
  <si>
    <t>ENV_ACT~NOXDIFAC~2010</t>
  </si>
  <si>
    <t>ENV_ACT~NOXDIFAC~2015</t>
  </si>
  <si>
    <t>ENV_ACT~NOXDIFAC~2020</t>
  </si>
  <si>
    <t>ENV_ACT~NOXDIFAC~2055</t>
  </si>
  <si>
    <t>ENV_ACT~NOXDIOH~2010</t>
  </si>
  <si>
    <t>ENV_ACT~NOXDIOH~2015</t>
  </si>
  <si>
    <t>ENV_ACT~NOXDIOH~2020</t>
  </si>
  <si>
    <t>ENV_ACT~NOXDIOH~2055</t>
  </si>
  <si>
    <t>ENV_ACT~NOXDICOK~2010</t>
  </si>
  <si>
    <t>ENV_ACT~NOXDICOK~2015</t>
  </si>
  <si>
    <t>ENV_ACT~NOXDICOK~2020</t>
  </si>
  <si>
    <t>ENV_ACT~NOXDICOK~2055</t>
  </si>
  <si>
    <t>FI_T</t>
  </si>
  <si>
    <t>Units</t>
  </si>
  <si>
    <t>*ENV_ACT~PM10~2010</t>
  </si>
  <si>
    <t>*ENV_ACT~PM10~2015</t>
  </si>
  <si>
    <t>*ENV_ACT~PM10~2020</t>
  </si>
  <si>
    <t>*ENV_ACT~PM10~2055</t>
  </si>
  <si>
    <t>Inout</t>
  </si>
  <si>
    <t>*Dummy technologies previously used for emissions (kept to keep RES aligned properly)</t>
  </si>
  <si>
    <t>*R2,R3,R4,R5,R6</t>
  </si>
  <si>
    <t>SEIPBIO</t>
  </si>
  <si>
    <t>Emissions: IPBIO Combustion</t>
  </si>
  <si>
    <t>IPBIO</t>
  </si>
  <si>
    <t>IPBIOEA</t>
  </si>
  <si>
    <t>SEINDAGR</t>
  </si>
  <si>
    <t>Emissions: INDAGR to IND</t>
  </si>
  <si>
    <t>INDAGR</t>
  </si>
  <si>
    <t>INDAGREA</t>
  </si>
  <si>
    <t>SEINDRFH</t>
  </si>
  <si>
    <t>Emissions: RFH to IND</t>
  </si>
  <si>
    <t>INDRFH</t>
  </si>
  <si>
    <t>INDRFHEA</t>
  </si>
  <si>
    <t>SEINDKER</t>
  </si>
  <si>
    <t>Emissions: KER to IND</t>
  </si>
  <si>
    <t>INDKER</t>
  </si>
  <si>
    <t>INDKEREA</t>
  </si>
  <si>
    <t>SEINDPFS</t>
  </si>
  <si>
    <t>Emissions: PFS to IND</t>
  </si>
  <si>
    <t>INDPFS</t>
  </si>
  <si>
    <t>INDPFSEA</t>
  </si>
  <si>
    <t>SEINDASP</t>
  </si>
  <si>
    <t>Emissions: ASP to IND</t>
  </si>
  <si>
    <t>INDASP</t>
  </si>
  <si>
    <t>INDASPEA</t>
  </si>
  <si>
    <t>Space Heating</t>
  </si>
  <si>
    <t>DWH</t>
  </si>
  <si>
    <t>Space Cooling</t>
  </si>
  <si>
    <t>Lighting</t>
  </si>
  <si>
    <t>Other</t>
  </si>
  <si>
    <t>Description of Typical Building</t>
  </si>
  <si>
    <t>CY2014 Site MMBtu % of Total</t>
  </si>
  <si>
    <t>#2 fuel oil</t>
  </si>
  <si>
    <t>#4 fuel oil</t>
  </si>
  <si>
    <t>#6 fuel oil</t>
  </si>
  <si>
    <t>Biofuel</t>
  </si>
  <si>
    <t>Electricity</t>
  </si>
  <si>
    <t>Natural gas</t>
  </si>
  <si>
    <t>Steam</t>
  </si>
  <si>
    <t>Fuel Oil (PJ)</t>
  </si>
  <si>
    <t>Electricity (PJ)</t>
  </si>
  <si>
    <t>Natural gas (PJ)</t>
  </si>
  <si>
    <t>Steam(PJ)</t>
  </si>
  <si>
    <t>1 to 4</t>
  </si>
  <si>
    <t>1 to 4 Family, Freestanding, Wood Frame</t>
  </si>
  <si>
    <t>1 to 4 Family, Row House, Masonry</t>
  </si>
  <si>
    <t>Multifamily</t>
  </si>
  <si>
    <t>Multifamily, NYCHA</t>
  </si>
  <si>
    <t>Multifamily, Post-1980 &gt;7 stories</t>
  </si>
  <si>
    <t>Multifamily, Post-1980 up to 7 stories</t>
  </si>
  <si>
    <t>Multifamily, Post-war &gt;7 stories</t>
  </si>
  <si>
    <t>Multifamily, Post-war up to 7 stories</t>
  </si>
  <si>
    <t>Multifamily, Pre-war &gt;7 stories</t>
  </si>
  <si>
    <t>Multifamily, Pre-war up to 7 stories</t>
  </si>
  <si>
    <t>Multifamily, VeryLarge</t>
  </si>
  <si>
    <t>Commercial</t>
  </si>
  <si>
    <t>Commercial, Post-1980 &gt;7 stories</t>
  </si>
  <si>
    <t>Commercial, Post-1980 up to 7 stories</t>
  </si>
  <si>
    <t>Commercial, Post-war &gt;7 stories</t>
  </si>
  <si>
    <t>Commercial, Post-war up to 7 stories</t>
  </si>
  <si>
    <t>Commercial, Pre-war &gt;7 stories</t>
  </si>
  <si>
    <t>Commercial, Pre-war up to 7 stories</t>
  </si>
  <si>
    <t>Commercial, VeryLarge</t>
  </si>
  <si>
    <t>Commercial, Mixed use</t>
  </si>
  <si>
    <t>Industrial</t>
  </si>
  <si>
    <t xml:space="preserve">Industrial, 3 stories of more warehouse/factory building </t>
  </si>
  <si>
    <t xml:space="preserve">Industrial, 3 stories or less warehouse/factory building </t>
  </si>
  <si>
    <t xml:space="preserve">Industrial, Transportation, Garages, and Utilities </t>
  </si>
  <si>
    <t>Institutional</t>
  </si>
  <si>
    <t xml:space="preserve">Institutional, Hospital and Health Facilities </t>
  </si>
  <si>
    <t xml:space="preserve">Institutional, Institutional General </t>
  </si>
  <si>
    <t xml:space="preserve">Institutional, K-12 Schools </t>
  </si>
  <si>
    <t xml:space="preserve">Institutional, Religious </t>
  </si>
  <si>
    <t xml:space="preserve">Institutional, University </t>
  </si>
  <si>
    <t>Fuel consumption values wrt sectors</t>
  </si>
  <si>
    <t>Fuel Oil (%)</t>
  </si>
  <si>
    <t>Electricity (%)</t>
  </si>
  <si>
    <t>Natural gas (%)</t>
  </si>
  <si>
    <t>Steam(%)</t>
  </si>
  <si>
    <t>Residential</t>
  </si>
  <si>
    <t>Oth-ELC</t>
  </si>
  <si>
    <t>Oth-NGA</t>
  </si>
  <si>
    <t>* these percentage values are not included into the model. The building area values are added</t>
  </si>
  <si>
    <t>TOTAL (PJ)</t>
  </si>
  <si>
    <t>BK</t>
  </si>
  <si>
    <t>BX</t>
  </si>
  <si>
    <t>MN</t>
  </si>
  <si>
    <t>QN</t>
  </si>
  <si>
    <t>SI</t>
  </si>
  <si>
    <t>NYC</t>
  </si>
  <si>
    <t>RFL</t>
  </si>
  <si>
    <t>NGA</t>
  </si>
  <si>
    <t>Bronx</t>
  </si>
  <si>
    <t>Brooklyn</t>
  </si>
  <si>
    <t>Manhattan</t>
  </si>
  <si>
    <t>Queens</t>
  </si>
  <si>
    <t>Staten Island</t>
  </si>
  <si>
    <t>For water</t>
  </si>
  <si>
    <t>(PJ)</t>
  </si>
  <si>
    <t>Back to home page</t>
  </si>
  <si>
    <t>This sheet contains data on boiler efficiencies as provided by Jim Eddinger, who is listed as the contact for the major source boiler rule. This sheet also contains data on technology costs that were pulled from the previous version of this workbook.</t>
  </si>
  <si>
    <t>Table 4. Sample boiler efficiency data</t>
  </si>
  <si>
    <t>Table P1. Table 4 in pivot form</t>
  </si>
  <si>
    <t>Table 6. Industrial Technology Cost Data</t>
  </si>
  <si>
    <t>Facility Name</t>
  </si>
  <si>
    <t>City</t>
  </si>
  <si>
    <t>State</t>
  </si>
  <si>
    <t>CombustorID</t>
  </si>
  <si>
    <t>Fuel Type</t>
  </si>
  <si>
    <t>Combustor Design</t>
  </si>
  <si>
    <t>Efficiency (%)</t>
  </si>
  <si>
    <t>Row Labels</t>
  </si>
  <si>
    <t>Average of Efficiency (%)</t>
  </si>
  <si>
    <t>INVCOST</t>
  </si>
  <si>
    <t>FIXOM</t>
  </si>
  <si>
    <t>Abbott Laboratories - Abbott Park Facility</t>
  </si>
  <si>
    <t>Abbott Park</t>
  </si>
  <si>
    <t>IL</t>
  </si>
  <si>
    <t>Unit 5AP</t>
  </si>
  <si>
    <t>Coal</t>
  </si>
  <si>
    <t>Stoker/Sloped Grate/Other</t>
  </si>
  <si>
    <t>Biomass</t>
  </si>
  <si>
    <t>Distillate Oil</t>
  </si>
  <si>
    <t>LPG</t>
  </si>
  <si>
    <t>Natural Gas</t>
  </si>
  <si>
    <t>Residual Oil</t>
  </si>
  <si>
    <t>ADM Corn Division - Marshall Facility</t>
  </si>
  <si>
    <t>Marshall</t>
  </si>
  <si>
    <t>Coal Boiler #1 EU049</t>
  </si>
  <si>
    <t>Dutch Oven/Pile Burner</t>
  </si>
  <si>
    <t>Chemicals</t>
  </si>
  <si>
    <t>ADM Corn Processing CR</t>
  </si>
  <si>
    <t>Cedar Rapids</t>
  </si>
  <si>
    <t>IA</t>
  </si>
  <si>
    <t>EU-530</t>
  </si>
  <si>
    <t>Fluidized Bed</t>
  </si>
  <si>
    <t xml:space="preserve"> - Boiler</t>
  </si>
  <si>
    <t>Alcoa Inc. - Warrick Operations</t>
  </si>
  <si>
    <t>Newburgh</t>
  </si>
  <si>
    <t>IN</t>
  </si>
  <si>
    <t>Unit #3</t>
  </si>
  <si>
    <t>Pulverized Coal</t>
  </si>
  <si>
    <t>Fuel Cell</t>
  </si>
  <si>
    <t xml:space="preserve"> - Superboiler</t>
  </si>
  <si>
    <t>N/A</t>
  </si>
  <si>
    <t>Unit #2</t>
  </si>
  <si>
    <t>Hybrid Suspension Grate</t>
  </si>
  <si>
    <t xml:space="preserve"> - Electrochemical</t>
  </si>
  <si>
    <t>American Crystal Sugar Company - Crookston</t>
  </si>
  <si>
    <t>Crookston</t>
  </si>
  <si>
    <t>Boiler 1</t>
  </si>
  <si>
    <t xml:space="preserve"> - Machine Drive</t>
  </si>
  <si>
    <t>Andersen Corporation</t>
  </si>
  <si>
    <t>Bayport</t>
  </si>
  <si>
    <t>Boiler 11 EU620</t>
  </si>
  <si>
    <t>Suspension Burner</t>
  </si>
  <si>
    <t xml:space="preserve"> - Process Heat</t>
  </si>
  <si>
    <t>Boiler 12 EU621</t>
  </si>
  <si>
    <t>Food</t>
  </si>
  <si>
    <t>Anthony Forest Products Company Urbana Sawmill</t>
  </si>
  <si>
    <t>Urbana</t>
  </si>
  <si>
    <t>AR</t>
  </si>
  <si>
    <t>SN-12</t>
  </si>
  <si>
    <t>Appleton</t>
  </si>
  <si>
    <t>West Carrollton</t>
  </si>
  <si>
    <t>OH</t>
  </si>
  <si>
    <t>Boiler 4 (B003)</t>
  </si>
  <si>
    <t>Archer Daniels Midland Co. - Des Moines</t>
  </si>
  <si>
    <t>Des Moines</t>
  </si>
  <si>
    <t>Asea Boiler #1</t>
  </si>
  <si>
    <t>BOEING CO. IDS ROTORCRAFT</t>
  </si>
  <si>
    <t>RIDLEY PARK</t>
  </si>
  <si>
    <t>PA</t>
  </si>
  <si>
    <t>033</t>
  </si>
  <si>
    <t>Heavy Liquid</t>
  </si>
  <si>
    <t>Cargill Inc. Corn Milling Memphis, TN</t>
  </si>
  <si>
    <t>Memphis</t>
  </si>
  <si>
    <t>TN</t>
  </si>
  <si>
    <t>Stoker Boiler 8001</t>
  </si>
  <si>
    <t>Primary Metals</t>
  </si>
  <si>
    <t>Cargill, Inc. Oilseeds Processing</t>
  </si>
  <si>
    <t>West Fargo</t>
  </si>
  <si>
    <t>ND</t>
  </si>
  <si>
    <t>Foster Wheeler Boiler (EU43)</t>
  </si>
  <si>
    <t>Light Liquid</t>
  </si>
  <si>
    <t>Catalyst Paper (Snowflake) Inc.</t>
  </si>
  <si>
    <t>Snowflake</t>
  </si>
  <si>
    <t>AZ</t>
  </si>
  <si>
    <t>Power Boiler #2 Coal</t>
  </si>
  <si>
    <t>City of Escanaba Generating Station</t>
  </si>
  <si>
    <t>Escanaba</t>
  </si>
  <si>
    <t>MI</t>
  </si>
  <si>
    <t>EUBOILER#1</t>
  </si>
  <si>
    <t>Grand Total</t>
  </si>
  <si>
    <t>Cogen South L.L.C.</t>
  </si>
  <si>
    <t>North Charleston</t>
  </si>
  <si>
    <t>SC</t>
  </si>
  <si>
    <t>B001 - Main Boiler</t>
  </si>
  <si>
    <t>Consolidated Grain and Barge Company, Inc.</t>
  </si>
  <si>
    <t>Mount Vernon</t>
  </si>
  <si>
    <t>P17B</t>
  </si>
  <si>
    <t>Table 5. All Boiler Efficiencies</t>
  </si>
  <si>
    <t>District Energy, St. Paul</t>
  </si>
  <si>
    <t>St. Paul</t>
  </si>
  <si>
    <t>EU007</t>
  </si>
  <si>
    <t>Fuel Type/Combustor Design</t>
  </si>
  <si>
    <t>Efficiency</t>
  </si>
  <si>
    <t>INP(ENT)p</t>
  </si>
  <si>
    <t xml:space="preserve"> - Met Coal Plant</t>
  </si>
  <si>
    <t>Domtar - Johnsonburg Mill</t>
  </si>
  <si>
    <t>Johnsonburg</t>
  </si>
  <si>
    <t>#81 Coal Boiler</t>
  </si>
  <si>
    <t>Non-Metals</t>
  </si>
  <si>
    <t>#82 Coal Boiler</t>
  </si>
  <si>
    <t xml:space="preserve"> - Pulverized Coal</t>
  </si>
  <si>
    <t>Duke Energy Generation Services of Narrows, LLC</t>
  </si>
  <si>
    <t>Narrows</t>
  </si>
  <si>
    <t>VA</t>
  </si>
  <si>
    <t>Boiler #2</t>
  </si>
  <si>
    <t xml:space="preserve"> - Stoker/Sloped Grate/Other</t>
  </si>
  <si>
    <t>Boiler #3</t>
  </si>
  <si>
    <t xml:space="preserve"> - Fluidized Bed</t>
  </si>
  <si>
    <t>Boiler #1</t>
  </si>
  <si>
    <t>DuPont Washington Works</t>
  </si>
  <si>
    <t>Washington</t>
  </si>
  <si>
    <t>WV</t>
  </si>
  <si>
    <t>P05</t>
  </si>
  <si>
    <t>Paper</t>
  </si>
  <si>
    <t>Georgia Pacific - Big Island</t>
  </si>
  <si>
    <t>Big Island</t>
  </si>
  <si>
    <t>PWR04 - No. 4 Power Boiler</t>
  </si>
  <si>
    <t>Georgia Pacific - Leaf River Cellulose, LLC</t>
  </si>
  <si>
    <t>New Augusta</t>
  </si>
  <si>
    <t>MS</t>
  </si>
  <si>
    <t>AA-015 Power Boiler</t>
  </si>
  <si>
    <t xml:space="preserve"> - Dutch Oven/Susp. Burner</t>
  </si>
  <si>
    <t>Georgia Pacific - Madison Plywood Facility</t>
  </si>
  <si>
    <t>Madison</t>
  </si>
  <si>
    <t>GA</t>
  </si>
  <si>
    <t>800 Wood Waste Boiler</t>
  </si>
  <si>
    <t xml:space="preserve"> - Fuel Cell</t>
  </si>
  <si>
    <t>Georgia-Pacific - Brewton Mill</t>
  </si>
  <si>
    <t>Brewton</t>
  </si>
  <si>
    <t>AL</t>
  </si>
  <si>
    <t>BR-PSG0-S026 No. 3 Power Boiler</t>
  </si>
  <si>
    <t xml:space="preserve"> - Hybrid Suspension Grate</t>
  </si>
  <si>
    <t>Georgia-Pacific - Muskogee Mill</t>
  </si>
  <si>
    <t>Muskogee</t>
  </si>
  <si>
    <t>OK</t>
  </si>
  <si>
    <t>B-3</t>
  </si>
  <si>
    <t>Residual Fuel Oil (Heavy Liquid)</t>
  </si>
  <si>
    <t>Georgia-Pacific Chemicals LLC - Russellville, SC</t>
  </si>
  <si>
    <t>Russellville</t>
  </si>
  <si>
    <t>FO Boiler</t>
  </si>
  <si>
    <t>Distillate Fuel Oil (Light Liquid)</t>
  </si>
  <si>
    <t>Georgia-Pacific Duluth Hardboard</t>
  </si>
  <si>
    <t>Duluth</t>
  </si>
  <si>
    <t>EU33 Boiler #3</t>
  </si>
  <si>
    <t>Natural Gas/LPG</t>
  </si>
  <si>
    <t>Georgia-Pacific Port Hudson Mill</t>
  </si>
  <si>
    <t>Zachary</t>
  </si>
  <si>
    <t>LA</t>
  </si>
  <si>
    <t>EQT0109 - No. 6 CFB Boiler</t>
  </si>
  <si>
    <t xml:space="preserve"> - Chemicals</t>
  </si>
  <si>
    <t>Georgia-Pacific; Wauna Mill</t>
  </si>
  <si>
    <t>Clatskanie</t>
  </si>
  <si>
    <t>OR</t>
  </si>
  <si>
    <t>EU35 - Fluidized Bed Boiler</t>
  </si>
  <si>
    <t xml:space="preserve"> - Food</t>
  </si>
  <si>
    <t>Grays Harbor Paper, L. P.</t>
  </si>
  <si>
    <t>Hoquiam</t>
  </si>
  <si>
    <t>WA</t>
  </si>
  <si>
    <t>No. 6 Boiler (EU2)</t>
  </si>
  <si>
    <t>Green Bay Packaging Inc.- Green Bay Mill Division</t>
  </si>
  <si>
    <t>Green Bay</t>
  </si>
  <si>
    <t>WI</t>
  </si>
  <si>
    <t>Boiler B26- Coal Fired Boiler</t>
  </si>
  <si>
    <t>Hood Industries, Inc. (Beaumont Plywood Plant)</t>
  </si>
  <si>
    <t>Beaumont</t>
  </si>
  <si>
    <t>AA-030 (Wood-Fired Boiler)</t>
  </si>
  <si>
    <t>International Paper Eastover Mill</t>
  </si>
  <si>
    <t>Eastover</t>
  </si>
  <si>
    <t>No. 1 Power Boiler</t>
  </si>
  <si>
    <r>
      <rPr>
        <i/>
        <sz val="11"/>
        <color theme="1"/>
        <rFont val="Calibri"/>
        <family val="2"/>
        <scheme val="minor"/>
      </rPr>
      <t>Source</t>
    </r>
    <r>
      <rPr>
        <sz val="11"/>
        <color theme="1"/>
        <rFont val="Calibri"/>
        <family val="2"/>
        <scheme val="minor"/>
      </rPr>
      <t>: Previous MARKAL Industrial Workbook</t>
    </r>
  </si>
  <si>
    <t>Iowa State University Power Plant</t>
  </si>
  <si>
    <t>Ames</t>
  </si>
  <si>
    <t>B2</t>
  </si>
  <si>
    <t>Marlboro Paper Mill</t>
  </si>
  <si>
    <t>Bennettsville</t>
  </si>
  <si>
    <t>Hogged Fuel Boiler</t>
  </si>
  <si>
    <t>Monsanto Company - Muscatine</t>
  </si>
  <si>
    <t>Muscatine</t>
  </si>
  <si>
    <t>Boiler #8 (EP-195)</t>
  </si>
  <si>
    <t>Neenah Paper Michigan, Inc.</t>
  </si>
  <si>
    <t>Munising</t>
  </si>
  <si>
    <t>Nissan North America, Inc.</t>
  </si>
  <si>
    <t>Smyrna</t>
  </si>
  <si>
    <t>Boiler 3</t>
  </si>
  <si>
    <t>PolyOne Corporation</t>
  </si>
  <si>
    <t>Henry</t>
  </si>
  <si>
    <t>B1</t>
  </si>
  <si>
    <t>Potlatch Forest Products Corporation</t>
  </si>
  <si>
    <t>St. Maries</t>
  </si>
  <si>
    <t>ID</t>
  </si>
  <si>
    <t>PB-1 CE (Boiler No. 2)</t>
  </si>
  <si>
    <t>Potlatch Forest Products Corporation-Warren</t>
  </si>
  <si>
    <t>Warren</t>
  </si>
  <si>
    <t>Wellons Boiler</t>
  </si>
  <si>
    <t>PPG Industries, Inc., Natrium Plant</t>
  </si>
  <si>
    <t>New Martinsville</t>
  </si>
  <si>
    <t>R011-Boiler 3</t>
  </si>
  <si>
    <t>Purdue University</t>
  </si>
  <si>
    <t>West Lafayette</t>
  </si>
  <si>
    <t>Boiler 5</t>
  </si>
  <si>
    <t>Riley Creek Lumber Company</t>
  </si>
  <si>
    <t>Laclede</t>
  </si>
  <si>
    <t>HFB1</t>
  </si>
  <si>
    <t>Rock Island Arsenal</t>
  </si>
  <si>
    <t>NBN 12602 (Boiler #1)</t>
  </si>
  <si>
    <t>Roquette America, INC</t>
  </si>
  <si>
    <t>Keokuk</t>
  </si>
  <si>
    <t>Circulating Fluidized Bed Boiler (121)</t>
  </si>
  <si>
    <t>SABIC Innovative Plastics Mt. Vernon, LLC</t>
  </si>
  <si>
    <t>Mt. Vernon</t>
  </si>
  <si>
    <t>01-001 BW1 Boiler</t>
  </si>
  <si>
    <t>01-001 BW2 Boiler</t>
  </si>
  <si>
    <t>Smart Papers Holdings LLC</t>
  </si>
  <si>
    <t>Hamilton</t>
  </si>
  <si>
    <t>B010</t>
  </si>
  <si>
    <t>B020</t>
  </si>
  <si>
    <t>Smurfit Stone Container Enterprises, Fernandina Beach Mill</t>
  </si>
  <si>
    <t>Fernandina Beach</t>
  </si>
  <si>
    <t>FL</t>
  </si>
  <si>
    <t>7PB</t>
  </si>
  <si>
    <t>SP Newsprint Co.</t>
  </si>
  <si>
    <t>Dublin</t>
  </si>
  <si>
    <t>PB2</t>
  </si>
  <si>
    <t>T. B. Simon Power Plant</t>
  </si>
  <si>
    <t>East Lansing</t>
  </si>
  <si>
    <t>Unit 1</t>
  </si>
  <si>
    <t>Tate &amp; Lyle, Sagamore</t>
  </si>
  <si>
    <t>Lafayette</t>
  </si>
  <si>
    <t>31B1</t>
  </si>
  <si>
    <t>Temple-Inland</t>
  </si>
  <si>
    <t>Diboll</t>
  </si>
  <si>
    <t>TX</t>
  </si>
  <si>
    <t>PB-44</t>
  </si>
  <si>
    <t>Thomson</t>
  </si>
  <si>
    <t>BW-B001</t>
  </si>
  <si>
    <t>Tennessee Operations, Eastman Chemical Company</t>
  </si>
  <si>
    <t>Kingsport</t>
  </si>
  <si>
    <t>Boiler 30</t>
  </si>
  <si>
    <t>Boiler 31</t>
  </si>
  <si>
    <t>Boiler 27</t>
  </si>
  <si>
    <t>Boiler 25</t>
  </si>
  <si>
    <t>The Amalgamated Sugar Company LLC</t>
  </si>
  <si>
    <t>Nampa</t>
  </si>
  <si>
    <t>Babcock and Wilcox (B&amp;W)  #1</t>
  </si>
  <si>
    <t>Paul</t>
  </si>
  <si>
    <t>Erie City Boiler</t>
  </si>
  <si>
    <t>Riley Boiler</t>
  </si>
  <si>
    <t>Twin Falls</t>
  </si>
  <si>
    <t>S-B1</t>
  </si>
  <si>
    <t>Babcock and Wilcox (B&amp;W) Boiler</t>
  </si>
  <si>
    <t>The University of Iowa</t>
  </si>
  <si>
    <t>Iowa City</t>
  </si>
  <si>
    <t>EP7 Boiler 11</t>
  </si>
  <si>
    <t>Thilmany Papers Nicolet Mill</t>
  </si>
  <si>
    <t>De Pere</t>
  </si>
  <si>
    <t>B23</t>
  </si>
  <si>
    <t>Tyson Foods, Inc.</t>
  </si>
  <si>
    <t>Harmony</t>
  </si>
  <si>
    <t>NC</t>
  </si>
  <si>
    <t>TYS-ES-21</t>
  </si>
  <si>
    <t>United States Sugar Corporation Clewiston Mill</t>
  </si>
  <si>
    <t>Clewistion</t>
  </si>
  <si>
    <t>Boiler No. 7</t>
  </si>
  <si>
    <t>Boiler No. 8</t>
  </si>
  <si>
    <t>Boiler No. 4</t>
  </si>
  <si>
    <t>University  of Cincinnati</t>
  </si>
  <si>
    <t>Cincinnati</t>
  </si>
  <si>
    <t>B108</t>
  </si>
  <si>
    <t>University of Northern Iowa</t>
  </si>
  <si>
    <t>Cedar Falls</t>
  </si>
  <si>
    <t>University of Notre Dame</t>
  </si>
  <si>
    <t>Notre Dame</t>
  </si>
  <si>
    <t>B-4</t>
  </si>
  <si>
    <t>University of Virginia</t>
  </si>
  <si>
    <t>Charlottesville</t>
  </si>
  <si>
    <t>7103-1-01R</t>
  </si>
  <si>
    <t>7103-1-02R</t>
  </si>
  <si>
    <t>7103-1-05</t>
  </si>
  <si>
    <t>Wausau Paper Corp.</t>
  </si>
  <si>
    <t>Mosinee</t>
  </si>
  <si>
    <t># 5 Power Boiler (B24)</t>
  </si>
  <si>
    <t>West Fraser, Inc. - Huttig Mill</t>
  </si>
  <si>
    <t>Huttig</t>
  </si>
  <si>
    <t>SN-24</t>
  </si>
  <si>
    <t>Weyerhaeuser Company</t>
  </si>
  <si>
    <t>Bruce</t>
  </si>
  <si>
    <t>AA-002 No.2 Boiler</t>
  </si>
  <si>
    <t>Weyerhaeuser Company - Dierks Mill</t>
  </si>
  <si>
    <t>Dierks</t>
  </si>
  <si>
    <t>SN-45</t>
  </si>
  <si>
    <t>SN-32</t>
  </si>
  <si>
    <t>Weyerhaeuser, Raymond</t>
  </si>
  <si>
    <t>Raymond</t>
  </si>
  <si>
    <t>Hog Fuel Boiler EU1</t>
  </si>
  <si>
    <t>Wisconsin Rapids Mill</t>
  </si>
  <si>
    <t>Wisconsin Rapids</t>
  </si>
  <si>
    <t>Power Boiler 1 - B21</t>
  </si>
  <si>
    <t>Power Boiler 2 - B20</t>
  </si>
  <si>
    <r>
      <rPr>
        <i/>
        <sz val="11"/>
        <color theme="1"/>
        <rFont val="Calibri"/>
        <family val="2"/>
        <scheme val="minor"/>
      </rPr>
      <t>Source</t>
    </r>
    <r>
      <rPr>
        <sz val="11"/>
        <color theme="1"/>
        <rFont val="Calibri"/>
        <family val="2"/>
        <scheme val="minor"/>
      </rPr>
      <t>: Jim Eddinger</t>
    </r>
  </si>
  <si>
    <t>eddinger.jim@epa.gov</t>
  </si>
  <si>
    <t>Relevant emission factors were developed by EH Pechan. See the EmissionsUpdate page for details.</t>
  </si>
  <si>
    <t>Industrial Emission Factors (kTonnes/PJ of fuel input)</t>
  </si>
  <si>
    <t>Nox</t>
  </si>
  <si>
    <t>SO2</t>
  </si>
  <si>
    <t>PM10</t>
  </si>
  <si>
    <t>PM25</t>
  </si>
  <si>
    <t>VOC</t>
  </si>
  <si>
    <t>CO</t>
  </si>
  <si>
    <t>CH4</t>
  </si>
  <si>
    <t>N20</t>
  </si>
  <si>
    <t>BC</t>
  </si>
  <si>
    <t>OC</t>
  </si>
  <si>
    <t>2020-2055</t>
  </si>
  <si>
    <t>Boilers</t>
  </si>
  <si>
    <t>Natural gas (large)</t>
  </si>
  <si>
    <t>Natural gas (small)</t>
  </si>
  <si>
    <t xml:space="preserve">Diesel  </t>
  </si>
  <si>
    <t>Residual fuel oil</t>
  </si>
  <si>
    <t xml:space="preserve">Biomass  </t>
  </si>
  <si>
    <t xml:space="preserve">LPG  </t>
  </si>
  <si>
    <t>Process heat</t>
  </si>
  <si>
    <t>Diesel</t>
  </si>
  <si>
    <t>Turbines</t>
  </si>
  <si>
    <t>Natural gas (combined cycle)</t>
  </si>
  <si>
    <t>Engines</t>
  </si>
  <si>
    <t xml:space="preserve">Natural gas </t>
  </si>
  <si>
    <t>Space heat</t>
  </si>
  <si>
    <t>Coke</t>
  </si>
  <si>
    <t>emission factor adjustments for 2010 and 2020, developed by EH Pechan. 2015 values are interpolated</t>
  </si>
  <si>
    <t>Demand</t>
  </si>
  <si>
    <t>Technology</t>
  </si>
  <si>
    <t>Fuel</t>
  </si>
  <si>
    <t>2010 NOx</t>
  </si>
  <si>
    <t>2015 NOx</t>
  </si>
  <si>
    <t>2020 NOx</t>
  </si>
  <si>
    <t>2010 SO2</t>
  </si>
  <si>
    <t>2015 SO2</t>
  </si>
  <si>
    <t>2020 SO2</t>
  </si>
  <si>
    <t>2010 PM10</t>
  </si>
  <si>
    <t>2015 PM10</t>
  </si>
  <si>
    <t>2020 PM10</t>
  </si>
  <si>
    <t>2010 PM25</t>
  </si>
  <si>
    <t>2015 PM25</t>
  </si>
  <si>
    <t>2020 PM25</t>
  </si>
  <si>
    <t>2010 VOC</t>
  </si>
  <si>
    <t>2015 VOC</t>
  </si>
  <si>
    <t>2020 VOC</t>
  </si>
  <si>
    <t>2010 CO</t>
  </si>
  <si>
    <t>2015 CO</t>
  </si>
  <si>
    <t>2020 CO</t>
  </si>
  <si>
    <t>Distillate oil</t>
  </si>
  <si>
    <t>Residual oil</t>
  </si>
  <si>
    <t>Wood/biomass</t>
  </si>
  <si>
    <t>CHP</t>
  </si>
  <si>
    <t>Boiler</t>
  </si>
  <si>
    <t>Microturbine</t>
  </si>
  <si>
    <t>Facility</t>
  </si>
  <si>
    <t>Space heater</t>
  </si>
  <si>
    <t>Machine drive</t>
  </si>
  <si>
    <t>Efs for new natural gas and diesel engines from 2010, accounting for NSPS</t>
  </si>
  <si>
    <t>Compression ignition</t>
  </si>
  <si>
    <t>Spark ignition</t>
  </si>
  <si>
    <t>2015 NYC GHG Inventory (CY 2014)</t>
  </si>
  <si>
    <t>Citywide Site MMBtu, by Fuel Type, per 2015 NYC GHG Inventory (CY2014)</t>
  </si>
  <si>
    <t>Fuel Oil</t>
  </si>
  <si>
    <t>MMBtu by End Use</t>
  </si>
  <si>
    <t>CY2014 Site MMBtu</t>
  </si>
  <si>
    <t>CY2014 Site kBtu/SF</t>
  </si>
  <si>
    <t>% Fuel Oil, Space Heating</t>
  </si>
  <si>
    <t>% Fuel Oil, DHW</t>
  </si>
  <si>
    <t>% Fuel Oil, Space Cooling</t>
  </si>
  <si>
    <t>% Fuel Oil, Ventilation</t>
  </si>
  <si>
    <t>% Fuel Oil, Lighting</t>
  </si>
  <si>
    <t>% Fuel Oil, Conveyance</t>
  </si>
  <si>
    <t>% Fuel Oil, Process Loads</t>
  </si>
  <si>
    <t>% Fuel Oil, Plug Loads/Misc</t>
  </si>
  <si>
    <t>% Electricity, Space Heating</t>
  </si>
  <si>
    <t>% Electricity, DHW</t>
  </si>
  <si>
    <t>% Electricity, Space Cooling</t>
  </si>
  <si>
    <t>% Electricity, Ventilation</t>
  </si>
  <si>
    <t>% Electricity, Lighting</t>
  </si>
  <si>
    <t>% Electricity, Conveyance</t>
  </si>
  <si>
    <t>% Electricity, Process Loads</t>
  </si>
  <si>
    <t>% Electricity, Plug Loads/Misc</t>
  </si>
  <si>
    <t>% Natural Gas, Space Heating</t>
  </si>
  <si>
    <t>% Natural Gas, DHW</t>
  </si>
  <si>
    <t>% Natural Gas, Space Cooling</t>
  </si>
  <si>
    <t>% Natural Gas, Ventilation</t>
  </si>
  <si>
    <t>% Natural Gas, Lighting</t>
  </si>
  <si>
    <t>% Natural Gas, Conveyance</t>
  </si>
  <si>
    <t>% Natural Gas, Process Loads</t>
  </si>
  <si>
    <t>% Natural Gas, Plug Loads/Misc</t>
  </si>
  <si>
    <t>% Steam, Space Heating</t>
  </si>
  <si>
    <t>% Steam, DHW</t>
  </si>
  <si>
    <t>% Steam, Space Cooling</t>
  </si>
  <si>
    <t>% Steam, Ventilation</t>
  </si>
  <si>
    <t>% Steam, Lighting</t>
  </si>
  <si>
    <t>% Steam, Conveyance</t>
  </si>
  <si>
    <t>% Steam, Process Loads</t>
  </si>
  <si>
    <t>% Steam, Plug Loads/Misc</t>
  </si>
  <si>
    <t>DHW</t>
  </si>
  <si>
    <t>Ventilation</t>
  </si>
  <si>
    <t xml:space="preserve"> Lighting</t>
  </si>
  <si>
    <t>Conveyance</t>
  </si>
  <si>
    <t xml:space="preserve"> Process Loads</t>
  </si>
  <si>
    <t>Plug Loads/Misc</t>
  </si>
  <si>
    <t>NoData</t>
  </si>
  <si>
    <t>Total</t>
  </si>
  <si>
    <t>Percent</t>
  </si>
  <si>
    <t>BldgArea (Data belong to 2010 Pluto)</t>
  </si>
  <si>
    <t>TOTAL</t>
  </si>
  <si>
    <t>Industrial, 3 stories of more warehouse/factory building</t>
  </si>
  <si>
    <t>Industrial, 3 stories or less warehouse/factory building</t>
  </si>
  <si>
    <t>Industrial, Transportation, Garages, and Utilities</t>
  </si>
  <si>
    <t>Institutional, Hospital and Health Facilities</t>
  </si>
  <si>
    <t>Institutional, Institutional General</t>
  </si>
  <si>
    <t>Institutional, K-12 Schools</t>
  </si>
  <si>
    <t>Institutional, Religious</t>
  </si>
  <si>
    <t>Institutional, University</t>
  </si>
  <si>
    <t>#N/A</t>
  </si>
  <si>
    <t>No Data + N/A percentage</t>
  </si>
  <si>
    <t>TOTAL BLDGAREA Nodata and N/A exclueded)</t>
  </si>
  <si>
    <t>TOTAL BLDGAREA (%) (Nodata and N/A exclueded)</t>
  </si>
  <si>
    <t xml:space="preserve">TOTAL BLDGAREA </t>
  </si>
  <si>
    <t>Percentage</t>
  </si>
  <si>
    <t>STM</t>
  </si>
  <si>
    <t>Fuel consumption</t>
  </si>
  <si>
    <t>Fuel Shares</t>
  </si>
  <si>
    <t xml:space="preserve">1 to 4 </t>
  </si>
  <si>
    <t>2010 Fuel Cons</t>
  </si>
  <si>
    <t>Control</t>
  </si>
  <si>
    <t>DSL</t>
  </si>
  <si>
    <t>This sheet determines projections for demand for each sub-sector up until 2055. The demand data is broken up into the MARKAL sub-sectors and then adjusted to account for boiler and CHP inefficiencies. In addition to demand, this sheet also projects increases in fuel efficiency.</t>
  </si>
  <si>
    <t>http://www.eia.gov/oiaf/aeo/tablebrowser/</t>
  </si>
  <si>
    <t>Table 96. 2005 - 2055 AEO Demand Data</t>
  </si>
  <si>
    <t>Available Data</t>
  </si>
  <si>
    <t>Projected data</t>
  </si>
  <si>
    <t>Industry/Sub-industry/End-use</t>
  </si>
  <si>
    <t>Descriptors</t>
  </si>
  <si>
    <t>Value of Shipments (billion 2005 dollars)</t>
  </si>
  <si>
    <t>Total Energy Consumption (trillion Btu)</t>
  </si>
  <si>
    <t>Total Energy Consumption per Unit of Output (thousand Btu per 2005 dollar shipments)</t>
  </si>
  <si>
    <t>MARKAL demand (PJ)</t>
  </si>
  <si>
    <t>MARKAL demand adjusted for inefficiencies (PJ)</t>
  </si>
  <si>
    <t>Total Energy Consumption (PJ)</t>
  </si>
  <si>
    <t>INP values based on growth</t>
  </si>
  <si>
    <t>Pulp and Paper</t>
  </si>
  <si>
    <t xml:space="preserve"> - Pulp</t>
  </si>
  <si>
    <t xml:space="preserve"> - Paper</t>
  </si>
  <si>
    <t xml:space="preserve"> - Paperboard</t>
  </si>
  <si>
    <t xml:space="preserve"> - Other Pulp and Paper</t>
  </si>
  <si>
    <t xml:space="preserve"> - Organic Chemicals</t>
  </si>
  <si>
    <t xml:space="preserve"> - Inorganic Chemicals</t>
  </si>
  <si>
    <t xml:space="preserve"> - Plastics, Fibers, and Resins</t>
  </si>
  <si>
    <t xml:space="preserve"> - Agricultural Chemicals</t>
  </si>
  <si>
    <t>Fuels (Heat and Power)</t>
  </si>
  <si>
    <t>Total Heat and Power Energy Consumption (trillion Btu)</t>
  </si>
  <si>
    <t>Total Heat and Power Energy Consumption per Unit of Output (thousand Btu per 2005 dollar shipments)</t>
  </si>
  <si>
    <t>Partial MARKAL demand (PJ)</t>
  </si>
  <si>
    <t>Total Heat and Power Energy Consumption (PJ)</t>
  </si>
  <si>
    <t>Feedstock</t>
  </si>
  <si>
    <t>Total Feedstock Energy Consumption (trillion Btu)</t>
  </si>
  <si>
    <t>Total Feedstock Energy Consumption per Unit of Output (thousand Btu per 2005 dollar shipments)</t>
  </si>
  <si>
    <t>Total Feedstock Energy Consumption (PJ)</t>
  </si>
  <si>
    <t>Glass</t>
  </si>
  <si>
    <t>Cement and Lime</t>
  </si>
  <si>
    <t xml:space="preserve"> - Cement</t>
  </si>
  <si>
    <t xml:space="preserve"> - Other Non-Metals: Lime</t>
  </si>
  <si>
    <t>Iron and Steel</t>
  </si>
  <si>
    <t xml:space="preserve"> - Primary Steel</t>
  </si>
  <si>
    <t xml:space="preserve"> - Secondary Steel</t>
  </si>
  <si>
    <t xml:space="preserve"> - Other Metals: Other Iron and Steel</t>
  </si>
  <si>
    <t>MARKAL demand adjusting for inefficiencies (PJ)</t>
  </si>
  <si>
    <t>Aluminum</t>
  </si>
  <si>
    <t xml:space="preserve"> - Primary Aluminum</t>
  </si>
  <si>
    <t xml:space="preserve"> - Secondary Aluminum</t>
  </si>
  <si>
    <t>Other: Except Balance of Manufacturing</t>
  </si>
  <si>
    <t>Fabricated Metal Products</t>
  </si>
  <si>
    <t>Machinery</t>
  </si>
  <si>
    <t>Computers</t>
  </si>
  <si>
    <t>Transportation Equipment</t>
  </si>
  <si>
    <t>Electrical Equipment</t>
  </si>
  <si>
    <t>Wood Products</t>
  </si>
  <si>
    <t>Plastics</t>
  </si>
  <si>
    <t>Balance of Manufacturing</t>
  </si>
  <si>
    <t xml:space="preserve"> - Other: Balance of Manf. excluding Petroleum/Coal Prod.</t>
  </si>
  <si>
    <t xml:space="preserve"> - Other Chemicals</t>
  </si>
  <si>
    <t xml:space="preserve"> - Glass: Mineral Wool</t>
  </si>
  <si>
    <t xml:space="preserve"> - Other Non-Metals: Excluding Lime</t>
  </si>
  <si>
    <t xml:space="preserve"> - Other Metals: Other Primary Metals</t>
  </si>
  <si>
    <t xml:space="preserve"> - Other: Balance of Manufacturing</t>
  </si>
  <si>
    <t xml:space="preserve"> - Glass</t>
  </si>
  <si>
    <t xml:space="preserve"> - Other Non-Metals</t>
  </si>
  <si>
    <t xml:space="preserve"> - Other Metals</t>
  </si>
  <si>
    <t xml:space="preserve"> - Other</t>
  </si>
  <si>
    <t>Total Energy Consumption (PJ)</t>
  </si>
  <si>
    <t>Non-Manufacturing</t>
  </si>
  <si>
    <t>Demand (PJ)</t>
  </si>
  <si>
    <t>Adjusted MARKAL demand (PJ)</t>
  </si>
  <si>
    <t>Agriculture</t>
  </si>
  <si>
    <t>Distillate Fuel Oil Energy Consumption (trillion Btu)</t>
  </si>
  <si>
    <t>Motor Gasoline Energy Consumption (trillion Btu)</t>
  </si>
  <si>
    <t>Energy Consumption less Transportation Fuels (trillion Btu)</t>
  </si>
  <si>
    <t>Energy Consumption per Unit of Output (thousand Btu per 2005 dollar shipments)</t>
  </si>
  <si>
    <t>Energy Consumption less Transportation Fuels (PJ)</t>
  </si>
  <si>
    <t>Construction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</si>
</sst>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0_);_(* \(#,##0\);_(* &quot;-&quot;_);_(@_)"/>
    <numFmt numFmtId="44" formatCode="_(&quot;$&quot;* #,##0.00_);_(&quot;$&quot;* \(#,##0.00\);_(&quot;$&quot;* &quot;-&quot;??_);_(@_)"/>
    <numFmt numFmtId="43" formatCode="_(* #,##0.00_);_(* \(#,##0.00\);_(* &quot;-&quot;??_);_(@_)"/>
    <numFmt numFmtId="164" formatCode="\Te\x\t"/>
    <numFmt numFmtId="165" formatCode="0.0000"/>
    <numFmt numFmtId="166" formatCode="0.000"/>
    <numFmt numFmtId="167" formatCode="_-* #,##0_-;\-* #,##0_-;_-* &quot;-&quot;??_-;_-@_-"/>
    <numFmt numFmtId="168" formatCode="_(* #,##0_);_(* \(#,##0\);_(* &quot;-&quot;??_);_(@_)"/>
    <numFmt numFmtId="169" formatCode="_-* #,##0.00_-;\-* #,##0.00_-;_-* &quot;-&quot;??_-;_-@_-"/>
    <numFmt numFmtId="170" formatCode="m\o\n\th\ d\,\ yyyy"/>
    <numFmt numFmtId="171" formatCode="#.00"/>
    <numFmt numFmtId="172" formatCode="#."/>
    <numFmt numFmtId="173" formatCode="0.0%"/>
    <numFmt numFmtId="174" formatCode="_-&quot;$&quot;* #,##0.00_-;\-&quot;$&quot;* #,##0.00_-;_-&quot;$&quot;* &quot;-&quot;??_-;_-@_-"/>
    <numFmt numFmtId="175" formatCode="yyyy"/>
    <numFmt numFmtId="176" formatCode="0.0E+00"/>
    <numFmt numFmtId="177" formatCode="0.00000"/>
    <numFmt numFmtId="178" formatCode="_-* #,##0.00\ _€_-;\-* #,##0.00\ _€_-;_-* &quot;-&quot;??\ _€_-;_-@_-"/>
  </numFmts>
  <fonts count="80">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b/>
      <sz val="10"/>
      <color indexed="12"/>
      <name val="Arial"/>
      <family val="2"/>
    </font>
    <font>
      <b/>
      <sz val="10"/>
      <name val="Arial"/>
      <family val="2"/>
    </font>
    <font>
      <sz val="10"/>
      <color theme="1"/>
      <name val="Arial"/>
      <family val="2"/>
    </font>
    <font>
      <b/>
      <sz val="10"/>
      <color theme="1"/>
      <name val="Arial"/>
      <family val="2"/>
    </font>
    <font>
      <i/>
      <sz val="10"/>
      <color theme="0" tint="-0.249977111117893"/>
      <name val="Arial"/>
      <family val="2"/>
    </font>
    <font>
      <sz val="10"/>
      <color theme="0" tint="-0.499984740745262"/>
      <name val="Arial"/>
      <family val="2"/>
    </font>
    <font>
      <i/>
      <sz val="10"/>
      <color theme="0" tint="-0.499984740745262"/>
      <name val="Arial"/>
      <family val="2"/>
    </font>
    <font>
      <sz val="10"/>
      <color theme="3"/>
      <name val="Arial"/>
      <family val="2"/>
    </font>
    <font>
      <sz val="10"/>
      <color rgb="FF000000"/>
      <name val="Arial"/>
      <family val="2"/>
    </font>
    <font>
      <b/>
      <sz val="10"/>
      <color rgb="FF000000"/>
      <name val="Arial"/>
      <family val="2"/>
    </font>
    <font>
      <i/>
      <sz val="10"/>
      <color rgb="FFEEECE1"/>
      <name val="Arial"/>
      <family val="2"/>
    </font>
    <font>
      <i/>
      <sz val="10"/>
      <color rgb="FFA6A6A6"/>
      <name val="Arial"/>
      <family val="2"/>
    </font>
    <font>
      <u/>
      <sz val="11"/>
      <color theme="10"/>
      <name val="Calibri"/>
      <family val="2"/>
    </font>
    <font>
      <i/>
      <sz val="11"/>
      <color theme="1"/>
      <name val="Calibri"/>
      <family val="2"/>
      <scheme val="minor"/>
    </font>
    <font>
      <b/>
      <sz val="11"/>
      <name val="Calibri"/>
      <family val="2"/>
      <scheme val="minor"/>
    </font>
    <font>
      <b/>
      <sz val="14"/>
      <color rgb="FFFF0000"/>
      <name val="Calibri"/>
      <family val="2"/>
      <scheme val="minor"/>
    </font>
    <font>
      <sz val="11"/>
      <name val="Calibri"/>
      <family val="2"/>
      <scheme val="minor"/>
    </font>
    <font>
      <b/>
      <i/>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sz val="11"/>
      <color rgb="FF9C6500"/>
      <name val="Calibri"/>
      <family val="2"/>
      <scheme val="minor"/>
    </font>
    <font>
      <sz val="1"/>
      <color indexed="8"/>
      <name val="Courier"/>
      <family val="3"/>
    </font>
    <font>
      <b/>
      <sz val="1"/>
      <color indexed="8"/>
      <name val="Courier"/>
      <family val="3"/>
    </font>
    <font>
      <u/>
      <sz val="8.8000000000000007"/>
      <color theme="10"/>
      <name val="Calibri"/>
      <family val="2"/>
    </font>
    <font>
      <u/>
      <sz val="10"/>
      <color indexed="12"/>
      <name val="Arial"/>
      <family val="2"/>
    </font>
    <font>
      <u/>
      <sz val="8.25"/>
      <color theme="10"/>
      <name val="Calibri"/>
      <family val="2"/>
    </font>
    <font>
      <sz val="12"/>
      <name val="Helv"/>
    </font>
    <font>
      <sz val="10"/>
      <name val="MS Sans Serif"/>
      <family val="2"/>
    </font>
    <font>
      <sz val="10"/>
      <name val="Courier"/>
      <family val="3"/>
    </font>
    <font>
      <sz val="11"/>
      <color theme="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Verdana"/>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1"/>
      <color theme="1"/>
      <name val="Arial Narrow"/>
      <family val="2"/>
    </font>
    <font>
      <b/>
      <sz val="11"/>
      <color indexed="63"/>
      <name val="Calibri"/>
      <family val="2"/>
    </font>
    <font>
      <b/>
      <sz val="18"/>
      <color indexed="56"/>
      <name val="Cambria"/>
      <family val="2"/>
    </font>
    <font>
      <sz val="11"/>
      <color indexed="10"/>
      <name val="Calibri"/>
      <family val="2"/>
    </font>
    <font>
      <u/>
      <sz val="11"/>
      <color indexed="12"/>
      <name val="Calibri"/>
      <family val="2"/>
    </font>
    <font>
      <u/>
      <sz val="10"/>
      <color theme="10"/>
      <name val="Arial"/>
      <family val="2"/>
    </font>
    <font>
      <b/>
      <sz val="12"/>
      <color theme="4"/>
      <name val="Calibri"/>
      <family val="2"/>
      <scheme val="minor"/>
    </font>
    <font>
      <b/>
      <sz val="9"/>
      <color theme="1"/>
      <name val="Calibri"/>
      <family val="2"/>
      <scheme val="minor"/>
    </font>
    <font>
      <sz val="9"/>
      <color theme="1"/>
      <name val="Calibri"/>
      <family val="2"/>
      <scheme val="minor"/>
    </font>
    <font>
      <sz val="8"/>
      <name val="Calibri"/>
      <family val="2"/>
      <scheme val="minor"/>
    </font>
    <font>
      <b/>
      <sz val="9"/>
      <color indexed="81"/>
      <name val="Tahoma"/>
      <family val="2"/>
    </font>
    <font>
      <sz val="9"/>
      <color indexed="81"/>
      <name val="Tahoma"/>
      <family val="2"/>
    </font>
    <font>
      <sz val="10"/>
      <color indexed="8"/>
      <name val="Arial"/>
      <family val="2"/>
    </font>
    <font>
      <sz val="12"/>
      <name val="Calibri"/>
      <family val="2"/>
      <scheme val="minor"/>
    </font>
    <font>
      <b/>
      <sz val="12"/>
      <color indexed="12"/>
      <name val="Calibri"/>
      <family val="2"/>
      <scheme val="minor"/>
    </font>
    <font>
      <b/>
      <sz val="12"/>
      <name val="Calibri"/>
      <family val="2"/>
      <scheme val="minor"/>
    </font>
    <font>
      <sz val="12"/>
      <color theme="1"/>
      <name val="Calibri"/>
      <family val="2"/>
      <scheme val="minor"/>
    </font>
    <font>
      <sz val="10"/>
      <color indexed="10"/>
      <name val="Arial"/>
      <family val="2"/>
    </font>
    <font>
      <sz val="10"/>
      <name val="Arial"/>
      <family val="2"/>
    </font>
    <font>
      <u/>
      <sz val="11"/>
      <color theme="10"/>
      <name val="Calibri"/>
      <family val="2"/>
      <scheme val="minor"/>
    </font>
  </fonts>
  <fills count="81">
    <fill>
      <patternFill patternType="none"/>
    </fill>
    <fill>
      <patternFill patternType="gray125"/>
    </fill>
    <fill>
      <patternFill patternType="solid">
        <fgColor rgb="FFFFFF99"/>
        <bgColor indexed="64"/>
      </patternFill>
    </fill>
    <fill>
      <patternFill patternType="solid">
        <fgColor indexed="43"/>
        <bgColor indexed="64"/>
      </patternFill>
    </fill>
    <fill>
      <patternFill patternType="solid">
        <fgColor rgb="FFFFFFCC"/>
        <bgColor indexed="64"/>
      </patternFill>
    </fill>
    <fill>
      <patternFill patternType="solid">
        <fgColor theme="0"/>
        <bgColor indexed="64"/>
      </patternFill>
    </fill>
    <fill>
      <patternFill patternType="solid">
        <fgColor theme="0"/>
        <bgColor theme="4" tint="0.79998168889431442"/>
      </patternFill>
    </fill>
    <fill>
      <patternFill patternType="solid">
        <fgColor rgb="FFFFC000"/>
        <bgColor indexed="64"/>
      </patternFill>
    </fill>
    <fill>
      <patternFill patternType="solid">
        <fgColor rgb="FFFFFF00"/>
        <bgColor indexed="64"/>
      </patternFill>
    </fill>
    <fill>
      <patternFill patternType="solid">
        <fgColor theme="5" tint="0.79998168889431442"/>
        <bgColor theme="4" tint="0.79998168889431442"/>
      </patternFill>
    </fill>
    <fill>
      <patternFill patternType="solid">
        <fgColor theme="6" tint="0.79998168889431442"/>
        <bgColor theme="4" tint="0.79998168889431442"/>
      </patternFill>
    </fill>
    <fill>
      <patternFill patternType="solid">
        <fgColor theme="7" tint="0.79998168889431442"/>
        <bgColor theme="4" tint="0.79998168889431442"/>
      </patternFill>
    </fill>
    <fill>
      <patternFill patternType="solid">
        <fgColor theme="8" tint="0.79998168889431442"/>
        <bgColor theme="4" tint="0.79998168889431442"/>
      </patternFill>
    </fill>
    <fill>
      <patternFill patternType="solid">
        <fgColor theme="9" tint="0.79998168889431442"/>
        <bgColor theme="4" tint="0.79998168889431442"/>
      </patternFill>
    </fill>
    <fill>
      <patternFill patternType="solid">
        <fgColor theme="5" tint="0.39997558519241921"/>
        <bgColor theme="4" tint="0.79998168889431442"/>
      </patternFill>
    </fill>
    <fill>
      <patternFill patternType="solid">
        <fgColor theme="6" tint="0.39997558519241921"/>
        <bgColor theme="4" tint="0.79998168889431442"/>
      </patternFill>
    </fill>
    <fill>
      <patternFill patternType="solid">
        <fgColor theme="7" tint="0.39997558519241921"/>
        <bgColor theme="4" tint="0.79998168889431442"/>
      </patternFill>
    </fill>
    <fill>
      <patternFill patternType="solid">
        <fgColor theme="6" tint="0.59999389629810485"/>
        <bgColor indexed="64"/>
      </patternFill>
    </fill>
    <fill>
      <patternFill patternType="solid">
        <fgColor rgb="FFFFFFFF"/>
        <bgColor rgb="FF000000"/>
      </patternFill>
    </fill>
    <fill>
      <patternFill patternType="solid">
        <fgColor theme="0"/>
        <bgColor rgb="FF000000"/>
      </patternFill>
    </fill>
    <fill>
      <patternFill patternType="solid">
        <fgColor rgb="FFFFC000"/>
        <bgColor rgb="FF000000"/>
      </patternFill>
    </fill>
    <fill>
      <patternFill patternType="solid">
        <fgColor rgb="FFFCD5B4"/>
        <bgColor rgb="FF000000"/>
      </patternFill>
    </fill>
    <fill>
      <patternFill patternType="solid">
        <fgColor theme="8" tint="0.79998168889431442"/>
        <bgColor indexed="64"/>
      </patternFill>
    </fill>
    <fill>
      <patternFill patternType="solid">
        <fgColor theme="4" tint="0.59999389629810485"/>
        <bgColor indexed="64"/>
      </patternFill>
    </fill>
    <fill>
      <patternFill patternType="solid">
        <fgColor theme="2"/>
        <bgColor indexed="64"/>
      </patternFill>
    </fill>
    <fill>
      <patternFill patternType="solid">
        <fgColor rgb="FFCCFFCC"/>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0"/>
      </patternFill>
    </fill>
    <fill>
      <patternFill patternType="solid">
        <fgColor indexed="29"/>
      </patternFill>
    </fill>
    <fill>
      <patternFill patternType="solid">
        <fgColor indexed="11"/>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47"/>
      </patternFill>
    </fill>
    <fill>
      <patternFill patternType="solid">
        <fgColor indexed="43"/>
      </patternFill>
    </fill>
    <fill>
      <patternFill patternType="solid">
        <fgColor theme="5" tint="0.59999389629810485"/>
        <bgColor indexed="64"/>
      </patternFill>
    </fill>
    <fill>
      <patternFill patternType="solid">
        <fgColor rgb="FFFF0000"/>
        <bgColor indexed="64"/>
      </patternFill>
    </fill>
    <fill>
      <patternFill patternType="solid">
        <fgColor indexed="47"/>
        <bgColor indexed="64"/>
      </patternFill>
    </fill>
    <fill>
      <patternFill patternType="solid">
        <fgColor theme="7" tint="0.39997558519241921"/>
        <bgColor indexed="64"/>
      </patternFill>
    </fill>
  </fills>
  <borders count="89">
    <border>
      <left/>
      <right/>
      <top/>
      <bottom/>
      <diagonal/>
    </border>
    <border>
      <left/>
      <right/>
      <top style="thin">
        <color auto="1"/>
      </top>
      <bottom/>
      <diagonal/>
    </border>
    <border>
      <left/>
      <right/>
      <top style="thin">
        <color auto="1"/>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n">
        <color theme="4" tint="0.39997558519241921"/>
      </bottom>
      <diagonal/>
    </border>
    <border>
      <left/>
      <right style="thin">
        <color auto="1"/>
      </right>
      <top style="thin">
        <color auto="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thin">
        <color theme="9" tint="0.79998168889431442"/>
      </top>
      <bottom style="thin">
        <color theme="9" tint="0.7999816888943144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n">
        <color theme="0" tint="-0.249977111117893"/>
      </bottom>
      <diagonal/>
    </border>
    <border>
      <left/>
      <right/>
      <top/>
      <bottom style="dashed">
        <color theme="0" tint="-0.24994659260841701"/>
      </bottom>
      <diagonal/>
    </border>
    <border>
      <left/>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right/>
      <top style="thin">
        <color auto="1"/>
      </top>
      <bottom style="thin">
        <color indexed="64"/>
      </bottom>
      <diagonal/>
    </border>
    <border>
      <left style="medium">
        <color indexed="64"/>
      </left>
      <right/>
      <top style="thin">
        <color indexed="64"/>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diagonal/>
    </border>
    <border>
      <left style="thin">
        <color auto="1"/>
      </left>
      <right/>
      <top style="thin">
        <color auto="1"/>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522">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17" fillId="0" borderId="0" applyNumberFormat="0" applyFill="0" applyBorder="0" applyAlignment="0" applyProtection="0">
      <alignment vertical="top"/>
      <protection locked="0"/>
    </xf>
    <xf numFmtId="0" fontId="23" fillId="0" borderId="50" applyNumberFormat="0" applyFill="0" applyAlignment="0" applyProtection="0"/>
    <xf numFmtId="0" fontId="24" fillId="0" borderId="51" applyNumberFormat="0" applyFill="0" applyAlignment="0" applyProtection="0"/>
    <xf numFmtId="0" fontId="25" fillId="0" borderId="52" applyNumberFormat="0" applyFill="0" applyAlignment="0" applyProtection="0"/>
    <xf numFmtId="0" fontId="25" fillId="0" borderId="0" applyNumberFormat="0" applyFill="0" applyBorder="0" applyAlignment="0" applyProtection="0"/>
    <xf numFmtId="0" fontId="26" fillId="30" borderId="0" applyNumberFormat="0" applyBorder="0" applyAlignment="0" applyProtection="0"/>
    <xf numFmtId="0" fontId="27" fillId="31" borderId="0" applyNumberFormat="0" applyBorder="0" applyAlignment="0" applyProtection="0"/>
    <xf numFmtId="0" fontId="28" fillId="33" borderId="53" applyNumberFormat="0" applyAlignment="0" applyProtection="0"/>
    <xf numFmtId="0" fontId="29" fillId="34" borderId="54" applyNumberFormat="0" applyAlignment="0" applyProtection="0"/>
    <xf numFmtId="0" fontId="30" fillId="34" borderId="53" applyNumberFormat="0" applyAlignment="0" applyProtection="0"/>
    <xf numFmtId="0" fontId="31" fillId="0" borderId="55" applyNumberFormat="0" applyFill="0" applyAlignment="0" applyProtection="0"/>
    <xf numFmtId="0" fontId="32" fillId="35" borderId="56" applyNumberFormat="0" applyAlignment="0" applyProtection="0"/>
    <xf numFmtId="0" fontId="2" fillId="0" borderId="0" applyNumberFormat="0" applyFill="0" applyBorder="0" applyAlignment="0" applyProtection="0"/>
    <xf numFmtId="0" fontId="1" fillId="36" borderId="57" applyNumberFormat="0" applyFont="0" applyAlignment="0" applyProtection="0"/>
    <xf numFmtId="0" fontId="33" fillId="0" borderId="0" applyNumberFormat="0" applyFill="0" applyBorder="0" applyAlignment="0" applyProtection="0"/>
    <xf numFmtId="0" fontId="3" fillId="0" borderId="58" applyNumberFormat="0" applyFill="0" applyAlignment="0" applyProtection="0"/>
    <xf numFmtId="0" fontId="34"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34"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34"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34"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34" fillId="53" borderId="0" applyNumberFormat="0" applyBorder="0" applyAlignment="0" applyProtection="0"/>
    <xf numFmtId="0" fontId="1" fillId="54" borderId="0" applyNumberFormat="0" applyBorder="0" applyAlignment="0" applyProtection="0"/>
    <xf numFmtId="0" fontId="1" fillId="55" borderId="0" applyNumberFormat="0" applyBorder="0" applyAlignment="0" applyProtection="0"/>
    <xf numFmtId="0" fontId="34" fillId="57" borderId="0" applyNumberFormat="0" applyBorder="0" applyAlignment="0" applyProtection="0"/>
    <xf numFmtId="0" fontId="1" fillId="58" borderId="0" applyNumberFormat="0" applyBorder="0" applyAlignment="0" applyProtection="0"/>
    <xf numFmtId="0" fontId="1" fillId="59" borderId="0" applyNumberFormat="0" applyBorder="0" applyAlignment="0" applyProtection="0"/>
    <xf numFmtId="0" fontId="35" fillId="0" borderId="0" applyNumberFormat="0" applyFill="0" applyBorder="0" applyAlignment="0" applyProtection="0"/>
    <xf numFmtId="0" fontId="36" fillId="32" borderId="0" applyNumberFormat="0" applyBorder="0" applyAlignment="0" applyProtection="0"/>
    <xf numFmtId="0" fontId="34" fillId="40" borderId="0" applyNumberFormat="0" applyBorder="0" applyAlignment="0" applyProtection="0"/>
    <xf numFmtId="0" fontId="34" fillId="44" borderId="0" applyNumberFormat="0" applyBorder="0" applyAlignment="0" applyProtection="0"/>
    <xf numFmtId="0" fontId="34" fillId="48" borderId="0" applyNumberFormat="0" applyBorder="0" applyAlignment="0" applyProtection="0"/>
    <xf numFmtId="0" fontId="34" fillId="52" borderId="0" applyNumberFormat="0" applyBorder="0" applyAlignment="0" applyProtection="0"/>
    <xf numFmtId="0" fontId="34" fillId="56" borderId="0" applyNumberFormat="0" applyBorder="0" applyAlignment="0" applyProtection="0"/>
    <xf numFmtId="0" fontId="34" fillId="60"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1" fillId="59" borderId="0" applyNumberFormat="0" applyBorder="0" applyAlignment="0" applyProtection="0"/>
    <xf numFmtId="169" fontId="4" fillId="0" borderId="0" applyFont="0" applyFill="0" applyBorder="0" applyAlignment="0" applyProtection="0"/>
    <xf numFmtId="169" fontId="4" fillId="0" borderId="0" applyFont="0" applyFill="0" applyBorder="0" applyAlignment="0" applyProtection="0"/>
    <xf numFmtId="170" fontId="37" fillId="0" borderId="0">
      <protection locked="0"/>
    </xf>
    <xf numFmtId="171" fontId="37" fillId="0" borderId="0">
      <protection locked="0"/>
    </xf>
    <xf numFmtId="172" fontId="38" fillId="0" borderId="0">
      <protection locked="0"/>
    </xf>
    <xf numFmtId="172" fontId="38" fillId="0" borderId="0">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xf numFmtId="0" fontId="42" fillId="0" borderId="0"/>
    <xf numFmtId="0" fontId="42" fillId="0" borderId="0"/>
    <xf numFmtId="0" fontId="43" fillId="0" borderId="0"/>
    <xf numFmtId="0" fontId="4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3" fillId="0" borderId="0"/>
    <xf numFmtId="0" fontId="42" fillId="0" borderId="0"/>
    <xf numFmtId="0" fontId="42"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applyProtection="0"/>
    <xf numFmtId="0" fontId="44" fillId="0" borderId="0" applyProtection="0"/>
    <xf numFmtId="0" fontId="44" fillId="0" borderId="0" applyProtection="0"/>
    <xf numFmtId="0" fontId="44" fillId="0" borderId="0" applyProtection="0"/>
    <xf numFmtId="0" fontId="44" fillId="0" borderId="0" applyProtection="0"/>
    <xf numFmtId="0" fontId="44" fillId="0" borderId="0" applyProtection="0"/>
    <xf numFmtId="0" fontId="44" fillId="0" borderId="0" applyProtection="0"/>
    <xf numFmtId="0" fontId="44" fillId="0" borderId="0" applyProtection="0"/>
    <xf numFmtId="0" fontId="4" fillId="0" borderId="0"/>
    <xf numFmtId="0" fontId="44" fillId="0" borderId="0" applyProtection="0"/>
    <xf numFmtId="0" fontId="44" fillId="0" borderId="0" applyProtection="0"/>
    <xf numFmtId="0" fontId="44" fillId="0" borderId="0" applyProtection="0"/>
    <xf numFmtId="0" fontId="44" fillId="0" borderId="0" applyProtection="0"/>
    <xf numFmtId="0" fontId="42" fillId="0" borderId="0"/>
    <xf numFmtId="0" fontId="42" fillId="0" borderId="0"/>
    <xf numFmtId="0" fontId="42" fillId="0" borderId="0"/>
    <xf numFmtId="0" fontId="42" fillId="0" borderId="0"/>
    <xf numFmtId="0" fontId="42" fillId="0" borderId="0"/>
    <xf numFmtId="0" fontId="42" fillId="0" borderId="0"/>
    <xf numFmtId="0" fontId="1" fillId="36" borderId="57" applyNumberFormat="0" applyFont="0" applyAlignment="0" applyProtection="0"/>
    <xf numFmtId="0" fontId="1" fillId="36" borderId="57" applyNumberFormat="0" applyFont="0" applyAlignment="0" applyProtection="0"/>
    <xf numFmtId="0" fontId="1" fillId="36" borderId="57"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73"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2" fontId="37" fillId="0" borderId="59">
      <protection locked="0"/>
    </xf>
    <xf numFmtId="0" fontId="43" fillId="0" borderId="0"/>
    <xf numFmtId="0" fontId="1" fillId="0" borderId="0"/>
    <xf numFmtId="0" fontId="4" fillId="0" borderId="0"/>
    <xf numFmtId="0" fontId="4" fillId="0" borderId="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47" fillId="61" borderId="0" applyNumberFormat="0" applyBorder="0" applyAlignment="0" applyProtection="0"/>
    <xf numFmtId="0" fontId="47" fillId="62" borderId="0" applyNumberFormat="0" applyBorder="0" applyAlignment="0" applyProtection="0"/>
    <xf numFmtId="0" fontId="47" fillId="63" borderId="0" applyNumberFormat="0" applyBorder="0" applyAlignment="0" applyProtection="0"/>
    <xf numFmtId="0" fontId="47" fillId="64" borderId="0" applyNumberFormat="0" applyBorder="0" applyAlignment="0" applyProtection="0"/>
    <xf numFmtId="0" fontId="47" fillId="65" borderId="0" applyNumberFormat="0" applyBorder="0" applyAlignment="0" applyProtection="0"/>
    <xf numFmtId="0" fontId="47" fillId="66" borderId="0" applyNumberFormat="0" applyBorder="0" applyAlignment="0" applyProtection="0"/>
    <xf numFmtId="0" fontId="47" fillId="67" borderId="0" applyNumberFormat="0" applyBorder="0" applyAlignment="0" applyProtection="0"/>
    <xf numFmtId="0" fontId="47" fillId="68" borderId="0" applyNumberFormat="0" applyBorder="0" applyAlignment="0" applyProtection="0"/>
    <xf numFmtId="0" fontId="47" fillId="69" borderId="0" applyNumberFormat="0" applyBorder="0" applyAlignment="0" applyProtection="0"/>
    <xf numFmtId="0" fontId="47" fillId="64" borderId="0" applyNumberFormat="0" applyBorder="0" applyAlignment="0" applyProtection="0"/>
    <xf numFmtId="0" fontId="47" fillId="65" borderId="0" applyNumberFormat="0" applyBorder="0" applyAlignment="0" applyProtection="0"/>
    <xf numFmtId="0" fontId="47" fillId="70" borderId="0" applyNumberFormat="0" applyBorder="0" applyAlignment="0" applyProtection="0"/>
    <xf numFmtId="0" fontId="48" fillId="71" borderId="0" applyNumberFormat="0" applyBorder="0" applyAlignment="0" applyProtection="0"/>
    <xf numFmtId="0" fontId="49" fillId="72" borderId="60" applyNumberFormat="0" applyAlignment="0" applyProtection="0"/>
    <xf numFmtId="0" fontId="50" fillId="73" borderId="61" applyNumberFormat="0" applyAlignment="0" applyProtection="0"/>
    <xf numFmtId="169"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43" fontId="51"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0" fontId="37" fillId="0" borderId="0">
      <protection locked="0"/>
    </xf>
    <xf numFmtId="170" fontId="37" fillId="0" borderId="0">
      <protection locked="0"/>
    </xf>
    <xf numFmtId="170" fontId="37" fillId="0" borderId="0">
      <protection locked="0"/>
    </xf>
    <xf numFmtId="0" fontId="52" fillId="0" borderId="0" applyNumberFormat="0" applyFill="0" applyBorder="0" applyAlignment="0" applyProtection="0"/>
    <xf numFmtId="171" fontId="37" fillId="0" borderId="0">
      <protection locked="0"/>
    </xf>
    <xf numFmtId="171" fontId="37" fillId="0" borderId="0">
      <protection locked="0"/>
    </xf>
    <xf numFmtId="171" fontId="37" fillId="0" borderId="0">
      <protection locked="0"/>
    </xf>
    <xf numFmtId="0" fontId="53" fillId="74" borderId="0" applyNumberFormat="0" applyBorder="0" applyAlignment="0" applyProtection="0"/>
    <xf numFmtId="0" fontId="54" fillId="0" borderId="62" applyNumberFormat="0" applyFill="0" applyAlignment="0" applyProtection="0"/>
    <xf numFmtId="0" fontId="55" fillId="0" borderId="63" applyNumberFormat="0" applyFill="0" applyAlignment="0" applyProtection="0"/>
    <xf numFmtId="0" fontId="56" fillId="0" borderId="64" applyNumberFormat="0" applyFill="0" applyAlignment="0" applyProtection="0"/>
    <xf numFmtId="0" fontId="56" fillId="0" borderId="0" applyNumberFormat="0" applyFill="0" applyBorder="0" applyAlignment="0" applyProtection="0"/>
    <xf numFmtId="172" fontId="38" fillId="0" borderId="0">
      <protection locked="0"/>
    </xf>
    <xf numFmtId="172" fontId="38" fillId="0" borderId="0">
      <protection locked="0"/>
    </xf>
    <xf numFmtId="172" fontId="38" fillId="0" borderId="0">
      <protection locked="0"/>
    </xf>
    <xf numFmtId="172" fontId="38" fillId="0" borderId="0">
      <protection locked="0"/>
    </xf>
    <xf numFmtId="172" fontId="38" fillId="0" borderId="0">
      <protection locked="0"/>
    </xf>
    <xf numFmtId="172" fontId="38" fillId="0" borderId="0">
      <protection locked="0"/>
    </xf>
    <xf numFmtId="0" fontId="17"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57" fillId="75" borderId="60" applyNumberFormat="0" applyAlignment="0" applyProtection="0"/>
    <xf numFmtId="0" fontId="58" fillId="0" borderId="65" applyNumberFormat="0" applyFill="0" applyAlignment="0" applyProtection="0"/>
    <xf numFmtId="0" fontId="59" fillId="76" borderId="0" applyNumberFormat="0" applyBorder="0" applyAlignment="0" applyProtection="0"/>
    <xf numFmtId="0" fontId="4" fillId="0" borderId="0"/>
    <xf numFmtId="0" fontId="4" fillId="0" borderId="0"/>
    <xf numFmtId="0" fontId="60" fillId="0" borderId="0"/>
    <xf numFmtId="0" fontId="1" fillId="0" borderId="0"/>
    <xf numFmtId="0" fontId="1"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1" fillId="72" borderId="66"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62" fillId="0" borderId="0" applyNumberFormat="0" applyFill="0" applyBorder="0" applyAlignment="0" applyProtection="0"/>
    <xf numFmtId="172" fontId="37" fillId="0" borderId="59">
      <protection locked="0"/>
    </xf>
    <xf numFmtId="172" fontId="37" fillId="0" borderId="59">
      <protection locked="0"/>
    </xf>
    <xf numFmtId="0" fontId="63" fillId="0" borderId="0" applyNumberFormat="0" applyFill="0" applyBorder="0" applyAlignment="0" applyProtection="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4" fillId="0" borderId="0"/>
    <xf numFmtId="0" fontId="44" fillId="0" borderId="0"/>
    <xf numFmtId="0" fontId="44" fillId="0" borderId="0"/>
    <xf numFmtId="0" fontId="42" fillId="0" borderId="0"/>
    <xf numFmtId="0" fontId="42" fillId="0" borderId="0"/>
    <xf numFmtId="0" fontId="1" fillId="0" borderId="0"/>
    <xf numFmtId="0" fontId="34" fillId="67" borderId="0" applyNumberFormat="0" applyBorder="0" applyAlignment="0" applyProtection="0"/>
    <xf numFmtId="43" fontId="46" fillId="0" borderId="0" applyFont="0" applyFill="0" applyBorder="0" applyAlignment="0" applyProtection="0"/>
    <xf numFmtId="43" fontId="46" fillId="0" borderId="0" applyFont="0" applyFill="0" applyBorder="0" applyAlignment="0" applyProtection="0"/>
    <xf numFmtId="43" fontId="46" fillId="0" borderId="0" applyFont="0" applyFill="0" applyBorder="0" applyAlignment="0" applyProtection="0"/>
    <xf numFmtId="43" fontId="46" fillId="0" borderId="0" applyFont="0" applyFill="0" applyBorder="0" applyAlignment="0" applyProtection="0"/>
    <xf numFmtId="169" fontId="4" fillId="0" borderId="0" applyFont="0" applyFill="0" applyBorder="0" applyAlignment="0" applyProtection="0"/>
    <xf numFmtId="43" fontId="1"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0" fontId="64" fillId="0" borderId="0" applyNumberFormat="0" applyFill="0" applyBorder="0" applyAlignment="0" applyProtection="0">
      <alignment vertical="top"/>
      <protection locked="0"/>
    </xf>
    <xf numFmtId="0" fontId="1" fillId="0" borderId="0"/>
    <xf numFmtId="0" fontId="1" fillId="0" borderId="0"/>
    <xf numFmtId="0" fontId="4" fillId="0" borderId="0"/>
    <xf numFmtId="0" fontId="4" fillId="0" borderId="0"/>
    <xf numFmtId="0" fontId="43" fillId="0" borderId="0"/>
    <xf numFmtId="0" fontId="43" fillId="0" borderId="0"/>
    <xf numFmtId="0" fontId="1" fillId="0" borderId="0"/>
    <xf numFmtId="0" fontId="42" fillId="0" borderId="0"/>
    <xf numFmtId="0" fontId="4" fillId="0" borderId="0"/>
    <xf numFmtId="0" fontId="4" fillId="0" borderId="0"/>
    <xf numFmtId="0" fontId="4" fillId="0" borderId="0"/>
    <xf numFmtId="0" fontId="60" fillId="0" borderId="0"/>
    <xf numFmtId="0" fontId="43" fillId="0" borderId="0"/>
    <xf numFmtId="0" fontId="4" fillId="0" borderId="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75" fontId="4" fillId="0" borderId="0" applyFill="0" applyBorder="0" applyAlignment="0" applyProtection="0">
      <alignment wrapText="1"/>
    </xf>
    <xf numFmtId="175" fontId="4" fillId="0" borderId="0" applyFill="0" applyBorder="0" applyAlignment="0" applyProtection="0">
      <alignment wrapText="1"/>
    </xf>
    <xf numFmtId="0" fontId="6" fillId="0" borderId="0" applyNumberFormat="0" applyFill="0" applyBorder="0">
      <alignment horizontal="center" wrapText="1"/>
    </xf>
    <xf numFmtId="0" fontId="6" fillId="0" borderId="0" applyNumberFormat="0" applyFill="0" applyBorder="0">
      <alignment horizontal="center" wrapText="1"/>
    </xf>
    <xf numFmtId="172" fontId="37" fillId="0" borderId="59">
      <protection locked="0"/>
    </xf>
    <xf numFmtId="172" fontId="37" fillId="0" borderId="59">
      <protection locked="0"/>
    </xf>
    <xf numFmtId="172" fontId="37" fillId="0" borderId="59">
      <protection locked="0"/>
    </xf>
    <xf numFmtId="172" fontId="37" fillId="0" borderId="59">
      <protection locked="0"/>
    </xf>
    <xf numFmtId="0" fontId="65" fillId="0" borderId="0" applyNumberFormat="0" applyFill="0" applyBorder="0" applyAlignment="0" applyProtection="0">
      <alignment vertical="top"/>
      <protection locked="0"/>
    </xf>
    <xf numFmtId="0" fontId="66" fillId="0" borderId="0" applyNumberFormat="0" applyProtection="0">
      <alignment horizontal="left"/>
    </xf>
    <xf numFmtId="0" fontId="67" fillId="0" borderId="50" applyNumberFormat="0" applyProtection="0">
      <alignment wrapText="1"/>
    </xf>
    <xf numFmtId="0" fontId="67" fillId="0" borderId="67" applyNumberFormat="0" applyProtection="0">
      <alignment wrapText="1"/>
    </xf>
    <xf numFmtId="0" fontId="68" fillId="0" borderId="68" applyNumberFormat="0" applyFont="0" applyProtection="0">
      <alignment wrapText="1"/>
    </xf>
    <xf numFmtId="0" fontId="72" fillId="0" borderId="0"/>
    <xf numFmtId="0" fontId="49" fillId="72" borderId="80" applyNumberFormat="0" applyAlignment="0" applyProtection="0"/>
    <xf numFmtId="0" fontId="57" fillId="75" borderId="80" applyNumberFormat="0" applyAlignment="0" applyProtection="0"/>
    <xf numFmtId="0" fontId="78" fillId="0" borderId="0"/>
    <xf numFmtId="43" fontId="4" fillId="0" borderId="0" applyFont="0" applyFill="0" applyBorder="0" applyAlignment="0" applyProtection="0"/>
    <xf numFmtId="0" fontId="4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178" fontId="4" fillId="0" borderId="0" applyFont="0" applyFill="0" applyBorder="0" applyAlignment="0" applyProtection="0"/>
    <xf numFmtId="178" fontId="4" fillId="0" borderId="0" applyFont="0" applyFill="0" applyBorder="0" applyAlignment="0" applyProtection="0"/>
    <xf numFmtId="43" fontId="4" fillId="0" borderId="0" applyFont="0" applyFill="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0" fontId="79" fillId="0" borderId="0" applyNumberFormat="0" applyFill="0" applyBorder="0" applyAlignment="0" applyProtection="0"/>
    <xf numFmtId="0" fontId="7" fillId="0" borderId="0"/>
    <xf numFmtId="9" fontId="1" fillId="0" borderId="0" applyFont="0" applyFill="0" applyBorder="0" applyAlignment="0" applyProtection="0"/>
    <xf numFmtId="169" fontId="1"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0" fontId="1" fillId="0" borderId="0"/>
    <xf numFmtId="169" fontId="1" fillId="0" borderId="0" applyFont="0" applyFill="0" applyBorder="0" applyAlignment="0" applyProtection="0"/>
    <xf numFmtId="169" fontId="4" fillId="0" borderId="0" applyFont="0" applyFill="0" applyBorder="0" applyAlignment="0" applyProtection="0"/>
    <xf numFmtId="0" fontId="1" fillId="0" borderId="0"/>
    <xf numFmtId="169" fontId="1" fillId="0" borderId="0" applyFont="0" applyFill="0" applyBorder="0" applyAlignment="0" applyProtection="0"/>
    <xf numFmtId="0" fontId="1" fillId="0" borderId="0"/>
    <xf numFmtId="169" fontId="1" fillId="0" borderId="0" applyFont="0" applyFill="0" applyBorder="0" applyAlignment="0" applyProtection="0"/>
    <xf numFmtId="169" fontId="1" fillId="0" borderId="0" applyFont="0" applyFill="0" applyBorder="0" applyAlignment="0" applyProtection="0"/>
    <xf numFmtId="0" fontId="1" fillId="54" borderId="0" applyNumberFormat="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1" fillId="0" borderId="0" applyFont="0" applyFill="0" applyBorder="0" applyAlignment="0" applyProtection="0"/>
    <xf numFmtId="169" fontId="4" fillId="0" borderId="0" applyFont="0" applyFill="0" applyBorder="0" applyAlignment="0" applyProtection="0"/>
    <xf numFmtId="0" fontId="1" fillId="0" borderId="0"/>
    <xf numFmtId="169" fontId="1" fillId="0" borderId="0" applyFont="0" applyFill="0" applyBorder="0" applyAlignment="0" applyProtection="0"/>
    <xf numFmtId="0" fontId="1" fillId="0" borderId="0"/>
    <xf numFmtId="169" fontId="1" fillId="0" borderId="0" applyFont="0" applyFill="0" applyBorder="0" applyAlignment="0" applyProtection="0"/>
  </cellStyleXfs>
  <cellXfs count="783">
    <xf numFmtId="0" fontId="0" fillId="0" borderId="0" xfId="0"/>
    <xf numFmtId="0" fontId="4" fillId="0" borderId="0" xfId="3"/>
    <xf numFmtId="164" fontId="5" fillId="0" borderId="0" xfId="4" applyNumberFormat="1" applyFont="1"/>
    <xf numFmtId="0" fontId="4" fillId="0" borderId="0" xfId="4"/>
    <xf numFmtId="164" fontId="6" fillId="2" borderId="1" xfId="4" applyNumberFormat="1" applyFont="1" applyFill="1" applyBorder="1" applyAlignment="1">
      <alignment horizontal="left"/>
    </xf>
    <xf numFmtId="0" fontId="5" fillId="0" borderId="0" xfId="5" applyFont="1" applyAlignment="1">
      <alignment horizontal="left"/>
    </xf>
    <xf numFmtId="164" fontId="6" fillId="2" borderId="0" xfId="4" applyNumberFormat="1" applyFont="1" applyFill="1" applyAlignment="1">
      <alignment horizontal="left"/>
    </xf>
    <xf numFmtId="0" fontId="7" fillId="5" borderId="0" xfId="0" applyFont="1" applyFill="1" applyAlignment="1">
      <alignment vertical="center" textRotation="90"/>
    </xf>
    <xf numFmtId="0" fontId="7" fillId="5" borderId="0" xfId="0" applyFont="1" applyFill="1"/>
    <xf numFmtId="0" fontId="8" fillId="6" borderId="4" xfId="0" applyFont="1" applyFill="1" applyBorder="1" applyAlignment="1">
      <alignment horizontal="center" wrapText="1"/>
    </xf>
    <xf numFmtId="0" fontId="7" fillId="5" borderId="4" xfId="0" applyFont="1" applyFill="1" applyBorder="1" applyAlignment="1">
      <alignment vertical="center" textRotation="90"/>
    </xf>
    <xf numFmtId="0" fontId="7" fillId="5" borderId="4" xfId="0" applyFont="1" applyFill="1" applyBorder="1"/>
    <xf numFmtId="0" fontId="8" fillId="5" borderId="4" xfId="0" applyFont="1" applyFill="1" applyBorder="1"/>
    <xf numFmtId="3" fontId="8" fillId="5" borderId="4" xfId="0" applyNumberFormat="1" applyFont="1" applyFill="1" applyBorder="1"/>
    <xf numFmtId="10" fontId="7" fillId="5" borderId="4" xfId="0" applyNumberFormat="1" applyFont="1" applyFill="1" applyBorder="1"/>
    <xf numFmtId="2" fontId="7" fillId="5" borderId="4" xfId="0" applyNumberFormat="1" applyFont="1" applyFill="1" applyBorder="1"/>
    <xf numFmtId="0" fontId="7" fillId="5" borderId="8" xfId="0" applyFont="1" applyFill="1" applyBorder="1"/>
    <xf numFmtId="2" fontId="7" fillId="5" borderId="8" xfId="0" applyNumberFormat="1" applyFont="1" applyFill="1" applyBorder="1"/>
    <xf numFmtId="2" fontId="7" fillId="5" borderId="9" xfId="0" applyNumberFormat="1" applyFont="1" applyFill="1" applyBorder="1"/>
    <xf numFmtId="41" fontId="7" fillId="5" borderId="4" xfId="0" applyNumberFormat="1" applyFont="1" applyFill="1" applyBorder="1"/>
    <xf numFmtId="2" fontId="7" fillId="5" borderId="11" xfId="0" applyNumberFormat="1" applyFont="1" applyFill="1" applyBorder="1"/>
    <xf numFmtId="0" fontId="7" fillId="5" borderId="13" xfId="0" applyFont="1" applyFill="1" applyBorder="1"/>
    <xf numFmtId="2" fontId="7" fillId="5" borderId="13" xfId="0" applyNumberFormat="1" applyFont="1" applyFill="1" applyBorder="1"/>
    <xf numFmtId="2" fontId="7" fillId="5" borderId="14" xfId="0" applyNumberFormat="1" applyFont="1" applyFill="1" applyBorder="1"/>
    <xf numFmtId="10" fontId="7" fillId="5" borderId="0" xfId="0" applyNumberFormat="1" applyFont="1" applyFill="1"/>
    <xf numFmtId="0" fontId="7" fillId="5" borderId="0" xfId="0" applyFont="1" applyFill="1" applyAlignment="1">
      <alignment horizontal="center" textRotation="90"/>
    </xf>
    <xf numFmtId="0" fontId="4" fillId="5" borderId="4" xfId="0" applyFont="1" applyFill="1" applyBorder="1"/>
    <xf numFmtId="0" fontId="4" fillId="5" borderId="0" xfId="0" applyFont="1" applyFill="1"/>
    <xf numFmtId="2" fontId="7" fillId="5" borderId="0" xfId="0" applyNumberFormat="1" applyFont="1" applyFill="1"/>
    <xf numFmtId="0" fontId="7" fillId="5" borderId="3" xfId="0" applyFont="1" applyFill="1" applyBorder="1"/>
    <xf numFmtId="2" fontId="7" fillId="5" borderId="4" xfId="0" applyNumberFormat="1" applyFont="1" applyFill="1" applyBorder="1" applyAlignment="1">
      <alignment vertical="center"/>
    </xf>
    <xf numFmtId="2" fontId="4" fillId="5" borderId="4" xfId="0" applyNumberFormat="1" applyFont="1" applyFill="1" applyBorder="1" applyAlignment="1">
      <alignment vertical="center"/>
    </xf>
    <xf numFmtId="2" fontId="4" fillId="5" borderId="4" xfId="0" applyNumberFormat="1" applyFont="1" applyFill="1" applyBorder="1"/>
    <xf numFmtId="0" fontId="4" fillId="5" borderId="3" xfId="0" applyFont="1" applyFill="1" applyBorder="1"/>
    <xf numFmtId="10" fontId="7" fillId="5" borderId="4" xfId="0" applyNumberFormat="1" applyFont="1" applyFill="1" applyBorder="1" applyAlignment="1">
      <alignment vertical="center"/>
    </xf>
    <xf numFmtId="0" fontId="7" fillId="7" borderId="4" xfId="0" applyFont="1" applyFill="1" applyBorder="1" applyAlignment="1">
      <alignment horizontal="right"/>
    </xf>
    <xf numFmtId="2" fontId="7" fillId="8" borderId="4" xfId="0" applyNumberFormat="1" applyFont="1" applyFill="1" applyBorder="1"/>
    <xf numFmtId="0" fontId="7" fillId="7" borderId="4" xfId="0" applyFont="1" applyFill="1" applyBorder="1"/>
    <xf numFmtId="10" fontId="7" fillId="5" borderId="4" xfId="2" applyNumberFormat="1" applyFont="1" applyFill="1" applyBorder="1"/>
    <xf numFmtId="2" fontId="9" fillId="5" borderId="0" xfId="0" applyNumberFormat="1" applyFont="1" applyFill="1"/>
    <xf numFmtId="166" fontId="7" fillId="8" borderId="4" xfId="0" applyNumberFormat="1" applyFont="1" applyFill="1" applyBorder="1"/>
    <xf numFmtId="0" fontId="7" fillId="5" borderId="0" xfId="0" applyFont="1" applyFill="1" applyAlignment="1">
      <alignment horizontal="right"/>
    </xf>
    <xf numFmtId="0" fontId="4" fillId="0" borderId="0" xfId="0" applyFont="1"/>
    <xf numFmtId="0" fontId="8" fillId="0" borderId="15" xfId="0" applyFont="1" applyBorder="1"/>
    <xf numFmtId="0" fontId="8" fillId="0" borderId="17" xfId="0" applyFont="1" applyBorder="1" applyAlignment="1">
      <alignment horizontal="left" wrapText="1"/>
    </xf>
    <xf numFmtId="0" fontId="8" fillId="0" borderId="0" xfId="0" applyFont="1" applyAlignment="1">
      <alignment wrapText="1" readingOrder="1"/>
    </xf>
    <xf numFmtId="0" fontId="8" fillId="0" borderId="19" xfId="0" applyFont="1" applyBorder="1" applyAlignment="1">
      <alignment wrapText="1" readingOrder="1"/>
    </xf>
    <xf numFmtId="3" fontId="8" fillId="0" borderId="15" xfId="0" applyNumberFormat="1" applyFont="1" applyBorder="1"/>
    <xf numFmtId="3" fontId="8" fillId="0" borderId="0" xfId="0" applyNumberFormat="1" applyFont="1"/>
    <xf numFmtId="0" fontId="8" fillId="9" borderId="17" xfId="0" applyFont="1" applyFill="1" applyBorder="1" applyAlignment="1">
      <alignment wrapText="1"/>
    </xf>
    <xf numFmtId="0" fontId="8" fillId="10" borderId="18" xfId="0" applyFont="1" applyFill="1" applyBorder="1" applyAlignment="1">
      <alignment wrapText="1"/>
    </xf>
    <xf numFmtId="0" fontId="8" fillId="11" borderId="18" xfId="0" applyFont="1" applyFill="1" applyBorder="1" applyAlignment="1">
      <alignment wrapText="1"/>
    </xf>
    <xf numFmtId="0" fontId="8" fillId="12" borderId="18" xfId="0" applyFont="1" applyFill="1" applyBorder="1" applyAlignment="1">
      <alignment wrapText="1"/>
    </xf>
    <xf numFmtId="0" fontId="8" fillId="13" borderId="18" xfId="0" applyFont="1" applyFill="1" applyBorder="1" applyAlignment="1">
      <alignment wrapText="1"/>
    </xf>
    <xf numFmtId="0" fontId="8" fillId="14" borderId="18" xfId="0" applyFont="1" applyFill="1" applyBorder="1" applyAlignment="1">
      <alignment wrapText="1"/>
    </xf>
    <xf numFmtId="0" fontId="8" fillId="15" borderId="18" xfId="0" applyFont="1" applyFill="1" applyBorder="1" applyAlignment="1">
      <alignment wrapText="1"/>
    </xf>
    <xf numFmtId="0" fontId="8" fillId="16" borderId="19" xfId="0" applyFont="1" applyFill="1" applyBorder="1" applyAlignment="1">
      <alignment wrapText="1"/>
    </xf>
    <xf numFmtId="0" fontId="8" fillId="9" borderId="20" xfId="0" applyFont="1" applyFill="1" applyBorder="1" applyAlignment="1">
      <alignment wrapText="1"/>
    </xf>
    <xf numFmtId="0" fontId="8" fillId="10" borderId="20" xfId="0" applyFont="1" applyFill="1" applyBorder="1" applyAlignment="1">
      <alignment wrapText="1"/>
    </xf>
    <xf numFmtId="0" fontId="8" fillId="11" borderId="20" xfId="0" applyFont="1" applyFill="1" applyBorder="1" applyAlignment="1">
      <alignment wrapText="1"/>
    </xf>
    <xf numFmtId="0" fontId="8" fillId="12" borderId="20" xfId="0" applyFont="1" applyFill="1" applyBorder="1" applyAlignment="1">
      <alignment wrapText="1"/>
    </xf>
    <xf numFmtId="0" fontId="8" fillId="13" borderId="20" xfId="0" applyFont="1" applyFill="1" applyBorder="1" applyAlignment="1">
      <alignment wrapText="1"/>
    </xf>
    <xf numFmtId="0" fontId="8" fillId="14" borderId="20" xfId="0" applyFont="1" applyFill="1" applyBorder="1" applyAlignment="1">
      <alignment wrapText="1"/>
    </xf>
    <xf numFmtId="0" fontId="8" fillId="15" borderId="20" xfId="0" applyFont="1" applyFill="1" applyBorder="1" applyAlignment="1">
      <alignment wrapText="1"/>
    </xf>
    <xf numFmtId="0" fontId="8" fillId="16" borderId="20" xfId="0" applyFont="1" applyFill="1" applyBorder="1" applyAlignment="1">
      <alignment wrapText="1"/>
    </xf>
    <xf numFmtId="10" fontId="4" fillId="0" borderId="0" xfId="7" applyNumberFormat="1" applyFont="1" applyFill="1" applyBorder="1" applyAlignment="1">
      <alignment horizontal="right" vertical="center" readingOrder="1"/>
    </xf>
    <xf numFmtId="2" fontId="4" fillId="0" borderId="1" xfId="0" applyNumberFormat="1" applyFont="1" applyBorder="1" applyAlignment="1">
      <alignment horizontal="right" vertical="center" readingOrder="1"/>
    </xf>
    <xf numFmtId="168" fontId="4" fillId="0" borderId="15" xfId="0" applyNumberFormat="1" applyFont="1" applyBorder="1"/>
    <xf numFmtId="168" fontId="4" fillId="0" borderId="0" xfId="0" applyNumberFormat="1" applyFont="1"/>
    <xf numFmtId="41" fontId="7" fillId="0" borderId="1" xfId="0" applyNumberFormat="1" applyFont="1" applyBorder="1"/>
    <xf numFmtId="41" fontId="7" fillId="0" borderId="21" xfId="0" applyNumberFormat="1" applyFont="1" applyBorder="1"/>
    <xf numFmtId="43" fontId="7" fillId="0" borderId="21" xfId="0" applyNumberFormat="1" applyFont="1" applyBorder="1"/>
    <xf numFmtId="43" fontId="4" fillId="7" borderId="15" xfId="0" applyNumberFormat="1" applyFont="1" applyFill="1" applyBorder="1"/>
    <xf numFmtId="0" fontId="4" fillId="0" borderId="15" xfId="0" applyFont="1" applyBorder="1" applyAlignment="1">
      <alignment vertical="center"/>
    </xf>
    <xf numFmtId="167" fontId="4" fillId="0" borderId="15" xfId="0" applyNumberFormat="1" applyFont="1" applyBorder="1" applyAlignment="1">
      <alignment vertical="center"/>
    </xf>
    <xf numFmtId="2" fontId="4" fillId="0" borderId="0" xfId="0" applyNumberFormat="1" applyFont="1" applyAlignment="1">
      <alignment horizontal="right" vertical="center" readingOrder="1"/>
    </xf>
    <xf numFmtId="41" fontId="7" fillId="0" borderId="15" xfId="0" applyNumberFormat="1" applyFont="1" applyBorder="1"/>
    <xf numFmtId="41" fontId="7" fillId="0" borderId="0" xfId="0" applyNumberFormat="1" applyFont="1"/>
    <xf numFmtId="41" fontId="7" fillId="0" borderId="16" xfId="0" applyNumberFormat="1" applyFont="1" applyBorder="1"/>
    <xf numFmtId="0" fontId="4" fillId="0" borderId="22" xfId="0" applyFont="1" applyBorder="1" applyAlignment="1">
      <alignment vertical="center"/>
    </xf>
    <xf numFmtId="168" fontId="4" fillId="0" borderId="23" xfId="1" applyNumberFormat="1" applyFont="1" applyFill="1" applyBorder="1" applyAlignment="1">
      <alignment horizontal="right" vertical="center" readingOrder="1"/>
    </xf>
    <xf numFmtId="10" fontId="4" fillId="0" borderId="23" xfId="7" applyNumberFormat="1" applyFont="1" applyFill="1" applyBorder="1" applyAlignment="1">
      <alignment horizontal="right" vertical="center" readingOrder="1"/>
    </xf>
    <xf numFmtId="2" fontId="4" fillId="0" borderId="23" xfId="0" applyNumberFormat="1" applyFont="1" applyBorder="1" applyAlignment="1">
      <alignment horizontal="right" vertical="center" readingOrder="1"/>
    </xf>
    <xf numFmtId="168" fontId="4" fillId="0" borderId="22" xfId="0" applyNumberFormat="1" applyFont="1" applyBorder="1"/>
    <xf numFmtId="168" fontId="4" fillId="0" borderId="23" xfId="0" applyNumberFormat="1" applyFont="1" applyBorder="1"/>
    <xf numFmtId="41" fontId="7" fillId="0" borderId="22" xfId="0" applyNumberFormat="1" applyFont="1" applyBorder="1"/>
    <xf numFmtId="41" fontId="7" fillId="0" borderId="23" xfId="0" applyNumberFormat="1" applyFont="1" applyBorder="1"/>
    <xf numFmtId="41" fontId="7" fillId="0" borderId="24" xfId="0" applyNumberFormat="1" applyFont="1" applyBorder="1"/>
    <xf numFmtId="43" fontId="7" fillId="0" borderId="24" xfId="0" applyNumberFormat="1" applyFont="1" applyBorder="1"/>
    <xf numFmtId="43" fontId="4" fillId="7" borderId="22" xfId="0" applyNumberFormat="1" applyFont="1" applyFill="1" applyBorder="1"/>
    <xf numFmtId="0" fontId="4" fillId="0" borderId="23" xfId="0" applyFont="1" applyBorder="1"/>
    <xf numFmtId="168" fontId="4" fillId="0" borderId="0" xfId="1" applyNumberFormat="1" applyFont="1" applyFill="1" applyBorder="1" applyAlignment="1">
      <alignment horizontal="right" vertical="center" readingOrder="1"/>
    </xf>
    <xf numFmtId="41" fontId="4" fillId="0" borderId="15" xfId="0" applyNumberFormat="1" applyFont="1" applyBorder="1"/>
    <xf numFmtId="41" fontId="4" fillId="0" borderId="0" xfId="0" applyNumberFormat="1" applyFont="1"/>
    <xf numFmtId="43" fontId="7" fillId="0" borderId="16" xfId="0" applyNumberFormat="1" applyFont="1" applyBorder="1"/>
    <xf numFmtId="0" fontId="4" fillId="0" borderId="25" xfId="0" applyFont="1" applyBorder="1" applyAlignment="1">
      <alignment vertical="center"/>
    </xf>
    <xf numFmtId="168" fontId="4" fillId="0" borderId="26" xfId="1" applyNumberFormat="1" applyFont="1" applyFill="1" applyBorder="1" applyAlignment="1">
      <alignment horizontal="right" vertical="center" readingOrder="1"/>
    </xf>
    <xf numFmtId="10" fontId="4" fillId="0" borderId="26" xfId="7" applyNumberFormat="1" applyFont="1" applyFill="1" applyBorder="1" applyAlignment="1">
      <alignment horizontal="right" vertical="center" readingOrder="1"/>
    </xf>
    <xf numFmtId="2" fontId="4" fillId="0" borderId="26" xfId="0" applyNumberFormat="1" applyFont="1" applyBorder="1" applyAlignment="1">
      <alignment horizontal="right" vertical="center" readingOrder="1"/>
    </xf>
    <xf numFmtId="168" fontId="4" fillId="0" borderId="25" xfId="0" applyNumberFormat="1" applyFont="1" applyBorder="1"/>
    <xf numFmtId="168" fontId="4" fillId="0" borderId="26" xfId="0" applyNumberFormat="1" applyFont="1" applyBorder="1"/>
    <xf numFmtId="41" fontId="7" fillId="0" borderId="25" xfId="0" applyNumberFormat="1" applyFont="1" applyBorder="1"/>
    <xf numFmtId="41" fontId="7" fillId="0" borderId="26" xfId="0" applyNumberFormat="1" applyFont="1" applyBorder="1"/>
    <xf numFmtId="41" fontId="7" fillId="0" borderId="27" xfId="0" applyNumberFormat="1" applyFont="1" applyBorder="1"/>
    <xf numFmtId="43" fontId="7" fillId="0" borderId="28" xfId="0" applyNumberFormat="1" applyFont="1" applyBorder="1"/>
    <xf numFmtId="43" fontId="4" fillId="7" borderId="25" xfId="0" applyNumberFormat="1" applyFont="1" applyFill="1" applyBorder="1"/>
    <xf numFmtId="0" fontId="4" fillId="0" borderId="26" xfId="0" applyFont="1" applyBorder="1"/>
    <xf numFmtId="0" fontId="4" fillId="0" borderId="16" xfId="0" applyFont="1" applyBorder="1" applyAlignment="1">
      <alignment vertical="center"/>
    </xf>
    <xf numFmtId="168" fontId="4" fillId="0" borderId="16" xfId="0" applyNumberFormat="1" applyFont="1" applyBorder="1"/>
    <xf numFmtId="0" fontId="4" fillId="8" borderId="29" xfId="0" applyFont="1" applyFill="1" applyBorder="1" applyAlignment="1">
      <alignment vertical="center"/>
    </xf>
    <xf numFmtId="167" fontId="4" fillId="8" borderId="30" xfId="0" applyNumberFormat="1" applyFont="1" applyFill="1" applyBorder="1" applyAlignment="1">
      <alignment vertical="center"/>
    </xf>
    <xf numFmtId="10" fontId="4" fillId="8" borderId="29" xfId="7" applyNumberFormat="1" applyFont="1" applyFill="1" applyBorder="1" applyAlignment="1">
      <alignment horizontal="right" vertical="center" readingOrder="1"/>
    </xf>
    <xf numFmtId="2" fontId="4" fillId="8" borderId="29" xfId="0" applyNumberFormat="1" applyFont="1" applyFill="1" applyBorder="1" applyAlignment="1">
      <alignment horizontal="right" vertical="center" readingOrder="1"/>
    </xf>
    <xf numFmtId="168" fontId="4" fillId="17" borderId="30" xfId="0" applyNumberFormat="1" applyFont="1" applyFill="1" applyBorder="1"/>
    <xf numFmtId="168" fontId="4" fillId="17" borderId="29" xfId="0" applyNumberFormat="1" applyFont="1" applyFill="1" applyBorder="1"/>
    <xf numFmtId="168" fontId="4" fillId="8" borderId="29" xfId="0" applyNumberFormat="1" applyFont="1" applyFill="1" applyBorder="1"/>
    <xf numFmtId="41" fontId="7" fillId="8" borderId="30" xfId="0" applyNumberFormat="1" applyFont="1" applyFill="1" applyBorder="1"/>
    <xf numFmtId="2" fontId="7" fillId="8" borderId="29" xfId="0" applyNumberFormat="1" applyFont="1" applyFill="1" applyBorder="1"/>
    <xf numFmtId="41" fontId="7" fillId="8" borderId="29" xfId="0" applyNumberFormat="1" applyFont="1" applyFill="1" applyBorder="1"/>
    <xf numFmtId="41" fontId="7" fillId="8" borderId="31" xfId="0" applyNumberFormat="1" applyFont="1" applyFill="1" applyBorder="1"/>
    <xf numFmtId="43" fontId="7" fillId="8" borderId="31" xfId="0" applyNumberFormat="1" applyFont="1" applyFill="1" applyBorder="1"/>
    <xf numFmtId="43" fontId="4" fillId="8" borderId="30" xfId="0" applyNumberFormat="1" applyFont="1" applyFill="1" applyBorder="1"/>
    <xf numFmtId="0" fontId="4" fillId="8" borderId="29" xfId="0" applyFont="1" applyFill="1" applyBorder="1"/>
    <xf numFmtId="0" fontId="4" fillId="8" borderId="0" xfId="0" applyFont="1" applyFill="1" applyAlignment="1">
      <alignment vertical="center"/>
    </xf>
    <xf numFmtId="167" fontId="4" fillId="8" borderId="15" xfId="0" applyNumberFormat="1" applyFont="1" applyFill="1" applyBorder="1" applyAlignment="1">
      <alignment vertical="center"/>
    </xf>
    <xf numFmtId="10" fontId="4" fillId="8" borderId="0" xfId="7" applyNumberFormat="1" applyFont="1" applyFill="1" applyBorder="1" applyAlignment="1">
      <alignment horizontal="right" vertical="center" readingOrder="1"/>
    </xf>
    <xf numFmtId="2" fontId="4" fillId="8" borderId="0" xfId="0" applyNumberFormat="1" applyFont="1" applyFill="1" applyAlignment="1">
      <alignment horizontal="right" vertical="center" readingOrder="1"/>
    </xf>
    <xf numFmtId="168" fontId="4" fillId="17" borderId="15" xfId="0" applyNumberFormat="1" applyFont="1" applyFill="1" applyBorder="1"/>
    <xf numFmtId="168" fontId="4" fillId="17" borderId="0" xfId="0" applyNumberFormat="1" applyFont="1" applyFill="1"/>
    <xf numFmtId="168" fontId="4" fillId="8" borderId="0" xfId="0" applyNumberFormat="1" applyFont="1" applyFill="1"/>
    <xf numFmtId="41" fontId="7" fillId="8" borderId="15" xfId="0" applyNumberFormat="1" applyFont="1" applyFill="1" applyBorder="1"/>
    <xf numFmtId="41" fontId="7" fillId="8" borderId="0" xfId="0" applyNumberFormat="1" applyFont="1" applyFill="1"/>
    <xf numFmtId="41" fontId="7" fillId="8" borderId="16" xfId="0" applyNumberFormat="1" applyFont="1" applyFill="1" applyBorder="1"/>
    <xf numFmtId="43" fontId="7" fillId="8" borderId="21" xfId="0" applyNumberFormat="1" applyFont="1" applyFill="1" applyBorder="1"/>
    <xf numFmtId="43" fontId="4" fillId="8" borderId="15" xfId="0" applyNumberFormat="1" applyFont="1" applyFill="1" applyBorder="1"/>
    <xf numFmtId="0" fontId="4" fillId="8" borderId="0" xfId="0" applyFont="1" applyFill="1"/>
    <xf numFmtId="0" fontId="4" fillId="8" borderId="26" xfId="0" applyFont="1" applyFill="1" applyBorder="1" applyAlignment="1">
      <alignment vertical="center"/>
    </xf>
    <xf numFmtId="167" fontId="4" fillId="8" borderId="25" xfId="0" applyNumberFormat="1" applyFont="1" applyFill="1" applyBorder="1" applyAlignment="1">
      <alignment vertical="center"/>
    </xf>
    <xf numFmtId="10" fontId="4" fillId="8" borderId="26" xfId="7" applyNumberFormat="1" applyFont="1" applyFill="1" applyBorder="1" applyAlignment="1">
      <alignment horizontal="right" vertical="center" readingOrder="1"/>
    </xf>
    <xf numFmtId="2" fontId="4" fillId="8" borderId="26" xfId="0" applyNumberFormat="1" applyFont="1" applyFill="1" applyBorder="1" applyAlignment="1">
      <alignment horizontal="right" vertical="center" readingOrder="1"/>
    </xf>
    <xf numFmtId="168" fontId="4" fillId="17" borderId="25" xfId="0" applyNumberFormat="1" applyFont="1" applyFill="1" applyBorder="1"/>
    <xf numFmtId="168" fontId="4" fillId="17" borderId="26" xfId="0" applyNumberFormat="1" applyFont="1" applyFill="1" applyBorder="1"/>
    <xf numFmtId="168" fontId="4" fillId="8" borderId="26" xfId="0" applyNumberFormat="1" applyFont="1" applyFill="1" applyBorder="1"/>
    <xf numFmtId="41" fontId="7" fillId="8" borderId="25" xfId="0" applyNumberFormat="1" applyFont="1" applyFill="1" applyBorder="1"/>
    <xf numFmtId="41" fontId="7" fillId="8" borderId="26" xfId="0" applyNumberFormat="1" applyFont="1" applyFill="1" applyBorder="1"/>
    <xf numFmtId="41" fontId="7" fillId="8" borderId="27" xfId="0" applyNumberFormat="1" applyFont="1" applyFill="1" applyBorder="1"/>
    <xf numFmtId="43" fontId="7" fillId="8" borderId="28" xfId="0" applyNumberFormat="1" applyFont="1" applyFill="1" applyBorder="1"/>
    <xf numFmtId="43" fontId="4" fillId="8" borderId="25" xfId="0" applyNumberFormat="1" applyFont="1" applyFill="1" applyBorder="1"/>
    <xf numFmtId="0" fontId="4" fillId="8" borderId="26" xfId="0" applyFont="1" applyFill="1" applyBorder="1"/>
    <xf numFmtId="0" fontId="4" fillId="0" borderId="0" xfId="0" applyFont="1" applyAlignment="1">
      <alignment vertical="center"/>
    </xf>
    <xf numFmtId="169" fontId="4" fillId="0" borderId="3" xfId="0" applyNumberFormat="1" applyFont="1" applyBorder="1" applyAlignment="1">
      <alignment vertical="center"/>
    </xf>
    <xf numFmtId="10" fontId="4" fillId="0" borderId="3" xfId="0" applyNumberFormat="1" applyFont="1" applyBorder="1"/>
    <xf numFmtId="0" fontId="7" fillId="0" borderId="3" xfId="0" applyFont="1" applyBorder="1"/>
    <xf numFmtId="43" fontId="4" fillId="7" borderId="3" xfId="0" applyNumberFormat="1" applyFont="1" applyFill="1" applyBorder="1"/>
    <xf numFmtId="0" fontId="4" fillId="0" borderId="2" xfId="0" applyFont="1" applyBorder="1"/>
    <xf numFmtId="168" fontId="4" fillId="0" borderId="15" xfId="1" applyNumberFormat="1" applyFont="1" applyBorder="1"/>
    <xf numFmtId="9" fontId="4" fillId="0" borderId="0" xfId="7" applyFont="1" applyFill="1" applyBorder="1" applyAlignment="1">
      <alignment vertical="center" readingOrder="1"/>
    </xf>
    <xf numFmtId="0" fontId="4" fillId="0" borderId="0" xfId="0" applyFont="1" applyAlignment="1">
      <alignment horizontal="center" vertical="center" readingOrder="1"/>
    </xf>
    <xf numFmtId="168" fontId="10" fillId="0" borderId="0" xfId="1" applyNumberFormat="1" applyFont="1"/>
    <xf numFmtId="2" fontId="10" fillId="0" borderId="0" xfId="1" applyNumberFormat="1" applyFont="1"/>
    <xf numFmtId="43" fontId="4" fillId="0" borderId="15" xfId="0" applyNumberFormat="1" applyFont="1" applyBorder="1"/>
    <xf numFmtId="0" fontId="11" fillId="0" borderId="0" xfId="0" applyFont="1"/>
    <xf numFmtId="168" fontId="7" fillId="0" borderId="0" xfId="0" applyNumberFormat="1" applyFont="1"/>
    <xf numFmtId="168" fontId="4" fillId="0" borderId="0" xfId="1" applyNumberFormat="1" applyFont="1"/>
    <xf numFmtId="9" fontId="4" fillId="0" borderId="0" xfId="7" applyFont="1"/>
    <xf numFmtId="9" fontId="12" fillId="0" borderId="0" xfId="7" applyFont="1"/>
    <xf numFmtId="168" fontId="4" fillId="0" borderId="0" xfId="7" applyNumberFormat="1" applyFont="1"/>
    <xf numFmtId="2" fontId="4" fillId="8" borderId="0" xfId="2" applyNumberFormat="1" applyFont="1" applyFill="1"/>
    <xf numFmtId="3" fontId="4" fillId="0" borderId="0" xfId="0" applyNumberFormat="1" applyFont="1"/>
    <xf numFmtId="9" fontId="4" fillId="0" borderId="0" xfId="7" applyFont="1" applyFill="1"/>
    <xf numFmtId="0" fontId="13" fillId="18" borderId="0" xfId="0" applyFont="1" applyFill="1" applyAlignment="1">
      <alignment horizontal="right"/>
    </xf>
    <xf numFmtId="0" fontId="4" fillId="18" borderId="0" xfId="0" applyFont="1" applyFill="1" applyAlignment="1">
      <alignment horizontal="right"/>
    </xf>
    <xf numFmtId="0" fontId="13" fillId="19" borderId="0" xfId="0" applyFont="1" applyFill="1" applyAlignment="1">
      <alignment horizontal="right"/>
    </xf>
    <xf numFmtId="0" fontId="0" fillId="5" borderId="0" xfId="0" applyFill="1"/>
    <xf numFmtId="41" fontId="13" fillId="18" borderId="0" xfId="0" applyNumberFormat="1" applyFont="1" applyFill="1" applyAlignment="1">
      <alignment horizontal="right" vertical="top"/>
    </xf>
    <xf numFmtId="41" fontId="13" fillId="18" borderId="0" xfId="0" applyNumberFormat="1" applyFont="1" applyFill="1" applyAlignment="1">
      <alignment horizontal="right"/>
    </xf>
    <xf numFmtId="0" fontId="14" fillId="20" borderId="0" xfId="0" applyFont="1" applyFill="1" applyAlignment="1">
      <alignment horizontal="right"/>
    </xf>
    <xf numFmtId="0" fontId="13" fillId="20" borderId="0" xfId="0" applyFont="1" applyFill="1" applyAlignment="1">
      <alignment horizontal="right"/>
    </xf>
    <xf numFmtId="1" fontId="13" fillId="18" borderId="0" xfId="0" applyNumberFormat="1" applyFont="1" applyFill="1" applyAlignment="1">
      <alignment horizontal="right"/>
    </xf>
    <xf numFmtId="2" fontId="13" fillId="18" borderId="0" xfId="0" applyNumberFormat="1" applyFont="1" applyFill="1" applyAlignment="1">
      <alignment horizontal="right"/>
    </xf>
    <xf numFmtId="0" fontId="13" fillId="21" borderId="0" xfId="0" applyFont="1" applyFill="1" applyAlignment="1">
      <alignment horizontal="right"/>
    </xf>
    <xf numFmtId="2" fontId="13" fillId="21" borderId="0" xfId="0" applyNumberFormat="1" applyFont="1" applyFill="1" applyAlignment="1">
      <alignment horizontal="right"/>
    </xf>
    <xf numFmtId="0" fontId="15" fillId="18" borderId="0" xfId="0" applyFont="1" applyFill="1" applyAlignment="1">
      <alignment horizontal="right"/>
    </xf>
    <xf numFmtId="0" fontId="16" fillId="18" borderId="0" xfId="0" applyFont="1" applyFill="1" applyAlignment="1">
      <alignment horizontal="right"/>
    </xf>
    <xf numFmtId="10" fontId="13" fillId="18" borderId="0" xfId="0" applyNumberFormat="1" applyFont="1" applyFill="1" applyAlignment="1">
      <alignment horizontal="right"/>
    </xf>
    <xf numFmtId="2" fontId="15" fillId="18" borderId="0" xfId="0" applyNumberFormat="1" applyFont="1" applyFill="1" applyAlignment="1">
      <alignment horizontal="right"/>
    </xf>
    <xf numFmtId="2" fontId="16" fillId="18" borderId="0" xfId="0" applyNumberFormat="1" applyFont="1" applyFill="1" applyAlignment="1">
      <alignment horizontal="right"/>
    </xf>
    <xf numFmtId="0" fontId="0" fillId="22" borderId="3" xfId="0" applyFill="1" applyBorder="1" applyAlignment="1">
      <alignment wrapText="1"/>
    </xf>
    <xf numFmtId="0" fontId="0" fillId="22" borderId="3" xfId="0" applyFill="1" applyBorder="1"/>
    <xf numFmtId="0" fontId="0" fillId="0" borderId="15" xfId="0" applyBorder="1"/>
    <xf numFmtId="0" fontId="0" fillId="0" borderId="0" xfId="0" applyAlignment="1">
      <alignment wrapText="1"/>
    </xf>
    <xf numFmtId="0" fontId="17" fillId="0" borderId="0" xfId="8" applyFill="1" applyAlignment="1" applyProtection="1"/>
    <xf numFmtId="0" fontId="18" fillId="0" borderId="0" xfId="0" applyFont="1"/>
    <xf numFmtId="0" fontId="3" fillId="0" borderId="18" xfId="0" applyFont="1" applyBorder="1" applyAlignment="1">
      <alignment horizontal="left" vertical="center"/>
    </xf>
    <xf numFmtId="0" fontId="0" fillId="0" borderId="18" xfId="0" applyBorder="1" applyAlignment="1">
      <alignment vertical="center" wrapText="1"/>
    </xf>
    <xf numFmtId="0" fontId="0" fillId="24" borderId="34" xfId="0" applyFill="1" applyBorder="1" applyAlignment="1">
      <alignment horizontal="center" vertical="center" wrapText="1"/>
    </xf>
    <xf numFmtId="0" fontId="0" fillId="24" borderId="35" xfId="0" applyFill="1" applyBorder="1" applyAlignment="1">
      <alignment horizontal="center" vertical="center" wrapText="1"/>
    </xf>
    <xf numFmtId="0" fontId="0" fillId="24" borderId="36" xfId="0" applyFill="1" applyBorder="1" applyAlignment="1">
      <alignment horizontal="center" vertical="center" wrapText="1"/>
    </xf>
    <xf numFmtId="0" fontId="0" fillId="24" borderId="26" xfId="0" applyFill="1" applyBorder="1" applyAlignment="1">
      <alignment horizontal="center" vertical="center" wrapText="1"/>
    </xf>
    <xf numFmtId="0" fontId="0" fillId="24" borderId="12" xfId="0" applyFill="1" applyBorder="1" applyAlignment="1">
      <alignment horizontal="center" vertical="center" wrapText="1"/>
    </xf>
    <xf numFmtId="0" fontId="0" fillId="25" borderId="38" xfId="0" applyFill="1" applyBorder="1" applyAlignment="1">
      <alignment vertical="center" wrapText="1"/>
    </xf>
    <xf numFmtId="2" fontId="2" fillId="25" borderId="31" xfId="0" applyNumberFormat="1" applyFont="1" applyFill="1" applyBorder="1" applyAlignment="1">
      <alignment vertical="center"/>
    </xf>
    <xf numFmtId="2" fontId="2" fillId="25" borderId="39" xfId="0" applyNumberFormat="1" applyFont="1" applyFill="1" applyBorder="1" applyAlignment="1">
      <alignment vertical="center"/>
    </xf>
    <xf numFmtId="2" fontId="0" fillId="25" borderId="39" xfId="0" applyNumberFormat="1" applyFill="1" applyBorder="1" applyAlignment="1">
      <alignment vertical="center"/>
    </xf>
    <xf numFmtId="2" fontId="0" fillId="25" borderId="29" xfId="0" applyNumberFormat="1" applyFill="1" applyBorder="1" applyAlignment="1">
      <alignment vertical="center"/>
    </xf>
    <xf numFmtId="2" fontId="2" fillId="25" borderId="7" xfId="0" applyNumberFormat="1" applyFont="1" applyFill="1" applyBorder="1" applyAlignment="1">
      <alignment vertical="center"/>
    </xf>
    <xf numFmtId="2" fontId="2" fillId="25" borderId="40" xfId="0" applyNumberFormat="1" applyFont="1" applyFill="1" applyBorder="1" applyAlignment="1">
      <alignment vertical="center"/>
    </xf>
    <xf numFmtId="0" fontId="0" fillId="25" borderId="42" xfId="0" applyFill="1" applyBorder="1" applyAlignment="1">
      <alignment vertical="center" wrapText="1"/>
    </xf>
    <xf numFmtId="2" fontId="2" fillId="25" borderId="16" xfId="0" applyNumberFormat="1" applyFont="1" applyFill="1" applyBorder="1" applyAlignment="1">
      <alignment vertical="center"/>
    </xf>
    <xf numFmtId="2" fontId="2" fillId="25" borderId="6" xfId="0" applyNumberFormat="1" applyFont="1" applyFill="1" applyBorder="1" applyAlignment="1">
      <alignment vertical="center"/>
    </xf>
    <xf numFmtId="2" fontId="0" fillId="25" borderId="6" xfId="0" applyNumberFormat="1" applyFill="1" applyBorder="1" applyAlignment="1">
      <alignment vertical="center"/>
    </xf>
    <xf numFmtId="2" fontId="0" fillId="25" borderId="0" xfId="0" applyNumberFormat="1" applyFill="1" applyAlignment="1">
      <alignment vertical="center"/>
    </xf>
    <xf numFmtId="2" fontId="2" fillId="25" borderId="10" xfId="0" applyNumberFormat="1" applyFont="1" applyFill="1" applyBorder="1" applyAlignment="1">
      <alignment vertical="center"/>
    </xf>
    <xf numFmtId="2" fontId="2" fillId="25" borderId="43" xfId="0" applyNumberFormat="1" applyFont="1" applyFill="1" applyBorder="1" applyAlignment="1">
      <alignment vertical="center"/>
    </xf>
    <xf numFmtId="0" fontId="2" fillId="25" borderId="6" xfId="0" applyFont="1" applyFill="1" applyBorder="1" applyAlignment="1">
      <alignment vertical="center"/>
    </xf>
    <xf numFmtId="2" fontId="2" fillId="25" borderId="0" xfId="0" applyNumberFormat="1" applyFont="1" applyFill="1" applyAlignment="1">
      <alignment vertical="center"/>
    </xf>
    <xf numFmtId="2" fontId="2" fillId="25" borderId="42" xfId="0" applyNumberFormat="1" applyFont="1" applyFill="1" applyBorder="1" applyAlignment="1">
      <alignment vertical="center"/>
    </xf>
    <xf numFmtId="0" fontId="2" fillId="25" borderId="15" xfId="0" applyFont="1" applyFill="1" applyBorder="1" applyAlignment="1">
      <alignment vertical="center"/>
    </xf>
    <xf numFmtId="0" fontId="2" fillId="25" borderId="10" xfId="0" applyFont="1" applyFill="1" applyBorder="1" applyAlignment="1">
      <alignment vertical="center"/>
    </xf>
    <xf numFmtId="0" fontId="2" fillId="25" borderId="42" xfId="0" applyFont="1" applyFill="1" applyBorder="1" applyAlignment="1">
      <alignment vertical="center"/>
    </xf>
    <xf numFmtId="1" fontId="2" fillId="25" borderId="16" xfId="0" applyNumberFormat="1" applyFont="1" applyFill="1" applyBorder="1" applyAlignment="1">
      <alignment vertical="center"/>
    </xf>
    <xf numFmtId="1" fontId="2" fillId="25" borderId="6" xfId="0" applyNumberFormat="1" applyFont="1" applyFill="1" applyBorder="1" applyAlignment="1">
      <alignment vertical="center"/>
    </xf>
    <xf numFmtId="2" fontId="2" fillId="25" borderId="12" xfId="0" applyNumberFormat="1" applyFont="1" applyFill="1" applyBorder="1" applyAlignment="1">
      <alignment vertical="center"/>
    </xf>
    <xf numFmtId="2" fontId="2" fillId="25" borderId="26" xfId="0" applyNumberFormat="1" applyFont="1" applyFill="1" applyBorder="1" applyAlignment="1">
      <alignment vertical="center"/>
    </xf>
    <xf numFmtId="2" fontId="2" fillId="25" borderId="35" xfId="0" applyNumberFormat="1" applyFont="1" applyFill="1" applyBorder="1" applyAlignment="1">
      <alignment vertical="center"/>
    </xf>
    <xf numFmtId="0" fontId="0" fillId="26" borderId="38" xfId="0" applyFill="1" applyBorder="1" applyAlignment="1">
      <alignment vertical="center" wrapText="1"/>
    </xf>
    <xf numFmtId="2" fontId="2" fillId="26" borderId="31" xfId="0" applyNumberFormat="1" applyFont="1" applyFill="1" applyBorder="1" applyAlignment="1">
      <alignment vertical="center"/>
    </xf>
    <xf numFmtId="2" fontId="2" fillId="26" borderId="39" xfId="0" applyNumberFormat="1" applyFont="1" applyFill="1" applyBorder="1" applyAlignment="1">
      <alignment vertical="center"/>
    </xf>
    <xf numFmtId="2" fontId="0" fillId="26" borderId="39" xfId="0" applyNumberFormat="1" applyFill="1" applyBorder="1" applyAlignment="1">
      <alignment vertical="center"/>
    </xf>
    <xf numFmtId="2" fontId="0" fillId="26" borderId="29" xfId="0" applyNumberFormat="1" applyFill="1" applyBorder="1" applyAlignment="1">
      <alignment vertical="center"/>
    </xf>
    <xf numFmtId="2" fontId="0" fillId="26" borderId="40" xfId="0" applyNumberFormat="1" applyFill="1" applyBorder="1" applyAlignment="1">
      <alignment vertical="center"/>
    </xf>
    <xf numFmtId="2" fontId="2" fillId="26" borderId="7" xfId="0" applyNumberFormat="1" applyFont="1" applyFill="1" applyBorder="1" applyAlignment="1">
      <alignment vertical="center"/>
    </xf>
    <xf numFmtId="2" fontId="2" fillId="26" borderId="40" xfId="0" applyNumberFormat="1" applyFont="1" applyFill="1" applyBorder="1" applyAlignment="1">
      <alignment vertical="center"/>
    </xf>
    <xf numFmtId="0" fontId="0" fillId="26" borderId="42" xfId="0" applyFill="1" applyBorder="1" applyAlignment="1">
      <alignment vertical="center" wrapText="1"/>
    </xf>
    <xf numFmtId="2" fontId="2" fillId="26" borderId="16" xfId="0" applyNumberFormat="1" applyFont="1" applyFill="1" applyBorder="1" applyAlignment="1">
      <alignment vertical="center"/>
    </xf>
    <xf numFmtId="2" fontId="2" fillId="26" borderId="6" xfId="0" applyNumberFormat="1" applyFont="1" applyFill="1" applyBorder="1" applyAlignment="1">
      <alignment vertical="center"/>
    </xf>
    <xf numFmtId="2" fontId="0" fillId="26" borderId="6" xfId="0" applyNumberFormat="1" applyFill="1" applyBorder="1" applyAlignment="1">
      <alignment vertical="center"/>
    </xf>
    <xf numFmtId="2" fontId="0" fillId="26" borderId="0" xfId="0" applyNumberFormat="1" applyFill="1" applyAlignment="1">
      <alignment vertical="center"/>
    </xf>
    <xf numFmtId="2" fontId="0" fillId="26" borderId="43" xfId="0" applyNumberFormat="1" applyFill="1" applyBorder="1" applyAlignment="1">
      <alignment vertical="center"/>
    </xf>
    <xf numFmtId="2" fontId="2" fillId="26" borderId="10" xfId="0" applyNumberFormat="1" applyFont="1" applyFill="1" applyBorder="1" applyAlignment="1">
      <alignment vertical="center"/>
    </xf>
    <xf numFmtId="2" fontId="2" fillId="26" borderId="43" xfId="0" applyNumberFormat="1" applyFont="1" applyFill="1" applyBorder="1" applyAlignment="1">
      <alignment vertical="center"/>
    </xf>
    <xf numFmtId="2" fontId="2" fillId="26" borderId="42" xfId="0" applyNumberFormat="1" applyFont="1" applyFill="1" applyBorder="1" applyAlignment="1">
      <alignment vertical="center"/>
    </xf>
    <xf numFmtId="2" fontId="2" fillId="26" borderId="0" xfId="0" applyNumberFormat="1" applyFont="1" applyFill="1" applyAlignment="1">
      <alignment vertical="center"/>
    </xf>
    <xf numFmtId="1" fontId="2" fillId="26" borderId="27" xfId="0" applyNumberFormat="1" applyFont="1" applyFill="1" applyBorder="1" applyAlignment="1">
      <alignment vertical="center"/>
    </xf>
    <xf numFmtId="1" fontId="2" fillId="26" borderId="36" xfId="0" applyNumberFormat="1" applyFont="1" applyFill="1" applyBorder="1" applyAlignment="1">
      <alignment vertical="center"/>
    </xf>
    <xf numFmtId="2" fontId="2" fillId="26" borderId="26" xfId="0" applyNumberFormat="1" applyFont="1" applyFill="1" applyBorder="1" applyAlignment="1">
      <alignment vertical="center"/>
    </xf>
    <xf numFmtId="2" fontId="2" fillId="26" borderId="36" xfId="0" applyNumberFormat="1" applyFont="1" applyFill="1" applyBorder="1" applyAlignment="1">
      <alignment vertical="center"/>
    </xf>
    <xf numFmtId="2" fontId="2" fillId="26" borderId="44" xfId="0" applyNumberFormat="1" applyFont="1" applyFill="1" applyBorder="1" applyAlignment="1">
      <alignment vertical="center"/>
    </xf>
    <xf numFmtId="2" fontId="2" fillId="26" borderId="12" xfId="0" applyNumberFormat="1" applyFont="1" applyFill="1" applyBorder="1" applyAlignment="1">
      <alignment vertical="center"/>
    </xf>
    <xf numFmtId="2" fontId="2" fillId="26" borderId="35" xfId="0" applyNumberFormat="1" applyFont="1" applyFill="1" applyBorder="1" applyAlignment="1">
      <alignment vertical="center"/>
    </xf>
    <xf numFmtId="0" fontId="0" fillId="27" borderId="38" xfId="0" applyFill="1" applyBorder="1" applyAlignment="1">
      <alignment vertical="center" wrapText="1"/>
    </xf>
    <xf numFmtId="2" fontId="2" fillId="27" borderId="31" xfId="0" applyNumberFormat="1" applyFont="1" applyFill="1" applyBorder="1" applyAlignment="1">
      <alignment vertical="center"/>
    </xf>
    <xf numFmtId="2" fontId="2" fillId="27" borderId="39" xfId="0" applyNumberFormat="1" applyFont="1" applyFill="1" applyBorder="1" applyAlignment="1">
      <alignment vertical="center"/>
    </xf>
    <xf numFmtId="2" fontId="0" fillId="27" borderId="39" xfId="0" applyNumberFormat="1" applyFill="1" applyBorder="1" applyAlignment="1">
      <alignment vertical="center"/>
    </xf>
    <xf numFmtId="2" fontId="0" fillId="27" borderId="29" xfId="0" applyNumberFormat="1" applyFill="1" applyBorder="1" applyAlignment="1">
      <alignment vertical="center"/>
    </xf>
    <xf numFmtId="2" fontId="0" fillId="27" borderId="40" xfId="0" applyNumberFormat="1" applyFill="1" applyBorder="1" applyAlignment="1">
      <alignment vertical="center"/>
    </xf>
    <xf numFmtId="2" fontId="20" fillId="27" borderId="7" xfId="0" applyNumberFormat="1" applyFont="1" applyFill="1" applyBorder="1" applyAlignment="1">
      <alignment vertical="center"/>
    </xf>
    <xf numFmtId="0" fontId="0" fillId="27" borderId="42" xfId="0" applyFill="1" applyBorder="1" applyAlignment="1">
      <alignment vertical="center" wrapText="1"/>
    </xf>
    <xf numFmtId="2" fontId="2" fillId="27" borderId="16" xfId="0" applyNumberFormat="1" applyFont="1" applyFill="1" applyBorder="1" applyAlignment="1">
      <alignment vertical="center"/>
    </xf>
    <xf numFmtId="2" fontId="2" fillId="27" borderId="6" xfId="0" applyNumberFormat="1" applyFont="1" applyFill="1" applyBorder="1" applyAlignment="1">
      <alignment vertical="center"/>
    </xf>
    <xf numFmtId="2" fontId="2" fillId="27" borderId="0" xfId="0" applyNumberFormat="1" applyFont="1" applyFill="1" applyAlignment="1">
      <alignment vertical="center"/>
    </xf>
    <xf numFmtId="2" fontId="2" fillId="27" borderId="43" xfId="0" applyNumberFormat="1" applyFont="1" applyFill="1" applyBorder="1" applyAlignment="1">
      <alignment vertical="center"/>
    </xf>
    <xf numFmtId="2" fontId="2" fillId="27" borderId="41" xfId="0" applyNumberFormat="1" applyFont="1" applyFill="1" applyBorder="1" applyAlignment="1">
      <alignment vertical="center"/>
    </xf>
    <xf numFmtId="1" fontId="2" fillId="27" borderId="16" xfId="0" applyNumberFormat="1" applyFont="1" applyFill="1" applyBorder="1" applyAlignment="1">
      <alignment vertical="center"/>
    </xf>
    <xf numFmtId="1" fontId="2" fillId="27" borderId="6" xfId="0" applyNumberFormat="1" applyFont="1" applyFill="1" applyBorder="1" applyAlignment="1">
      <alignment vertical="center"/>
    </xf>
    <xf numFmtId="2" fontId="2" fillId="27" borderId="21" xfId="0" applyNumberFormat="1" applyFont="1" applyFill="1" applyBorder="1" applyAlignment="1">
      <alignment vertical="center"/>
    </xf>
    <xf numFmtId="2" fontId="0" fillId="27" borderId="1" xfId="0" applyNumberFormat="1" applyFill="1" applyBorder="1" applyAlignment="1">
      <alignment vertical="center"/>
    </xf>
    <xf numFmtId="2" fontId="0" fillId="27" borderId="6" xfId="0" applyNumberFormat="1" applyFill="1" applyBorder="1" applyAlignment="1">
      <alignment vertical="center"/>
    </xf>
    <xf numFmtId="2" fontId="0" fillId="27" borderId="0" xfId="0" applyNumberFormat="1" applyFill="1" applyAlignment="1">
      <alignment vertical="center"/>
    </xf>
    <xf numFmtId="2" fontId="0" fillId="27" borderId="43" xfId="0" applyNumberFormat="1" applyFill="1" applyBorder="1" applyAlignment="1">
      <alignment vertical="center"/>
    </xf>
    <xf numFmtId="2" fontId="2" fillId="27" borderId="42" xfId="0" applyNumberFormat="1" applyFont="1" applyFill="1" applyBorder="1" applyAlignment="1">
      <alignment vertical="center"/>
    </xf>
    <xf numFmtId="0" fontId="0" fillId="27" borderId="46" xfId="0" applyFill="1" applyBorder="1" applyAlignment="1">
      <alignment vertical="center" wrapText="1"/>
    </xf>
    <xf numFmtId="2" fontId="2" fillId="27" borderId="19" xfId="0" applyNumberFormat="1" applyFont="1" applyFill="1" applyBorder="1" applyAlignment="1">
      <alignment vertical="center"/>
    </xf>
    <xf numFmtId="2" fontId="2" fillId="27" borderId="5" xfId="0" applyNumberFormat="1" applyFont="1" applyFill="1" applyBorder="1" applyAlignment="1">
      <alignment vertical="center"/>
    </xf>
    <xf numFmtId="2" fontId="2" fillId="27" borderId="18" xfId="0" applyNumberFormat="1" applyFont="1" applyFill="1" applyBorder="1" applyAlignment="1">
      <alignment vertical="center"/>
    </xf>
    <xf numFmtId="2" fontId="2" fillId="27" borderId="47" xfId="0" applyNumberFormat="1" applyFont="1" applyFill="1" applyBorder="1" applyAlignment="1">
      <alignment vertical="center"/>
    </xf>
    <xf numFmtId="2" fontId="2" fillId="27" borderId="45" xfId="0" applyNumberFormat="1" applyFont="1" applyFill="1" applyBorder="1" applyAlignment="1">
      <alignment vertical="center"/>
    </xf>
    <xf numFmtId="2" fontId="2" fillId="27" borderId="10" xfId="0" applyNumberFormat="1" applyFont="1" applyFill="1" applyBorder="1" applyAlignment="1">
      <alignment vertical="center"/>
    </xf>
    <xf numFmtId="0" fontId="0" fillId="27" borderId="35" xfId="0" applyFill="1" applyBorder="1" applyAlignment="1">
      <alignment vertical="center" wrapText="1"/>
    </xf>
    <xf numFmtId="2" fontId="2" fillId="27" borderId="27" xfId="0" applyNumberFormat="1" applyFont="1" applyFill="1" applyBorder="1" applyAlignment="1">
      <alignment vertical="center"/>
    </xf>
    <xf numFmtId="2" fontId="2" fillId="27" borderId="36" xfId="0" applyNumberFormat="1" applyFont="1" applyFill="1" applyBorder="1" applyAlignment="1">
      <alignment vertical="center"/>
    </xf>
    <xf numFmtId="2" fontId="2" fillId="27" borderId="26" xfId="0" applyNumberFormat="1" applyFont="1" applyFill="1" applyBorder="1" applyAlignment="1">
      <alignment vertical="center"/>
    </xf>
    <xf numFmtId="2" fontId="2" fillId="27" borderId="44" xfId="0" applyNumberFormat="1" applyFont="1" applyFill="1" applyBorder="1" applyAlignment="1">
      <alignment vertical="center"/>
    </xf>
    <xf numFmtId="2" fontId="2" fillId="27" borderId="34" xfId="0" applyNumberFormat="1" applyFont="1" applyFill="1" applyBorder="1" applyAlignment="1">
      <alignment vertical="center"/>
    </xf>
    <xf numFmtId="0" fontId="0" fillId="24" borderId="38" xfId="0" applyFill="1" applyBorder="1" applyAlignment="1">
      <alignment vertical="center" wrapText="1"/>
    </xf>
    <xf numFmtId="2" fontId="2" fillId="24" borderId="31" xfId="0" applyNumberFormat="1" applyFont="1" applyFill="1" applyBorder="1" applyAlignment="1">
      <alignment vertical="center"/>
    </xf>
    <xf numFmtId="2" fontId="2" fillId="24" borderId="39" xfId="0" applyNumberFormat="1" applyFont="1" applyFill="1" applyBorder="1" applyAlignment="1">
      <alignment vertical="center"/>
    </xf>
    <xf numFmtId="2" fontId="0" fillId="24" borderId="39" xfId="0" applyNumberFormat="1" applyFill="1" applyBorder="1" applyAlignment="1">
      <alignment vertical="center"/>
    </xf>
    <xf numFmtId="2" fontId="0" fillId="24" borderId="29" xfId="0" applyNumberFormat="1" applyFill="1" applyBorder="1" applyAlignment="1">
      <alignment vertical="center"/>
    </xf>
    <xf numFmtId="2" fontId="0" fillId="24" borderId="40" xfId="0" applyNumberFormat="1" applyFill="1" applyBorder="1" applyAlignment="1">
      <alignment vertical="center"/>
    </xf>
    <xf numFmtId="2" fontId="2" fillId="24" borderId="7" xfId="0" applyNumberFormat="1" applyFont="1" applyFill="1" applyBorder="1" applyAlignment="1">
      <alignment vertical="center"/>
    </xf>
    <xf numFmtId="2" fontId="2" fillId="24" borderId="40" xfId="0" applyNumberFormat="1" applyFont="1" applyFill="1" applyBorder="1" applyAlignment="1">
      <alignment vertical="center"/>
    </xf>
    <xf numFmtId="0" fontId="0" fillId="24" borderId="42" xfId="0" applyFill="1" applyBorder="1" applyAlignment="1">
      <alignment vertical="center" wrapText="1"/>
    </xf>
    <xf numFmtId="2" fontId="2" fillId="24" borderId="16" xfId="0" applyNumberFormat="1" applyFont="1" applyFill="1" applyBorder="1" applyAlignment="1">
      <alignment vertical="center"/>
    </xf>
    <xf numFmtId="2" fontId="2" fillId="24" borderId="6" xfId="0" applyNumberFormat="1" applyFont="1" applyFill="1" applyBorder="1" applyAlignment="1">
      <alignment vertical="center"/>
    </xf>
    <xf numFmtId="2" fontId="0" fillId="24" borderId="6" xfId="0" applyNumberFormat="1" applyFill="1" applyBorder="1" applyAlignment="1">
      <alignment vertical="center"/>
    </xf>
    <xf numFmtId="2" fontId="0" fillId="24" borderId="0" xfId="0" applyNumberFormat="1" applyFill="1" applyAlignment="1">
      <alignment vertical="center"/>
    </xf>
    <xf numFmtId="2" fontId="0" fillId="24" borderId="43" xfId="0" applyNumberFormat="1" applyFill="1" applyBorder="1" applyAlignment="1">
      <alignment vertical="center"/>
    </xf>
    <xf numFmtId="2" fontId="2" fillId="24" borderId="10" xfId="0" applyNumberFormat="1" applyFont="1" applyFill="1" applyBorder="1" applyAlignment="1">
      <alignment vertical="center"/>
    </xf>
    <xf numFmtId="2" fontId="2" fillId="24" borderId="43" xfId="0" applyNumberFormat="1" applyFont="1" applyFill="1" applyBorder="1" applyAlignment="1">
      <alignment vertical="center"/>
    </xf>
    <xf numFmtId="2" fontId="2" fillId="24" borderId="42" xfId="0" applyNumberFormat="1" applyFont="1" applyFill="1" applyBorder="1" applyAlignment="1">
      <alignment vertical="center"/>
    </xf>
    <xf numFmtId="2" fontId="2" fillId="24" borderId="41" xfId="0" applyNumberFormat="1" applyFont="1" applyFill="1" applyBorder="1" applyAlignment="1">
      <alignment vertical="center"/>
    </xf>
    <xf numFmtId="2" fontId="2" fillId="24" borderId="0" xfId="0" applyNumberFormat="1" applyFont="1" applyFill="1" applyAlignment="1">
      <alignment vertical="center"/>
    </xf>
    <xf numFmtId="0" fontId="0" fillId="24" borderId="46" xfId="0" applyFill="1" applyBorder="1" applyAlignment="1">
      <alignment vertical="center" wrapText="1"/>
    </xf>
    <xf numFmtId="1" fontId="2" fillId="24" borderId="19" xfId="0" applyNumberFormat="1" applyFont="1" applyFill="1" applyBorder="1" applyAlignment="1">
      <alignment vertical="center"/>
    </xf>
    <xf numFmtId="1" fontId="2" fillId="24" borderId="5" xfId="0" applyNumberFormat="1" applyFont="1" applyFill="1" applyBorder="1" applyAlignment="1">
      <alignment vertical="center"/>
    </xf>
    <xf numFmtId="1" fontId="2" fillId="24" borderId="18" xfId="0" applyNumberFormat="1" applyFont="1" applyFill="1" applyBorder="1" applyAlignment="1">
      <alignment vertical="center"/>
    </xf>
    <xf numFmtId="2" fontId="2" fillId="24" borderId="5" xfId="0" applyNumberFormat="1" applyFont="1" applyFill="1" applyBorder="1" applyAlignment="1">
      <alignment vertical="center"/>
    </xf>
    <xf numFmtId="2" fontId="2" fillId="24" borderId="18" xfId="0" applyNumberFormat="1" applyFont="1" applyFill="1" applyBorder="1" applyAlignment="1">
      <alignment vertical="center"/>
    </xf>
    <xf numFmtId="2" fontId="2" fillId="24" borderId="47" xfId="0" applyNumberFormat="1" applyFont="1" applyFill="1" applyBorder="1" applyAlignment="1">
      <alignment vertical="center"/>
    </xf>
    <xf numFmtId="2" fontId="2" fillId="24" borderId="21" xfId="0" applyNumberFormat="1" applyFont="1" applyFill="1" applyBorder="1" applyAlignment="1">
      <alignment vertical="center"/>
    </xf>
    <xf numFmtId="0" fontId="0" fillId="24" borderId="35" xfId="0" applyFill="1" applyBorder="1" applyAlignment="1">
      <alignment vertical="center" wrapText="1"/>
    </xf>
    <xf numFmtId="1" fontId="2" fillId="24" borderId="27" xfId="0" applyNumberFormat="1" applyFont="1" applyFill="1" applyBorder="1" applyAlignment="1">
      <alignment vertical="center"/>
    </xf>
    <xf numFmtId="1" fontId="2" fillId="24" borderId="36" xfId="0" applyNumberFormat="1" applyFont="1" applyFill="1" applyBorder="1" applyAlignment="1">
      <alignment vertical="center"/>
    </xf>
    <xf numFmtId="2" fontId="2" fillId="24" borderId="36" xfId="0" applyNumberFormat="1" applyFont="1" applyFill="1" applyBorder="1" applyAlignment="1">
      <alignment vertical="center"/>
    </xf>
    <xf numFmtId="2" fontId="2" fillId="24" borderId="35" xfId="0" applyNumberFormat="1" applyFont="1" applyFill="1" applyBorder="1" applyAlignment="1">
      <alignment vertical="center"/>
    </xf>
    <xf numFmtId="2" fontId="2" fillId="24" borderId="12" xfId="0" applyNumberFormat="1" applyFont="1" applyFill="1" applyBorder="1" applyAlignment="1">
      <alignment vertical="center"/>
    </xf>
    <xf numFmtId="0" fontId="0" fillId="22" borderId="38" xfId="0" applyFill="1" applyBorder="1" applyAlignment="1">
      <alignment vertical="center" wrapText="1"/>
    </xf>
    <xf numFmtId="2" fontId="2" fillId="22" borderId="31" xfId="0" applyNumberFormat="1" applyFont="1" applyFill="1" applyBorder="1" applyAlignment="1">
      <alignment vertical="center"/>
    </xf>
    <xf numFmtId="2" fontId="2" fillId="22" borderId="39" xfId="0" applyNumberFormat="1" applyFont="1" applyFill="1" applyBorder="1" applyAlignment="1">
      <alignment vertical="center"/>
    </xf>
    <xf numFmtId="2" fontId="0" fillId="22" borderId="39" xfId="0" applyNumberFormat="1" applyFill="1" applyBorder="1" applyAlignment="1">
      <alignment vertical="center"/>
    </xf>
    <xf numFmtId="2" fontId="0" fillId="22" borderId="29" xfId="0" applyNumberFormat="1" applyFill="1" applyBorder="1" applyAlignment="1">
      <alignment vertical="center"/>
    </xf>
    <xf numFmtId="2" fontId="0" fillId="22" borderId="40" xfId="0" applyNumberFormat="1" applyFill="1" applyBorder="1" applyAlignment="1">
      <alignment vertical="center"/>
    </xf>
    <xf numFmtId="2" fontId="20" fillId="22" borderId="7" xfId="0" applyNumberFormat="1" applyFont="1" applyFill="1" applyBorder="1" applyAlignment="1">
      <alignment vertical="center"/>
    </xf>
    <xf numFmtId="0" fontId="0" fillId="22" borderId="42" xfId="0" applyFill="1" applyBorder="1" applyAlignment="1">
      <alignment vertical="center" wrapText="1"/>
    </xf>
    <xf numFmtId="2" fontId="2" fillId="22" borderId="16" xfId="0" applyNumberFormat="1" applyFont="1" applyFill="1" applyBorder="1" applyAlignment="1">
      <alignment vertical="center"/>
    </xf>
    <xf numFmtId="2" fontId="2" fillId="22" borderId="6" xfId="0" applyNumberFormat="1" applyFont="1" applyFill="1" applyBorder="1" applyAlignment="1">
      <alignment vertical="center"/>
    </xf>
    <xf numFmtId="2" fontId="0" fillId="22" borderId="6" xfId="0" applyNumberFormat="1" applyFill="1" applyBorder="1" applyAlignment="1">
      <alignment vertical="center"/>
    </xf>
    <xf numFmtId="2" fontId="0" fillId="22" borderId="0" xfId="0" applyNumberFormat="1" applyFill="1" applyAlignment="1">
      <alignment vertical="center"/>
    </xf>
    <xf numFmtId="2" fontId="0" fillId="22" borderId="43" xfId="0" applyNumberFormat="1" applyFill="1" applyBorder="1" applyAlignment="1">
      <alignment vertical="center"/>
    </xf>
    <xf numFmtId="2" fontId="2" fillId="22" borderId="10" xfId="0" applyNumberFormat="1" applyFont="1" applyFill="1" applyBorder="1" applyAlignment="1">
      <alignment vertical="center"/>
    </xf>
    <xf numFmtId="2" fontId="2" fillId="22" borderId="43" xfId="0" applyNumberFormat="1" applyFont="1" applyFill="1" applyBorder="1" applyAlignment="1">
      <alignment vertical="center"/>
    </xf>
    <xf numFmtId="2" fontId="2" fillId="22" borderId="42" xfId="0" applyNumberFormat="1" applyFont="1" applyFill="1" applyBorder="1" applyAlignment="1">
      <alignment vertical="center"/>
    </xf>
    <xf numFmtId="2" fontId="2" fillId="22" borderId="41" xfId="0" applyNumberFormat="1" applyFont="1" applyFill="1" applyBorder="1" applyAlignment="1">
      <alignment vertical="center"/>
    </xf>
    <xf numFmtId="2" fontId="2" fillId="22" borderId="0" xfId="0" applyNumberFormat="1" applyFont="1" applyFill="1" applyAlignment="1">
      <alignment vertical="center"/>
    </xf>
    <xf numFmtId="0" fontId="0" fillId="22" borderId="47" xfId="0" applyFill="1" applyBorder="1" applyAlignment="1">
      <alignment vertical="center" wrapText="1"/>
    </xf>
    <xf numFmtId="1" fontId="2" fillId="22" borderId="19" xfId="0" applyNumberFormat="1" applyFont="1" applyFill="1" applyBorder="1" applyAlignment="1">
      <alignment vertical="center"/>
    </xf>
    <xf numFmtId="1" fontId="2" fillId="22" borderId="5" xfId="0" applyNumberFormat="1" applyFont="1" applyFill="1" applyBorder="1" applyAlignment="1">
      <alignment vertical="center"/>
    </xf>
    <xf numFmtId="2" fontId="2" fillId="22" borderId="5" xfId="0" applyNumberFormat="1" applyFont="1" applyFill="1" applyBorder="1" applyAlignment="1">
      <alignment vertical="center"/>
    </xf>
    <xf numFmtId="2" fontId="2" fillId="22" borderId="46" xfId="0" applyNumberFormat="1" applyFont="1" applyFill="1" applyBorder="1" applyAlignment="1">
      <alignment vertical="center"/>
    </xf>
    <xf numFmtId="2" fontId="2" fillId="22" borderId="48" xfId="0" applyNumberFormat="1" applyFont="1" applyFill="1" applyBorder="1" applyAlignment="1">
      <alignment vertical="center"/>
    </xf>
    <xf numFmtId="0" fontId="0" fillId="22" borderId="44" xfId="0" applyFill="1" applyBorder="1" applyAlignment="1">
      <alignment vertical="center" wrapText="1"/>
    </xf>
    <xf numFmtId="1" fontId="2" fillId="22" borderId="27" xfId="0" applyNumberFormat="1" applyFont="1" applyFill="1" applyBorder="1" applyAlignment="1">
      <alignment vertical="center"/>
    </xf>
    <xf numFmtId="1" fontId="2" fillId="22" borderId="36" xfId="0" applyNumberFormat="1" applyFont="1" applyFill="1" applyBorder="1" applyAlignment="1">
      <alignment vertical="center"/>
    </xf>
    <xf numFmtId="2" fontId="2" fillId="22" borderId="36" xfId="0" applyNumberFormat="1" applyFont="1" applyFill="1" applyBorder="1" applyAlignment="1">
      <alignment vertical="center"/>
    </xf>
    <xf numFmtId="2" fontId="2" fillId="22" borderId="35" xfId="0" applyNumberFormat="1" applyFont="1" applyFill="1" applyBorder="1" applyAlignment="1">
      <alignment vertical="center"/>
    </xf>
    <xf numFmtId="2" fontId="2" fillId="22" borderId="12" xfId="0" applyNumberFormat="1" applyFont="1" applyFill="1" applyBorder="1" applyAlignment="1">
      <alignment vertical="center"/>
    </xf>
    <xf numFmtId="0" fontId="0" fillId="0" borderId="38" xfId="0" applyBorder="1" applyAlignment="1">
      <alignment vertical="center" wrapText="1"/>
    </xf>
    <xf numFmtId="2" fontId="2" fillId="0" borderId="31" xfId="0" applyNumberFormat="1" applyFont="1" applyBorder="1" applyAlignment="1">
      <alignment vertical="center"/>
    </xf>
    <xf numFmtId="2" fontId="2" fillId="0" borderId="39" xfId="0" applyNumberFormat="1" applyFont="1" applyBorder="1" applyAlignment="1">
      <alignment vertical="center"/>
    </xf>
    <xf numFmtId="2" fontId="2" fillId="0" borderId="38" xfId="0" applyNumberFormat="1" applyFont="1" applyBorder="1" applyAlignment="1">
      <alignment vertical="center"/>
    </xf>
    <xf numFmtId="2" fontId="2" fillId="5" borderId="7" xfId="0" applyNumberFormat="1" applyFont="1" applyFill="1" applyBorder="1" applyAlignment="1">
      <alignment vertical="center"/>
    </xf>
    <xf numFmtId="2" fontId="2" fillId="5" borderId="31" xfId="0" applyNumberFormat="1" applyFont="1" applyFill="1" applyBorder="1" applyAlignment="1">
      <alignment vertical="center"/>
    </xf>
    <xf numFmtId="2" fontId="2" fillId="5" borderId="40" xfId="0" applyNumberFormat="1" applyFont="1" applyFill="1" applyBorder="1" applyAlignment="1">
      <alignment vertical="center"/>
    </xf>
    <xf numFmtId="0" fontId="0" fillId="0" borderId="42" xfId="0" applyBorder="1" applyAlignment="1">
      <alignment vertical="center" wrapText="1"/>
    </xf>
    <xf numFmtId="2" fontId="2" fillId="0" borderId="16" xfId="0" applyNumberFormat="1" applyFont="1" applyBorder="1" applyAlignment="1">
      <alignment vertical="center"/>
    </xf>
    <xf numFmtId="2" fontId="2" fillId="0" borderId="6" xfId="0" applyNumberFormat="1" applyFont="1" applyBorder="1" applyAlignment="1">
      <alignment vertical="center"/>
    </xf>
    <xf numFmtId="2" fontId="2" fillId="0" borderId="42" xfId="0" applyNumberFormat="1" applyFont="1" applyBorder="1" applyAlignment="1">
      <alignment vertical="center"/>
    </xf>
    <xf numFmtId="2" fontId="2" fillId="5" borderId="10" xfId="0" applyNumberFormat="1" applyFont="1" applyFill="1" applyBorder="1" applyAlignment="1">
      <alignment vertical="center"/>
    </xf>
    <xf numFmtId="2" fontId="2" fillId="5" borderId="16" xfId="0" applyNumberFormat="1" applyFont="1" applyFill="1" applyBorder="1" applyAlignment="1">
      <alignment vertical="center"/>
    </xf>
    <xf numFmtId="2" fontId="2" fillId="5" borderId="43" xfId="0" applyNumberFormat="1" applyFont="1" applyFill="1" applyBorder="1" applyAlignment="1">
      <alignment vertical="center"/>
    </xf>
    <xf numFmtId="0" fontId="21" fillId="0" borderId="42" xfId="0" applyFont="1" applyBorder="1" applyAlignment="1">
      <alignment vertical="center" wrapText="1"/>
    </xf>
    <xf numFmtId="2" fontId="2" fillId="0" borderId="41" xfId="0" applyNumberFormat="1" applyFont="1" applyBorder="1" applyAlignment="1">
      <alignment vertical="center"/>
    </xf>
    <xf numFmtId="2" fontId="2" fillId="0" borderId="43" xfId="0" applyNumberFormat="1" applyFont="1" applyBorder="1" applyAlignment="1">
      <alignment vertical="center"/>
    </xf>
    <xf numFmtId="2" fontId="2" fillId="0" borderId="10" xfId="0" applyNumberFormat="1" applyFont="1" applyBorder="1" applyAlignment="1">
      <alignment vertical="center"/>
    </xf>
    <xf numFmtId="0" fontId="0" fillId="0" borderId="47" xfId="0" applyBorder="1" applyAlignment="1">
      <alignment vertical="center" wrapText="1"/>
    </xf>
    <xf numFmtId="1" fontId="2" fillId="0" borderId="19" xfId="0" applyNumberFormat="1" applyFont="1" applyBorder="1" applyAlignment="1">
      <alignment vertical="center"/>
    </xf>
    <xf numFmtId="1" fontId="2" fillId="0" borderId="5" xfId="0" applyNumberFormat="1" applyFont="1" applyBorder="1" applyAlignment="1">
      <alignment vertical="center"/>
    </xf>
    <xf numFmtId="1" fontId="2" fillId="0" borderId="18" xfId="0" applyNumberFormat="1" applyFont="1" applyBorder="1" applyAlignment="1">
      <alignment vertical="center"/>
    </xf>
    <xf numFmtId="2" fontId="2" fillId="0" borderId="5" xfId="0" applyNumberFormat="1" applyFont="1" applyBorder="1" applyAlignment="1">
      <alignment vertical="center"/>
    </xf>
    <xf numFmtId="2" fontId="2" fillId="0" borderId="18" xfId="0" applyNumberFormat="1" applyFont="1" applyBorder="1" applyAlignment="1">
      <alignment vertical="center"/>
    </xf>
    <xf numFmtId="2" fontId="2" fillId="0" borderId="47" xfId="0" applyNumberFormat="1" applyFont="1" applyBorder="1" applyAlignment="1">
      <alignment vertical="center"/>
    </xf>
    <xf numFmtId="2" fontId="2" fillId="0" borderId="45" xfId="0" applyNumberFormat="1" applyFont="1" applyBorder="1" applyAlignment="1">
      <alignment vertical="center"/>
    </xf>
    <xf numFmtId="2" fontId="0" fillId="0" borderId="6" xfId="0" applyNumberFormat="1" applyBorder="1" applyAlignment="1">
      <alignment vertical="center"/>
    </xf>
    <xf numFmtId="2" fontId="0" fillId="0" borderId="0" xfId="0" applyNumberFormat="1" applyAlignment="1">
      <alignment vertical="center"/>
    </xf>
    <xf numFmtId="2" fontId="0" fillId="0" borderId="43" xfId="0" applyNumberFormat="1" applyBorder="1" applyAlignment="1">
      <alignment vertical="center"/>
    </xf>
    <xf numFmtId="0" fontId="0" fillId="0" borderId="46" xfId="0" applyBorder="1" applyAlignment="1">
      <alignment vertical="center" wrapText="1"/>
    </xf>
    <xf numFmtId="2" fontId="2" fillId="0" borderId="19" xfId="0" applyNumberFormat="1" applyFont="1" applyBorder="1" applyAlignment="1">
      <alignment vertical="center"/>
    </xf>
    <xf numFmtId="2" fontId="0" fillId="0" borderId="5" xfId="0" applyNumberFormat="1" applyBorder="1" applyAlignment="1">
      <alignment vertical="center"/>
    </xf>
    <xf numFmtId="2" fontId="0" fillId="0" borderId="18" xfId="0" applyNumberFormat="1" applyBorder="1" applyAlignment="1">
      <alignment vertical="center"/>
    </xf>
    <xf numFmtId="2" fontId="0" fillId="0" borderId="47" xfId="0" applyNumberFormat="1" applyBorder="1" applyAlignment="1">
      <alignment vertical="center"/>
    </xf>
    <xf numFmtId="0" fontId="0" fillId="28" borderId="40" xfId="0" applyFill="1" applyBorder="1" applyAlignment="1">
      <alignment vertical="center" wrapText="1"/>
    </xf>
    <xf numFmtId="2" fontId="2" fillId="28" borderId="37" xfId="0" applyNumberFormat="1" applyFont="1" applyFill="1" applyBorder="1" applyAlignment="1">
      <alignment vertical="center"/>
    </xf>
    <xf numFmtId="2" fontId="2" fillId="28" borderId="39" xfId="0" applyNumberFormat="1" applyFont="1" applyFill="1" applyBorder="1" applyAlignment="1">
      <alignment vertical="center"/>
    </xf>
    <xf numFmtId="2" fontId="0" fillId="28" borderId="29" xfId="0" applyNumberFormat="1" applyFill="1" applyBorder="1" applyAlignment="1">
      <alignment vertical="center"/>
    </xf>
    <xf numFmtId="2" fontId="0" fillId="28" borderId="39" xfId="0" applyNumberFormat="1" applyFill="1" applyBorder="1" applyAlignment="1">
      <alignment vertical="center"/>
    </xf>
    <xf numFmtId="2" fontId="0" fillId="28" borderId="40" xfId="0" applyNumberFormat="1" applyFill="1" applyBorder="1" applyAlignment="1">
      <alignment vertical="center"/>
    </xf>
    <xf numFmtId="2" fontId="2" fillId="28" borderId="40" xfId="0" applyNumberFormat="1" applyFont="1" applyFill="1" applyBorder="1" applyAlignment="1">
      <alignment vertical="center"/>
    </xf>
    <xf numFmtId="0" fontId="0" fillId="28" borderId="43" xfId="0" applyFill="1" applyBorder="1" applyAlignment="1">
      <alignment vertical="center" wrapText="1"/>
    </xf>
    <xf numFmtId="2" fontId="2" fillId="28" borderId="41" xfId="0" applyNumberFormat="1" applyFont="1" applyFill="1" applyBorder="1" applyAlignment="1">
      <alignment vertical="center"/>
    </xf>
    <xf numFmtId="2" fontId="2" fillId="28" borderId="6" xfId="0" applyNumberFormat="1" applyFont="1" applyFill="1" applyBorder="1" applyAlignment="1">
      <alignment vertical="center"/>
    </xf>
    <xf numFmtId="2" fontId="0" fillId="28" borderId="0" xfId="0" applyNumberFormat="1" applyFill="1" applyAlignment="1">
      <alignment vertical="center"/>
    </xf>
    <xf numFmtId="2" fontId="0" fillId="28" borderId="6" xfId="0" applyNumberFormat="1" applyFill="1" applyBorder="1" applyAlignment="1">
      <alignment vertical="center"/>
    </xf>
    <xf numFmtId="2" fontId="0" fillId="28" borderId="43" xfId="0" applyNumberFormat="1" applyFill="1" applyBorder="1" applyAlignment="1">
      <alignment vertical="center"/>
    </xf>
    <xf numFmtId="2" fontId="2" fillId="28" borderId="43" xfId="0" applyNumberFormat="1" applyFont="1" applyFill="1" applyBorder="1" applyAlignment="1">
      <alignment vertical="center"/>
    </xf>
    <xf numFmtId="2" fontId="2" fillId="28" borderId="0" xfId="0" applyNumberFormat="1" applyFont="1" applyFill="1" applyAlignment="1">
      <alignment vertical="center"/>
    </xf>
    <xf numFmtId="0" fontId="2" fillId="28" borderId="41" xfId="0" applyFont="1" applyFill="1" applyBorder="1"/>
    <xf numFmtId="0" fontId="0" fillId="28" borderId="43" xfId="0" applyFill="1" applyBorder="1" applyAlignment="1">
      <alignment wrapText="1"/>
    </xf>
    <xf numFmtId="1" fontId="2" fillId="28" borderId="10" xfId="0" applyNumberFormat="1" applyFont="1" applyFill="1" applyBorder="1"/>
    <xf numFmtId="1" fontId="2" fillId="28" borderId="6" xfId="0" applyNumberFormat="1" applyFont="1" applyFill="1" applyBorder="1"/>
    <xf numFmtId="1" fontId="2" fillId="28" borderId="0" xfId="0" applyNumberFormat="1" applyFont="1" applyFill="1"/>
    <xf numFmtId="2" fontId="2" fillId="28" borderId="6" xfId="0" applyNumberFormat="1" applyFont="1" applyFill="1" applyBorder="1"/>
    <xf numFmtId="2" fontId="2" fillId="28" borderId="0" xfId="0" applyNumberFormat="1" applyFont="1" applyFill="1"/>
    <xf numFmtId="2" fontId="2" fillId="28" borderId="43" xfId="0" applyNumberFormat="1" applyFont="1" applyFill="1" applyBorder="1"/>
    <xf numFmtId="2" fontId="2" fillId="28" borderId="41" xfId="0" applyNumberFormat="1" applyFont="1" applyFill="1" applyBorder="1"/>
    <xf numFmtId="0" fontId="0" fillId="28" borderId="44" xfId="0" applyFill="1" applyBorder="1" applyAlignment="1">
      <alignment wrapText="1"/>
    </xf>
    <xf numFmtId="1" fontId="2" fillId="28" borderId="27" xfId="0" applyNumberFormat="1" applyFont="1" applyFill="1" applyBorder="1"/>
    <xf numFmtId="1" fontId="2" fillId="28" borderId="36" xfId="0" applyNumberFormat="1" applyFont="1" applyFill="1" applyBorder="1"/>
    <xf numFmtId="1" fontId="2" fillId="28" borderId="26" xfId="0" applyNumberFormat="1" applyFont="1" applyFill="1" applyBorder="1"/>
    <xf numFmtId="2" fontId="2" fillId="28" borderId="36" xfId="0" applyNumberFormat="1" applyFont="1" applyFill="1" applyBorder="1"/>
    <xf numFmtId="2" fontId="2" fillId="28" borderId="26" xfId="0" applyNumberFormat="1" applyFont="1" applyFill="1" applyBorder="1"/>
    <xf numFmtId="2" fontId="2" fillId="28" borderId="44" xfId="0" applyNumberFormat="1" applyFont="1" applyFill="1" applyBorder="1"/>
    <xf numFmtId="2" fontId="2" fillId="28" borderId="34" xfId="0" applyNumberFormat="1" applyFont="1" applyFill="1" applyBorder="1"/>
    <xf numFmtId="0" fontId="0" fillId="29" borderId="29" xfId="0" applyFill="1" applyBorder="1" applyAlignment="1">
      <alignment wrapText="1"/>
    </xf>
    <xf numFmtId="0" fontId="2" fillId="29" borderId="10" xfId="0" applyFont="1" applyFill="1" applyBorder="1"/>
    <xf numFmtId="0" fontId="2" fillId="29" borderId="39" xfId="0" applyFont="1" applyFill="1" applyBorder="1"/>
    <xf numFmtId="0" fontId="2" fillId="29" borderId="29" xfId="0" applyFont="1" applyFill="1" applyBorder="1"/>
    <xf numFmtId="0" fontId="2" fillId="29" borderId="40" xfId="0" applyFont="1" applyFill="1" applyBorder="1"/>
    <xf numFmtId="0" fontId="0" fillId="29" borderId="0" xfId="0" applyFill="1" applyAlignment="1">
      <alignment wrapText="1"/>
    </xf>
    <xf numFmtId="0" fontId="2" fillId="29" borderId="6" xfId="0" applyFont="1" applyFill="1" applyBorder="1"/>
    <xf numFmtId="0" fontId="2" fillId="29" borderId="0" xfId="0" applyFont="1" applyFill="1"/>
    <xf numFmtId="2" fontId="2" fillId="29" borderId="6" xfId="0" applyNumberFormat="1" applyFont="1" applyFill="1" applyBorder="1"/>
    <xf numFmtId="2" fontId="2" fillId="29" borderId="0" xfId="0" applyNumberFormat="1" applyFont="1" applyFill="1"/>
    <xf numFmtId="2" fontId="2" fillId="29" borderId="43" xfId="0" applyNumberFormat="1" applyFont="1" applyFill="1" applyBorder="1"/>
    <xf numFmtId="0" fontId="0" fillId="29" borderId="18" xfId="0" applyFill="1" applyBorder="1" applyAlignment="1">
      <alignment wrapText="1"/>
    </xf>
    <xf numFmtId="0" fontId="2" fillId="29" borderId="48" xfId="0" applyFont="1" applyFill="1" applyBorder="1"/>
    <xf numFmtId="2" fontId="2" fillId="29" borderId="5" xfId="0" applyNumberFormat="1" applyFont="1" applyFill="1" applyBorder="1"/>
    <xf numFmtId="0" fontId="2" fillId="29" borderId="18" xfId="0" applyFont="1" applyFill="1" applyBorder="1"/>
    <xf numFmtId="2" fontId="2" fillId="29" borderId="18" xfId="0" applyNumberFormat="1" applyFont="1" applyFill="1" applyBorder="1"/>
    <xf numFmtId="2" fontId="2" fillId="29" borderId="47" xfId="0" applyNumberFormat="1" applyFont="1" applyFill="1" applyBorder="1"/>
    <xf numFmtId="0" fontId="0" fillId="29" borderId="1" xfId="0" applyFill="1" applyBorder="1" applyAlignment="1">
      <alignment wrapText="1"/>
    </xf>
    <xf numFmtId="2" fontId="0" fillId="29" borderId="1" xfId="0" applyNumberFormat="1" applyFill="1" applyBorder="1"/>
    <xf numFmtId="2" fontId="2" fillId="29" borderId="41" xfId="0" applyNumberFormat="1" applyFont="1" applyFill="1" applyBorder="1"/>
    <xf numFmtId="2" fontId="0" fillId="29" borderId="0" xfId="0" applyNumberFormat="1" applyFill="1"/>
    <xf numFmtId="2" fontId="0" fillId="29" borderId="6" xfId="0" applyNumberFormat="1" applyFill="1" applyBorder="1"/>
    <xf numFmtId="2" fontId="0" fillId="29" borderId="43" xfId="0" applyNumberFormat="1" applyFill="1" applyBorder="1"/>
    <xf numFmtId="0" fontId="0" fillId="29" borderId="41" xfId="0" applyFill="1" applyBorder="1"/>
    <xf numFmtId="0" fontId="0" fillId="29" borderId="6" xfId="0" applyFill="1" applyBorder="1"/>
    <xf numFmtId="0" fontId="0" fillId="29" borderId="43" xfId="0" applyFill="1" applyBorder="1"/>
    <xf numFmtId="2" fontId="2" fillId="29" borderId="10" xfId="0" applyNumberFormat="1" applyFont="1" applyFill="1" applyBorder="1" applyAlignment="1">
      <alignment vertical="center"/>
    </xf>
    <xf numFmtId="2" fontId="2" fillId="29" borderId="16" xfId="0" applyNumberFormat="1" applyFont="1" applyFill="1" applyBorder="1" applyAlignment="1">
      <alignment vertical="center"/>
    </xf>
    <xf numFmtId="2" fontId="2" fillId="29" borderId="43" xfId="0" applyNumberFormat="1" applyFont="1" applyFill="1" applyBorder="1" applyAlignment="1">
      <alignment vertical="center"/>
    </xf>
    <xf numFmtId="0" fontId="0" fillId="29" borderId="0" xfId="0" applyFill="1" applyAlignment="1">
      <alignment vertical="center" wrapText="1"/>
    </xf>
    <xf numFmtId="2" fontId="2" fillId="29" borderId="6" xfId="0" applyNumberFormat="1" applyFont="1" applyFill="1" applyBorder="1" applyAlignment="1">
      <alignment vertical="center"/>
    </xf>
    <xf numFmtId="2" fontId="2" fillId="29" borderId="0" xfId="0" applyNumberFormat="1" applyFont="1" applyFill="1" applyAlignment="1">
      <alignment vertical="center"/>
    </xf>
    <xf numFmtId="0" fontId="0" fillId="0" borderId="0" xfId="0" applyAlignment="1">
      <alignment vertical="center"/>
    </xf>
    <xf numFmtId="0" fontId="2" fillId="29" borderId="43" xfId="0" applyFont="1" applyFill="1" applyBorder="1"/>
    <xf numFmtId="0" fontId="2" fillId="29" borderId="5" xfId="0" applyFont="1" applyFill="1" applyBorder="1"/>
    <xf numFmtId="0" fontId="2" fillId="29" borderId="47" xfId="0" applyFont="1" applyFill="1" applyBorder="1"/>
    <xf numFmtId="2" fontId="2" fillId="29" borderId="48" xfId="0" applyNumberFormat="1" applyFont="1" applyFill="1" applyBorder="1" applyAlignment="1">
      <alignment vertical="center"/>
    </xf>
    <xf numFmtId="2" fontId="2" fillId="29" borderId="19" xfId="0" applyNumberFormat="1" applyFont="1" applyFill="1" applyBorder="1" applyAlignment="1">
      <alignment vertical="center"/>
    </xf>
    <xf numFmtId="2" fontId="2" fillId="29" borderId="47" xfId="0" applyNumberFormat="1" applyFont="1" applyFill="1" applyBorder="1" applyAlignment="1">
      <alignment vertical="center"/>
    </xf>
    <xf numFmtId="0" fontId="0" fillId="29" borderId="26" xfId="0" applyFill="1" applyBorder="1" applyAlignment="1">
      <alignment wrapText="1"/>
    </xf>
    <xf numFmtId="0" fontId="2" fillId="29" borderId="12" xfId="0" applyFont="1" applyFill="1" applyBorder="1"/>
    <xf numFmtId="0" fontId="2" fillId="29" borderId="36" xfId="0" applyFont="1" applyFill="1" applyBorder="1"/>
    <xf numFmtId="0" fontId="2" fillId="29" borderId="26" xfId="0" applyFont="1" applyFill="1" applyBorder="1"/>
    <xf numFmtId="0" fontId="2" fillId="29" borderId="44" xfId="0" applyFont="1" applyFill="1" applyBorder="1"/>
    <xf numFmtId="2" fontId="2" fillId="29" borderId="12" xfId="0" applyNumberFormat="1" applyFont="1" applyFill="1" applyBorder="1" applyAlignment="1">
      <alignment vertical="center"/>
    </xf>
    <xf numFmtId="2" fontId="2" fillId="29" borderId="27" xfId="0" applyNumberFormat="1" applyFont="1" applyFill="1" applyBorder="1" applyAlignment="1">
      <alignment vertical="center"/>
    </xf>
    <xf numFmtId="2" fontId="2" fillId="29" borderId="44" xfId="0" applyNumberFormat="1" applyFont="1" applyFill="1" applyBorder="1" applyAlignment="1">
      <alignment vertical="center"/>
    </xf>
    <xf numFmtId="0" fontId="0" fillId="7" borderId="0" xfId="0" applyFill="1"/>
    <xf numFmtId="0" fontId="0" fillId="5" borderId="49" xfId="0" applyFill="1" applyBorder="1" applyAlignment="1">
      <alignment horizontal="left"/>
    </xf>
    <xf numFmtId="0" fontId="0" fillId="5" borderId="49" xfId="0" applyFill="1" applyBorder="1"/>
    <xf numFmtId="0" fontId="0" fillId="5" borderId="0" xfId="0" applyFill="1" applyAlignment="1">
      <alignment horizontal="left"/>
    </xf>
    <xf numFmtId="10" fontId="0" fillId="5" borderId="0" xfId="0" applyNumberFormat="1" applyFill="1"/>
    <xf numFmtId="0" fontId="3" fillId="5" borderId="0" xfId="0" applyFont="1" applyFill="1"/>
    <xf numFmtId="0" fontId="22" fillId="5" borderId="0" xfId="0" applyFont="1" applyFill="1"/>
    <xf numFmtId="0" fontId="3" fillId="7" borderId="0" xfId="0" applyFont="1" applyFill="1"/>
    <xf numFmtId="0" fontId="3" fillId="7" borderId="0" xfId="0" applyFont="1" applyFill="1" applyAlignment="1">
      <alignment horizontal="right"/>
    </xf>
    <xf numFmtId="10" fontId="0" fillId="5" borderId="49" xfId="0" applyNumberFormat="1" applyFill="1" applyBorder="1"/>
    <xf numFmtId="0" fontId="0" fillId="7" borderId="0" xfId="0" applyFill="1" applyAlignment="1">
      <alignment horizontal="right"/>
    </xf>
    <xf numFmtId="1" fontId="0" fillId="5" borderId="49" xfId="0" applyNumberFormat="1" applyFill="1" applyBorder="1"/>
    <xf numFmtId="1" fontId="0" fillId="5" borderId="0" xfId="0" applyNumberFormat="1" applyFill="1"/>
    <xf numFmtId="0" fontId="4" fillId="5" borderId="49" xfId="0" applyFont="1" applyFill="1" applyBorder="1" applyAlignment="1">
      <alignment horizontal="left"/>
    </xf>
    <xf numFmtId="0" fontId="4" fillId="0" borderId="0" xfId="3" applyAlignment="1">
      <alignment vertical="center"/>
    </xf>
    <xf numFmtId="0" fontId="4" fillId="0" borderId="0" xfId="3" applyAlignment="1">
      <alignment vertical="center" wrapText="1"/>
    </xf>
    <xf numFmtId="43" fontId="4" fillId="0" borderId="0" xfId="1" applyFont="1" applyFill="1" applyAlignment="1">
      <alignment vertical="center"/>
    </xf>
    <xf numFmtId="0" fontId="4" fillId="0" borderId="0" xfId="3" applyAlignment="1">
      <alignment horizontal="left" vertical="center"/>
    </xf>
    <xf numFmtId="0" fontId="6" fillId="0" borderId="0" xfId="3" applyFont="1" applyAlignment="1">
      <alignment horizontal="center" vertical="center"/>
    </xf>
    <xf numFmtId="43" fontId="4" fillId="0" borderId="0" xfId="1" applyFont="1" applyFill="1" applyAlignment="1">
      <alignment horizontal="left" vertical="center"/>
    </xf>
    <xf numFmtId="0" fontId="4" fillId="4" borderId="0" xfId="3" applyFill="1" applyAlignment="1">
      <alignment vertical="center"/>
    </xf>
    <xf numFmtId="1" fontId="4" fillId="4" borderId="0" xfId="3" applyNumberFormat="1" applyFill="1" applyAlignment="1">
      <alignment vertical="center"/>
    </xf>
    <xf numFmtId="1" fontId="4" fillId="0" borderId="0" xfId="3" applyNumberFormat="1" applyAlignment="1">
      <alignment vertical="center"/>
    </xf>
    <xf numFmtId="43" fontId="6" fillId="2" borderId="1" xfId="1" applyFont="1" applyFill="1" applyBorder="1" applyAlignment="1">
      <alignment horizontal="left"/>
    </xf>
    <xf numFmtId="0" fontId="4" fillId="0" borderId="0" xfId="3" applyAlignment="1">
      <alignment horizontal="center" vertical="center"/>
    </xf>
    <xf numFmtId="0" fontId="4" fillId="0" borderId="69" xfId="3" applyBorder="1" applyAlignment="1">
      <alignment vertical="center"/>
    </xf>
    <xf numFmtId="2" fontId="4" fillId="4" borderId="0" xfId="3" applyNumberFormat="1" applyFill="1" applyAlignment="1">
      <alignment vertical="center"/>
    </xf>
    <xf numFmtId="165" fontId="4" fillId="4" borderId="0" xfId="3" applyNumberFormat="1" applyFill="1" applyAlignment="1">
      <alignment vertical="center"/>
    </xf>
    <xf numFmtId="43" fontId="4" fillId="4" borderId="0" xfId="1" applyFont="1" applyFill="1" applyAlignment="1">
      <alignment vertical="center"/>
    </xf>
    <xf numFmtId="165" fontId="4" fillId="0" borderId="0" xfId="3" applyNumberFormat="1" applyAlignment="1">
      <alignment vertical="center"/>
    </xf>
    <xf numFmtId="2" fontId="4" fillId="0" borderId="0" xfId="3" applyNumberFormat="1" applyAlignment="1">
      <alignment vertical="center"/>
    </xf>
    <xf numFmtId="0" fontId="0" fillId="4" borderId="0" xfId="0" applyFill="1"/>
    <xf numFmtId="0" fontId="0" fillId="29" borderId="3" xfId="0" applyFill="1" applyBorder="1"/>
    <xf numFmtId="0" fontId="17" fillId="77" borderId="3" xfId="8" applyFill="1" applyBorder="1" applyAlignment="1" applyProtection="1">
      <alignment horizontal="center" vertical="center" wrapText="1"/>
    </xf>
    <xf numFmtId="0" fontId="3" fillId="24" borderId="8" xfId="0" applyFont="1" applyFill="1" applyBorder="1" applyAlignment="1">
      <alignment horizontal="center" vertical="center" wrapText="1"/>
    </xf>
    <xf numFmtId="0" fontId="0" fillId="0" borderId="0" xfId="0" applyAlignment="1">
      <alignment horizontal="center" vertical="center" wrapText="1"/>
    </xf>
    <xf numFmtId="0" fontId="0" fillId="24" borderId="9" xfId="0" applyFill="1" applyBorder="1"/>
    <xf numFmtId="0" fontId="0" fillId="0" borderId="41" xfId="0" applyBorder="1"/>
    <xf numFmtId="0" fontId="0" fillId="0" borderId="6" xfId="0" applyBorder="1"/>
    <xf numFmtId="0" fontId="0" fillId="0" borderId="43" xfId="0" applyBorder="1"/>
    <xf numFmtId="0" fontId="0" fillId="0" borderId="45" xfId="0" applyBorder="1" applyAlignment="1">
      <alignment horizontal="left"/>
    </xf>
    <xf numFmtId="2" fontId="0" fillId="0" borderId="46" xfId="0" applyNumberFormat="1" applyBorder="1"/>
    <xf numFmtId="0" fontId="0" fillId="0" borderId="18" xfId="0" applyBorder="1" applyAlignment="1">
      <alignment horizontal="center" vertical="center" wrapText="1"/>
    </xf>
    <xf numFmtId="0" fontId="0" fillId="24" borderId="45" xfId="0" applyFill="1" applyBorder="1" applyAlignment="1">
      <alignment horizontal="center" vertical="center" wrapText="1"/>
    </xf>
    <xf numFmtId="0" fontId="0" fillId="24" borderId="4" xfId="0" applyFill="1" applyBorder="1" applyAlignment="1">
      <alignment horizontal="center" vertical="center" wrapText="1"/>
    </xf>
    <xf numFmtId="0" fontId="0" fillId="24" borderId="18" xfId="0" applyFill="1" applyBorder="1" applyAlignment="1">
      <alignment horizontal="center"/>
    </xf>
    <xf numFmtId="0" fontId="0" fillId="24" borderId="4" xfId="0" applyFill="1" applyBorder="1" applyAlignment="1">
      <alignment horizontal="center" vertical="center"/>
    </xf>
    <xf numFmtId="0" fontId="0" fillId="24" borderId="18" xfId="0" applyFill="1" applyBorder="1" applyAlignment="1">
      <alignment horizontal="center" vertical="center"/>
    </xf>
    <xf numFmtId="0" fontId="0" fillId="24" borderId="4" xfId="0" applyFill="1" applyBorder="1" applyAlignment="1">
      <alignment horizontal="center"/>
    </xf>
    <xf numFmtId="0" fontId="0" fillId="24" borderId="47" xfId="0" applyFill="1" applyBorder="1" applyAlignment="1">
      <alignment horizontal="center" vertical="center"/>
    </xf>
    <xf numFmtId="0" fontId="0" fillId="0" borderId="41" xfId="0" applyBorder="1" applyAlignment="1">
      <alignment horizontal="left" indent="1"/>
    </xf>
    <xf numFmtId="2" fontId="0" fillId="0" borderId="42" xfId="0" applyNumberFormat="1" applyBorder="1"/>
    <xf numFmtId="0" fontId="3" fillId="0" borderId="70" xfId="0" applyFont="1" applyBorder="1" applyAlignment="1">
      <alignment horizontal="left" vertical="center"/>
    </xf>
    <xf numFmtId="0" fontId="0" fillId="0" borderId="41" xfId="0" applyBorder="1" applyAlignment="1">
      <alignment horizontal="center" vertical="center" wrapText="1"/>
    </xf>
    <xf numFmtId="0" fontId="0" fillId="0" borderId="6" xfId="0" applyBorder="1" applyAlignment="1">
      <alignment horizontal="left" vertical="center"/>
    </xf>
    <xf numFmtId="0" fontId="0" fillId="0" borderId="0" xfId="0" applyAlignment="1">
      <alignment horizontal="left"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70" xfId="0" applyBorder="1" applyAlignment="1">
      <alignment horizontal="left" vertical="center"/>
    </xf>
    <xf numFmtId="2" fontId="0" fillId="0" borderId="41" xfId="0" applyNumberFormat="1" applyBorder="1"/>
    <xf numFmtId="2" fontId="0" fillId="0" borderId="6" xfId="0" applyNumberFormat="1" applyBorder="1"/>
    <xf numFmtId="2" fontId="0" fillId="0" borderId="0" xfId="0" applyNumberFormat="1"/>
    <xf numFmtId="2" fontId="0" fillId="0" borderId="6" xfId="0" applyNumberFormat="1" applyBorder="1" applyAlignment="1">
      <alignment horizontal="right" vertical="center" wrapText="1"/>
    </xf>
    <xf numFmtId="2" fontId="0" fillId="0" borderId="41" xfId="0" applyNumberFormat="1" applyBorder="1" applyAlignment="1">
      <alignment horizontal="right"/>
    </xf>
    <xf numFmtId="2" fontId="0" fillId="0" borderId="6" xfId="0" applyNumberFormat="1" applyBorder="1" applyAlignment="1">
      <alignment horizontal="right"/>
    </xf>
    <xf numFmtId="2" fontId="0" fillId="0" borderId="0" xfId="0" applyNumberFormat="1" applyAlignment="1">
      <alignment horizontal="right"/>
    </xf>
    <xf numFmtId="2" fontId="0" fillId="0" borderId="43" xfId="0" applyNumberFormat="1" applyBorder="1" applyAlignment="1">
      <alignment horizontal="right"/>
    </xf>
    <xf numFmtId="0" fontId="0" fillId="0" borderId="70" xfId="0" applyBorder="1"/>
    <xf numFmtId="0" fontId="0" fillId="0" borderId="41" xfId="0"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43" xfId="0" applyBorder="1" applyAlignment="1">
      <alignment horizontal="center"/>
    </xf>
    <xf numFmtId="0" fontId="0" fillId="0" borderId="71" xfId="0" applyBorder="1" applyAlignment="1">
      <alignment horizontal="left" vertical="center"/>
    </xf>
    <xf numFmtId="2" fontId="0" fillId="0" borderId="45" xfId="0" applyNumberFormat="1" applyBorder="1"/>
    <xf numFmtId="2" fontId="0" fillId="0" borderId="5" xfId="0" applyNumberFormat="1" applyBorder="1"/>
    <xf numFmtId="2" fontId="0" fillId="0" borderId="18" xfId="0" applyNumberFormat="1" applyBorder="1"/>
    <xf numFmtId="2" fontId="0" fillId="0" borderId="47" xfId="0" applyNumberFormat="1" applyBorder="1"/>
    <xf numFmtId="2" fontId="0" fillId="0" borderId="43" xfId="0" applyNumberFormat="1" applyBorder="1"/>
    <xf numFmtId="0" fontId="0" fillId="0" borderId="45" xfId="0" applyBorder="1" applyAlignment="1">
      <alignment horizontal="left" indent="1"/>
    </xf>
    <xf numFmtId="0" fontId="0" fillId="24" borderId="45" xfId="0" applyFill="1" applyBorder="1" applyAlignment="1">
      <alignment horizontal="left"/>
    </xf>
    <xf numFmtId="2" fontId="0" fillId="24" borderId="46" xfId="0" applyNumberFormat="1" applyFill="1" applyBorder="1"/>
    <xf numFmtId="0" fontId="18" fillId="0" borderId="18" xfId="0" applyFont="1" applyBorder="1"/>
    <xf numFmtId="0" fontId="0" fillId="0" borderId="18" xfId="0" applyBorder="1"/>
    <xf numFmtId="0" fontId="3" fillId="24" borderId="72" xfId="0" applyFont="1" applyFill="1" applyBorder="1" applyAlignment="1">
      <alignment horizontal="center"/>
    </xf>
    <xf numFmtId="0" fontId="3" fillId="24" borderId="73" xfId="0" applyFont="1" applyFill="1" applyBorder="1" applyAlignment="1">
      <alignment horizontal="center"/>
    </xf>
    <xf numFmtId="0" fontId="3" fillId="24" borderId="11" xfId="0" applyFont="1" applyFill="1" applyBorder="1" applyAlignment="1">
      <alignment horizontal="center"/>
    </xf>
    <xf numFmtId="0" fontId="0" fillId="0" borderId="5" xfId="0" applyBorder="1" applyAlignment="1">
      <alignment horizontal="center"/>
    </xf>
    <xf numFmtId="0" fontId="0" fillId="0" borderId="18" xfId="0" applyBorder="1" applyAlignment="1">
      <alignment horizontal="center"/>
    </xf>
    <xf numFmtId="0" fontId="0" fillId="0" borderId="47" xfId="0" applyBorder="1" applyAlignment="1">
      <alignment horizontal="center"/>
    </xf>
    <xf numFmtId="0" fontId="3" fillId="0" borderId="70" xfId="0" applyFont="1" applyBorder="1"/>
    <xf numFmtId="10" fontId="3" fillId="0" borderId="41" xfId="0" applyNumberFormat="1" applyFont="1" applyBorder="1"/>
    <xf numFmtId="2" fontId="3" fillId="0" borderId="42" xfId="0" applyNumberFormat="1" applyFont="1" applyBorder="1"/>
    <xf numFmtId="10" fontId="0" fillId="0" borderId="41" xfId="0" applyNumberFormat="1" applyBorder="1"/>
    <xf numFmtId="0" fontId="0" fillId="0" borderId="71" xfId="0" applyBorder="1"/>
    <xf numFmtId="10" fontId="0" fillId="0" borderId="45" xfId="0" applyNumberFormat="1" applyBorder="1"/>
    <xf numFmtId="0" fontId="3" fillId="0" borderId="71" xfId="0" applyFont="1" applyBorder="1"/>
    <xf numFmtId="10" fontId="3" fillId="0" borderId="45" xfId="0" applyNumberFormat="1" applyFont="1" applyBorder="1"/>
    <xf numFmtId="2" fontId="3" fillId="0" borderId="46" xfId="0" applyNumberFormat="1" applyFont="1" applyBorder="1"/>
    <xf numFmtId="173" fontId="3" fillId="0" borderId="41" xfId="0" applyNumberFormat="1" applyFont="1" applyBorder="1"/>
    <xf numFmtId="173" fontId="0" fillId="0" borderId="41" xfId="0" applyNumberFormat="1" applyBorder="1"/>
    <xf numFmtId="2" fontId="0" fillId="0" borderId="6" xfId="0" applyNumberFormat="1" applyBorder="1" applyAlignment="1">
      <alignment horizontal="left" vertical="center"/>
    </xf>
    <xf numFmtId="173" fontId="0" fillId="0" borderId="45" xfId="0" applyNumberFormat="1" applyBorder="1"/>
    <xf numFmtId="0" fontId="0" fillId="0" borderId="34" xfId="0" applyBorder="1"/>
    <xf numFmtId="0" fontId="0" fillId="0" borderId="36" xfId="0" applyBorder="1"/>
    <xf numFmtId="0" fontId="0" fillId="0" borderId="44" xfId="0" applyBorder="1"/>
    <xf numFmtId="0" fontId="0" fillId="0" borderId="26" xfId="0" applyBorder="1"/>
    <xf numFmtId="0" fontId="17" fillId="0" borderId="41" xfId="8" applyFill="1" applyBorder="1" applyAlignment="1" applyProtection="1"/>
    <xf numFmtId="0" fontId="0" fillId="24" borderId="32" xfId="0" pivotButton="1" applyFill="1" applyBorder="1"/>
    <xf numFmtId="0" fontId="4" fillId="4" borderId="26" xfId="3" applyFill="1" applyBorder="1" applyAlignment="1">
      <alignment vertical="center"/>
    </xf>
    <xf numFmtId="43" fontId="4" fillId="4" borderId="26" xfId="1" applyFont="1" applyFill="1" applyBorder="1" applyAlignment="1">
      <alignment vertical="center"/>
    </xf>
    <xf numFmtId="2" fontId="4" fillId="0" borderId="26" xfId="3" applyNumberFormat="1" applyBorder="1" applyAlignment="1">
      <alignment vertical="center"/>
    </xf>
    <xf numFmtId="165" fontId="4" fillId="0" borderId="26" xfId="3" applyNumberFormat="1" applyBorder="1" applyAlignment="1">
      <alignment vertical="center"/>
    </xf>
    <xf numFmtId="0" fontId="4" fillId="0" borderId="26" xfId="3" applyBorder="1" applyAlignment="1">
      <alignment vertical="center"/>
    </xf>
    <xf numFmtId="0" fontId="4" fillId="2" borderId="0" xfId="3" applyFill="1" applyAlignment="1">
      <alignment vertical="center"/>
    </xf>
    <xf numFmtId="0" fontId="4" fillId="2" borderId="0" xfId="3" applyFill="1" applyAlignment="1">
      <alignment vertical="center" wrapText="1"/>
    </xf>
    <xf numFmtId="0" fontId="4" fillId="4" borderId="0" xfId="3" applyFill="1" applyAlignment="1">
      <alignment vertical="center" wrapText="1"/>
    </xf>
    <xf numFmtId="0" fontId="6" fillId="0" borderId="0" xfId="3" applyFont="1" applyAlignment="1">
      <alignment vertical="center"/>
    </xf>
    <xf numFmtId="0" fontId="4" fillId="0" borderId="16" xfId="3" applyBorder="1" applyAlignment="1">
      <alignment vertical="center"/>
    </xf>
    <xf numFmtId="176" fontId="4" fillId="0" borderId="0" xfId="3" applyNumberFormat="1" applyAlignment="1">
      <alignment vertical="center"/>
    </xf>
    <xf numFmtId="0" fontId="73" fillId="0" borderId="0" xfId="3" applyFont="1"/>
    <xf numFmtId="0" fontId="74" fillId="0" borderId="0" xfId="5" applyFont="1" applyAlignment="1">
      <alignment horizontal="left"/>
    </xf>
    <xf numFmtId="0" fontId="73" fillId="0" borderId="0" xfId="3" applyFont="1" applyAlignment="1">
      <alignment horizontal="center"/>
    </xf>
    <xf numFmtId="0" fontId="73" fillId="4" borderId="0" xfId="3" applyFont="1" applyFill="1"/>
    <xf numFmtId="0" fontId="73" fillId="4" borderId="0" xfId="3" applyFont="1" applyFill="1" applyAlignment="1">
      <alignment horizontal="left"/>
    </xf>
    <xf numFmtId="0" fontId="73" fillId="4" borderId="0" xfId="3" applyFont="1" applyFill="1" applyAlignment="1">
      <alignment horizontal="center"/>
    </xf>
    <xf numFmtId="1" fontId="73" fillId="4" borderId="0" xfId="3" applyNumberFormat="1" applyFont="1" applyFill="1"/>
    <xf numFmtId="0" fontId="73" fillId="0" borderId="0" xfId="476" applyFont="1" applyAlignment="1">
      <alignment wrapText="1"/>
    </xf>
    <xf numFmtId="0" fontId="75" fillId="0" borderId="0" xfId="476" applyFont="1" applyAlignment="1">
      <alignment wrapText="1"/>
    </xf>
    <xf numFmtId="165" fontId="73" fillId="0" borderId="0" xfId="3" applyNumberFormat="1" applyFont="1"/>
    <xf numFmtId="0" fontId="76" fillId="4" borderId="0" xfId="0" applyFont="1" applyFill="1"/>
    <xf numFmtId="0" fontId="76" fillId="0" borderId="0" xfId="0" applyFont="1"/>
    <xf numFmtId="0" fontId="4" fillId="78" borderId="0" xfId="3" applyFill="1" applyAlignment="1">
      <alignment vertical="center"/>
    </xf>
    <xf numFmtId="43" fontId="4" fillId="78" borderId="0" xfId="1" applyFont="1" applyFill="1" applyAlignment="1">
      <alignment vertical="center"/>
    </xf>
    <xf numFmtId="0" fontId="6" fillId="0" borderId="0" xfId="5" applyFont="1" applyAlignment="1">
      <alignment horizontal="left"/>
    </xf>
    <xf numFmtId="0" fontId="6" fillId="0" borderId="0" xfId="3" applyFont="1" applyAlignment="1">
      <alignment horizontal="center"/>
    </xf>
    <xf numFmtId="0" fontId="4" fillId="0" borderId="0" xfId="3" applyAlignment="1">
      <alignment horizontal="center"/>
    </xf>
    <xf numFmtId="0" fontId="6" fillId="4" borderId="0" xfId="3" applyFont="1" applyFill="1"/>
    <xf numFmtId="0" fontId="4" fillId="4" borderId="0" xfId="3" applyFill="1"/>
    <xf numFmtId="165" fontId="4" fillId="4" borderId="0" xfId="3" applyNumberFormat="1" applyFill="1"/>
    <xf numFmtId="2" fontId="4" fillId="4" borderId="0" xfId="3" applyNumberFormat="1" applyFill="1"/>
    <xf numFmtId="2" fontId="4" fillId="0" borderId="0" xfId="3" applyNumberFormat="1"/>
    <xf numFmtId="0" fontId="21" fillId="0" borderId="0" xfId="0" applyFont="1"/>
    <xf numFmtId="0" fontId="0" fillId="2" borderId="0" xfId="0" applyFill="1"/>
    <xf numFmtId="0" fontId="6" fillId="0" borderId="0" xfId="3" applyFont="1"/>
    <xf numFmtId="0" fontId="4" fillId="79" borderId="74" xfId="3" applyFill="1" applyBorder="1"/>
    <xf numFmtId="0" fontId="4" fillId="79" borderId="37" xfId="3" applyFill="1" applyBorder="1"/>
    <xf numFmtId="0" fontId="4" fillId="79" borderId="29" xfId="3" applyFill="1" applyBorder="1"/>
    <xf numFmtId="0" fontId="4" fillId="79" borderId="40" xfId="3" applyFill="1" applyBorder="1"/>
    <xf numFmtId="0" fontId="4" fillId="0" borderId="74" xfId="3" applyBorder="1"/>
    <xf numFmtId="0" fontId="4" fillId="0" borderId="37" xfId="3" applyBorder="1"/>
    <xf numFmtId="0" fontId="4" fillId="0" borderId="29" xfId="3" applyBorder="1"/>
    <xf numFmtId="0" fontId="4" fillId="0" borderId="40" xfId="3" applyBorder="1"/>
    <xf numFmtId="0" fontId="4" fillId="79" borderId="70" xfId="3" applyFill="1" applyBorder="1"/>
    <xf numFmtId="0" fontId="4" fillId="79" borderId="41" xfId="3" applyFill="1" applyBorder="1"/>
    <xf numFmtId="0" fontId="4" fillId="79" borderId="0" xfId="3" applyFill="1"/>
    <xf numFmtId="0" fontId="4" fillId="79" borderId="43" xfId="3" quotePrefix="1" applyFill="1" applyBorder="1"/>
    <xf numFmtId="0" fontId="4" fillId="0" borderId="70" xfId="3" applyBorder="1"/>
    <xf numFmtId="0" fontId="4" fillId="0" borderId="41" xfId="3" applyBorder="1"/>
    <xf numFmtId="0" fontId="4" fillId="0" borderId="43" xfId="3" quotePrefix="1" applyBorder="1"/>
    <xf numFmtId="177" fontId="4" fillId="0" borderId="74" xfId="3" applyNumberFormat="1" applyBorder="1"/>
    <xf numFmtId="177" fontId="4" fillId="0" borderId="37" xfId="3" applyNumberFormat="1" applyBorder="1"/>
    <xf numFmtId="177" fontId="4" fillId="0" borderId="29" xfId="3" applyNumberFormat="1" applyBorder="1"/>
    <xf numFmtId="177" fontId="4" fillId="0" borderId="40" xfId="3" applyNumberFormat="1" applyBorder="1"/>
    <xf numFmtId="177" fontId="77" fillId="80" borderId="74" xfId="3" applyNumberFormat="1" applyFont="1" applyFill="1" applyBorder="1"/>
    <xf numFmtId="177" fontId="4" fillId="80" borderId="74" xfId="3" applyNumberFormat="1" applyFill="1" applyBorder="1"/>
    <xf numFmtId="177" fontId="4" fillId="0" borderId="70" xfId="3" applyNumberFormat="1" applyBorder="1"/>
    <xf numFmtId="177" fontId="4" fillId="0" borderId="41" xfId="3" applyNumberFormat="1" applyBorder="1"/>
    <xf numFmtId="177" fontId="4" fillId="0" borderId="0" xfId="3" applyNumberFormat="1"/>
    <xf numFmtId="177" fontId="4" fillId="0" borderId="43" xfId="3" applyNumberFormat="1" applyBorder="1"/>
    <xf numFmtId="177" fontId="77" fillId="0" borderId="70" xfId="3" applyNumberFormat="1" applyFont="1" applyBorder="1"/>
    <xf numFmtId="0" fontId="4" fillId="0" borderId="34" xfId="3" applyBorder="1"/>
    <xf numFmtId="0" fontId="4" fillId="0" borderId="26" xfId="3" applyBorder="1"/>
    <xf numFmtId="177" fontId="4" fillId="0" borderId="75" xfId="3" applyNumberFormat="1" applyBorder="1"/>
    <xf numFmtId="177" fontId="4" fillId="0" borderId="34" xfId="3" applyNumberFormat="1" applyBorder="1"/>
    <xf numFmtId="177" fontId="4" fillId="0" borderId="26" xfId="3" applyNumberFormat="1" applyBorder="1"/>
    <xf numFmtId="177" fontId="4" fillId="0" borderId="44" xfId="3" applyNumberFormat="1" applyBorder="1"/>
    <xf numFmtId="177" fontId="77" fillId="0" borderId="75" xfId="3" applyNumberFormat="1" applyFont="1" applyBorder="1"/>
    <xf numFmtId="0" fontId="4" fillId="0" borderId="43" xfId="3" applyBorder="1"/>
    <xf numFmtId="11" fontId="4" fillId="0" borderId="74" xfId="3" applyNumberFormat="1" applyBorder="1"/>
    <xf numFmtId="0" fontId="4" fillId="8" borderId="70" xfId="3" applyFill="1" applyBorder="1"/>
    <xf numFmtId="177" fontId="4" fillId="8" borderId="41" xfId="3" applyNumberFormat="1" applyFill="1" applyBorder="1"/>
    <xf numFmtId="177" fontId="4" fillId="8" borderId="0" xfId="3" applyNumberFormat="1" applyFill="1"/>
    <xf numFmtId="177" fontId="4" fillId="8" borderId="43" xfId="3" applyNumberFormat="1" applyFill="1" applyBorder="1"/>
    <xf numFmtId="11" fontId="4" fillId="0" borderId="70" xfId="3" applyNumberFormat="1" applyBorder="1"/>
    <xf numFmtId="0" fontId="4" fillId="0" borderId="75" xfId="3" applyBorder="1"/>
    <xf numFmtId="11" fontId="4" fillId="0" borderId="75" xfId="3" applyNumberFormat="1" applyBorder="1"/>
    <xf numFmtId="177" fontId="77" fillId="0" borderId="74" xfId="3" applyNumberFormat="1" applyFont="1" applyBorder="1"/>
    <xf numFmtId="177" fontId="4" fillId="8" borderId="70" xfId="3" applyNumberFormat="1" applyFill="1" applyBorder="1"/>
    <xf numFmtId="0" fontId="4" fillId="0" borderId="76" xfId="3" applyBorder="1"/>
    <xf numFmtId="0" fontId="4" fillId="0" borderId="77" xfId="3" applyBorder="1"/>
    <xf numFmtId="0" fontId="4" fillId="0" borderId="78" xfId="3" applyBorder="1"/>
    <xf numFmtId="177" fontId="4" fillId="0" borderId="76" xfId="3" applyNumberFormat="1" applyBorder="1"/>
    <xf numFmtId="177" fontId="4" fillId="0" borderId="77" xfId="3" applyNumberFormat="1" applyBorder="1"/>
    <xf numFmtId="177" fontId="4" fillId="0" borderId="79" xfId="3" applyNumberFormat="1" applyBorder="1"/>
    <xf numFmtId="11" fontId="4" fillId="0" borderId="78" xfId="3" applyNumberFormat="1" applyBorder="1"/>
    <xf numFmtId="177" fontId="4" fillId="0" borderId="78" xfId="3" applyNumberFormat="1" applyBorder="1"/>
    <xf numFmtId="166" fontId="0" fillId="0" borderId="0" xfId="0" applyNumberFormat="1"/>
    <xf numFmtId="0" fontId="4" fillId="4" borderId="0" xfId="4" applyFill="1"/>
    <xf numFmtId="164" fontId="4" fillId="4" borderId="0" xfId="4" applyNumberFormat="1" applyFill="1"/>
    <xf numFmtId="0" fontId="3" fillId="24" borderId="32" xfId="0" applyFont="1" applyFill="1" applyBorder="1" applyAlignment="1">
      <alignment horizontal="center" vertical="center" wrapText="1"/>
    </xf>
    <xf numFmtId="0" fontId="3" fillId="24" borderId="23" xfId="0" applyFont="1" applyFill="1" applyBorder="1" applyAlignment="1">
      <alignment horizontal="center" vertical="center" wrapText="1"/>
    </xf>
    <xf numFmtId="0" fontId="3" fillId="24" borderId="33" xfId="0" applyFont="1" applyFill="1" applyBorder="1" applyAlignment="1">
      <alignment horizontal="center" vertical="center" wrapText="1"/>
    </xf>
    <xf numFmtId="0" fontId="8" fillId="0" borderId="6" xfId="0" applyFont="1" applyBorder="1" applyAlignment="1">
      <alignment horizontal="center" vertical="center" textRotation="90"/>
    </xf>
    <xf numFmtId="0" fontId="8" fillId="0" borderId="0" xfId="0" applyFont="1"/>
    <xf numFmtId="0" fontId="8" fillId="6" borderId="3" xfId="0" applyFont="1" applyFill="1" applyBorder="1" applyAlignment="1">
      <alignment horizontal="center" wrapText="1"/>
    </xf>
    <xf numFmtId="0" fontId="7" fillId="5" borderId="6" xfId="0" applyFont="1" applyFill="1" applyBorder="1" applyAlignment="1">
      <alignment horizontal="center" vertical="center" textRotation="90"/>
    </xf>
    <xf numFmtId="0" fontId="7" fillId="5" borderId="5" xfId="0" applyFont="1" applyFill="1" applyBorder="1" applyAlignment="1">
      <alignment horizontal="center" vertical="center" textRotation="90"/>
    </xf>
    <xf numFmtId="0" fontId="7" fillId="5" borderId="7" xfId="0" applyFont="1" applyFill="1" applyBorder="1" applyAlignment="1">
      <alignment horizontal="center" textRotation="90"/>
    </xf>
    <xf numFmtId="0" fontId="7" fillId="5" borderId="10" xfId="0" applyFont="1" applyFill="1" applyBorder="1" applyAlignment="1">
      <alignment horizontal="center" textRotation="90"/>
    </xf>
    <xf numFmtId="0" fontId="7" fillId="5" borderId="12" xfId="0" applyFont="1" applyFill="1" applyBorder="1" applyAlignment="1">
      <alignment horizontal="center" textRotation="90"/>
    </xf>
    <xf numFmtId="0" fontId="7" fillId="5" borderId="6" xfId="0" applyFont="1" applyFill="1" applyBorder="1" applyAlignment="1">
      <alignment horizontal="center" textRotation="90"/>
    </xf>
    <xf numFmtId="0" fontId="0" fillId="0" borderId="0" xfId="0" applyAlignment="1">
      <alignment horizontal="left" vertical="top" wrapText="1"/>
    </xf>
    <xf numFmtId="0" fontId="3" fillId="24" borderId="32" xfId="0" applyFont="1" applyFill="1" applyBorder="1" applyAlignment="1">
      <alignment horizontal="center" vertical="center" wrapText="1"/>
    </xf>
    <xf numFmtId="0" fontId="3" fillId="24" borderId="23" xfId="0" applyFont="1" applyFill="1" applyBorder="1" applyAlignment="1">
      <alignment horizontal="center" vertical="center" wrapText="1"/>
    </xf>
    <xf numFmtId="0" fontId="3" fillId="24" borderId="33" xfId="0" applyFont="1" applyFill="1" applyBorder="1" applyAlignment="1">
      <alignment horizontal="center" vertical="center" wrapText="1"/>
    </xf>
    <xf numFmtId="0" fontId="8" fillId="0" borderId="5" xfId="0" applyFont="1" applyBorder="1" applyAlignment="1">
      <alignment horizontal="center" vertical="center" textRotation="90"/>
    </xf>
    <xf numFmtId="0" fontId="8" fillId="0" borderId="7" xfId="0" applyFont="1" applyBorder="1" applyAlignment="1">
      <alignment horizontal="center" vertical="center" textRotation="90"/>
    </xf>
    <xf numFmtId="0" fontId="8" fillId="0" borderId="10" xfId="0" applyFont="1" applyBorder="1" applyAlignment="1">
      <alignment horizontal="center" vertical="center" textRotation="90"/>
    </xf>
    <xf numFmtId="0" fontId="8" fillId="0" borderId="12" xfId="0" applyFont="1" applyBorder="1" applyAlignment="1">
      <alignment horizontal="center" vertical="center" textRotation="90"/>
    </xf>
    <xf numFmtId="0" fontId="8" fillId="0" borderId="6" xfId="0" applyFont="1" applyBorder="1" applyAlignment="1">
      <alignment horizontal="center" vertical="center" textRotation="90"/>
    </xf>
    <xf numFmtId="0" fontId="8" fillId="8" borderId="7" xfId="0" applyFont="1" applyFill="1" applyBorder="1" applyAlignment="1">
      <alignment horizontal="center" vertical="center" textRotation="90"/>
    </xf>
    <xf numFmtId="0" fontId="8" fillId="8" borderId="10" xfId="0" applyFont="1" applyFill="1" applyBorder="1" applyAlignment="1">
      <alignment horizontal="center" vertical="center" textRotation="90"/>
    </xf>
    <xf numFmtId="0" fontId="8" fillId="8" borderId="12" xfId="0" applyFont="1" applyFill="1" applyBorder="1" applyAlignment="1">
      <alignment horizontal="center" vertical="center" textRotation="90"/>
    </xf>
    <xf numFmtId="0" fontId="8" fillId="0" borderId="3" xfId="0" applyFont="1" applyBorder="1" applyAlignment="1">
      <alignment wrapText="1"/>
    </xf>
    <xf numFmtId="0" fontId="8" fillId="0" borderId="15" xfId="0" applyFont="1" applyBorder="1" applyAlignment="1">
      <alignment horizontal="left"/>
    </xf>
    <xf numFmtId="0" fontId="8" fillId="0" borderId="0" xfId="0" applyFont="1" applyAlignment="1">
      <alignment horizontal="left"/>
    </xf>
    <xf numFmtId="0" fontId="8" fillId="0" borderId="16" xfId="0" applyFont="1" applyBorder="1" applyAlignment="1">
      <alignment horizontal="left"/>
    </xf>
    <xf numFmtId="0" fontId="18" fillId="29" borderId="41" xfId="0" applyFont="1" applyFill="1" applyBorder="1" applyAlignment="1">
      <alignment horizontal="left" vertical="center" wrapText="1"/>
    </xf>
    <xf numFmtId="0" fontId="18" fillId="29" borderId="34" xfId="0" applyFont="1" applyFill="1" applyBorder="1" applyAlignment="1">
      <alignment horizontal="left" vertical="center" wrapText="1"/>
    </xf>
    <xf numFmtId="0" fontId="3" fillId="0" borderId="37" xfId="0" applyFont="1" applyBorder="1" applyAlignment="1">
      <alignment horizontal="left" vertical="center" wrapText="1"/>
    </xf>
    <xf numFmtId="0" fontId="3" fillId="0" borderId="41" xfId="0" applyFont="1" applyBorder="1" applyAlignment="1">
      <alignment horizontal="left" vertical="center" wrapText="1"/>
    </xf>
    <xf numFmtId="0" fontId="3" fillId="0" borderId="45" xfId="0" applyFont="1" applyBorder="1" applyAlignment="1">
      <alignment horizontal="left" vertical="center" wrapText="1"/>
    </xf>
    <xf numFmtId="0" fontId="18" fillId="0" borderId="41" xfId="0" applyFont="1" applyBorder="1" applyAlignment="1">
      <alignment horizontal="left" vertical="center" wrapText="1"/>
    </xf>
    <xf numFmtId="0" fontId="18" fillId="0" borderId="45" xfId="0" applyFont="1" applyBorder="1" applyAlignment="1">
      <alignment horizontal="left" vertical="center" wrapText="1"/>
    </xf>
    <xf numFmtId="0" fontId="18" fillId="0" borderId="48" xfId="0" applyFont="1" applyBorder="1" applyAlignment="1">
      <alignment horizontal="left" vertical="center" wrapText="1"/>
    </xf>
    <xf numFmtId="0" fontId="18" fillId="0" borderId="41" xfId="0" applyFont="1" applyBorder="1" applyAlignment="1">
      <alignment vertical="center" wrapText="1"/>
    </xf>
    <xf numFmtId="0" fontId="3" fillId="28" borderId="37" xfId="0" applyFont="1" applyFill="1" applyBorder="1" applyAlignment="1">
      <alignment horizontal="left" vertical="center" wrapText="1"/>
    </xf>
    <xf numFmtId="0" fontId="3" fillId="28" borderId="41" xfId="0" applyFont="1" applyFill="1" applyBorder="1" applyAlignment="1">
      <alignment horizontal="left" vertical="center" wrapText="1"/>
    </xf>
    <xf numFmtId="0" fontId="3" fillId="28" borderId="34" xfId="0" applyFont="1" applyFill="1" applyBorder="1" applyAlignment="1">
      <alignment horizontal="left" vertical="center" wrapText="1"/>
    </xf>
    <xf numFmtId="0" fontId="3" fillId="29" borderId="37" xfId="0" applyFont="1" applyFill="1" applyBorder="1" applyAlignment="1">
      <alignment horizontal="left" vertical="center" wrapText="1"/>
    </xf>
    <xf numFmtId="0" fontId="3" fillId="29" borderId="41" xfId="0" applyFont="1" applyFill="1" applyBorder="1" applyAlignment="1">
      <alignment horizontal="left" vertical="center" wrapText="1"/>
    </xf>
    <xf numFmtId="0" fontId="3" fillId="29" borderId="45" xfId="0" applyFont="1" applyFill="1" applyBorder="1" applyAlignment="1">
      <alignment horizontal="left" vertical="center" wrapText="1"/>
    </xf>
    <xf numFmtId="0" fontId="18" fillId="29" borderId="45" xfId="0" applyFont="1" applyFill="1" applyBorder="1" applyAlignment="1">
      <alignment horizontal="left" vertical="center" wrapText="1"/>
    </xf>
    <xf numFmtId="0" fontId="3" fillId="22" borderId="41" xfId="0" applyFont="1" applyFill="1" applyBorder="1" applyAlignment="1">
      <alignment horizontal="left" vertical="center" wrapText="1"/>
    </xf>
    <xf numFmtId="0" fontId="3" fillId="22" borderId="34" xfId="0" applyFont="1" applyFill="1" applyBorder="1" applyAlignment="1">
      <alignment horizontal="left" vertical="center" wrapText="1"/>
    </xf>
    <xf numFmtId="0" fontId="3" fillId="24" borderId="32" xfId="0" applyFont="1" applyFill="1" applyBorder="1" applyAlignment="1">
      <alignment horizontal="center" vertical="center"/>
    </xf>
    <xf numFmtId="0" fontId="3" fillId="24" borderId="23" xfId="0" applyFont="1" applyFill="1" applyBorder="1" applyAlignment="1">
      <alignment horizontal="center" vertical="center"/>
    </xf>
    <xf numFmtId="0" fontId="3" fillId="24" borderId="33" xfId="0" applyFont="1" applyFill="1" applyBorder="1" applyAlignment="1">
      <alignment horizontal="center" vertical="center"/>
    </xf>
    <xf numFmtId="0" fontId="19" fillId="25" borderId="37" xfId="0" applyFont="1" applyFill="1" applyBorder="1" applyAlignment="1">
      <alignment horizontal="left" vertical="center" wrapText="1"/>
    </xf>
    <xf numFmtId="0" fontId="19" fillId="25" borderId="41" xfId="0" applyFont="1" applyFill="1" applyBorder="1" applyAlignment="1">
      <alignment horizontal="left" vertical="center" wrapText="1"/>
    </xf>
    <xf numFmtId="0" fontId="19" fillId="25" borderId="34" xfId="0" applyFont="1" applyFill="1" applyBorder="1" applyAlignment="1">
      <alignment horizontal="left" vertical="center" wrapText="1"/>
    </xf>
    <xf numFmtId="0" fontId="3" fillId="26" borderId="37" xfId="0" applyFont="1" applyFill="1" applyBorder="1" applyAlignment="1">
      <alignment horizontal="left" vertical="center" wrapText="1"/>
    </xf>
    <xf numFmtId="0" fontId="3" fillId="26" borderId="41" xfId="0" applyFont="1" applyFill="1" applyBorder="1" applyAlignment="1">
      <alignment horizontal="left" vertical="center" wrapText="1"/>
    </xf>
    <xf numFmtId="0" fontId="3" fillId="27" borderId="37" xfId="0" applyFont="1" applyFill="1" applyBorder="1" applyAlignment="1">
      <alignment horizontal="left" vertical="center" wrapText="1"/>
    </xf>
    <xf numFmtId="0" fontId="3" fillId="27" borderId="41" xfId="0" applyFont="1" applyFill="1" applyBorder="1" applyAlignment="1">
      <alignment horizontal="left" vertical="center" wrapText="1"/>
    </xf>
    <xf numFmtId="0" fontId="0" fillId="27" borderId="41" xfId="0" applyFill="1" applyBorder="1" applyAlignment="1">
      <alignment horizontal="left" vertical="center" wrapText="1"/>
    </xf>
    <xf numFmtId="0" fontId="0" fillId="27" borderId="45" xfId="0" applyFill="1" applyBorder="1" applyAlignment="1">
      <alignment horizontal="left" vertical="center" wrapText="1"/>
    </xf>
    <xf numFmtId="0" fontId="0" fillId="27" borderId="34" xfId="0" applyFill="1" applyBorder="1" applyAlignment="1">
      <alignment horizontal="left" vertical="center" wrapText="1"/>
    </xf>
    <xf numFmtId="0" fontId="3" fillId="24" borderId="7" xfId="0" applyFont="1" applyFill="1" applyBorder="1" applyAlignment="1">
      <alignment horizontal="left" vertical="center" wrapText="1"/>
    </xf>
    <xf numFmtId="0" fontId="3" fillId="24" borderId="10" xfId="0" applyFont="1" applyFill="1" applyBorder="1" applyAlignment="1">
      <alignment horizontal="left" vertical="center" wrapText="1"/>
    </xf>
    <xf numFmtId="0" fontId="3" fillId="24" borderId="45" xfId="0" applyFont="1" applyFill="1" applyBorder="1" applyAlignment="1">
      <alignment horizontal="left" vertical="center" wrapText="1"/>
    </xf>
    <xf numFmtId="0" fontId="3" fillId="24" borderId="41" xfId="0" applyFont="1" applyFill="1" applyBorder="1" applyAlignment="1">
      <alignment horizontal="left" vertical="center" wrapText="1"/>
    </xf>
    <xf numFmtId="0" fontId="3" fillId="24" borderId="34" xfId="0" applyFont="1" applyFill="1" applyBorder="1" applyAlignment="1">
      <alignment horizontal="left" vertical="center" wrapText="1"/>
    </xf>
    <xf numFmtId="0" fontId="3" fillId="22" borderId="37" xfId="0" applyFont="1" applyFill="1" applyBorder="1" applyAlignment="1">
      <alignment horizontal="left" vertical="center" wrapText="1"/>
    </xf>
    <xf numFmtId="0" fontId="3" fillId="22" borderId="45" xfId="0" applyFont="1" applyFill="1" applyBorder="1" applyAlignment="1">
      <alignment horizontal="left" vertical="center" wrapText="1"/>
    </xf>
    <xf numFmtId="164" fontId="6" fillId="3" borderId="81" xfId="4" applyNumberFormat="1" applyFont="1" applyFill="1" applyBorder="1"/>
    <xf numFmtId="0" fontId="6" fillId="4" borderId="81" xfId="4" applyFont="1" applyFill="1" applyBorder="1"/>
    <xf numFmtId="0" fontId="6" fillId="4" borderId="82" xfId="3" applyFont="1" applyFill="1" applyBorder="1" applyAlignment="1">
      <alignment vertical="center"/>
    </xf>
    <xf numFmtId="0" fontId="4" fillId="4" borderId="1" xfId="3" applyFill="1" applyBorder="1" applyAlignment="1">
      <alignment vertical="center"/>
    </xf>
    <xf numFmtId="43" fontId="4" fillId="4" borderId="1" xfId="1" applyFont="1" applyFill="1" applyBorder="1" applyAlignment="1">
      <alignment vertical="center"/>
    </xf>
    <xf numFmtId="0" fontId="4" fillId="0" borderId="1" xfId="3" applyBorder="1" applyAlignment="1">
      <alignment vertical="center"/>
    </xf>
    <xf numFmtId="164" fontId="75" fillId="2" borderId="1" xfId="4" applyNumberFormat="1" applyFont="1" applyFill="1" applyBorder="1" applyAlignment="1">
      <alignment horizontal="left"/>
    </xf>
    <xf numFmtId="0" fontId="4" fillId="0" borderId="21" xfId="3" applyBorder="1" applyAlignment="1">
      <alignment vertical="center"/>
    </xf>
    <xf numFmtId="0" fontId="8" fillId="6" borderId="81" xfId="0" applyFont="1" applyFill="1" applyBorder="1" applyAlignment="1">
      <alignment horizontal="center" wrapText="1"/>
    </xf>
    <xf numFmtId="0" fontId="8" fillId="6" borderId="83" xfId="0" applyFont="1" applyFill="1" applyBorder="1" applyAlignment="1">
      <alignment horizontal="center" wrapText="1"/>
    </xf>
    <xf numFmtId="0" fontId="7" fillId="5" borderId="84" xfId="0" applyFont="1" applyFill="1" applyBorder="1" applyAlignment="1">
      <alignment horizontal="center" vertical="center" textRotation="90"/>
    </xf>
    <xf numFmtId="0" fontId="7" fillId="5" borderId="84" xfId="0" applyFont="1" applyFill="1" applyBorder="1" applyAlignment="1">
      <alignment horizontal="center" textRotation="90"/>
    </xf>
    <xf numFmtId="0" fontId="7" fillId="5" borderId="84" xfId="0" applyFont="1" applyFill="1" applyBorder="1"/>
    <xf numFmtId="2" fontId="7" fillId="5" borderId="84" xfId="0" applyNumberFormat="1" applyFont="1" applyFill="1" applyBorder="1"/>
    <xf numFmtId="0" fontId="0" fillId="29" borderId="81" xfId="0" applyFill="1" applyBorder="1"/>
    <xf numFmtId="0" fontId="0" fillId="0" borderId="82" xfId="0" applyBorder="1"/>
    <xf numFmtId="0" fontId="0" fillId="0" borderId="84" xfId="0" applyBorder="1" applyAlignment="1">
      <alignment horizontal="left" vertical="center"/>
    </xf>
    <xf numFmtId="0" fontId="0" fillId="0" borderId="1" xfId="0" applyBorder="1" applyAlignment="1">
      <alignment horizontal="left" vertical="center"/>
    </xf>
    <xf numFmtId="0" fontId="0" fillId="0" borderId="85" xfId="0" applyBorder="1" applyAlignment="1">
      <alignment horizontal="left" vertical="center"/>
    </xf>
    <xf numFmtId="0" fontId="8" fillId="0" borderId="17" xfId="0" applyFont="1" applyBorder="1" applyAlignment="1"/>
    <xf numFmtId="0" fontId="8" fillId="0" borderId="18" xfId="0" applyFont="1" applyBorder="1" applyAlignment="1"/>
    <xf numFmtId="0" fontId="8" fillId="0" borderId="81" xfId="0" applyFont="1" applyBorder="1" applyAlignment="1">
      <alignment wrapText="1"/>
    </xf>
    <xf numFmtId="0" fontId="8" fillId="0" borderId="83" xfId="0" applyFont="1" applyBorder="1" applyAlignment="1">
      <alignment wrapText="1"/>
    </xf>
    <xf numFmtId="0" fontId="8" fillId="0" borderId="0" xfId="0" applyFont="1" applyAlignment="1"/>
    <xf numFmtId="0" fontId="8" fillId="0" borderId="84" xfId="0" applyFont="1" applyBorder="1" applyAlignment="1">
      <alignment horizontal="center" vertical="center" textRotation="90"/>
    </xf>
    <xf numFmtId="0" fontId="4" fillId="0" borderId="86" xfId="0" applyFont="1" applyBorder="1" applyAlignment="1">
      <alignment vertical="center"/>
    </xf>
    <xf numFmtId="167" fontId="4" fillId="0" borderId="86" xfId="0" applyNumberFormat="1" applyFont="1" applyBorder="1" applyAlignment="1">
      <alignment vertical="center"/>
    </xf>
    <xf numFmtId="41" fontId="7" fillId="0" borderId="86" xfId="0" applyNumberFormat="1" applyFont="1" applyBorder="1"/>
    <xf numFmtId="0" fontId="8" fillId="0" borderId="81" xfId="0" applyFont="1" applyBorder="1" applyAlignment="1">
      <alignment horizontal="center" vertical="center" textRotation="90"/>
    </xf>
    <xf numFmtId="0" fontId="4" fillId="0" borderId="81" xfId="0" applyFont="1" applyBorder="1" applyAlignment="1">
      <alignment vertical="center"/>
    </xf>
    <xf numFmtId="10" fontId="4" fillId="0" borderId="81" xfId="7" applyNumberFormat="1" applyFont="1" applyFill="1" applyBorder="1" applyAlignment="1">
      <alignment horizontal="right" vertical="center" readingOrder="1"/>
    </xf>
    <xf numFmtId="2" fontId="4" fillId="0" borderId="81" xfId="0" applyNumberFormat="1" applyFont="1" applyBorder="1" applyAlignment="1">
      <alignment horizontal="right" vertical="center" readingOrder="1"/>
    </xf>
    <xf numFmtId="10" fontId="4" fillId="0" borderId="81" xfId="0" applyNumberFormat="1" applyFont="1" applyBorder="1"/>
    <xf numFmtId="0" fontId="7" fillId="0" borderId="81" xfId="0" applyFont="1" applyBorder="1"/>
    <xf numFmtId="0" fontId="7" fillId="0" borderId="83" xfId="0" applyFont="1" applyBorder="1"/>
    <xf numFmtId="3" fontId="7" fillId="7" borderId="81" xfId="0" applyNumberFormat="1" applyFont="1" applyFill="1" applyBorder="1"/>
    <xf numFmtId="0" fontId="0" fillId="22" borderId="83" xfId="0" applyFill="1" applyBorder="1" applyAlignment="1">
      <alignment wrapText="1"/>
    </xf>
    <xf numFmtId="0" fontId="17" fillId="23" borderId="81" xfId="8" applyFill="1" applyBorder="1" applyAlignment="1" applyProtection="1">
      <alignment horizontal="center" vertical="center" wrapText="1"/>
    </xf>
    <xf numFmtId="0" fontId="0" fillId="22" borderId="81" xfId="0" applyFill="1" applyBorder="1"/>
    <xf numFmtId="0" fontId="0" fillId="27" borderId="82" xfId="0" applyFill="1" applyBorder="1" applyAlignment="1">
      <alignment horizontal="left" vertical="center" wrapText="1"/>
    </xf>
    <xf numFmtId="0" fontId="0" fillId="27" borderId="87" xfId="0" applyFill="1" applyBorder="1" applyAlignment="1">
      <alignment vertical="center" wrapText="1"/>
    </xf>
    <xf numFmtId="2" fontId="2" fillId="27" borderId="84" xfId="0" applyNumberFormat="1" applyFont="1" applyFill="1" applyBorder="1" applyAlignment="1">
      <alignment vertical="center"/>
    </xf>
    <xf numFmtId="2" fontId="0" fillId="27" borderId="84" xfId="0" applyNumberFormat="1" applyFill="1" applyBorder="1" applyAlignment="1">
      <alignment vertical="center"/>
    </xf>
    <xf numFmtId="2" fontId="0" fillId="27" borderId="85" xfId="0" applyNumberFormat="1" applyFill="1" applyBorder="1" applyAlignment="1">
      <alignment vertical="center"/>
    </xf>
    <xf numFmtId="2" fontId="2" fillId="27" borderId="88" xfId="0" applyNumberFormat="1" applyFont="1" applyFill="1" applyBorder="1" applyAlignment="1">
      <alignment vertical="center"/>
    </xf>
    <xf numFmtId="2" fontId="2" fillId="27" borderId="85" xfId="0" applyNumberFormat="1" applyFont="1" applyFill="1" applyBorder="1" applyAlignment="1">
      <alignment vertical="center"/>
    </xf>
    <xf numFmtId="2" fontId="2" fillId="24" borderId="88" xfId="0" applyNumberFormat="1" applyFont="1" applyFill="1" applyBorder="1" applyAlignment="1">
      <alignment vertical="center"/>
    </xf>
    <xf numFmtId="2" fontId="2" fillId="24" borderId="85" xfId="0" applyNumberFormat="1" applyFont="1" applyFill="1" applyBorder="1" applyAlignment="1">
      <alignment vertical="center"/>
    </xf>
    <xf numFmtId="2" fontId="20" fillId="22" borderId="88" xfId="0" applyNumberFormat="1" applyFont="1" applyFill="1" applyBorder="1" applyAlignment="1">
      <alignment vertical="center"/>
    </xf>
    <xf numFmtId="0" fontId="18" fillId="0" borderId="88" xfId="0" applyFont="1" applyBorder="1" applyAlignment="1">
      <alignment horizontal="left" vertical="center" wrapText="1"/>
    </xf>
    <xf numFmtId="0" fontId="18" fillId="29" borderId="82" xfId="0" applyFont="1" applyFill="1" applyBorder="1" applyAlignment="1">
      <alignment horizontal="left" vertical="center" wrapText="1"/>
    </xf>
    <xf numFmtId="2" fontId="2" fillId="29" borderId="82" xfId="0" applyNumberFormat="1" applyFont="1" applyFill="1" applyBorder="1"/>
    <xf numFmtId="2" fontId="2" fillId="29" borderId="84" xfId="0" applyNumberFormat="1" applyFont="1" applyFill="1" applyBorder="1"/>
    <xf numFmtId="2" fontId="0" fillId="29" borderId="84" xfId="0" applyNumberFormat="1" applyFill="1" applyBorder="1"/>
    <xf numFmtId="2" fontId="0" fillId="29" borderId="85" xfId="0" applyNumberFormat="1" applyFill="1" applyBorder="1"/>
    <xf numFmtId="0" fontId="0" fillId="29" borderId="82" xfId="0" applyFill="1" applyBorder="1"/>
    <xf numFmtId="0" fontId="0" fillId="29" borderId="84" xfId="0" applyFill="1" applyBorder="1"/>
    <xf numFmtId="0" fontId="0" fillId="29" borderId="85" xfId="0" applyFill="1" applyBorder="1"/>
  </cellXfs>
  <cellStyles count="522">
    <cellStyle name="20% - Accent1" xfId="25" builtinId="30" customBuiltin="1"/>
    <cellStyle name="20% - Accent1 2" xfId="50" xr:uid="{3713F50F-5E8D-462C-A164-54515140291E}"/>
    <cellStyle name="20% - Accent2" xfId="28" builtinId="34" customBuiltin="1"/>
    <cellStyle name="20% - Accent2 2" xfId="51" xr:uid="{95535517-CF89-4294-86E8-E3FD775C84F7}"/>
    <cellStyle name="20% - Accent3" xfId="31" builtinId="38" customBuiltin="1"/>
    <cellStyle name="20% - Accent3 2" xfId="52" xr:uid="{086708EC-D728-4DAF-BDD6-3CF947F91382}"/>
    <cellStyle name="20% - Accent4" xfId="34" builtinId="42" customBuiltin="1"/>
    <cellStyle name="20% - Accent4 2" xfId="53" xr:uid="{BA918A3A-9537-46E8-B575-7BBE244C0ACF}"/>
    <cellStyle name="20% - Accent5" xfId="37" builtinId="46" customBuiltin="1"/>
    <cellStyle name="20% - Accent5 2" xfId="54" xr:uid="{1A0B09BC-EB5D-4935-B45D-CF7546B62118}"/>
    <cellStyle name="20% - Accent5 3" xfId="509" xr:uid="{8FBDEB57-4E02-4AB3-A8C7-83CCCE2DF613}"/>
    <cellStyle name="20% - Accent6" xfId="40" builtinId="50" customBuiltin="1"/>
    <cellStyle name="20% - Accent6 2" xfId="55" xr:uid="{15F4CB23-2D2E-47D1-AB04-DD1E458E9C60}"/>
    <cellStyle name="40% - Accent1" xfId="26" builtinId="31" customBuiltin="1"/>
    <cellStyle name="40% - Accent1 2" xfId="56" xr:uid="{469B015B-1EFB-4B3A-B361-CBE3B6536CE6}"/>
    <cellStyle name="40% - Accent2" xfId="29" builtinId="35" customBuiltin="1"/>
    <cellStyle name="40% - Accent2 2" xfId="57" xr:uid="{DA5CBF62-23E8-496E-9C91-F7DE80938546}"/>
    <cellStyle name="40% - Accent3" xfId="32" builtinId="39" customBuiltin="1"/>
    <cellStyle name="40% - Accent3 2" xfId="58" xr:uid="{109CCE61-3736-492C-8EBC-15A5D28D6028}"/>
    <cellStyle name="40% - Accent3 3" xfId="249" xr:uid="{D557DB49-B740-4F30-931F-9067A20D63E7}"/>
    <cellStyle name="40% - Accent3 3 2" xfId="250" xr:uid="{8D1FABAE-A6A0-4829-BB17-AF26CED2E3CD}"/>
    <cellStyle name="40% - Accent3 4" xfId="251" xr:uid="{F70E6E1A-F40F-4D27-8649-49CF4CAC151D}"/>
    <cellStyle name="40% - Accent4" xfId="35" builtinId="43" customBuiltin="1"/>
    <cellStyle name="40% - Accent4 2" xfId="59" xr:uid="{7E024397-BEAC-45BB-914D-D0DC49533A69}"/>
    <cellStyle name="40% - Accent5" xfId="38" builtinId="47" customBuiltin="1"/>
    <cellStyle name="40% - Accent5 2" xfId="60" xr:uid="{AAF1352B-9CD8-4880-890A-8FEC4336ECF1}"/>
    <cellStyle name="40% - Accent6" xfId="41" builtinId="51" customBuiltin="1"/>
    <cellStyle name="40% - Accent6 2" xfId="61" xr:uid="{33273BD7-D9DE-4236-990A-146A365BE310}"/>
    <cellStyle name="60% - Accent1 2" xfId="252" xr:uid="{9AA42A56-81A5-462C-9F2D-4ADDF04C4385}"/>
    <cellStyle name="60% - Accent1 3" xfId="44" xr:uid="{AFE7AD1C-526C-40C3-A125-89AF90E199CA}"/>
    <cellStyle name="60% - Accent2 2" xfId="253" xr:uid="{7E276B60-1E99-417B-8AA3-F7A69CD9DC00}"/>
    <cellStyle name="60% - Accent2 3" xfId="45" xr:uid="{74F2EC4C-E53A-40B3-A678-C289BDAF6ED3}"/>
    <cellStyle name="60% - Accent3 2" xfId="254" xr:uid="{2FF5BE57-32AC-420B-A7A4-6E13A90351B8}"/>
    <cellStyle name="60% - Accent3 3" xfId="46" xr:uid="{771D8B55-AF15-4B4B-ADDA-D3E4E4B25D1B}"/>
    <cellStyle name="60% - Accent4 2" xfId="255" xr:uid="{CA453458-6D15-46D6-8802-C46664E34E29}"/>
    <cellStyle name="60% - Accent4 3" xfId="47" xr:uid="{E6B1CF85-B0A3-4CF9-B85F-11999FA6886F}"/>
    <cellStyle name="60% - Accent5 2" xfId="256" xr:uid="{2FA5F42A-4997-487E-990E-E39CBF4D8AC2}"/>
    <cellStyle name="60% - Accent5 3" xfId="48" xr:uid="{609673D1-89D2-483D-8DA4-551250855081}"/>
    <cellStyle name="60% - Accent6 2" xfId="257" xr:uid="{67316DFD-A76A-4772-961A-C49621229154}"/>
    <cellStyle name="60% - Accent6 3" xfId="49" xr:uid="{D2F2D703-2CFA-4EFC-ABA5-9CE9B7F93FEA}"/>
    <cellStyle name="Accent1" xfId="24" builtinId="29" customBuiltin="1"/>
    <cellStyle name="Accent1 2" xfId="258" xr:uid="{E21521E0-7F84-4130-848C-8C241D308F79}"/>
    <cellStyle name="Accent1 2 2" xfId="419" xr:uid="{C5523C47-B53C-402E-80F8-02F9060CC978}"/>
    <cellStyle name="Accent2" xfId="27" builtinId="33" customBuiltin="1"/>
    <cellStyle name="Accent2 2" xfId="259" xr:uid="{123D31D1-36D1-4C4C-8267-DE40361B4402}"/>
    <cellStyle name="Accent3" xfId="30" builtinId="37" customBuiltin="1"/>
    <cellStyle name="Accent3 2" xfId="260" xr:uid="{E5F6E41E-8C20-4C63-BD53-15EC394FB5BD}"/>
    <cellStyle name="Accent4" xfId="33" builtinId="41" customBuiltin="1"/>
    <cellStyle name="Accent4 2" xfId="261" xr:uid="{94BE6FF6-EFC8-4D20-B75A-EE5F6CC71B63}"/>
    <cellStyle name="Accent5" xfId="36" builtinId="45" customBuiltin="1"/>
    <cellStyle name="Accent5 2" xfId="262" xr:uid="{8117437B-D281-4A3A-A081-54A7F1E66549}"/>
    <cellStyle name="Accent6" xfId="39" builtinId="49" customBuiltin="1"/>
    <cellStyle name="Accent6 2" xfId="263" xr:uid="{A9DBDB78-48EE-42A2-92BA-8D58B1E8DEAC}"/>
    <cellStyle name="Bad" xfId="14" builtinId="27" customBuiltin="1"/>
    <cellStyle name="Bad 2" xfId="264" xr:uid="{A4005F67-21B1-46DD-A8F6-E2739FDC4489}"/>
    <cellStyle name="Body: normal cell" xfId="475" xr:uid="{B4547BD4-B252-4360-8E37-677957A6E030}"/>
    <cellStyle name="Calculation" xfId="17" builtinId="22" customBuiltin="1"/>
    <cellStyle name="Calculation 2" xfId="265" xr:uid="{54EB15E6-73A0-42DB-BD69-C4DB2FF44606}"/>
    <cellStyle name="Calculation 2 2" xfId="477" xr:uid="{2F165DAC-A159-4685-AEEF-CD7349495E76}"/>
    <cellStyle name="Check Cell" xfId="19" builtinId="23" customBuiltin="1"/>
    <cellStyle name="Check Cell 2" xfId="266" xr:uid="{DB526ED2-FF8B-4D05-9FC5-9528378F0DE2}"/>
    <cellStyle name="Comma" xfId="1" builtinId="3"/>
    <cellStyle name="Comma 10 2" xfId="483" xr:uid="{20657B15-9F47-4743-87E0-9A143AA6D607}"/>
    <cellStyle name="Comma 10 2 2" xfId="499" xr:uid="{4DBB9359-A2CE-4877-A3B2-4F1FBD29BD04}"/>
    <cellStyle name="Comma 10 2 3" xfId="514" xr:uid="{FA300248-92FD-4BDD-B2C1-662A0233A0E3}"/>
    <cellStyle name="Comma 2" xfId="62" xr:uid="{89E4343A-846A-4109-9BB0-8DB0E7120126}"/>
    <cellStyle name="Comma 2 2" xfId="267" xr:uid="{B6C5DD93-8CEC-46D2-AC91-3E7AF6027401}"/>
    <cellStyle name="Comma 2 2 2" xfId="422" xr:uid="{0EF5501F-AA92-4298-958C-32BFF892C7CC}"/>
    <cellStyle name="Comma 2 2 2 2" xfId="503" xr:uid="{CABEF5DF-D533-4174-8AF7-79BC004D4660}"/>
    <cellStyle name="Comma 2 2 2 3" xfId="517" xr:uid="{77BEAE35-E9D6-4BB1-A0D2-5240ED4F79C6}"/>
    <cellStyle name="Comma 2 2 2 4" xfId="488" xr:uid="{E7BF9A7E-A7E4-478B-A8C9-F50D32BDBCFE}"/>
    <cellStyle name="Comma 2 2 3" xfId="421" xr:uid="{D1DF2FDE-F99A-4400-B4A0-3F9778E069F2}"/>
    <cellStyle name="Comma 2 2 3 2" xfId="498" xr:uid="{2FC886C4-2ED4-4B6B-9578-1BA9BE7D8C6B}"/>
    <cellStyle name="Comma 2 2 4" xfId="513" xr:uid="{8B5C8E9D-5393-4C18-B1D2-BCAE529ED464}"/>
    <cellStyle name="Comma 2 3" xfId="423" xr:uid="{17787170-6093-45F7-B9CE-414C9D52520F}"/>
    <cellStyle name="Comma 2 3 2" xfId="500" xr:uid="{AA7B31BA-C796-413B-B7F8-C5FF4315EEC5}"/>
    <cellStyle name="Comma 2 3 3" xfId="515" xr:uid="{24F37790-4E98-40E1-B108-17F26E0CF083}"/>
    <cellStyle name="Comma 2 3 4" xfId="484" xr:uid="{A8560BAF-EFC7-4D94-BA43-F68D08E2DD6A}"/>
    <cellStyle name="Comma 2 4" xfId="420" xr:uid="{F7938977-9D15-4CCE-A58D-4B13EA51D19D}"/>
    <cellStyle name="Comma 2 4 2" xfId="496" xr:uid="{BAC72A23-5284-43D5-9DC8-F2C0E47F4AF3}"/>
    <cellStyle name="Comma 2 5" xfId="510" xr:uid="{A90924C0-0231-47B5-A39F-17A8BF552343}"/>
    <cellStyle name="Comma 2 6" xfId="480" xr:uid="{D6AC4FA3-B914-413A-822C-93057CC90E34}"/>
    <cellStyle name="Comma 26" xfId="487" xr:uid="{ED57A81C-24A0-420D-9F5B-18BD332DCD97}"/>
    <cellStyle name="Comma 3" xfId="63" xr:uid="{0BB3948D-2400-4B48-86E8-7F95CBCED447}"/>
    <cellStyle name="Comma 3 2" xfId="268" xr:uid="{BD9B565E-A0C4-496A-8A2F-906C86C5912C}"/>
    <cellStyle name="Comma 3 2 2" xfId="269" xr:uid="{1B342534-55FE-4284-88C6-77A1AF871198}"/>
    <cellStyle name="Comma 3 2 3" xfId="424" xr:uid="{CEA9B350-B3E7-4B8B-AEAA-BA2D184584F5}"/>
    <cellStyle name="Comma 3 3" xfId="270" xr:uid="{923E2F8F-A31C-40EB-99D7-54F0ECA597E2}"/>
    <cellStyle name="Comma 3 3 2" xfId="512" xr:uid="{A915092B-EF87-4AB7-B6A5-B3219007748C}"/>
    <cellStyle name="Comma 3 7" xfId="486" xr:uid="{57316700-2942-4836-A4D5-AF37F50F0991}"/>
    <cellStyle name="Comma 4" xfId="271" xr:uid="{975CCCEF-29BA-4643-B5D7-632558E9183B}"/>
    <cellStyle name="Comma 4 2" xfId="272" xr:uid="{1CC2C5B7-129A-4A6A-A852-0E1EB1438388}"/>
    <cellStyle name="Comma 4 2 2" xfId="273" xr:uid="{5E1CDCE4-1F89-4CC3-B5BC-A68FBD255438}"/>
    <cellStyle name="Comma 4 2 2 2" xfId="274" xr:uid="{ACAE64E7-4E8A-4B11-B56F-64C528CF923D}"/>
    <cellStyle name="Comma 4 2 2 3" xfId="507" xr:uid="{A8FEC274-E2A0-45A2-8CE6-00783767B655}"/>
    <cellStyle name="Comma 4 2 3" xfId="521" xr:uid="{04ECE551-3C5D-426D-A486-9838744F1E9B}"/>
    <cellStyle name="Comma 4 2 4" xfId="491" xr:uid="{0E47F520-868D-47A5-B990-4C7FDDFF6BB6}"/>
    <cellStyle name="Comma 4 3" xfId="275" xr:uid="{3627CB27-404D-4BD2-A2A2-47869B76C66C}"/>
    <cellStyle name="Comma 4 3 2" xfId="276" xr:uid="{7E363376-0BAE-403E-A85F-D7779906C542}"/>
    <cellStyle name="Comma 4 3 3" xfId="502" xr:uid="{E2E382F1-41E5-475C-92F8-3ABBCD1D64D5}"/>
    <cellStyle name="Comma 4 4" xfId="277" xr:uid="{513B4D82-E279-438E-80E0-3D245FF1152F}"/>
    <cellStyle name="Comma 4 4 2" xfId="278" xr:uid="{5B7227EC-4A26-4750-9133-1D71771D8FD6}"/>
    <cellStyle name="Comma 4 4 3" xfId="516" xr:uid="{845BD2C2-4181-4462-8A2D-92C3B52CE7BD}"/>
    <cellStyle name="Comma 4 5" xfId="425" xr:uid="{79B6387F-D85D-4729-8117-E7DA9E3B7A94}"/>
    <cellStyle name="Comma 5" xfId="279" xr:uid="{1E1B6B0B-36A2-408C-83B2-D1FAEBC4DAF1}"/>
    <cellStyle name="Comma 5 2" xfId="505" xr:uid="{9706689F-D281-47CD-AE94-6ADA68CBB52C}"/>
    <cellStyle name="Comma 5 3" xfId="519" xr:uid="{C6EEE589-CFDC-4222-80BD-28A07D754F9F}"/>
    <cellStyle name="Comma 5 4" xfId="489" xr:uid="{059DD7B6-6DA9-4DCC-B407-24B858286469}"/>
    <cellStyle name="Comma 6" xfId="6" xr:uid="{F2BE9727-7A3F-4FF1-84DE-50C96B36FFFB}"/>
    <cellStyle name="Comma 6 2" xfId="511" xr:uid="{CAF6D784-24EF-469F-8047-DE98DC8E71BF}"/>
    <cellStyle name="Comma 6 3" xfId="497" xr:uid="{70CD8EBC-4D77-496B-8344-623BF2CEC15A}"/>
    <cellStyle name="Comma 7" xfId="495" xr:uid="{10C2E038-F35B-40B9-9A48-AD014EA0FB4D}"/>
    <cellStyle name="Comma 8" xfId="508" xr:uid="{77306B1F-587A-42B0-AA27-2849A2328D4C}"/>
    <cellStyle name="Currency 2" xfId="280" xr:uid="{1EAD984B-0579-47B6-87FD-D0E3CB7B0B3A}"/>
    <cellStyle name="Currency 2 2" xfId="281" xr:uid="{DBEB0631-71E2-4146-9181-0BB2813F6F0A}"/>
    <cellStyle name="Currency 2 2 2" xfId="282" xr:uid="{D9E5A947-8007-4F31-9428-D7CB719660C8}"/>
    <cellStyle name="Currency 2 2 2 2" xfId="283" xr:uid="{2BEDCD62-201E-4EE8-A124-0D1DE53C8BCE}"/>
    <cellStyle name="Currency 2 2 2 3" xfId="428" xr:uid="{F091539C-533F-4BE0-9A5F-6884E0FB3579}"/>
    <cellStyle name="Currency 2 2 3" xfId="427" xr:uid="{7244BAA7-C2FD-4811-B4D7-586B3412ACEE}"/>
    <cellStyle name="Currency 2 3" xfId="284" xr:uid="{FAECDE7A-BAF4-4861-A2F3-AF1732E8A77A}"/>
    <cellStyle name="Currency 2 3 2" xfId="285" xr:uid="{FD32BB1D-4631-41E0-A4F7-8FC163916D2E}"/>
    <cellStyle name="Currency 2 3 3" xfId="429" xr:uid="{BC700920-016B-46FF-9E47-E5B0F2480525}"/>
    <cellStyle name="Currency 2 4" xfId="286" xr:uid="{3080BEA2-69B1-4A63-9DF2-7606FA26A14A}"/>
    <cellStyle name="Currency 2 4 2" xfId="287" xr:uid="{B2D7B208-F300-4499-B5B9-514CDC86D2F2}"/>
    <cellStyle name="Currency 2 5" xfId="426" xr:uid="{168F7CBB-5CE6-40D0-969B-46115F0ABFBE}"/>
    <cellStyle name="Currency 3" xfId="430" xr:uid="{AFB5CB53-8649-4BEE-AC32-9A474EE09534}"/>
    <cellStyle name="Currency 3 2" xfId="431" xr:uid="{16E4EEFA-C79A-45AD-AA6D-76289DEE4DF8}"/>
    <cellStyle name="Currency 3 2 2" xfId="432" xr:uid="{D0F0ACC3-8A1D-456F-8D07-1BED3EAF56E6}"/>
    <cellStyle name="Currency 3 3" xfId="433" xr:uid="{71766FDD-DDCC-4C12-8FD7-8B7E7D0D087E}"/>
    <cellStyle name="Date" xfId="64" xr:uid="{BD5F372A-5D41-4BE6-AAE0-2A46D99E13E0}"/>
    <cellStyle name="Date 2" xfId="288" xr:uid="{C8517865-0914-4351-8090-72E09978BB79}"/>
    <cellStyle name="Date 2 2" xfId="289" xr:uid="{AFEAC4BA-1BD2-4CD8-BB1C-A8B2F8664A2F}"/>
    <cellStyle name="Date 2 3" xfId="290" xr:uid="{5B8C608D-6DDA-4D61-A31E-59D8D16E0A98}"/>
    <cellStyle name="Explanatory Text" xfId="22" builtinId="53" customBuiltin="1"/>
    <cellStyle name="Explanatory Text 2" xfId="291" xr:uid="{55688B52-4D58-477A-9646-49B94560E822}"/>
    <cellStyle name="Fixed" xfId="65" xr:uid="{1DBB9388-C34E-49C5-A6D2-EC899CB8F783}"/>
    <cellStyle name="Fixed 2" xfId="292" xr:uid="{7CC2372D-4FF5-4113-95B9-15BB7E5FA216}"/>
    <cellStyle name="Fixed 2 2" xfId="293" xr:uid="{1207B20E-2C03-4710-BD7F-BEFBAA30CF96}"/>
    <cellStyle name="Fixed 2 3" xfId="294" xr:uid="{91C4F38E-7737-4A09-BBAA-C78A4F977F05}"/>
    <cellStyle name="Good" xfId="13" builtinId="26" customBuiltin="1"/>
    <cellStyle name="Good 2" xfId="295" xr:uid="{02D3CB70-8C9A-46BA-8F21-23CCC85471FE}"/>
    <cellStyle name="Header: bottom row" xfId="473" xr:uid="{367EFF97-C991-4375-943C-61A28A381B85}"/>
    <cellStyle name="Heading 1" xfId="9" builtinId="16" customBuiltin="1"/>
    <cellStyle name="Heading 1 2" xfId="296" xr:uid="{4690D03E-567F-4722-A73A-B00D90FC87E3}"/>
    <cellStyle name="Heading 2" xfId="10" builtinId="17" customBuiltin="1"/>
    <cellStyle name="Heading 2 2" xfId="297" xr:uid="{3D808710-8209-42CD-A2E3-52CAE4C69776}"/>
    <cellStyle name="Heading 3" xfId="11" builtinId="18" customBuiltin="1"/>
    <cellStyle name="Heading 3 2" xfId="298" xr:uid="{FFD671BC-A869-4618-8ACF-33F0BD176570}"/>
    <cellStyle name="Heading 4" xfId="12" builtinId="19" customBuiltin="1"/>
    <cellStyle name="Heading 4 2" xfId="299" xr:uid="{803D6F10-B8A1-4CD0-8E14-A38D9063670A}"/>
    <cellStyle name="Heading1" xfId="66" xr:uid="{9C966105-335C-4446-B1AA-5F16DA93B697}"/>
    <cellStyle name="Heading1 2" xfId="300" xr:uid="{CBF5E823-E32A-4FD4-83F0-6B733A89EFBF}"/>
    <cellStyle name="Heading1 2 2" xfId="301" xr:uid="{74E5C040-234B-4649-8857-1899703CD27D}"/>
    <cellStyle name="Heading1 2 3" xfId="302" xr:uid="{43959341-968F-4593-8500-444FFFF74EA3}"/>
    <cellStyle name="Heading2" xfId="67" xr:uid="{1CB42741-5AD2-441E-892B-70F3AB840840}"/>
    <cellStyle name="Heading2 2" xfId="303" xr:uid="{A17C991B-5154-4EEF-BC06-7EF691DD5D7F}"/>
    <cellStyle name="Heading2 2 2" xfId="304" xr:uid="{C83E238D-67F9-418E-9492-35F085AD4D45}"/>
    <cellStyle name="Heading2 2 3" xfId="305" xr:uid="{DF233174-3F94-4FE4-8E6D-CEBC4C883BA7}"/>
    <cellStyle name="Hyperlink" xfId="8" builtinId="8"/>
    <cellStyle name="Hyperlink 2" xfId="68" xr:uid="{9E063B6F-00F0-41AA-A688-02B4D7F8F693}"/>
    <cellStyle name="Hyperlink 2 2" xfId="306" xr:uid="{F55CAEC4-1C6D-4816-A448-D7FB7AA89076}"/>
    <cellStyle name="Hyperlink 2 3" xfId="307" xr:uid="{69E5ECDD-4CA2-4AB2-ADAB-D23C3760422B}"/>
    <cellStyle name="Hyperlink 2 4" xfId="308" xr:uid="{7D7BD19F-A4F4-4D1B-82E0-448A2C9DC021}"/>
    <cellStyle name="Hyperlink 2 5" xfId="434" xr:uid="{0301D544-0D4E-4DFF-8CF3-2DBD46FE0383}"/>
    <cellStyle name="Hyperlink 3" xfId="69" xr:uid="{73899DD2-5FB1-4A6E-A01B-3431A1AB4D1F}"/>
    <cellStyle name="Hyperlink 3 2" xfId="492" xr:uid="{94AFF600-BE7C-4222-B557-B06959FF14CB}"/>
    <cellStyle name="Hyperlink 4" xfId="70" xr:uid="{6764F528-20EC-4567-8D93-2C76E3DEB177}"/>
    <cellStyle name="Hyperlink 5" xfId="471" xr:uid="{A48A4CD1-40BC-45BA-90E2-F8F15FE7762C}"/>
    <cellStyle name="Input" xfId="15" builtinId="20" customBuiltin="1"/>
    <cellStyle name="Input 2" xfId="309" xr:uid="{1AA0DFA3-151F-421E-B175-C4B810668D94}"/>
    <cellStyle name="Input 2 2" xfId="478" xr:uid="{1CF83C3C-7345-4DC6-B95B-0C2D55C98CA2}"/>
    <cellStyle name="Linked Cell" xfId="18" builtinId="24" customBuiltin="1"/>
    <cellStyle name="Linked Cell 2" xfId="310" xr:uid="{C6EB722F-A867-406C-A866-9D17C3D81213}"/>
    <cellStyle name="Neutral 2" xfId="311" xr:uid="{DDCDDD09-0EA1-4EA8-BF3D-FFE301F78FE0}"/>
    <cellStyle name="Neutral 3" xfId="43" xr:uid="{7C04D8DF-B9C1-43CF-9DAC-0F04D56B09C4}"/>
    <cellStyle name="Normal" xfId="0" builtinId="0"/>
    <cellStyle name="Normal 10" xfId="4" xr:uid="{D09C2494-B1F5-4482-97F5-5CCDCD421A14}"/>
    <cellStyle name="Normal 10 2" xfId="5" xr:uid="{6BFC6EEF-E412-40E3-A3A2-874EF330396A}"/>
    <cellStyle name="Normal 10 2 2" xfId="482" xr:uid="{F296F003-BB5E-4E8B-9B26-998EDA90AE97}"/>
    <cellStyle name="Normal 100" xfId="71" xr:uid="{17A4687F-65B0-485F-AB1D-015A352D8782}"/>
    <cellStyle name="Normal 101" xfId="72" xr:uid="{8EC9B7B8-9ECB-4F13-B4F2-6C390ADEEE5B}"/>
    <cellStyle name="Normal 102" xfId="73" xr:uid="{DD60520B-9152-409E-B7D9-6144FE75CCCD}"/>
    <cellStyle name="Normal 103" xfId="74" xr:uid="{049017AB-B199-4354-AFB5-70980DF070BA}"/>
    <cellStyle name="Normal 104" xfId="75" xr:uid="{28211CB7-0199-4C01-B358-8FAD78B0F9C3}"/>
    <cellStyle name="Normal 105" xfId="247" xr:uid="{0F1CE27F-54E6-4E21-B0D3-559F284CBA42}"/>
    <cellStyle name="Normal 106" xfId="248" xr:uid="{B6F422C2-9863-46BC-8293-BE32B2C4A8B7}"/>
    <cellStyle name="Normal 107" xfId="479" xr:uid="{F5B63202-B9D0-44EE-9573-9E0D0D5E8573}"/>
    <cellStyle name="Normal 11" xfId="76" xr:uid="{5DDFA2CF-1615-4BC7-888E-F933CD9F5654}"/>
    <cellStyle name="Normal 11 2" xfId="370" xr:uid="{D3EFF2F1-E034-4799-93DA-60BD7563AD99}"/>
    <cellStyle name="Normal 12" xfId="77" xr:uid="{9DA057A4-3D24-4C3A-905A-54AD476BD099}"/>
    <cellStyle name="Normal 12 2" xfId="371" xr:uid="{CB386131-99CD-47D5-9867-ED47EA8719E5}"/>
    <cellStyle name="Normal 13" xfId="78" xr:uid="{DF2F6FFA-9E1F-402D-AFDA-EDB3874E1B78}"/>
    <cellStyle name="Normal 13 2" xfId="372" xr:uid="{F8348BE6-7ABA-4E71-B4E7-9468F3FB3CE9}"/>
    <cellStyle name="Normal 14" xfId="79" xr:uid="{3D48791A-1607-4682-A2FD-C98ACA4EE190}"/>
    <cellStyle name="Normal 14 2" xfId="373" xr:uid="{04ABFECB-1BCF-4621-A82C-E0E515642AA0}"/>
    <cellStyle name="Normal 15" xfId="80" xr:uid="{BB02F46F-D883-4704-B830-4728D05A7824}"/>
    <cellStyle name="Normal 15 2" xfId="374" xr:uid="{F2841396-AC5A-4033-B4A0-54E2E0EA216E}"/>
    <cellStyle name="Normal 16" xfId="81" xr:uid="{A9CDEFEB-7C5F-480F-B2EA-488A8656FCB6}"/>
    <cellStyle name="Normal 16 2" xfId="375" xr:uid="{A78023C5-029C-450A-9A98-BF0A201E37FF}"/>
    <cellStyle name="Normal 17" xfId="82" xr:uid="{9663B5D6-9941-4128-B2B9-19C4E1807326}"/>
    <cellStyle name="Normal 17 2" xfId="376" xr:uid="{0D7A9DD4-B549-492B-82BF-EB91D7F55A18}"/>
    <cellStyle name="Normal 18" xfId="83" xr:uid="{C83EA15C-85D0-4F55-8584-CB90E497CDA1}"/>
    <cellStyle name="Normal 19" xfId="84" xr:uid="{0AA24D8B-F473-4299-BFF2-B6F788C852B8}"/>
    <cellStyle name="Normal 19 2" xfId="377" xr:uid="{9571A98C-8A07-4B17-8C2A-FBDF9551249D}"/>
    <cellStyle name="Normal 2" xfId="85" xr:uid="{48B68BAA-1CA2-44B4-80BC-53823BB33343}"/>
    <cellStyle name="Normal 2 2" xfId="3" xr:uid="{8F0BBBE8-4DF7-4035-A377-4D3491F2D2DA}"/>
    <cellStyle name="Normal 2 2 2" xfId="312" xr:uid="{4930D0B6-7A45-47DC-AA85-2C772680E81B}"/>
    <cellStyle name="Normal 2 2 2 2" xfId="313" xr:uid="{571CFEB0-FC76-477E-B1E8-3E3611017401}"/>
    <cellStyle name="Normal 2 2 3" xfId="314" xr:uid="{6EC4D5A0-ACC5-4618-8CC4-EF6C32E025E4}"/>
    <cellStyle name="Normal 2 2 4" xfId="435" xr:uid="{DDA80C2F-6E73-48BD-AEFD-1A9865F82ED5}"/>
    <cellStyle name="Normal 2 3" xfId="245" xr:uid="{25C07F3F-4606-4951-B2A9-DC03E168996E}"/>
    <cellStyle name="Normal 2 3 2" xfId="437" xr:uid="{47A1E4D8-1EE5-4605-94AF-667359787D47}"/>
    <cellStyle name="Normal 2 3 2 2" xfId="506" xr:uid="{EB4C377D-6435-414A-B99D-21C35DECF0A7}"/>
    <cellStyle name="Normal 2 3 2 3" xfId="520" xr:uid="{127BB756-9F97-479A-A632-F23920EF1BC1}"/>
    <cellStyle name="Normal 2 3 2 4" xfId="490" xr:uid="{7FC6FDD7-14AA-4DCD-A8CA-878BD068FB18}"/>
    <cellStyle name="Normal 2 3 3" xfId="438" xr:uid="{BE52A5A4-7647-4234-86A0-EBB1CB0D001C}"/>
    <cellStyle name="Normal 2 3 3 2" xfId="501" xr:uid="{E44124FD-AC20-414A-9416-CE3C50E4D2C7}"/>
    <cellStyle name="Normal 2 3 4" xfId="436" xr:uid="{86BA8BCC-78D8-4AAC-90D1-B1582A5ABEF0}"/>
    <cellStyle name="Normal 2 4" xfId="315" xr:uid="{51C15639-299B-4FB8-B47B-EBD2DDFD67D8}"/>
    <cellStyle name="Normal 2 4 2" xfId="316" xr:uid="{91FA1551-65C6-496B-8E8E-8ECB9E8A5032}"/>
    <cellStyle name="Normal 2 4 2 2" xfId="439" xr:uid="{9C36FC12-0EA8-4624-B5B3-76D991C4E44D}"/>
    <cellStyle name="Normal 2 4 3" xfId="440" xr:uid="{9F732FD1-ECDF-406E-9536-62E51E978927}"/>
    <cellStyle name="Normal 2 5" xfId="441" xr:uid="{41229C4E-EAC9-457F-A259-133C794F4637}"/>
    <cellStyle name="Normal 2 6" xfId="442" xr:uid="{CF66E707-11CA-4DFA-9165-8EA8DE7CE102}"/>
    <cellStyle name="Normal 20" xfId="86" xr:uid="{0197B85C-9B1C-44CD-A038-B2A49ADA74DF}"/>
    <cellStyle name="Normal 20 2" xfId="378" xr:uid="{E6AD1A7B-8EF8-4DEC-B0D4-618B91AFD7F5}"/>
    <cellStyle name="Normal 21" xfId="87" xr:uid="{A4B08A90-2407-4420-BBB6-9266BD6E257F}"/>
    <cellStyle name="Normal 21 2" xfId="379" xr:uid="{1F51F996-A6A5-4CA0-BD98-2C32DC2259CF}"/>
    <cellStyle name="Normal 22" xfId="88" xr:uid="{04FFE97E-FDA9-44F8-8E9E-0C2FA28557CD}"/>
    <cellStyle name="Normal 22 2" xfId="380" xr:uid="{7731B4AF-45D7-4B1F-978D-EFD17BB87C48}"/>
    <cellStyle name="Normal 23" xfId="89" xr:uid="{35FEA9D2-DF96-492B-B31E-A35B99BE3185}"/>
    <cellStyle name="Normal 24" xfId="90" xr:uid="{1FD5ECE6-CA9F-4182-B0B0-5BD23E89AA86}"/>
    <cellStyle name="Normal 25" xfId="91" xr:uid="{88514C15-47E5-4219-BD35-2812DA31F0C8}"/>
    <cellStyle name="Normal 25 2" xfId="381" xr:uid="{6C71A62D-DAC1-4052-ABAE-FB795CE8B818}"/>
    <cellStyle name="Normal 26" xfId="92" xr:uid="{CCA38D2E-2B56-42EB-941B-ACDACB26BD9E}"/>
    <cellStyle name="Normal 26 2" xfId="382" xr:uid="{1B3C1BDB-7C10-4291-BE06-CBF1A3E395D4}"/>
    <cellStyle name="Normal 27" xfId="93" xr:uid="{354C04CD-364A-4942-970E-DED28B87EB7C}"/>
    <cellStyle name="Normal 28" xfId="94" xr:uid="{1AE88C15-98E1-4A2D-B312-51D5BC47DA6E}"/>
    <cellStyle name="Normal 28 2" xfId="383" xr:uid="{0B9CAE18-70FB-4C19-9490-57175CBEF918}"/>
    <cellStyle name="Normal 29" xfId="95" xr:uid="{F1A0CC17-41C8-439D-84FC-2D9860CFBAED}"/>
    <cellStyle name="Normal 29 2" xfId="384" xr:uid="{52C5DBF4-42B3-4612-A932-9B27E5021D54}"/>
    <cellStyle name="Normal 3" xfId="96" xr:uid="{D3A3F964-4EC0-4156-98EA-787489D54E94}"/>
    <cellStyle name="Normal 3 2" xfId="97" xr:uid="{CEFB8BF3-EF8C-4E52-AA98-94B352542153}"/>
    <cellStyle name="Normal 3 2 2" xfId="317" xr:uid="{D1C963BD-D66F-4F97-9F1D-853124E06E54}"/>
    <cellStyle name="Normal 3 2 2 2" xfId="318" xr:uid="{CA2581D2-D45F-4F9C-A281-948A2CCB1627}"/>
    <cellStyle name="Normal 3 2 2 3" xfId="518" xr:uid="{F9FB300D-F19F-4257-ACA1-53275177F4E4}"/>
    <cellStyle name="Normal 3 2 3" xfId="319" xr:uid="{FD9A6E43-76D4-4452-9EDB-2A2F5C3ABD80}"/>
    <cellStyle name="Normal 3 2 3 2" xfId="320" xr:uid="{0688E7BB-1D5C-4042-9A4D-5528631FCE47}"/>
    <cellStyle name="Normal 3 2 4" xfId="321" xr:uid="{5F8071E8-B652-4984-B49D-A4A69C8228FF}"/>
    <cellStyle name="Normal 3 2 4 2" xfId="322" xr:uid="{DFE0A01C-1AED-456F-9FB0-5B9E02C5D4A9}"/>
    <cellStyle name="Normal 3 2 5" xfId="323" xr:uid="{780AC511-2C33-4849-B59D-310617192AC4}"/>
    <cellStyle name="Normal 3 2 5 2" xfId="324" xr:uid="{7A590F3B-4141-472D-9033-84737980BC8F}"/>
    <cellStyle name="Normal 3 2 6" xfId="325" xr:uid="{04546884-578A-47B2-9A19-FEF631C56DB1}"/>
    <cellStyle name="Normal 3 2 6 2" xfId="326" xr:uid="{90A5DFF1-52B6-4580-B60A-10C9364D5ECD}"/>
    <cellStyle name="Normal 3 2 7" xfId="327" xr:uid="{8F84A5D5-BE04-4B9B-800B-797031A0106E}"/>
    <cellStyle name="Normal 3 2 8" xfId="443" xr:uid="{513934A0-D6C8-4324-A972-3762CBCB93EC}"/>
    <cellStyle name="Normal 3 2 9" xfId="504" xr:uid="{71C9071E-25EF-43BE-B282-7531B1E37B1B}"/>
    <cellStyle name="Normal 3 3" xfId="98" xr:uid="{B9A9607D-48EF-4514-BC71-B4CC795F77DF}"/>
    <cellStyle name="Normal 3 3 2" xfId="328" xr:uid="{651ED17A-800E-43EB-9AA5-C66B09FBA66D}"/>
    <cellStyle name="Normal 3 3 2 2" xfId="445" xr:uid="{DFFA4E06-862F-4424-BBB3-C2B564CA7E81}"/>
    <cellStyle name="Normal 3 3 3" xfId="444" xr:uid="{18E74241-6DD6-4C5E-82A0-A49DB03DDF2C}"/>
    <cellStyle name="Normal 3 3 4" xfId="493" xr:uid="{7A005349-01DA-4D21-9563-CABF340C21A1}"/>
    <cellStyle name="Normal 3 4" xfId="99" xr:uid="{36DDD60C-701D-4A2F-8CEE-B4CCEB96F968}"/>
    <cellStyle name="Normal 3 4 2" xfId="446" xr:uid="{200442B0-FE89-4921-B31A-2CD912B90487}"/>
    <cellStyle name="Normal 30" xfId="100" xr:uid="{604AB1C5-2884-4D74-AF5E-1A774FD0CBC1}"/>
    <cellStyle name="Normal 30 2" xfId="385" xr:uid="{3AAE0903-8F2E-49DD-933E-617BDAA7642C}"/>
    <cellStyle name="Normal 31" xfId="101" xr:uid="{8C03C05E-FBA4-4085-BAB0-1B805D96A95C}"/>
    <cellStyle name="Normal 32" xfId="102" xr:uid="{AA9B0907-E561-430E-B547-0E1983B8F744}"/>
    <cellStyle name="Normal 32 2" xfId="386" xr:uid="{05DDF8F0-5296-41BD-A169-3CB4CEEEBE1B}"/>
    <cellStyle name="Normal 33" xfId="103" xr:uid="{EE99A411-D14E-467D-B9A0-C296F6FCC53C}"/>
    <cellStyle name="Normal 33 2" xfId="387" xr:uid="{C016A414-91A1-4487-8F84-A2C4BA5109A2}"/>
    <cellStyle name="Normal 34" xfId="104" xr:uid="{169F3A7E-FD06-4937-B103-425577766188}"/>
    <cellStyle name="Normal 34 2" xfId="388" xr:uid="{AF47FAF8-F93E-46FB-AC7B-0357F2AFAB84}"/>
    <cellStyle name="Normal 35" xfId="105" xr:uid="{8117D136-46E1-4A7A-8BAD-D9DD154441FB}"/>
    <cellStyle name="Normal 35 2" xfId="389" xr:uid="{7274ED5F-AA80-4C62-BDDA-7A319B6D7EB7}"/>
    <cellStyle name="Normal 36" xfId="106" xr:uid="{3E473ABA-B18E-4B10-A01D-E9BBABF7104F}"/>
    <cellStyle name="Normal 36 2" xfId="390" xr:uid="{B59A43F6-61F2-4AD5-AC4A-5FC497270D18}"/>
    <cellStyle name="Normal 37" xfId="107" xr:uid="{C064AF67-D2F9-4FB1-9237-835852456EFD}"/>
    <cellStyle name="Normal 38" xfId="108" xr:uid="{FFC1AF9D-039D-41CE-985E-4C0336C01164}"/>
    <cellStyle name="Normal 38 2" xfId="391" xr:uid="{0CD56605-0B30-432C-93FD-EBE752350809}"/>
    <cellStyle name="Normal 39" xfId="109" xr:uid="{A58F63BF-7932-4B7C-B781-9A5E80735DA1}"/>
    <cellStyle name="Normal 39 2" xfId="392" xr:uid="{0DC38F8D-AC9E-4386-A30A-7EFD49097EC5}"/>
    <cellStyle name="Normal 4" xfId="110" xr:uid="{6FCD5816-6414-4C34-8AEF-F2F97FE20F4A}"/>
    <cellStyle name="Normal 4 2" xfId="329" xr:uid="{74192ED0-3610-440A-85C7-088550AD8F2D}"/>
    <cellStyle name="Normal 4 2 2" xfId="330" xr:uid="{3E0A08AA-1644-4567-BADB-4E71752A102B}"/>
    <cellStyle name="Normal 4 3" xfId="331" xr:uid="{74012BF6-6EC5-4E26-95A5-C41A1D613B4D}"/>
    <cellStyle name="Normal 4 3 2" xfId="332" xr:uid="{3230F59A-18A8-42F0-BFFC-28CE258633CC}"/>
    <cellStyle name="Normal 4 3 2 2" xfId="333" xr:uid="{76883EC7-47A3-476C-BB84-CDAAC8C2E7DA}"/>
    <cellStyle name="Normal 4 3 3" xfId="334" xr:uid="{5D6ED1AB-CADD-436C-A5BC-3ED69B1B492D}"/>
    <cellStyle name="Normal 4 4" xfId="335" xr:uid="{A9D7A091-14B9-48EC-A1DF-3BA928563DCA}"/>
    <cellStyle name="Normal 4 4 2" xfId="336" xr:uid="{0F80BDDF-F7C7-4459-BFBD-A6E238886E8E}"/>
    <cellStyle name="Normal 4 5" xfId="337" xr:uid="{A8AADC28-20C8-4A2A-B54D-2D3FED0B7F02}"/>
    <cellStyle name="Normal 4 6" xfId="367" xr:uid="{75ACF777-B4E2-46B2-A5E3-841C003B3098}"/>
    <cellStyle name="Normal 40" xfId="111" xr:uid="{BC39B1CB-6732-42B7-BF67-61B0ACD02F7E}"/>
    <cellStyle name="Normal 40 2" xfId="393" xr:uid="{90E43850-5691-4B3D-9DE4-D71F91657AB5}"/>
    <cellStyle name="Normal 41" xfId="112" xr:uid="{D0F8515D-CCBF-4648-84DE-8365176F4DEC}"/>
    <cellStyle name="Normal 41 2" xfId="394" xr:uid="{A0AB76AF-C2D1-41BC-A7F6-71B18B53515E}"/>
    <cellStyle name="Normal 42" xfId="113" xr:uid="{E972B779-B35C-4C4D-89F9-53365BD5069B}"/>
    <cellStyle name="Normal 42 2" xfId="395" xr:uid="{909336EA-14C9-4156-B485-8A9F9DD63C5B}"/>
    <cellStyle name="Normal 43" xfId="114" xr:uid="{24D551CD-3FA3-4100-9CA3-BF50F84CC0E8}"/>
    <cellStyle name="Normal 43 2" xfId="396" xr:uid="{E677AD88-5C74-4584-AAC4-7566F64F20AF}"/>
    <cellStyle name="Normal 44" xfId="115" xr:uid="{4D684460-A9F8-46BB-AC3B-0F8A19DD1E69}"/>
    <cellStyle name="Normal 44 2" xfId="397" xr:uid="{BF0267C3-FB4A-433B-B575-00E7CC786399}"/>
    <cellStyle name="Normal 45" xfId="116" xr:uid="{9CC03012-D118-4A54-A069-FDA3414C14A4}"/>
    <cellStyle name="Normal 45 2" xfId="398" xr:uid="{6A3CB038-0576-4083-99BD-9D07300FFACB}"/>
    <cellStyle name="Normal 46" xfId="117" xr:uid="{8837E02C-7ED6-4FD4-A5C7-DECCD6F63BFF}"/>
    <cellStyle name="Normal 47" xfId="118" xr:uid="{E0CF492B-EC7D-44C4-A526-DFDE694F2A95}"/>
    <cellStyle name="Normal 47 2" xfId="399" xr:uid="{82E362F5-4044-472E-AA23-103D1C55900A}"/>
    <cellStyle name="Normal 48" xfId="119" xr:uid="{19A7EDA4-5B75-4B5C-AA3F-9D67DB9B13E8}"/>
    <cellStyle name="Normal 48 2" xfId="400" xr:uid="{98A97D0D-EE36-4024-BA30-66115F2EE5CA}"/>
    <cellStyle name="Normal 49" xfId="120" xr:uid="{8A24CC52-DCF7-4E6F-881F-5CCC706DA21B}"/>
    <cellStyle name="Normal 49 2" xfId="401" xr:uid="{5EBCCAA5-F6ED-45AE-BED6-59B4E3A8A460}"/>
    <cellStyle name="Normal 5" xfId="121" xr:uid="{4E9BCB1B-6769-4B24-B096-1BD6FD86FB0B}"/>
    <cellStyle name="Normal 5 2" xfId="338" xr:uid="{703B7799-396F-41D0-AEC4-E2739A3950A4}"/>
    <cellStyle name="Normal 5 2 2" xfId="339" xr:uid="{0C40170D-4DFA-4743-ABB7-2C757F953104}"/>
    <cellStyle name="Normal 5 2 2 2" xfId="340" xr:uid="{6DDE76EB-BB67-438B-94A0-D9F0656DA39D}"/>
    <cellStyle name="Normal 5 2 3" xfId="341" xr:uid="{D82978E0-1AFC-4BC8-A547-F27428512EB4}"/>
    <cellStyle name="Normal 5 3" xfId="342" xr:uid="{ABA0426C-8D0B-4561-BF0B-ACCCB995E4EA}"/>
    <cellStyle name="Normal 5 3 2" xfId="343" xr:uid="{851CE829-1861-449A-90BA-78F873A7F166}"/>
    <cellStyle name="Normal 5 4" xfId="344" xr:uid="{192F3FAD-90E1-40C6-9618-2939A4255CF9}"/>
    <cellStyle name="Normal 5 5" xfId="369" xr:uid="{B0510A34-D473-4562-B4FB-EBEF26377ECB}"/>
    <cellStyle name="Normal 5 6" xfId="447" xr:uid="{CD823C2C-A0A7-45ED-B7F3-D3DC15AC963E}"/>
    <cellStyle name="Normal 50" xfId="122" xr:uid="{F63C6A5E-5F07-4FBD-B636-777CCBB1B6BE}"/>
    <cellStyle name="Normal 50 2" xfId="402" xr:uid="{D5B38FBD-9454-4002-A37D-117C7D108FE9}"/>
    <cellStyle name="Normal 51" xfId="123" xr:uid="{6888888D-2A65-4ECB-9579-BA290ABE3B49}"/>
    <cellStyle name="Normal 51 2" xfId="403" xr:uid="{920CDC52-9DBC-4354-A22C-E4F84E2AAE59}"/>
    <cellStyle name="Normal 52" xfId="124" xr:uid="{37192CEA-7C1B-4B2D-B6DD-32CE1E1A1642}"/>
    <cellStyle name="Normal 52 2" xfId="404" xr:uid="{462AAB2A-2F69-42E2-B795-6B7FDF3F7B47}"/>
    <cellStyle name="Normal 53" xfId="125" xr:uid="{074C7FAE-961F-4C57-B350-4D21DB1A894D}"/>
    <cellStyle name="Normal 54" xfId="126" xr:uid="{0F45C36C-5AFE-4B5C-904E-DB3F3418545C}"/>
    <cellStyle name="Normal 54 2" xfId="405" xr:uid="{417F66CF-F0AE-434C-8332-74F3AF919C7D}"/>
    <cellStyle name="Normal 55" xfId="127" xr:uid="{808EB9B9-D24B-4507-8ADA-CA0DD8D86AAB}"/>
    <cellStyle name="Normal 55 2" xfId="406" xr:uid="{48878F22-1C07-45C1-A6B6-932569F1B0C6}"/>
    <cellStyle name="Normal 56" xfId="128" xr:uid="{85F50DF7-258F-4D98-B00C-A96B3B216C4C}"/>
    <cellStyle name="Normal 56 2" xfId="407" xr:uid="{3400989F-6FFB-413E-A9AD-F07FC1541368}"/>
    <cellStyle name="Normal 57" xfId="129" xr:uid="{70F2C1A1-205A-45E6-8D8B-710FEC241E88}"/>
    <cellStyle name="Normal 57 2" xfId="408" xr:uid="{5774A67D-AF11-4B48-8D9E-DC75270DC6C4}"/>
    <cellStyle name="Normal 58" xfId="130" xr:uid="{D95C90DF-7747-424F-B56F-DE2B454328B8}"/>
    <cellStyle name="Normal 58 2" xfId="246" xr:uid="{0710A542-8B19-4537-96A3-047BD68C4FF8}"/>
    <cellStyle name="Normal 59" xfId="131" xr:uid="{9ADBD61F-862F-4079-8F64-CF1052860471}"/>
    <cellStyle name="Normal 6" xfId="132" xr:uid="{807BD129-9DF1-4EE4-8535-48D6DD045118}"/>
    <cellStyle name="Normal 6 2" xfId="345" xr:uid="{3F6D47EA-9D2A-4099-BE77-49D3D8EFDF40}"/>
    <cellStyle name="Normal 6 2 2" xfId="346" xr:uid="{95AE16C0-9356-4704-97F5-BEBB88C7FBEB}"/>
    <cellStyle name="Normal 6 2 2 2" xfId="347" xr:uid="{A368CEA4-9545-4713-8674-4D2A780CCD47}"/>
    <cellStyle name="Normal 6 2 3" xfId="348" xr:uid="{3C04152B-61F2-4396-A4BF-95999929EE9C}"/>
    <cellStyle name="Normal 6 3" xfId="349" xr:uid="{CA354C02-85BC-44AE-9494-0E2448A54CBD}"/>
    <cellStyle name="Normal 6 3 2" xfId="350" xr:uid="{C2C22A51-8696-48A0-9BD0-9DB0041C31D1}"/>
    <cellStyle name="Normal 6 4" xfId="351" xr:uid="{3405B221-B246-4D40-9C24-F37229468D42}"/>
    <cellStyle name="Normal 6 5" xfId="368" xr:uid="{C14758F9-E24A-4B87-81EC-43E96B1F7E8D}"/>
    <cellStyle name="Normal 60" xfId="133" xr:uid="{C1805756-0351-4BAA-B5F4-7117CC0B780D}"/>
    <cellStyle name="Normal 60 2" xfId="409" xr:uid="{25AF677C-2E78-49E9-BB96-BE3ABA352E1D}"/>
    <cellStyle name="Normal 61" xfId="134" xr:uid="{BB8771EE-D9D9-4509-B223-DD38EDC1EB37}"/>
    <cellStyle name="Normal 61 2" xfId="410" xr:uid="{F7FE500D-4FA2-4887-BDF9-6538375B3593}"/>
    <cellStyle name="Normal 62" xfId="135" xr:uid="{C77FC3A3-E095-451C-B4E1-3CAA359814D9}"/>
    <cellStyle name="Normal 62 2" xfId="411" xr:uid="{5A7030B4-374F-4048-A59B-67EE8952AE81}"/>
    <cellStyle name="Normal 63" xfId="136" xr:uid="{4570140D-E96F-496C-81D0-8BDA08F0A0E7}"/>
    <cellStyle name="Normal 63 2" xfId="412" xr:uid="{C1B0274E-A714-4E0B-90B0-D7C72835EAE4}"/>
    <cellStyle name="Normal 64" xfId="137" xr:uid="{E974BEB4-861E-4D72-9736-D1346D719625}"/>
    <cellStyle name="Normal 64 2" xfId="413" xr:uid="{8C4424DA-BBBE-4DB2-8222-98EDA208530A}"/>
    <cellStyle name="Normal 65" xfId="138" xr:uid="{01302A2F-692B-4369-93B2-A742D3D81BE5}"/>
    <cellStyle name="Normal 65 2" xfId="414" xr:uid="{28FB2FE4-42D0-4012-9162-C19287F21593}"/>
    <cellStyle name="Normal 66" xfId="139" xr:uid="{8A996B46-4CB6-4A36-B775-BCD7AC9D0F62}"/>
    <cellStyle name="Normal 66 2" xfId="415" xr:uid="{04AEA06D-C3B7-4A71-8D18-B1F3A83948C3}"/>
    <cellStyle name="Normal 67" xfId="140" xr:uid="{874BB052-B135-4A1E-AD18-122FD3484C27}"/>
    <cellStyle name="Normal 68" xfId="141" xr:uid="{86AA6DDE-27FF-4675-9D78-4AF0362B8CEE}"/>
    <cellStyle name="Normal 69" xfId="142" xr:uid="{3B86CA3C-F37D-4CF7-B999-08CEFBD69034}"/>
    <cellStyle name="Normal 7" xfId="143" xr:uid="{0F5F5202-FA4F-4662-80C4-F32E2C3E58CC}"/>
    <cellStyle name="Normal 7 2" xfId="352" xr:uid="{4968310A-1D18-411E-AB44-2350C66FD8AB}"/>
    <cellStyle name="Normal 7 2 2" xfId="448" xr:uid="{F4C86764-CB48-4334-AE24-0E1CB043647B}"/>
    <cellStyle name="Normal 7 3" xfId="416" xr:uid="{1EB12F0B-4D44-4188-841C-04D8BDA71535}"/>
    <cellStyle name="Normal 70" xfId="144" xr:uid="{DB837313-03BC-4E50-B7AF-D267D3568C08}"/>
    <cellStyle name="Normal 71" xfId="145" xr:uid="{7998D09F-3143-4868-80F1-CCBC851745BF}"/>
    <cellStyle name="Normal 72" xfId="146" xr:uid="{958E128C-617F-4534-B325-F78397E019FD}"/>
    <cellStyle name="Normal 73" xfId="147" xr:uid="{439C7F3C-8E41-4201-ACF9-987C59723158}"/>
    <cellStyle name="Normal 74" xfId="148" xr:uid="{99794D79-8A59-494C-BB7F-D9C958E259CE}"/>
    <cellStyle name="Normal 75" xfId="149" xr:uid="{0AE49658-AEBC-4155-9373-2990B9EDCAC4}"/>
    <cellStyle name="Normal 76" xfId="150" xr:uid="{1A9D6603-1441-43E8-970D-C47BE0D5A551}"/>
    <cellStyle name="Normal 77" xfId="151" xr:uid="{34071F76-069D-404E-909A-5D7E89EBC7C9}"/>
    <cellStyle name="Normal 78" xfId="152" xr:uid="{134A8EF4-0B89-4044-974A-6E002030C775}"/>
    <cellStyle name="Normal 79" xfId="153" xr:uid="{736C0E7B-5FCB-452E-9DD1-7AF757425F29}"/>
    <cellStyle name="Normal 8" xfId="154" xr:uid="{B89199B8-A376-4EF4-9902-0C4ED06543D6}"/>
    <cellStyle name="Normal 8 2" xfId="417" xr:uid="{9E1B737B-F065-4DF4-959D-651BEFA22D85}"/>
    <cellStyle name="Normal 80" xfId="155" xr:uid="{09707382-5995-4510-A053-BFC54094547C}"/>
    <cellStyle name="Normal 81" xfId="156" xr:uid="{2DF361A9-367C-41C4-9373-F55C2CC22C88}"/>
    <cellStyle name="Normal 82" xfId="157" xr:uid="{3A6F3587-859E-4768-8A1E-692C54A1722D}"/>
    <cellStyle name="Normal 83" xfId="158" xr:uid="{485C48D0-D68A-4BD2-A29D-390E4EF1B0C0}"/>
    <cellStyle name="Normal 84" xfId="159" xr:uid="{C1AD9FFA-8EF2-402F-BED9-485FBA81CEEB}"/>
    <cellStyle name="Normal 85" xfId="160" xr:uid="{04E1FD07-75FF-4010-8EFF-D34832019032}"/>
    <cellStyle name="Normal 86" xfId="161" xr:uid="{EE891677-29F4-4377-87DB-E1C633AD241A}"/>
    <cellStyle name="Normal 87" xfId="162" xr:uid="{6FDBB14C-56DB-4A02-B609-454640434937}"/>
    <cellStyle name="Normal 88" xfId="163" xr:uid="{8CD148A8-6C3C-42C2-84F4-DB73F58EC0B6}"/>
    <cellStyle name="Normal 89" xfId="164" xr:uid="{FEB09736-CF8C-4E23-A155-02E6C4691486}"/>
    <cellStyle name="Normal 9" xfId="165" xr:uid="{6D14B49A-399D-4E54-B9BE-F24EA8522C6E}"/>
    <cellStyle name="Normal 9 2" xfId="418" xr:uid="{3600C378-7DA6-4BF8-836B-505B97C2735C}"/>
    <cellStyle name="Normal 90" xfId="166" xr:uid="{EFA40115-A5E5-48CE-8059-ACEEF345257A}"/>
    <cellStyle name="Normal 91" xfId="167" xr:uid="{7FF39AF2-BDF6-4FEC-B08E-23B7C1876A39}"/>
    <cellStyle name="Normal 92" xfId="168" xr:uid="{C1B0881A-8BDC-4223-9ECF-CC2444558A6C}"/>
    <cellStyle name="Normal 93" xfId="169" xr:uid="{E8EA6487-A7FF-4E61-A915-A9759CE2D201}"/>
    <cellStyle name="Normal 94" xfId="170" xr:uid="{4DC089B9-2583-4C44-BD3D-F6E28810F9EF}"/>
    <cellStyle name="Normal 95" xfId="171" xr:uid="{CEE78ACA-2779-46B0-B56A-4DFFCE97A4BA}"/>
    <cellStyle name="Normal 96" xfId="172" xr:uid="{DC0D7206-10B0-427F-89C0-9832C94D0FA7}"/>
    <cellStyle name="Normal 97" xfId="173" xr:uid="{4830AFA3-4EBE-49D6-9777-27BE4FBE5E4C}"/>
    <cellStyle name="Normal 98" xfId="174" xr:uid="{84B2A2A0-ACB6-4A29-8570-3AD8C8044A9D}"/>
    <cellStyle name="Normal 99" xfId="175" xr:uid="{B6E20744-0480-457C-8DE0-129DA54850B2}"/>
    <cellStyle name="Normal_Sheet1" xfId="476" xr:uid="{36F3DC93-3C52-4DB6-ABC9-EF42B84C7DC8}"/>
    <cellStyle name="Normale_B2020" xfId="481" xr:uid="{A92979B8-F62E-4841-AC2A-BF88544F8FC8}"/>
    <cellStyle name="Note" xfId="21" builtinId="10" customBuiltin="1"/>
    <cellStyle name="Note 2" xfId="176" xr:uid="{5CEC8211-2B1E-4F38-8B95-9FC3A9F7F60B}"/>
    <cellStyle name="Note 3" xfId="177" xr:uid="{A496FC49-47A7-40E1-86BC-2BB246F31561}"/>
    <cellStyle name="Note 4" xfId="178" xr:uid="{59F88749-7634-47F4-997D-EA9EF4644CE2}"/>
    <cellStyle name="Output" xfId="16" builtinId="21" customBuiltin="1"/>
    <cellStyle name="Output 2" xfId="353" xr:uid="{D6D9BCA1-DCD2-4959-AFF2-1368584A47D6}"/>
    <cellStyle name="Parent row" xfId="474" xr:uid="{67556DF0-6B63-4C4A-89A3-66397211E617}"/>
    <cellStyle name="Percent" xfId="2" builtinId="5"/>
    <cellStyle name="Percent 11" xfId="7" xr:uid="{FCD62668-E6FE-4FD2-BDF9-588908E4397E}"/>
    <cellStyle name="Percent 12" xfId="179" xr:uid="{C9281D10-D088-4B15-9530-C87388812BF3}"/>
    <cellStyle name="Percent 13" xfId="180" xr:uid="{60B86D55-2401-450C-A6E2-0E4DB76852CC}"/>
    <cellStyle name="Percent 14" xfId="181" xr:uid="{2AB20B69-956E-4BF5-A752-ACF225CE89ED}"/>
    <cellStyle name="Percent 15" xfId="182" xr:uid="{8369EBF0-147A-45B7-B0C8-0E5B78C50589}"/>
    <cellStyle name="Percent 16" xfId="183" xr:uid="{281ABE96-C6D6-4B9B-B994-6C4C01F0547B}"/>
    <cellStyle name="Percent 17" xfId="184" xr:uid="{77A8C3D6-7D31-4750-A1DC-63B77EC8D7C8}"/>
    <cellStyle name="Percent 18" xfId="185" xr:uid="{6DBDEBE2-49A1-4D44-9335-5C1B805125CB}"/>
    <cellStyle name="Percent 19" xfId="186" xr:uid="{65930E33-1B1E-4AA2-BAB3-B67CE7A3951E}"/>
    <cellStyle name="Percent 2" xfId="187" xr:uid="{70FF3B69-DE12-4AA3-B746-D155BB891880}"/>
    <cellStyle name="Percent 2 2" xfId="354" xr:uid="{4552E388-0E91-4F06-BA69-FF2B354F0781}"/>
    <cellStyle name="Percent 2 2 2" xfId="450" xr:uid="{10E56B5B-95AB-4FCA-98BF-503F28944A28}"/>
    <cellStyle name="Percent 2 2 3" xfId="449" xr:uid="{83D0678F-E3E8-4873-B655-F27D8ED71F3E}"/>
    <cellStyle name="Percent 2 3" xfId="451" xr:uid="{B8F46840-3AA3-4EA5-84BC-46477A933337}"/>
    <cellStyle name="Percent 2 4" xfId="452" xr:uid="{2EFCBDCB-E54D-45D0-9604-C6714A6A65DC}"/>
    <cellStyle name="Percent 20" xfId="188" xr:uid="{12F574E7-BB55-4D01-8F57-62DC00F40EAE}"/>
    <cellStyle name="Percent 21" xfId="189" xr:uid="{2AB6018D-DB69-48C0-B466-1537BD7E15E4}"/>
    <cellStyle name="Percent 22" xfId="190" xr:uid="{4210E877-808F-40B0-922B-1C0425ED9D4A}"/>
    <cellStyle name="Percent 23" xfId="191" xr:uid="{FB50FC39-7139-4E06-9F0F-BAFADA4CF8B2}"/>
    <cellStyle name="Percent 24" xfId="192" xr:uid="{93005062-A6C0-4166-9376-2595117A4507}"/>
    <cellStyle name="Percent 25" xfId="193" xr:uid="{C57A34BA-B7C0-48B4-94CF-75BCA18205FB}"/>
    <cellStyle name="Percent 26" xfId="194" xr:uid="{D28B1543-E22D-42C5-A407-D7FA0308E26E}"/>
    <cellStyle name="Percent 27" xfId="195" xr:uid="{BB30F48D-3B3E-4699-ACD2-CA25605CB0B6}"/>
    <cellStyle name="Percent 28" xfId="196" xr:uid="{BAF377BE-70A8-4C54-9D58-A7740B6066A6}"/>
    <cellStyle name="Percent 29" xfId="197" xr:uid="{69675BC3-22F7-48C2-9BD6-2EDE4C10F02C}"/>
    <cellStyle name="Percent 3" xfId="198" xr:uid="{37F97B14-4F7B-442E-9CD0-FCA38C4AED70}"/>
    <cellStyle name="Percent 3 2" xfId="355" xr:uid="{7C1BDDB2-2818-423F-9D83-379F5D11FE16}"/>
    <cellStyle name="Percent 3 2 2" xfId="356" xr:uid="{2F456ACD-78FB-42EE-A72A-5BD0AC0889DB}"/>
    <cellStyle name="Percent 3 2 2 2" xfId="357" xr:uid="{51F8FF43-1110-4629-A3A9-B66A79C423AC}"/>
    <cellStyle name="Percent 3 2 2 3" xfId="454" xr:uid="{337E9B0A-9965-43F6-ADC6-01737BDF49CD}"/>
    <cellStyle name="Percent 3 2 3" xfId="453" xr:uid="{4D6665E2-649C-4AA6-B417-A77B94091F43}"/>
    <cellStyle name="Percent 3 3" xfId="358" xr:uid="{9207D2C0-E981-4316-BCE8-AE294638A639}"/>
    <cellStyle name="Percent 3 3 2" xfId="359" xr:uid="{0AF82B99-4F79-4B55-BE57-0B5A96AC9C0A}"/>
    <cellStyle name="Percent 3 3 3" xfId="455" xr:uid="{8C5313F8-8A8F-42F8-97B1-930B34102AF3}"/>
    <cellStyle name="Percent 3 4" xfId="360" xr:uid="{8BFF9B01-316D-4BE0-B79A-8FEE25E7A57D}"/>
    <cellStyle name="Percent 3 4 2" xfId="361" xr:uid="{5E6AD332-DFF1-43A2-91D6-798B498FF5F1}"/>
    <cellStyle name="Percent 3 4 3" xfId="456" xr:uid="{1D95FAF0-CEFC-4F00-A97D-BBA41CA97278}"/>
    <cellStyle name="Percent 3 5" xfId="494" xr:uid="{E4E19DCF-DCEC-48CF-B078-118B2D8D5BEA}"/>
    <cellStyle name="Percent 30" xfId="199" xr:uid="{2242004F-E1B9-4702-B88E-F0C81FA228CC}"/>
    <cellStyle name="Percent 31" xfId="200" xr:uid="{EC55D8E3-92C5-4584-A81B-43B18B69E478}"/>
    <cellStyle name="Percent 32" xfId="201" xr:uid="{1B5A66C2-1FC2-4F29-A981-697C047FC6A3}"/>
    <cellStyle name="Percent 33" xfId="202" xr:uid="{8FCC8249-2FF7-4BD5-89B1-DDA512712474}"/>
    <cellStyle name="Percent 34" xfId="203" xr:uid="{8DEAE5C3-2538-4C39-91A1-E2390AFB6DFC}"/>
    <cellStyle name="Percent 35" xfId="204" xr:uid="{6AB409D1-80C9-4881-A400-20E14D9E209E}"/>
    <cellStyle name="Percent 36" xfId="205" xr:uid="{398C4589-DA62-418D-BCED-EC9FA0C04933}"/>
    <cellStyle name="Percent 37" xfId="206" xr:uid="{A23DAD61-D902-484E-8F6D-94F00C663E2C}"/>
    <cellStyle name="Percent 4" xfId="207" xr:uid="{E275CA6C-FB0E-4A95-80B1-FEAC4B7BD39A}"/>
    <cellStyle name="Percent 4 2" xfId="362" xr:uid="{72233BC3-2C6C-474D-9AFB-392A29FFCDBA}"/>
    <cellStyle name="Percent 4 3" xfId="457" xr:uid="{579334E8-1568-4D02-A25B-974CB3298DA3}"/>
    <cellStyle name="Percent 40" xfId="208" xr:uid="{8ABAB2A4-6BDC-47F1-8B24-183EF4921D18}"/>
    <cellStyle name="Percent 41" xfId="209" xr:uid="{B7220FB7-2632-40D9-99F0-400F3EB30C00}"/>
    <cellStyle name="Percent 42" xfId="210" xr:uid="{792658E5-9B37-4A8C-864E-71400F4DD317}"/>
    <cellStyle name="Percent 43" xfId="211" xr:uid="{34C4BA75-6875-4F76-9612-554D31F18D69}"/>
    <cellStyle name="Percent 44" xfId="212" xr:uid="{DF235F8B-49BE-4707-9800-76E2379A1BBE}"/>
    <cellStyle name="Percent 45" xfId="213" xr:uid="{8672FA2C-4EF7-4F01-AE81-49E2BC12D1CF}"/>
    <cellStyle name="Percent 46" xfId="214" xr:uid="{B9D03C4C-B3F5-4D16-AE67-5220E274EB6F}"/>
    <cellStyle name="Percent 47" xfId="215" xr:uid="{3BB315CD-686B-4B91-A750-4F68243A0061}"/>
    <cellStyle name="Percent 48" xfId="216" xr:uid="{DFC3FB1D-0137-4823-B9DF-988E38C4A687}"/>
    <cellStyle name="Percent 49" xfId="217" xr:uid="{E82B0C62-F2D9-4B2A-9B65-628F7BF4A388}"/>
    <cellStyle name="Percent 5" xfId="218" xr:uid="{933DC577-47E8-4F41-982D-3A2F0FAA5815}"/>
    <cellStyle name="Percent 5 2" xfId="459" xr:uid="{9B3D1C65-A5DD-48CC-809A-638F76AE4950}"/>
    <cellStyle name="Percent 5 3" xfId="458" xr:uid="{349FA034-C83D-4C85-97A2-5235DB8A8E4E}"/>
    <cellStyle name="Percent 50" xfId="219" xr:uid="{A788C1D6-DC01-4D6B-8B7B-0DCC7DC6C9AC}"/>
    <cellStyle name="Percent 51" xfId="220" xr:uid="{32503A17-F8E4-49D7-B45A-9C248A7BFC1B}"/>
    <cellStyle name="Percent 52" xfId="221" xr:uid="{F5D64015-15C4-4C9F-865A-60938CAA4169}"/>
    <cellStyle name="Percent 53" xfId="222" xr:uid="{8DA761AD-792F-4B32-B9B6-3B5AE8DB0D80}"/>
    <cellStyle name="Percent 54" xfId="223" xr:uid="{9F237255-DA97-45C0-A1F9-DFF3C1C54618}"/>
    <cellStyle name="Percent 55" xfId="224" xr:uid="{08BB8D67-24B8-4F99-9D00-5DABE43969CF}"/>
    <cellStyle name="Percent 56" xfId="225" xr:uid="{E20C6283-1DF7-48FD-8942-E0D6EC19EA95}"/>
    <cellStyle name="Percent 57" xfId="226" xr:uid="{55DA5A50-2C62-4F73-8AAE-695C50E2478D}"/>
    <cellStyle name="Percent 58" xfId="227" xr:uid="{C5E33009-EE08-4C79-903D-751DD52C277B}"/>
    <cellStyle name="Percent 59" xfId="228" xr:uid="{3E21F755-35FE-4D03-93B7-F588A123998F}"/>
    <cellStyle name="Percent 6" xfId="229" xr:uid="{E01FAD74-1EA1-437E-8094-9C0EEB774931}"/>
    <cellStyle name="Percent 6 2" xfId="460" xr:uid="{334EAA7F-DCDE-4326-9FDC-AE300EDE0A1F}"/>
    <cellStyle name="Percent 60" xfId="230" xr:uid="{F20AD329-6F60-40E4-A79F-616524B932DD}"/>
    <cellStyle name="Percent 61" xfId="231" xr:uid="{C42D9A85-ED1F-4CA2-AABB-9816FD867E81}"/>
    <cellStyle name="Percent 62" xfId="232" xr:uid="{0A2173F6-652F-4707-A76A-E4600975F24C}"/>
    <cellStyle name="Percent 63" xfId="233" xr:uid="{8BB43963-0441-4550-898C-DA806E107F9C}"/>
    <cellStyle name="Percent 64" xfId="234" xr:uid="{A62DFA9D-6946-4CBA-9482-F7C1FAFBCE9F}"/>
    <cellStyle name="Percent 65" xfId="235" xr:uid="{0AF22632-96E7-4677-9EBB-5DA1F8D11B31}"/>
    <cellStyle name="Percent 66" xfId="236" xr:uid="{28CA07BE-4329-4A12-8114-B1B0F60E2F01}"/>
    <cellStyle name="Percent 67" xfId="237" xr:uid="{CF068035-5960-4EC2-B77A-68CFF05F8FC9}"/>
    <cellStyle name="Percent 68" xfId="238" xr:uid="{ABC68F57-6356-4C64-96F7-C06F2DC1DC28}"/>
    <cellStyle name="Percent 69" xfId="239" xr:uid="{0049978B-1CB3-458C-8B30-C1741B5FF2B8}"/>
    <cellStyle name="Percent 7" xfId="240" xr:uid="{E8BA0375-23D7-4BBF-9A3C-519B25B9188A}"/>
    <cellStyle name="Percent 7 2" xfId="461" xr:uid="{E6AE2E8F-FC17-4048-8019-EFAE6B1C8E47}"/>
    <cellStyle name="Percent 70" xfId="241" xr:uid="{B8A13308-9290-41B1-B2AA-F69BEE45F979}"/>
    <cellStyle name="Percent 8" xfId="242" xr:uid="{66D91E1B-91C0-4BFE-A02A-F7D8A3EB09DC}"/>
    <cellStyle name="Percent 8 2" xfId="462" xr:uid="{FC001012-C472-4B4C-96CE-6CC51D4FFF7E}"/>
    <cellStyle name="Percent 9" xfId="243" xr:uid="{D6C4425C-0178-4416-B539-15DE0785600F}"/>
    <cellStyle name="Pourcentage 2" xfId="485" xr:uid="{985C677A-3533-4080-9CE6-81104215707D}"/>
    <cellStyle name="Style 29" xfId="463" xr:uid="{A748B706-81DF-462D-9490-888AA82C9705}"/>
    <cellStyle name="Style 29 2" xfId="464" xr:uid="{28525D97-7EEB-4A27-87C7-B8C64B3C5B1D}"/>
    <cellStyle name="Style 35" xfId="465" xr:uid="{D78C4CC5-0CF3-46C9-8137-5F38CBCAC3B7}"/>
    <cellStyle name="Style 36" xfId="466" xr:uid="{FD7EDEA5-4D03-4201-B750-005DFCF54E4D}"/>
    <cellStyle name="Table title" xfId="472" xr:uid="{12B9A3E7-7D92-42B4-A925-EC1AA9F8D53C}"/>
    <cellStyle name="Title 2" xfId="363" xr:uid="{AF4E682A-BC63-439C-B6B0-5998479C53FC}"/>
    <cellStyle name="Title 3" xfId="42" xr:uid="{1B0F78BB-96AB-408E-9005-EE28AB1EB85A}"/>
    <cellStyle name="Total" xfId="23" builtinId="25" customBuiltin="1"/>
    <cellStyle name="Total 2" xfId="244" xr:uid="{5BF7828B-DB9F-47D3-8519-CB8E6661897D}"/>
    <cellStyle name="Total 2 2" xfId="364" xr:uid="{C7E4DDB7-7BFF-4639-8537-1073FB582359}"/>
    <cellStyle name="Total 2 3" xfId="365" xr:uid="{9A353F07-2894-4942-87CE-469B8F42B4D4}"/>
    <cellStyle name="Total 3" xfId="467" xr:uid="{E1894ECB-01DE-45E7-801C-3FE331FA5044}"/>
    <cellStyle name="Total 3 2" xfId="468" xr:uid="{55E69715-3FBF-4BED-BEDC-FCB37F7291A2}"/>
    <cellStyle name="Total 4" xfId="469" xr:uid="{B275AAC0-9B42-4407-A6B8-E715AE8B51AF}"/>
    <cellStyle name="Total 4 2" xfId="470" xr:uid="{F0E587D7-293F-499C-814B-D4B349D2D497}"/>
    <cellStyle name="Warning Text" xfId="20" builtinId="11" customBuiltin="1"/>
    <cellStyle name="Warning Text 2" xfId="366" xr:uid="{D9CE0A7D-BE4A-4391-8A15-179FC9FE0DC1}"/>
  </cellStyles>
  <dxfs count="22">
    <dxf>
      <numFmt numFmtId="2" formatCode="0.00"/>
    </dxf>
    <dxf>
      <border>
        <left style="medium">
          <color indexed="64"/>
        </left>
        <right style="medium">
          <color indexed="64"/>
        </right>
        <top style="medium">
          <color indexed="64"/>
        </top>
        <bottom style="medium">
          <color indexed="64"/>
        </bottom>
      </border>
    </dxf>
    <dxf>
      <border>
        <bottom style="thin">
          <color indexed="64"/>
        </bottom>
      </border>
    </dxf>
    <dxf>
      <border>
        <bottom style="thin">
          <color indexed="64"/>
        </bottom>
      </border>
    </dxf>
    <dxf>
      <fill>
        <patternFill patternType="solid">
          <bgColor theme="2"/>
        </patternFill>
      </fill>
    </dxf>
    <dxf>
      <fill>
        <patternFill patternType="solid">
          <bgColor theme="2"/>
        </patternFill>
      </fill>
    </dxf>
    <dxf>
      <fill>
        <patternFill patternType="solid">
          <bgColor theme="2"/>
        </patternFill>
      </fill>
    </dxf>
    <dxf>
      <fill>
        <patternFill patternType="solid">
          <bgColor theme="2"/>
        </patternFill>
      </fill>
    </dxf>
    <dxf>
      <border>
        <left style="thin">
          <color indexed="64"/>
        </left>
      </border>
    </dxf>
    <dxf>
      <border>
        <left style="thin">
          <color indexed="64"/>
        </left>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1.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2028825</xdr:colOff>
      <xdr:row>4</xdr:row>
      <xdr:rowOff>95250</xdr:rowOff>
    </xdr:to>
    <xdr:pic>
      <xdr:nvPicPr>
        <xdr:cNvPr id="2" name="Picture 1" descr="epa-rtp_logo.gif">
          <a:extLst>
            <a:ext uri="{FF2B5EF4-FFF2-40B4-BE49-F238E27FC236}">
              <a16:creationId xmlns:a16="http://schemas.microsoft.com/office/drawing/2014/main" id="{E4229B42-357F-45F2-9CD0-F22FAEDC1491}"/>
            </a:ext>
          </a:extLst>
        </xdr:cNvPr>
        <xdr:cNvPicPr>
          <a:picLocks noChangeAspect="1"/>
        </xdr:cNvPicPr>
      </xdr:nvPicPr>
      <xdr:blipFill>
        <a:blip xmlns:r="http://schemas.openxmlformats.org/officeDocument/2006/relationships" r:embed="rId1" cstate="print"/>
        <a:stretch>
          <a:fillRect/>
        </a:stretch>
      </xdr:blipFill>
      <xdr:spPr>
        <a:xfrm>
          <a:off x="0" y="0"/>
          <a:ext cx="2028825" cy="8572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adM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s>
    <sheetDataSet>
      <sheetData sheetId="0"/>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esmia/Documents/VT_NYC_IND_V01_ALL.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nathan Witt" refreshedDate="41862.685123148149" createdVersion="3" refreshedVersion="5" minRefreshableVersion="3" recordCount="90" xr:uid="{CB1BD448-6BB9-47D6-BFFC-1AA30B924F97}">
  <cacheSource type="worksheet">
    <worksheetSource ref="A6:G96" sheet="TechInfo" r:id="rId2"/>
  </cacheSource>
  <cacheFields count="7">
    <cacheField name="Facility Name" numFmtId="0">
      <sharedItems/>
    </cacheField>
    <cacheField name="City" numFmtId="0">
      <sharedItems/>
    </cacheField>
    <cacheField name="State" numFmtId="0">
      <sharedItems/>
    </cacheField>
    <cacheField name="CombustorID" numFmtId="0">
      <sharedItems/>
    </cacheField>
    <cacheField name="Fuel Type" numFmtId="0">
      <sharedItems count="4">
        <s v="Coal"/>
        <s v="Biomass"/>
        <s v="Heavy Liquid"/>
        <s v="Light Liquid"/>
      </sharedItems>
    </cacheField>
    <cacheField name="Combustor Design" numFmtId="0">
      <sharedItems count="8">
        <s v="Stoker/Sloped Grate/Other"/>
        <s v="Fluidized Bed"/>
        <s v="Pulverized Coal"/>
        <s v="Suspension Burner"/>
        <s v="Fuel Cell"/>
        <s v="N/A"/>
        <s v="Dutch Oven/Pile Burner"/>
        <s v="Hybrid Suspension Grate"/>
      </sharedItems>
    </cacheField>
    <cacheField name="Efficiency (%)" numFmtId="0">
      <sharedItems containsSemiMixedTypes="0" containsString="0" containsNumber="1" minValue="45.5" maxValue="9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0">
  <r>
    <s v="Abbott Laboratories - Abbott Park Facility"/>
    <s v="Abbott Park"/>
    <s v="IL"/>
    <s v="Unit 5AP"/>
    <x v="0"/>
    <x v="0"/>
    <n v="79.2"/>
  </r>
  <r>
    <s v="ADM Corn Division - Marshall Facility"/>
    <s v="Marshall"/>
    <s v="MN"/>
    <s v="Coal Boiler #1 EU049"/>
    <x v="0"/>
    <x v="0"/>
    <n v="68.8"/>
  </r>
  <r>
    <s v="ADM Corn Processing CR"/>
    <s v="Cedar Rapids"/>
    <s v="IA"/>
    <s v="EU-530"/>
    <x v="0"/>
    <x v="1"/>
    <n v="96.6"/>
  </r>
  <r>
    <s v="Alcoa Inc. - Warrick Operations"/>
    <s v="Newburgh"/>
    <s v="IN"/>
    <s v="Unit #3"/>
    <x v="0"/>
    <x v="2"/>
    <n v="89.2"/>
  </r>
  <r>
    <s v="Alcoa Inc. - Warrick Operations"/>
    <s v="Newburgh"/>
    <s v="IN"/>
    <s v="Unit #2"/>
    <x v="0"/>
    <x v="2"/>
    <n v="88.6"/>
  </r>
  <r>
    <s v="American Crystal Sugar Company - Crookston"/>
    <s v="Crookston"/>
    <s v="MN"/>
    <s v="Boiler 1"/>
    <x v="0"/>
    <x v="0"/>
    <n v="83.8"/>
  </r>
  <r>
    <s v="Andersen Corporation"/>
    <s v="Bayport"/>
    <s v="MN"/>
    <s v="Boiler 11 EU620"/>
    <x v="1"/>
    <x v="3"/>
    <n v="78.400000000000006"/>
  </r>
  <r>
    <s v="Andersen Corporation"/>
    <s v="Bayport"/>
    <s v="MN"/>
    <s v="Boiler 12 EU621"/>
    <x v="1"/>
    <x v="3"/>
    <n v="78.400000000000006"/>
  </r>
  <r>
    <s v="Anthony Forest Products Company Urbana Sawmill"/>
    <s v="Urbana"/>
    <s v="AR"/>
    <s v="SN-12"/>
    <x v="1"/>
    <x v="4"/>
    <n v="67.2"/>
  </r>
  <r>
    <s v="Appleton"/>
    <s v="West Carrollton"/>
    <s v="OH"/>
    <s v="Boiler 4 (B003)"/>
    <x v="0"/>
    <x v="0"/>
    <n v="79.7"/>
  </r>
  <r>
    <s v="Archer Daniels Midland Co. - Des Moines"/>
    <s v="Des Moines"/>
    <s v="IA"/>
    <s v="Asea Boiler #1"/>
    <x v="0"/>
    <x v="1"/>
    <n v="82.8"/>
  </r>
  <r>
    <s v="BOEING CO. IDS ROTORCRAFT"/>
    <s v="RIDLEY PARK"/>
    <s v="PA"/>
    <s v="033"/>
    <x v="2"/>
    <x v="5"/>
    <n v="88.6"/>
  </r>
  <r>
    <s v="Cargill Inc. Corn Milling Memphis, TN"/>
    <s v="Memphis"/>
    <s v="TN"/>
    <s v="Stoker Boiler 8001"/>
    <x v="0"/>
    <x v="0"/>
    <n v="80.900000000000006"/>
  </r>
  <r>
    <s v="Cargill, Inc. Oilseeds Processing"/>
    <s v="West Fargo"/>
    <s v="ND"/>
    <s v="Foster Wheeler Boiler (EU43)"/>
    <x v="1"/>
    <x v="1"/>
    <n v="62.9"/>
  </r>
  <r>
    <s v="Catalyst Paper (Snowflake) Inc."/>
    <s v="Snowflake"/>
    <s v="AZ"/>
    <s v="Power Boiler #2 Coal"/>
    <x v="0"/>
    <x v="2"/>
    <n v="84.2"/>
  </r>
  <r>
    <s v="City of Escanaba Generating Station"/>
    <s v="Escanaba"/>
    <s v="MI"/>
    <s v="EUBOILER#1"/>
    <x v="0"/>
    <x v="0"/>
    <n v="84.9"/>
  </r>
  <r>
    <s v="Cogen South L.L.C."/>
    <s v="North Charleston"/>
    <s v="SC"/>
    <s v="B001 - Main Boiler"/>
    <x v="0"/>
    <x v="2"/>
    <n v="90.6"/>
  </r>
  <r>
    <s v="Consolidated Grain and Barge Company, Inc."/>
    <s v="Mount Vernon"/>
    <s v="IN"/>
    <s v="P17B"/>
    <x v="1"/>
    <x v="0"/>
    <n v="66.099999999999994"/>
  </r>
  <r>
    <s v="District Energy, St. Paul"/>
    <s v="St. Paul"/>
    <s v="MN"/>
    <s v="EU007"/>
    <x v="1"/>
    <x v="0"/>
    <n v="68.400000000000006"/>
  </r>
  <r>
    <s v="Domtar - Johnsonburg Mill"/>
    <s v="Johnsonburg"/>
    <s v="PA"/>
    <s v="#81 Coal Boiler"/>
    <x v="0"/>
    <x v="0"/>
    <n v="81.3"/>
  </r>
  <r>
    <s v="Domtar - Johnsonburg Mill"/>
    <s v="Johnsonburg"/>
    <s v="PA"/>
    <s v="#82 Coal Boiler"/>
    <x v="0"/>
    <x v="0"/>
    <n v="82.6"/>
  </r>
  <r>
    <s v="Duke Energy Generation Services of Narrows, LLC"/>
    <s v="Narrows"/>
    <s v="VA"/>
    <s v="Boiler #2"/>
    <x v="0"/>
    <x v="2"/>
    <n v="90.8"/>
  </r>
  <r>
    <s v="Duke Energy Generation Services of Narrows, LLC"/>
    <s v="Narrows"/>
    <s v="VA"/>
    <s v="Boiler #3"/>
    <x v="0"/>
    <x v="2"/>
    <n v="91.4"/>
  </r>
  <r>
    <s v="Duke Energy Generation Services of Narrows, LLC"/>
    <s v="Narrows"/>
    <s v="VA"/>
    <s v="Boiler #1"/>
    <x v="0"/>
    <x v="2"/>
    <n v="90.6"/>
  </r>
  <r>
    <s v="DuPont Washington Works"/>
    <s v="Washington"/>
    <s v="WV"/>
    <s v="P05"/>
    <x v="0"/>
    <x v="0"/>
    <n v="76.2"/>
  </r>
  <r>
    <s v="Georgia Pacific - Big Island"/>
    <s v="Big Island"/>
    <s v="VA"/>
    <s v="PWR04 - No. 4 Power Boiler"/>
    <x v="0"/>
    <x v="2"/>
    <n v="66.900000000000006"/>
  </r>
  <r>
    <s v="Georgia Pacific - Leaf River Cellulose, LLC"/>
    <s v="New Augusta"/>
    <s v="MS"/>
    <s v="AA-015 Power Boiler"/>
    <x v="1"/>
    <x v="0"/>
    <n v="80.2"/>
  </r>
  <r>
    <s v="Georgia Pacific - Madison Plywood Facility"/>
    <s v="Madison"/>
    <s v="GA"/>
    <s v="800 Wood Waste Boiler"/>
    <x v="1"/>
    <x v="0"/>
    <n v="91.9"/>
  </r>
  <r>
    <s v="Georgia-Pacific - Brewton Mill"/>
    <s v="Brewton"/>
    <s v="AL"/>
    <s v="BR-PSG0-S026 No. 3 Power Boiler"/>
    <x v="1"/>
    <x v="0"/>
    <n v="68.7"/>
  </r>
  <r>
    <s v="Georgia-Pacific - Muskogee Mill"/>
    <s v="Muskogee"/>
    <s v="OK"/>
    <s v="B-3"/>
    <x v="0"/>
    <x v="2"/>
    <n v="71.5"/>
  </r>
  <r>
    <s v="Georgia-Pacific Chemicals LLC - Russellville, SC"/>
    <s v="Russellville"/>
    <s v="SC"/>
    <s v="FO Boiler"/>
    <x v="3"/>
    <x v="5"/>
    <n v="60.9"/>
  </r>
  <r>
    <s v="Georgia-Pacific Duluth Hardboard"/>
    <s v="Duluth"/>
    <s v="MN"/>
    <s v="EU33 Boiler #3"/>
    <x v="2"/>
    <x v="5"/>
    <n v="73.3"/>
  </r>
  <r>
    <s v="Georgia-Pacific Port Hudson Mill"/>
    <s v="Zachary"/>
    <s v="LA"/>
    <s v="EQT0109 - No. 6 CFB Boiler"/>
    <x v="1"/>
    <x v="1"/>
    <n v="91.7"/>
  </r>
  <r>
    <s v="Georgia-Pacific; Wauna Mill"/>
    <s v="Clatskanie"/>
    <s v="OR"/>
    <s v="EU35 - Fluidized Bed Boiler"/>
    <x v="1"/>
    <x v="1"/>
    <n v="67"/>
  </r>
  <r>
    <s v="Grays Harbor Paper, L. P."/>
    <s v="Hoquiam"/>
    <s v="WA"/>
    <s v="No. 6 Boiler (EU2)"/>
    <x v="1"/>
    <x v="6"/>
    <n v="58.8"/>
  </r>
  <r>
    <s v="Green Bay Packaging Inc.- Green Bay Mill Division"/>
    <s v="Green Bay"/>
    <s v="WI"/>
    <s v="Boiler B26- Coal Fired Boiler"/>
    <x v="0"/>
    <x v="0"/>
    <n v="80.7"/>
  </r>
  <r>
    <s v="Hood Industries, Inc. (Beaumont Plywood Plant)"/>
    <s v="Beaumont"/>
    <s v="MS"/>
    <s v="AA-030 (Wood-Fired Boiler)"/>
    <x v="1"/>
    <x v="0"/>
    <n v="81.2"/>
  </r>
  <r>
    <s v="International Paper Eastover Mill"/>
    <s v="Eastover"/>
    <s v="SC"/>
    <s v="No. 1 Power Boiler"/>
    <x v="0"/>
    <x v="0"/>
    <n v="97"/>
  </r>
  <r>
    <s v="Iowa State University Power Plant"/>
    <s v="Ames"/>
    <s v="IA"/>
    <s v="B2"/>
    <x v="0"/>
    <x v="1"/>
    <n v="82.7"/>
  </r>
  <r>
    <s v="Marlboro Paper Mill"/>
    <s v="Bennettsville"/>
    <s v="SC"/>
    <s v="Hogged Fuel Boiler"/>
    <x v="1"/>
    <x v="0"/>
    <n v="99.8"/>
  </r>
  <r>
    <s v="Monsanto Company - Muscatine"/>
    <s v="Muscatine"/>
    <s v="IA"/>
    <s v="Boiler #8 (EP-195)"/>
    <x v="0"/>
    <x v="0"/>
    <n v="76"/>
  </r>
  <r>
    <s v="Neenah Paper Michigan, Inc."/>
    <s v="Munising"/>
    <s v="MI"/>
    <s v="Boiler 1"/>
    <x v="0"/>
    <x v="0"/>
    <n v="82.9"/>
  </r>
  <r>
    <s v="Nissan North America, Inc."/>
    <s v="Smyrna"/>
    <s v="TN"/>
    <s v="Boiler 3"/>
    <x v="0"/>
    <x v="0"/>
    <n v="67.400000000000006"/>
  </r>
  <r>
    <s v="PolyOne Corporation"/>
    <s v="Henry"/>
    <s v="IL"/>
    <s v="B1"/>
    <x v="0"/>
    <x v="1"/>
    <n v="68.099999999999994"/>
  </r>
  <r>
    <s v="Potlatch Forest Products Corporation"/>
    <s v="St. Maries"/>
    <s v="ID"/>
    <s v="PB-1 CE (Boiler No. 2)"/>
    <x v="1"/>
    <x v="4"/>
    <n v="45.5"/>
  </r>
  <r>
    <s v="Potlatch Forest Products Corporation-Warren"/>
    <s v="Warren"/>
    <s v="AR"/>
    <s v="Wellons Boiler"/>
    <x v="1"/>
    <x v="6"/>
    <n v="60.5"/>
  </r>
  <r>
    <s v="PPG Industries, Inc., Natrium Plant"/>
    <s v="New Martinsville"/>
    <s v="WV"/>
    <s v="R011-Boiler 3"/>
    <x v="0"/>
    <x v="2"/>
    <n v="82.6"/>
  </r>
  <r>
    <s v="Purdue University"/>
    <s v="West Lafayette"/>
    <s v="IN"/>
    <s v="Boiler 5"/>
    <x v="0"/>
    <x v="1"/>
    <n v="76"/>
  </r>
  <r>
    <s v="Riley Creek Lumber Company"/>
    <s v="Laclede"/>
    <s v="ID"/>
    <s v="HFB1"/>
    <x v="1"/>
    <x v="0"/>
    <n v="60"/>
  </r>
  <r>
    <s v="Rock Island Arsenal"/>
    <s v="Rock Island Arsenal"/>
    <s v="IL"/>
    <s v="NBN 12602 (Boiler #1)"/>
    <x v="0"/>
    <x v="0"/>
    <n v="68.099999999999994"/>
  </r>
  <r>
    <s v="Roquette America, INC"/>
    <s v="Keokuk"/>
    <s v="IA"/>
    <s v="Circulating Fluidized Bed Boiler (121)"/>
    <x v="0"/>
    <x v="1"/>
    <n v="87.8"/>
  </r>
  <r>
    <s v="SABIC Innovative Plastics Mt. Vernon, LLC"/>
    <s v="Mt. Vernon"/>
    <s v="IN"/>
    <s v="01-001 BW1 Boiler"/>
    <x v="0"/>
    <x v="2"/>
    <n v="86"/>
  </r>
  <r>
    <s v="SABIC Innovative Plastics Mt. Vernon, LLC"/>
    <s v="Mt. Vernon"/>
    <s v="IN"/>
    <s v="01-001 BW2 Boiler"/>
    <x v="0"/>
    <x v="2"/>
    <n v="83.3"/>
  </r>
  <r>
    <s v="Smart Papers Holdings LLC"/>
    <s v="Hamilton"/>
    <s v="OH"/>
    <s v="B010"/>
    <x v="0"/>
    <x v="2"/>
    <n v="60.9"/>
  </r>
  <r>
    <s v="Smart Papers Holdings LLC"/>
    <s v="Hamilton"/>
    <s v="OH"/>
    <s v="B020"/>
    <x v="0"/>
    <x v="0"/>
    <n v="84.7"/>
  </r>
  <r>
    <s v="Smurfit Stone Container Enterprises, Fernandina Beach Mill"/>
    <s v="Fernandina Beach"/>
    <s v="FL"/>
    <s v="7PB"/>
    <x v="0"/>
    <x v="2"/>
    <n v="85.1"/>
  </r>
  <r>
    <s v="SP Newsprint Co."/>
    <s v="Dublin"/>
    <s v="GA"/>
    <s v="PB2"/>
    <x v="0"/>
    <x v="1"/>
    <n v="83.6"/>
  </r>
  <r>
    <s v="T. B. Simon Power Plant"/>
    <s v="East Lansing"/>
    <s v="MI"/>
    <s v="Unit 1"/>
    <x v="0"/>
    <x v="2"/>
    <n v="79.900000000000006"/>
  </r>
  <r>
    <s v="Tate &amp; Lyle, Sagamore"/>
    <s v="Lafayette"/>
    <s v="IN"/>
    <s v="31B1"/>
    <x v="0"/>
    <x v="2"/>
    <n v="89.2"/>
  </r>
  <r>
    <s v="Temple-Inland"/>
    <s v="Diboll"/>
    <s v="TX"/>
    <s v="PB-44"/>
    <x v="1"/>
    <x v="3"/>
    <n v="87.2"/>
  </r>
  <r>
    <s v="Temple-Inland"/>
    <s v="Thomson"/>
    <s v="GA"/>
    <s v="BW-B001"/>
    <x v="1"/>
    <x v="3"/>
    <n v="98.4"/>
  </r>
  <r>
    <s v="Tennessee Operations, Eastman Chemical Company"/>
    <s v="Kingsport"/>
    <s v="TN"/>
    <s v="Boiler 30"/>
    <x v="0"/>
    <x v="2"/>
    <n v="91.4"/>
  </r>
  <r>
    <s v="Tennessee Operations, Eastman Chemical Company"/>
    <s v="Kingsport"/>
    <s v="TN"/>
    <s v="Boiler 31"/>
    <x v="0"/>
    <x v="2"/>
    <n v="84.7"/>
  </r>
  <r>
    <s v="Tennessee Operations, Eastman Chemical Company"/>
    <s v="Kingsport"/>
    <s v="TN"/>
    <s v="Boiler 27"/>
    <x v="0"/>
    <x v="2"/>
    <n v="88.2"/>
  </r>
  <r>
    <s v="Tennessee Operations, Eastman Chemical Company"/>
    <s v="Kingsport"/>
    <s v="TN"/>
    <s v="Boiler 25"/>
    <x v="0"/>
    <x v="2"/>
    <n v="88.3"/>
  </r>
  <r>
    <s v="The Amalgamated Sugar Company LLC"/>
    <s v="Nampa"/>
    <s v="ID"/>
    <s v="Babcock and Wilcox (B&amp;W)  #1"/>
    <x v="0"/>
    <x v="2"/>
    <n v="79.599999999999994"/>
  </r>
  <r>
    <s v="The Amalgamated Sugar Company LLC"/>
    <s v="Paul"/>
    <s v="ID"/>
    <s v="Erie City Boiler"/>
    <x v="0"/>
    <x v="2"/>
    <n v="77.2"/>
  </r>
  <r>
    <s v="The Amalgamated Sugar Company LLC"/>
    <s v="Nampa"/>
    <s v="ID"/>
    <s v="Riley Boiler"/>
    <x v="0"/>
    <x v="2"/>
    <n v="69.8"/>
  </r>
  <r>
    <s v="The Amalgamated Sugar Company LLC"/>
    <s v="Twin Falls"/>
    <s v="ID"/>
    <s v="S-B1"/>
    <x v="0"/>
    <x v="0"/>
    <n v="75.900000000000006"/>
  </r>
  <r>
    <s v="The Amalgamated Sugar Company LLC"/>
    <s v="Paul"/>
    <s v="ID"/>
    <s v="Babcock and Wilcox (B&amp;W) Boiler"/>
    <x v="0"/>
    <x v="0"/>
    <n v="82.5"/>
  </r>
  <r>
    <s v="The University of Iowa"/>
    <s v="Iowa City"/>
    <s v="IA"/>
    <s v="EP7 Boiler 11"/>
    <x v="0"/>
    <x v="1"/>
    <n v="80.099999999999994"/>
  </r>
  <r>
    <s v="Thilmany Papers Nicolet Mill"/>
    <s v="De Pere"/>
    <s v="WI"/>
    <s v="B23"/>
    <x v="0"/>
    <x v="0"/>
    <n v="98.5"/>
  </r>
  <r>
    <s v="Tyson Foods, Inc."/>
    <s v="Harmony"/>
    <s v="NC"/>
    <s v="TYS-ES-21"/>
    <x v="0"/>
    <x v="0"/>
    <n v="56.6"/>
  </r>
  <r>
    <s v="United States Sugar Corporation Clewiston Mill"/>
    <s v="Clewistion"/>
    <s v="FL"/>
    <s v="Boiler No. 7"/>
    <x v="1"/>
    <x v="7"/>
    <n v="53.6"/>
  </r>
  <r>
    <s v="United States Sugar Corporation Clewiston Mill"/>
    <s v="Clewistion"/>
    <s v="FL"/>
    <s v="Boiler No. 8"/>
    <x v="1"/>
    <x v="7"/>
    <n v="64.900000000000006"/>
  </r>
  <r>
    <s v="United States Sugar Corporation Clewiston Mill"/>
    <s v="Clewistion"/>
    <s v="FL"/>
    <s v="Boiler No. 4"/>
    <x v="1"/>
    <x v="7"/>
    <n v="55"/>
  </r>
  <r>
    <s v="University  of Cincinnati"/>
    <s v="Cincinnati"/>
    <s v="OH"/>
    <s v="B108"/>
    <x v="0"/>
    <x v="0"/>
    <n v="69.8"/>
  </r>
  <r>
    <s v="University of Northern Iowa"/>
    <s v="Cedar Falls"/>
    <s v="IA"/>
    <s v="Boiler #3"/>
    <x v="0"/>
    <x v="2"/>
    <n v="81"/>
  </r>
  <r>
    <s v="University of Notre Dame"/>
    <s v="Notre Dame"/>
    <s v="IN"/>
    <s v="B-4"/>
    <x v="0"/>
    <x v="0"/>
    <n v="90.1"/>
  </r>
  <r>
    <s v="University of Virginia"/>
    <s v="Charlottesville"/>
    <s v="VA"/>
    <s v="7103-1-01R"/>
    <x v="0"/>
    <x v="0"/>
    <n v="58.7"/>
  </r>
  <r>
    <s v="University of Virginia"/>
    <s v="Charlottesville"/>
    <s v="VA"/>
    <s v="7103-1-02R"/>
    <x v="0"/>
    <x v="0"/>
    <n v="80"/>
  </r>
  <r>
    <s v="University of Virginia"/>
    <s v="Charlottesville"/>
    <s v="VA"/>
    <s v="7103-1-05"/>
    <x v="0"/>
    <x v="0"/>
    <n v="71.8"/>
  </r>
  <r>
    <s v="Wausau Paper Corp."/>
    <s v="Mosinee"/>
    <s v="WI"/>
    <s v="# 5 Power Boiler (B24)"/>
    <x v="0"/>
    <x v="0"/>
    <n v="90.2"/>
  </r>
  <r>
    <s v="West Fraser, Inc. - Huttig Mill"/>
    <s v="Huttig"/>
    <s v="AR"/>
    <s v="SN-24"/>
    <x v="1"/>
    <x v="0"/>
    <n v="60.8"/>
  </r>
  <r>
    <s v="Weyerhaeuser Company"/>
    <s v="Bruce"/>
    <s v="MS"/>
    <s v="AA-002 No.2 Boiler"/>
    <x v="1"/>
    <x v="6"/>
    <n v="47.7"/>
  </r>
  <r>
    <s v="Weyerhaeuser Company - Dierks Mill"/>
    <s v="Dierks"/>
    <s v="AR"/>
    <s v="SN-45"/>
    <x v="1"/>
    <x v="6"/>
    <n v="53.4"/>
  </r>
  <r>
    <s v="Weyerhaeuser Company - Dierks Mill"/>
    <s v="Dierks"/>
    <s v="AR"/>
    <s v="SN-32"/>
    <x v="1"/>
    <x v="0"/>
    <n v="77.099999999999994"/>
  </r>
  <r>
    <s v="Weyerhaeuser, Raymond"/>
    <s v="Raymond"/>
    <s v="WA"/>
    <s v="Hog Fuel Boiler EU1"/>
    <x v="1"/>
    <x v="6"/>
    <n v="59.9"/>
  </r>
  <r>
    <s v="Wisconsin Rapids Mill"/>
    <s v="Wisconsin Rapids"/>
    <s v="WI"/>
    <s v="Power Boiler 1 - B21"/>
    <x v="0"/>
    <x v="0"/>
    <n v="67.099999999999994"/>
  </r>
  <r>
    <s v="Wisconsin Rapids Mill"/>
    <s v="Wisconsin Rapids"/>
    <s v="WI"/>
    <s v="Power Boiler 2 - B20"/>
    <x v="0"/>
    <x v="0"/>
    <n v="7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C79BE98-1BD7-44BE-92F2-CFA34ABC0DC7}" name="PivotTable1" cacheId="4082" applyNumberFormats="0" applyBorderFormats="0" applyFontFormats="0" applyPatternFormats="0" applyAlignmentFormats="0" applyWidthHeightFormats="1" dataCaption="Values" updatedVersion="5" minRefreshableVersion="3" showCalcMbrs="0" useAutoFormatting="1" itemPrintTitles="1" createdVersion="3" indent="0" outline="1" outlineData="1" multipleFieldFilters="0">
  <location ref="I6:J22" firstHeaderRow="1" firstDataRow="1" firstDataCol="1"/>
  <pivotFields count="7">
    <pivotField showAll="0"/>
    <pivotField showAll="0"/>
    <pivotField showAll="0"/>
    <pivotField showAll="0"/>
    <pivotField axis="axisRow" showAll="0">
      <items count="5">
        <item x="1"/>
        <item x="0"/>
        <item x="2"/>
        <item x="3"/>
        <item t="default"/>
      </items>
    </pivotField>
    <pivotField axis="axisRow" showAll="0">
      <items count="9">
        <item x="6"/>
        <item x="1"/>
        <item x="4"/>
        <item x="7"/>
        <item x="5"/>
        <item x="2"/>
        <item x="0"/>
        <item x="3"/>
        <item t="default"/>
      </items>
    </pivotField>
    <pivotField dataField="1" showAll="0"/>
  </pivotFields>
  <rowFields count="2">
    <field x="4"/>
    <field x="5"/>
  </rowFields>
  <rowItems count="16">
    <i>
      <x/>
    </i>
    <i r="1">
      <x/>
    </i>
    <i r="1">
      <x v="1"/>
    </i>
    <i r="1">
      <x v="2"/>
    </i>
    <i r="1">
      <x v="3"/>
    </i>
    <i r="1">
      <x v="6"/>
    </i>
    <i r="1">
      <x v="7"/>
    </i>
    <i>
      <x v="1"/>
    </i>
    <i r="1">
      <x v="1"/>
    </i>
    <i r="1">
      <x v="5"/>
    </i>
    <i r="1">
      <x v="6"/>
    </i>
    <i>
      <x v="2"/>
    </i>
    <i r="1">
      <x v="4"/>
    </i>
    <i>
      <x v="3"/>
    </i>
    <i r="1">
      <x v="4"/>
    </i>
    <i t="grand">
      <x/>
    </i>
  </rowItems>
  <colItems count="1">
    <i/>
  </colItems>
  <dataFields count="1">
    <dataField name="Average of Efficiency (%)" fld="6" subtotal="average" baseField="0" baseItem="0" numFmtId="2"/>
  </dataFields>
  <formats count="22">
    <format dxfId="0">
      <pivotArea outline="0" collapsedLevelsAreSubtotals="1" fieldPosition="0"/>
    </format>
    <format dxfId="1">
      <pivotArea type="all" dataOnly="0" outline="0" fieldPosition="0"/>
    </format>
    <format dxfId="2">
      <pivotArea grandRow="1" outline="0" collapsedLevelsAreSubtotals="1" fieldPosition="0"/>
    </format>
    <format dxfId="3">
      <pivotArea dataOnly="0" labelOnly="1" grandRow="1" outline="0" fieldPosition="0"/>
    </format>
    <format dxfId="4">
      <pivotArea field="4" type="button" dataOnly="0" labelOnly="1" outline="0" axis="axisRow" fieldPosition="0"/>
    </format>
    <format dxfId="5">
      <pivotArea dataOnly="0" labelOnly="1" outline="0" axis="axisValues" fieldPosition="0"/>
    </format>
    <format dxfId="6">
      <pivotArea grandRow="1" outline="0" collapsedLevelsAreSubtotals="1" fieldPosition="0"/>
    </format>
    <format dxfId="7">
      <pivotArea dataOnly="0" labelOnly="1" grandRow="1" outline="0" fieldPosition="0"/>
    </format>
    <format dxfId="8">
      <pivotArea outline="0" collapsedLevelsAreSubtotals="1" fieldPosition="0"/>
    </format>
    <format dxfId="9">
      <pivotArea dataOnly="0" labelOnly="1" outline="0" axis="axisValues" fieldPosition="0"/>
    </format>
    <format dxfId="10">
      <pivotArea collapsedLevelsAreSubtotals="1" fieldPosition="0">
        <references count="1">
          <reference field="4" count="1">
            <x v="0"/>
          </reference>
        </references>
      </pivotArea>
    </format>
    <format dxfId="11">
      <pivotArea dataOnly="0" labelOnly="1" fieldPosition="0">
        <references count="1">
          <reference field="4" count="1">
            <x v="0"/>
          </reference>
        </references>
      </pivotArea>
    </format>
    <format dxfId="12">
      <pivotArea collapsedLevelsAreSubtotals="1" fieldPosition="0">
        <references count="1">
          <reference field="4" count="1">
            <x v="1"/>
          </reference>
        </references>
      </pivotArea>
    </format>
    <format dxfId="13">
      <pivotArea dataOnly="0" labelOnly="1" fieldPosition="0">
        <references count="1">
          <reference field="4" count="1">
            <x v="1"/>
          </reference>
        </references>
      </pivotArea>
    </format>
    <format dxfId="14">
      <pivotArea collapsedLevelsAreSubtotals="1" fieldPosition="0">
        <references count="1">
          <reference field="4" count="1">
            <x v="2"/>
          </reference>
        </references>
      </pivotArea>
    </format>
    <format dxfId="15">
      <pivotArea dataOnly="0" labelOnly="1" fieldPosition="0">
        <references count="1">
          <reference field="4" count="1">
            <x v="2"/>
          </reference>
        </references>
      </pivotArea>
    </format>
    <format dxfId="16">
      <pivotArea collapsedLevelsAreSubtotals="1" fieldPosition="0">
        <references count="1">
          <reference field="4" count="1">
            <x v="3"/>
          </reference>
        </references>
      </pivotArea>
    </format>
    <format dxfId="17">
      <pivotArea dataOnly="0" labelOnly="1" fieldPosition="0">
        <references count="1">
          <reference field="4" count="1">
            <x v="3"/>
          </reference>
        </references>
      </pivotArea>
    </format>
    <format dxfId="18">
      <pivotArea collapsedLevelsAreSubtotals="1" fieldPosition="0">
        <references count="2">
          <reference field="4" count="1" selected="0">
            <x v="3"/>
          </reference>
          <reference field="5" count="1">
            <x v="4"/>
          </reference>
        </references>
      </pivotArea>
    </format>
    <format dxfId="19">
      <pivotArea dataOnly="0" labelOnly="1" fieldPosition="0">
        <references count="2">
          <reference field="4" count="1" selected="0">
            <x v="3"/>
          </reference>
          <reference field="5" count="1">
            <x v="4"/>
          </reference>
        </references>
      </pivotArea>
    </format>
    <format dxfId="20">
      <pivotArea field="4" type="button" dataOnly="0" labelOnly="1" outline="0" axis="axisRow" fieldPosition="0"/>
    </format>
    <format dxfId="21">
      <pivotArea dataOnly="0" labelOnly="1" outline="0" axis="axisValues" fieldPosition="0"/>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eddinger.jim@epa.gov" TargetMode="External"/><Relationship Id="rId1" Type="http://schemas.openxmlformats.org/officeDocument/2006/relationships/pivotTable" Target="../pivotTables/pivotTable1.xm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4:J49"/>
  <sheetViews>
    <sheetView workbookViewId="0">
      <selection sqref="A1:J49"/>
    </sheetView>
  </sheetViews>
  <sheetFormatPr defaultRowHeight="14.45"/>
  <cols>
    <col min="2" max="2" width="14.140625" bestFit="1" customWidth="1"/>
    <col min="4" max="4" width="12.140625" bestFit="1" customWidth="1"/>
    <col min="5" max="5" width="60.28515625" bestFit="1" customWidth="1"/>
  </cols>
  <sheetData>
    <row r="4" spans="2:10" s="1" customFormat="1" ht="13.15">
      <c r="B4" s="2" t="s">
        <v>0</v>
      </c>
      <c r="C4" s="3"/>
      <c r="D4" s="3"/>
      <c r="E4" s="3"/>
      <c r="F4" s="3"/>
      <c r="G4" s="3"/>
      <c r="H4" s="3"/>
      <c r="I4" s="3"/>
      <c r="J4" s="3"/>
    </row>
    <row r="5" spans="2:10" s="1" customFormat="1" ht="13.15">
      <c r="B5" s="4" t="s">
        <v>1</v>
      </c>
      <c r="C5" s="4" t="s">
        <v>2</v>
      </c>
      <c r="D5" s="4" t="s">
        <v>3</v>
      </c>
      <c r="E5" s="4" t="s">
        <v>4</v>
      </c>
      <c r="F5" s="4" t="s">
        <v>5</v>
      </c>
      <c r="G5" s="4" t="s">
        <v>6</v>
      </c>
      <c r="H5" s="4" t="s">
        <v>7</v>
      </c>
      <c r="I5" s="4" t="s">
        <v>8</v>
      </c>
      <c r="J5" s="4" t="s">
        <v>9</v>
      </c>
    </row>
    <row r="6" spans="2:10" s="1" customFormat="1" ht="13.15">
      <c r="B6" s="6" t="s">
        <v>10</v>
      </c>
      <c r="C6" s="6"/>
      <c r="D6" s="6"/>
      <c r="E6" s="6"/>
      <c r="F6" s="6"/>
      <c r="G6" s="6"/>
      <c r="H6" s="6"/>
      <c r="I6" s="6"/>
      <c r="J6" s="6"/>
    </row>
    <row r="7" spans="2:10">
      <c r="B7" t="s">
        <v>11</v>
      </c>
      <c r="C7" t="s">
        <v>12</v>
      </c>
      <c r="D7" t="s">
        <v>13</v>
      </c>
      <c r="E7" t="s">
        <v>14</v>
      </c>
      <c r="F7" t="s">
        <v>15</v>
      </c>
    </row>
    <row r="8" spans="2:10">
      <c r="B8" t="s">
        <v>11</v>
      </c>
      <c r="C8" t="s">
        <v>16</v>
      </c>
      <c r="D8" t="s">
        <v>17</v>
      </c>
      <c r="E8" t="s">
        <v>18</v>
      </c>
      <c r="F8" t="s">
        <v>15</v>
      </c>
    </row>
    <row r="9" spans="2:10">
      <c r="B9" t="s">
        <v>11</v>
      </c>
      <c r="C9" t="s">
        <v>16</v>
      </c>
      <c r="D9" t="s">
        <v>19</v>
      </c>
      <c r="E9" t="s">
        <v>20</v>
      </c>
      <c r="F9" t="s">
        <v>15</v>
      </c>
    </row>
    <row r="10" spans="2:10">
      <c r="B10" t="s">
        <v>11</v>
      </c>
      <c r="C10" t="s">
        <v>16</v>
      </c>
      <c r="D10" t="s">
        <v>21</v>
      </c>
      <c r="E10" t="s">
        <v>22</v>
      </c>
      <c r="F10" t="s">
        <v>15</v>
      </c>
    </row>
    <row r="11" spans="2:10">
      <c r="B11" t="s">
        <v>11</v>
      </c>
      <c r="C11" t="s">
        <v>16</v>
      </c>
      <c r="D11" t="s">
        <v>23</v>
      </c>
      <c r="E11" t="s">
        <v>24</v>
      </c>
      <c r="F11" t="s">
        <v>15</v>
      </c>
    </row>
    <row r="12" spans="2:10">
      <c r="B12" t="s">
        <v>11</v>
      </c>
      <c r="C12" t="s">
        <v>16</v>
      </c>
      <c r="D12" t="s">
        <v>25</v>
      </c>
      <c r="E12" t="s">
        <v>26</v>
      </c>
      <c r="F12" t="s">
        <v>15</v>
      </c>
    </row>
    <row r="13" spans="2:10">
      <c r="B13" t="s">
        <v>11</v>
      </c>
      <c r="C13" t="s">
        <v>16</v>
      </c>
      <c r="D13" t="s">
        <v>27</v>
      </c>
      <c r="E13" t="s">
        <v>28</v>
      </c>
      <c r="F13" t="s">
        <v>15</v>
      </c>
    </row>
    <row r="14" spans="2:10">
      <c r="B14" t="s">
        <v>11</v>
      </c>
      <c r="C14" t="s">
        <v>16</v>
      </c>
      <c r="D14" t="s">
        <v>29</v>
      </c>
      <c r="E14" t="s">
        <v>30</v>
      </c>
      <c r="F14" t="s">
        <v>15</v>
      </c>
    </row>
    <row r="15" spans="2:10">
      <c r="B15" s="6" t="s">
        <v>31</v>
      </c>
      <c r="C15" s="6"/>
      <c r="D15" s="6"/>
      <c r="E15" s="6"/>
      <c r="F15" s="6"/>
      <c r="G15" s="6"/>
      <c r="H15" s="6"/>
      <c r="I15" s="6"/>
      <c r="J15" s="6"/>
    </row>
    <row r="16" spans="2:10">
      <c r="B16" t="s">
        <v>11</v>
      </c>
      <c r="C16" t="s">
        <v>16</v>
      </c>
      <c r="D16" t="s">
        <v>32</v>
      </c>
      <c r="E16" t="s">
        <v>33</v>
      </c>
      <c r="F16" t="s">
        <v>15</v>
      </c>
      <c r="H16" s="658" t="s">
        <v>34</v>
      </c>
      <c r="I16" s="658" t="s">
        <v>35</v>
      </c>
      <c r="J16" s="658" t="s">
        <v>36</v>
      </c>
    </row>
    <row r="17" spans="2:10">
      <c r="B17" s="6" t="s">
        <v>37</v>
      </c>
      <c r="C17" s="6"/>
      <c r="D17" s="6"/>
      <c r="E17" s="6"/>
      <c r="F17" s="6"/>
      <c r="G17" s="6"/>
      <c r="H17" s="6"/>
      <c r="I17" s="6"/>
      <c r="J17" s="6"/>
    </row>
    <row r="18" spans="2:10">
      <c r="B18" t="s">
        <v>11</v>
      </c>
      <c r="C18" t="s">
        <v>16</v>
      </c>
      <c r="D18" t="s">
        <v>38</v>
      </c>
      <c r="E18" t="s">
        <v>39</v>
      </c>
      <c r="F18" t="s">
        <v>15</v>
      </c>
      <c r="H18" s="658" t="s">
        <v>34</v>
      </c>
      <c r="I18" s="658" t="s">
        <v>35</v>
      </c>
      <c r="J18" s="658" t="s">
        <v>36</v>
      </c>
    </row>
    <row r="19" spans="2:10">
      <c r="B19" s="6" t="s">
        <v>40</v>
      </c>
      <c r="C19" s="6"/>
      <c r="D19" s="6"/>
      <c r="E19" s="6"/>
      <c r="F19" s="6"/>
      <c r="G19" s="6"/>
      <c r="H19" s="6"/>
      <c r="I19" s="6"/>
      <c r="J19" s="6"/>
    </row>
    <row r="20" spans="2:10">
      <c r="B20" t="s">
        <v>11</v>
      </c>
      <c r="C20" t="s">
        <v>16</v>
      </c>
      <c r="D20" t="s">
        <v>41</v>
      </c>
      <c r="E20" t="s">
        <v>42</v>
      </c>
      <c r="F20" t="s">
        <v>15</v>
      </c>
    </row>
    <row r="21" spans="2:10">
      <c r="B21" t="s">
        <v>11</v>
      </c>
      <c r="C21" t="s">
        <v>16</v>
      </c>
      <c r="D21" t="s">
        <v>43</v>
      </c>
      <c r="E21" t="s">
        <v>44</v>
      </c>
      <c r="F21" t="s">
        <v>15</v>
      </c>
    </row>
    <row r="22" spans="2:10">
      <c r="B22" s="6" t="s">
        <v>45</v>
      </c>
      <c r="C22" s="6"/>
      <c r="D22" s="6"/>
      <c r="E22" s="6"/>
      <c r="F22" s="6"/>
      <c r="G22" s="6"/>
      <c r="H22" s="6"/>
      <c r="I22" s="6"/>
      <c r="J22" s="6"/>
    </row>
    <row r="23" spans="2:10">
      <c r="B23" t="s">
        <v>11</v>
      </c>
      <c r="C23" t="s">
        <v>16</v>
      </c>
      <c r="D23" t="s">
        <v>46</v>
      </c>
      <c r="E23" s="1" t="s">
        <v>47</v>
      </c>
      <c r="F23" t="s">
        <v>15</v>
      </c>
    </row>
    <row r="24" spans="2:10">
      <c r="B24" t="s">
        <v>11</v>
      </c>
      <c r="C24" t="s">
        <v>16</v>
      </c>
      <c r="D24" t="s">
        <v>48</v>
      </c>
      <c r="E24" s="1" t="s">
        <v>49</v>
      </c>
      <c r="F24" t="s">
        <v>15</v>
      </c>
    </row>
    <row r="25" spans="2:10">
      <c r="B25" t="s">
        <v>11</v>
      </c>
      <c r="C25" t="s">
        <v>16</v>
      </c>
      <c r="D25" t="s">
        <v>50</v>
      </c>
      <c r="E25" s="1" t="s">
        <v>51</v>
      </c>
      <c r="F25" t="s">
        <v>15</v>
      </c>
    </row>
    <row r="26" spans="2:10">
      <c r="B26" t="s">
        <v>11</v>
      </c>
      <c r="C26" t="s">
        <v>16</v>
      </c>
      <c r="D26" t="s">
        <v>52</v>
      </c>
      <c r="E26" t="s">
        <v>53</v>
      </c>
      <c r="F26" t="s">
        <v>15</v>
      </c>
    </row>
    <row r="27" spans="2:10">
      <c r="B27" t="s">
        <v>11</v>
      </c>
      <c r="C27" t="s">
        <v>16</v>
      </c>
      <c r="D27" t="s">
        <v>54</v>
      </c>
      <c r="E27" t="s">
        <v>55</v>
      </c>
      <c r="F27" t="s">
        <v>15</v>
      </c>
    </row>
    <row r="28" spans="2:10">
      <c r="B28" t="s">
        <v>11</v>
      </c>
      <c r="C28" t="s">
        <v>16</v>
      </c>
      <c r="D28" t="s">
        <v>56</v>
      </c>
      <c r="E28" t="s">
        <v>57</v>
      </c>
      <c r="F28" t="s">
        <v>15</v>
      </c>
    </row>
    <row r="29" spans="2:10">
      <c r="B29" s="6" t="s">
        <v>58</v>
      </c>
      <c r="C29" s="6"/>
      <c r="D29" s="6"/>
      <c r="E29" s="6"/>
      <c r="F29" s="6"/>
      <c r="G29" s="6"/>
      <c r="H29" s="6"/>
      <c r="I29" s="6"/>
      <c r="J29" s="6"/>
    </row>
    <row r="30" spans="2:10">
      <c r="B30" t="s">
        <v>11</v>
      </c>
      <c r="C30" t="s">
        <v>59</v>
      </c>
      <c r="D30" s="1" t="s">
        <v>60</v>
      </c>
      <c r="E30" s="1" t="s">
        <v>61</v>
      </c>
      <c r="F30" t="s">
        <v>62</v>
      </c>
    </row>
    <row r="31" spans="2:10">
      <c r="B31" t="s">
        <v>11</v>
      </c>
      <c r="C31" t="s">
        <v>59</v>
      </c>
      <c r="D31" s="1" t="s">
        <v>63</v>
      </c>
      <c r="E31" s="1" t="s">
        <v>64</v>
      </c>
      <c r="F31" t="s">
        <v>62</v>
      </c>
    </row>
    <row r="32" spans="2:10">
      <c r="B32" t="s">
        <v>11</v>
      </c>
      <c r="C32" t="s">
        <v>59</v>
      </c>
      <c r="D32" s="1" t="s">
        <v>65</v>
      </c>
      <c r="E32" s="1" t="s">
        <v>66</v>
      </c>
      <c r="F32" t="s">
        <v>62</v>
      </c>
    </row>
    <row r="39" spans="2:6">
      <c r="B39" t="s">
        <v>11</v>
      </c>
      <c r="C39" t="s">
        <v>16</v>
      </c>
      <c r="D39" t="s">
        <v>67</v>
      </c>
      <c r="E39" t="s">
        <v>68</v>
      </c>
      <c r="F39" t="s">
        <v>15</v>
      </c>
    </row>
    <row r="40" spans="2:6">
      <c r="B40" t="s">
        <v>11</v>
      </c>
      <c r="C40" t="s">
        <v>16</v>
      </c>
      <c r="D40" t="s">
        <v>69</v>
      </c>
      <c r="E40" t="s">
        <v>70</v>
      </c>
      <c r="F40" t="s">
        <v>15</v>
      </c>
    </row>
    <row r="41" spans="2:6">
      <c r="B41" t="s">
        <v>11</v>
      </c>
      <c r="C41" t="s">
        <v>16</v>
      </c>
      <c r="D41" t="s">
        <v>71</v>
      </c>
      <c r="E41" s="1" t="s">
        <v>72</v>
      </c>
      <c r="F41" t="s">
        <v>15</v>
      </c>
    </row>
    <row r="42" spans="2:6">
      <c r="B42" t="s">
        <v>11</v>
      </c>
      <c r="C42" t="s">
        <v>16</v>
      </c>
      <c r="D42" t="s">
        <v>73</v>
      </c>
      <c r="E42" s="1" t="s">
        <v>74</v>
      </c>
      <c r="F42" t="s">
        <v>15</v>
      </c>
    </row>
    <row r="43" spans="2:6">
      <c r="B43" t="s">
        <v>11</v>
      </c>
      <c r="C43" t="s">
        <v>16</v>
      </c>
      <c r="D43" t="s">
        <v>75</v>
      </c>
      <c r="E43" s="1" t="s">
        <v>76</v>
      </c>
      <c r="F43" t="s">
        <v>15</v>
      </c>
    </row>
    <row r="44" spans="2:6">
      <c r="B44" t="s">
        <v>11</v>
      </c>
      <c r="C44" t="s">
        <v>16</v>
      </c>
      <c r="D44" t="s">
        <v>77</v>
      </c>
      <c r="E44" s="1" t="s">
        <v>78</v>
      </c>
      <c r="F44" t="s">
        <v>15</v>
      </c>
    </row>
    <row r="45" spans="2:6">
      <c r="B45" t="s">
        <v>11</v>
      </c>
      <c r="C45" t="s">
        <v>16</v>
      </c>
      <c r="D45" t="s">
        <v>79</v>
      </c>
      <c r="E45" s="1" t="s">
        <v>80</v>
      </c>
      <c r="F45" t="s">
        <v>15</v>
      </c>
    </row>
    <row r="46" spans="2:6">
      <c r="B46" t="s">
        <v>11</v>
      </c>
      <c r="C46" t="s">
        <v>16</v>
      </c>
      <c r="D46" t="s">
        <v>81</v>
      </c>
      <c r="E46" s="1" t="s">
        <v>82</v>
      </c>
      <c r="F46" t="s">
        <v>15</v>
      </c>
    </row>
    <row r="47" spans="2:6">
      <c r="B47" t="s">
        <v>11</v>
      </c>
      <c r="C47" t="s">
        <v>16</v>
      </c>
      <c r="D47" t="s">
        <v>83</v>
      </c>
      <c r="E47" s="1" t="s">
        <v>84</v>
      </c>
      <c r="F47" t="s">
        <v>15</v>
      </c>
    </row>
    <row r="48" spans="2:6">
      <c r="B48" t="s">
        <v>11</v>
      </c>
      <c r="C48" t="s">
        <v>16</v>
      </c>
      <c r="D48" t="s">
        <v>85</v>
      </c>
      <c r="E48" s="1" t="s">
        <v>86</v>
      </c>
      <c r="F48" t="s">
        <v>15</v>
      </c>
    </row>
    <row r="49" spans="2:6">
      <c r="B49" t="s">
        <v>11</v>
      </c>
      <c r="C49" t="s">
        <v>16</v>
      </c>
      <c r="D49" t="s">
        <v>87</v>
      </c>
      <c r="E49" t="s">
        <v>88</v>
      </c>
      <c r="F49" t="s">
        <v>15</v>
      </c>
    </row>
  </sheetData>
  <sortState xmlns:xlrd2="http://schemas.microsoft.com/office/spreadsheetml/2017/richdata2" ref="D23:D28">
    <sortCondition ref="D23:D28"/>
  </sortState>
  <phoneticPr fontId="6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AF598-E623-4D07-8EEE-2C79D508A626}">
  <sheetPr>
    <tabColor theme="4" tint="-0.499984740745262"/>
  </sheetPr>
  <dimension ref="A1:Z98"/>
  <sheetViews>
    <sheetView topLeftCell="G1" workbookViewId="0">
      <selection activeCell="F27" sqref="F27"/>
    </sheetView>
  </sheetViews>
  <sheetFormatPr defaultColWidth="9.140625" defaultRowHeight="14.45"/>
  <cols>
    <col min="1" max="1" width="61" bestFit="1" customWidth="1"/>
    <col min="2" max="2" width="20.85546875" bestFit="1" customWidth="1"/>
    <col min="3" max="3" width="11.5703125" bestFit="1" customWidth="1"/>
    <col min="4" max="4" width="38.140625" bestFit="1" customWidth="1"/>
    <col min="5" max="5" width="15.5703125" bestFit="1" customWidth="1"/>
    <col min="6" max="6" width="27.85546875" bestFit="1" customWidth="1"/>
    <col min="7" max="7" width="19.140625" bestFit="1" customWidth="1"/>
    <col min="9" max="9" width="31.140625" customWidth="1"/>
    <col min="10" max="10" width="24.140625" bestFit="1" customWidth="1"/>
    <col min="11" max="11" width="10.7109375" bestFit="1" customWidth="1"/>
    <col min="13" max="13" width="18.7109375" bestFit="1" customWidth="1"/>
    <col min="15" max="15" width="13.85546875" customWidth="1"/>
    <col min="16" max="16" width="10.5703125" bestFit="1" customWidth="1"/>
    <col min="18" max="18" width="12.85546875" bestFit="1" customWidth="1"/>
    <col min="19" max="19" width="13.42578125" bestFit="1" customWidth="1"/>
    <col min="21" max="21" width="13.85546875" bestFit="1" customWidth="1"/>
    <col min="22" max="22" width="10.5703125" bestFit="1" customWidth="1"/>
    <col min="24" max="24" width="12.85546875" bestFit="1" customWidth="1"/>
    <col min="25" max="25" width="13.42578125" bestFit="1" customWidth="1"/>
    <col min="26" max="26" width="73.5703125" bestFit="1" customWidth="1"/>
  </cols>
  <sheetData>
    <row r="1" spans="1:26" ht="75" customHeight="1">
      <c r="A1" s="492"/>
      <c r="B1" s="493" t="s">
        <v>538</v>
      </c>
      <c r="C1" s="492"/>
      <c r="D1" s="739"/>
      <c r="E1" s="739"/>
      <c r="F1" s="739"/>
      <c r="G1" s="739"/>
      <c r="H1" s="739"/>
      <c r="I1" s="739"/>
      <c r="J1" s="739"/>
      <c r="K1" s="739"/>
      <c r="L1" s="739"/>
      <c r="M1" s="739"/>
      <c r="N1" s="739"/>
      <c r="O1" s="739"/>
      <c r="P1" s="739"/>
      <c r="Q1" s="739"/>
      <c r="R1" s="739"/>
      <c r="S1" s="739"/>
      <c r="T1" s="739"/>
      <c r="U1" s="739"/>
      <c r="V1" s="739"/>
      <c r="W1" s="739"/>
      <c r="X1" s="739"/>
      <c r="Y1" s="739"/>
      <c r="Z1" s="189"/>
    </row>
    <row r="2" spans="1:26" ht="11.25" customHeight="1"/>
    <row r="3" spans="1:26" ht="30" customHeight="1">
      <c r="A3" s="671" t="s">
        <v>539</v>
      </c>
      <c r="B3" s="671"/>
      <c r="C3" s="671"/>
      <c r="D3" s="671"/>
      <c r="E3" s="671"/>
      <c r="F3" s="671"/>
      <c r="G3" s="671"/>
      <c r="H3" s="671"/>
    </row>
    <row r="4" spans="1:26" ht="11.25" customHeight="1"/>
    <row r="5" spans="1:26" ht="15" thickBot="1">
      <c r="A5" s="192" t="s">
        <v>540</v>
      </c>
      <c r="I5" s="192" t="s">
        <v>541</v>
      </c>
      <c r="M5" s="192" t="s">
        <v>542</v>
      </c>
    </row>
    <row r="6" spans="1:26" s="495" customFormat="1">
      <c r="A6" s="659" t="s">
        <v>543</v>
      </c>
      <c r="B6" s="494" t="s">
        <v>544</v>
      </c>
      <c r="C6" s="494" t="s">
        <v>545</v>
      </c>
      <c r="D6" s="661" t="s">
        <v>546</v>
      </c>
      <c r="E6" s="660" t="s">
        <v>547</v>
      </c>
      <c r="F6" s="494" t="s">
        <v>548</v>
      </c>
      <c r="G6" s="661" t="s">
        <v>549</v>
      </c>
      <c r="I6" s="567" t="s">
        <v>550</v>
      </c>
      <c r="J6" s="496" t="s">
        <v>551</v>
      </c>
      <c r="N6" s="672" t="s">
        <v>552</v>
      </c>
      <c r="O6" s="673"/>
      <c r="P6" s="673"/>
      <c r="Q6" s="673"/>
      <c r="R6" s="673"/>
      <c r="S6" s="673"/>
      <c r="T6" s="672" t="s">
        <v>553</v>
      </c>
      <c r="U6" s="673"/>
      <c r="V6" s="673"/>
      <c r="W6" s="673"/>
      <c r="X6" s="673"/>
      <c r="Y6" s="674"/>
      <c r="Z6"/>
    </row>
    <row r="7" spans="1:26">
      <c r="A7" s="497" t="s">
        <v>554</v>
      </c>
      <c r="B7" s="498" t="s">
        <v>555</v>
      </c>
      <c r="C7" s="498" t="s">
        <v>556</v>
      </c>
      <c r="D7" s="499" t="s">
        <v>557</v>
      </c>
      <c r="E7" t="s">
        <v>558</v>
      </c>
      <c r="F7" s="498" t="s">
        <v>559</v>
      </c>
      <c r="G7" s="499">
        <v>79.2</v>
      </c>
      <c r="I7" s="500" t="s">
        <v>560</v>
      </c>
      <c r="J7" s="501">
        <v>69.803703703703718</v>
      </c>
      <c r="M7" s="502"/>
      <c r="N7" s="503" t="s">
        <v>558</v>
      </c>
      <c r="O7" s="504" t="s">
        <v>561</v>
      </c>
      <c r="P7" s="505" t="s">
        <v>475</v>
      </c>
      <c r="Q7" s="504" t="s">
        <v>562</v>
      </c>
      <c r="R7" s="506" t="s">
        <v>563</v>
      </c>
      <c r="S7" s="507" t="s">
        <v>564</v>
      </c>
      <c r="T7" s="503" t="s">
        <v>558</v>
      </c>
      <c r="U7" s="504" t="s">
        <v>561</v>
      </c>
      <c r="V7" s="508" t="s">
        <v>475</v>
      </c>
      <c r="W7" s="504" t="s">
        <v>562</v>
      </c>
      <c r="X7" s="506" t="s">
        <v>563</v>
      </c>
      <c r="Y7" s="509" t="s">
        <v>564</v>
      </c>
    </row>
    <row r="8" spans="1:26">
      <c r="A8" s="497" t="s">
        <v>565</v>
      </c>
      <c r="B8" s="498" t="s">
        <v>566</v>
      </c>
      <c r="C8" s="498" t="s">
        <v>525</v>
      </c>
      <c r="D8" s="499" t="s">
        <v>567</v>
      </c>
      <c r="E8" t="s">
        <v>558</v>
      </c>
      <c r="F8" s="498" t="s">
        <v>559</v>
      </c>
      <c r="G8" s="499">
        <v>68.8</v>
      </c>
      <c r="I8" s="510" t="s">
        <v>568</v>
      </c>
      <c r="J8" s="511">
        <v>56.06</v>
      </c>
      <c r="M8" s="512" t="s">
        <v>569</v>
      </c>
      <c r="N8" s="513"/>
      <c r="O8" s="514"/>
      <c r="P8" s="515"/>
      <c r="Q8" s="514"/>
      <c r="R8" s="514"/>
      <c r="S8" s="515"/>
      <c r="T8" s="516"/>
      <c r="U8" s="514"/>
      <c r="V8" s="514"/>
      <c r="W8" s="515"/>
      <c r="X8" s="514"/>
      <c r="Y8" s="517"/>
    </row>
    <row r="9" spans="1:26">
      <c r="A9" s="497" t="s">
        <v>570</v>
      </c>
      <c r="B9" s="498" t="s">
        <v>571</v>
      </c>
      <c r="C9" s="498" t="s">
        <v>572</v>
      </c>
      <c r="D9" s="499" t="s">
        <v>573</v>
      </c>
      <c r="E9" t="s">
        <v>558</v>
      </c>
      <c r="F9" s="498" t="s">
        <v>574</v>
      </c>
      <c r="G9" s="499">
        <v>96.6</v>
      </c>
      <c r="I9" s="510" t="s">
        <v>574</v>
      </c>
      <c r="J9" s="511">
        <v>73.86666666666666</v>
      </c>
      <c r="M9" s="518" t="s">
        <v>575</v>
      </c>
      <c r="N9" s="519">
        <v>4.5443223247025193</v>
      </c>
      <c r="O9" s="520">
        <v>3.6066050196051669</v>
      </c>
      <c r="P9" s="521">
        <v>2.6098709722836961</v>
      </c>
      <c r="Q9" s="520">
        <v>3.2623387153546202</v>
      </c>
      <c r="R9" s="522">
        <v>3.2623387153546202</v>
      </c>
      <c r="S9" s="521">
        <v>3.7869352705854347</v>
      </c>
      <c r="T9" s="523">
        <v>1.6319100000000002</v>
      </c>
      <c r="U9" s="524">
        <v>0.65031000000000005</v>
      </c>
      <c r="V9" s="524">
        <v>0.67485000000000006</v>
      </c>
      <c r="W9" s="525">
        <v>0.67485000000000006</v>
      </c>
      <c r="X9" s="522">
        <v>0.58896000000000004</v>
      </c>
      <c r="Y9" s="526">
        <v>1.01841</v>
      </c>
    </row>
    <row r="10" spans="1:26">
      <c r="A10" s="497" t="s">
        <v>576</v>
      </c>
      <c r="B10" s="498" t="s">
        <v>577</v>
      </c>
      <c r="C10" s="498" t="s">
        <v>578</v>
      </c>
      <c r="D10" s="499" t="s">
        <v>579</v>
      </c>
      <c r="E10" t="s">
        <v>558</v>
      </c>
      <c r="F10" s="498" t="s">
        <v>580</v>
      </c>
      <c r="G10" s="499">
        <v>89.2</v>
      </c>
      <c r="I10" s="510" t="s">
        <v>581</v>
      </c>
      <c r="J10" s="511">
        <v>56.35</v>
      </c>
      <c r="M10" s="527" t="s">
        <v>582</v>
      </c>
      <c r="N10" s="528" t="s">
        <v>583</v>
      </c>
      <c r="O10" s="529" t="s">
        <v>583</v>
      </c>
      <c r="P10" s="530" t="s">
        <v>583</v>
      </c>
      <c r="Q10" s="529" t="s">
        <v>583</v>
      </c>
      <c r="R10" s="520">
        <v>3.5885725868900824</v>
      </c>
      <c r="S10" s="530" t="s">
        <v>583</v>
      </c>
      <c r="T10" s="528" t="s">
        <v>583</v>
      </c>
      <c r="U10" s="529" t="s">
        <v>583</v>
      </c>
      <c r="V10" s="529" t="s">
        <v>583</v>
      </c>
      <c r="W10" s="530" t="s">
        <v>583</v>
      </c>
      <c r="X10" s="520">
        <v>0.61840800000000007</v>
      </c>
      <c r="Y10" s="531" t="s">
        <v>583</v>
      </c>
    </row>
    <row r="11" spans="1:26">
      <c r="A11" s="497" t="s">
        <v>576</v>
      </c>
      <c r="B11" s="498" t="s">
        <v>577</v>
      </c>
      <c r="C11" s="498" t="s">
        <v>578</v>
      </c>
      <c r="D11" s="499" t="s">
        <v>584</v>
      </c>
      <c r="E11" t="s">
        <v>558</v>
      </c>
      <c r="F11" s="498" t="s">
        <v>580</v>
      </c>
      <c r="G11" s="499">
        <v>88.6</v>
      </c>
      <c r="I11" s="510" t="s">
        <v>585</v>
      </c>
      <c r="J11" s="511">
        <v>57.833333333333336</v>
      </c>
      <c r="M11" s="518" t="s">
        <v>586</v>
      </c>
      <c r="N11" s="528" t="s">
        <v>583</v>
      </c>
      <c r="O11" s="529" t="s">
        <v>583</v>
      </c>
      <c r="P11">
        <v>12.270000000000001</v>
      </c>
      <c r="Q11" s="529" t="s">
        <v>583</v>
      </c>
      <c r="R11" s="529" t="s">
        <v>583</v>
      </c>
      <c r="S11" s="530" t="s">
        <v>583</v>
      </c>
      <c r="T11" s="528" t="s">
        <v>583</v>
      </c>
      <c r="U11" s="529" t="s">
        <v>583</v>
      </c>
      <c r="V11" s="520">
        <v>1.2270000000000003</v>
      </c>
      <c r="W11" s="530" t="s">
        <v>583</v>
      </c>
      <c r="X11" s="529" t="s">
        <v>583</v>
      </c>
      <c r="Y11" s="531" t="s">
        <v>583</v>
      </c>
    </row>
    <row r="12" spans="1:26">
      <c r="A12" s="497" t="s">
        <v>587</v>
      </c>
      <c r="B12" s="498" t="s">
        <v>588</v>
      </c>
      <c r="C12" s="498" t="s">
        <v>525</v>
      </c>
      <c r="D12" s="499" t="s">
        <v>589</v>
      </c>
      <c r="E12" t="s">
        <v>558</v>
      </c>
      <c r="F12" s="498" t="s">
        <v>559</v>
      </c>
      <c r="G12" s="499">
        <v>83.8</v>
      </c>
      <c r="I12" s="510" t="s">
        <v>559</v>
      </c>
      <c r="J12" s="511">
        <v>75.419999999999987</v>
      </c>
      <c r="M12" s="518" t="s">
        <v>590</v>
      </c>
      <c r="N12" s="519">
        <v>34.957230000000003</v>
      </c>
      <c r="O12" s="520">
        <v>31.460280000000004</v>
      </c>
      <c r="P12" s="521">
        <v>2.238711615888505</v>
      </c>
      <c r="Q12" s="529" t="s">
        <v>583</v>
      </c>
      <c r="R12" s="520">
        <v>34.9566901617196</v>
      </c>
      <c r="S12" s="530" t="s">
        <v>583</v>
      </c>
      <c r="T12" s="519">
        <v>3.4957230000000004</v>
      </c>
      <c r="U12" s="520">
        <v>3.1460280000000007</v>
      </c>
      <c r="V12" s="520">
        <v>0.22387116158885051</v>
      </c>
      <c r="W12" s="530" t="s">
        <v>583</v>
      </c>
      <c r="X12" s="520">
        <v>3.4956690161719601</v>
      </c>
      <c r="Y12" s="531" t="s">
        <v>583</v>
      </c>
    </row>
    <row r="13" spans="1:26">
      <c r="A13" s="497" t="s">
        <v>591</v>
      </c>
      <c r="B13" s="498" t="s">
        <v>592</v>
      </c>
      <c r="C13" s="498" t="s">
        <v>525</v>
      </c>
      <c r="D13" s="499" t="s">
        <v>593</v>
      </c>
      <c r="E13" t="s">
        <v>560</v>
      </c>
      <c r="F13" s="498" t="s">
        <v>594</v>
      </c>
      <c r="G13" s="499">
        <v>78.400000000000006</v>
      </c>
      <c r="I13" s="510" t="s">
        <v>594</v>
      </c>
      <c r="J13" s="511">
        <v>85.6</v>
      </c>
      <c r="M13" s="532" t="s">
        <v>595</v>
      </c>
      <c r="N13" s="533">
        <v>4.2191896288145303</v>
      </c>
      <c r="O13" s="534">
        <v>3.8269293685392562</v>
      </c>
      <c r="P13" s="535">
        <v>3.8173620451179087</v>
      </c>
      <c r="Q13" s="534">
        <v>4.2191896288145303</v>
      </c>
      <c r="R13" s="534">
        <v>3.6196500000000005</v>
      </c>
      <c r="S13" s="535">
        <v>4.0182758369662253</v>
      </c>
      <c r="T13" s="533">
        <v>0.67507034061032489</v>
      </c>
      <c r="U13" s="534">
        <v>0.61230869896628104</v>
      </c>
      <c r="V13" s="534">
        <v>0.61077792721886537</v>
      </c>
      <c r="W13" s="535">
        <v>0.67507034061032489</v>
      </c>
      <c r="X13" s="534">
        <v>0.5791440000000001</v>
      </c>
      <c r="Y13" s="536">
        <v>0.64292413391459602</v>
      </c>
    </row>
    <row r="14" spans="1:26">
      <c r="A14" s="497" t="s">
        <v>591</v>
      </c>
      <c r="B14" s="498" t="s">
        <v>592</v>
      </c>
      <c r="C14" s="498" t="s">
        <v>525</v>
      </c>
      <c r="D14" s="499" t="s">
        <v>596</v>
      </c>
      <c r="E14" t="s">
        <v>560</v>
      </c>
      <c r="F14" s="498" t="s">
        <v>594</v>
      </c>
      <c r="G14" s="499">
        <v>78.400000000000006</v>
      </c>
      <c r="I14" s="500" t="s">
        <v>558</v>
      </c>
      <c r="J14" s="501">
        <v>80.685000000000002</v>
      </c>
      <c r="M14" s="512" t="s">
        <v>597</v>
      </c>
      <c r="N14" s="497"/>
      <c r="O14" s="498"/>
      <c r="P14" s="515"/>
      <c r="Q14" s="514"/>
      <c r="R14" s="498"/>
      <c r="S14" s="515"/>
      <c r="T14" s="497"/>
      <c r="U14" s="498"/>
      <c r="V14" s="498"/>
      <c r="W14" s="515"/>
      <c r="X14" s="498"/>
      <c r="Y14" s="517"/>
    </row>
    <row r="15" spans="1:26">
      <c r="A15" s="497" t="s">
        <v>598</v>
      </c>
      <c r="B15" s="498" t="s">
        <v>599</v>
      </c>
      <c r="C15" s="498" t="s">
        <v>600</v>
      </c>
      <c r="D15" s="499" t="s">
        <v>601</v>
      </c>
      <c r="E15" t="s">
        <v>560</v>
      </c>
      <c r="F15" s="498" t="s">
        <v>581</v>
      </c>
      <c r="G15" s="499">
        <v>67.2</v>
      </c>
      <c r="I15" s="510" t="s">
        <v>574</v>
      </c>
      <c r="J15" s="511">
        <v>82.212499999999991</v>
      </c>
      <c r="M15" s="518" t="s">
        <v>575</v>
      </c>
      <c r="N15" s="519">
        <v>4.5443223247025193</v>
      </c>
      <c r="O15" s="520">
        <v>3.6066050196051669</v>
      </c>
      <c r="P15" s="521">
        <v>2.6098709722836961</v>
      </c>
      <c r="Q15" s="520">
        <v>4.5443223247025193</v>
      </c>
      <c r="R15" s="520">
        <v>3.2623387153546202</v>
      </c>
      <c r="S15" s="521">
        <v>3.7869352705854347</v>
      </c>
      <c r="T15" s="519">
        <v>1.6319100000000002</v>
      </c>
      <c r="U15" s="520">
        <v>0.65384858769104759</v>
      </c>
      <c r="V15" s="520">
        <v>0.58846372892194299</v>
      </c>
      <c r="W15" s="521">
        <v>0.58846372892194299</v>
      </c>
      <c r="X15" s="520">
        <v>0.58846372892194299</v>
      </c>
      <c r="Y15" s="537">
        <v>0.65384858769104759</v>
      </c>
    </row>
    <row r="16" spans="1:26">
      <c r="A16" s="497" t="s">
        <v>602</v>
      </c>
      <c r="B16" s="498" t="s">
        <v>603</v>
      </c>
      <c r="C16" s="498" t="s">
        <v>604</v>
      </c>
      <c r="D16" s="499" t="s">
        <v>605</v>
      </c>
      <c r="E16" t="s">
        <v>558</v>
      </c>
      <c r="F16" s="498" t="s">
        <v>559</v>
      </c>
      <c r="G16" s="499">
        <v>79.7</v>
      </c>
      <c r="I16" s="510" t="s">
        <v>580</v>
      </c>
      <c r="J16" s="511">
        <v>82.958333333333343</v>
      </c>
      <c r="M16" s="527" t="s">
        <v>582</v>
      </c>
      <c r="N16" s="528" t="s">
        <v>583</v>
      </c>
      <c r="O16" s="529" t="s">
        <v>583</v>
      </c>
      <c r="P16" s="530" t="s">
        <v>583</v>
      </c>
      <c r="Q16" s="529" t="s">
        <v>583</v>
      </c>
      <c r="R16" s="520">
        <v>3.5885725868900824</v>
      </c>
      <c r="S16" s="530" t="s">
        <v>583</v>
      </c>
      <c r="T16" s="528" t="s">
        <v>583</v>
      </c>
      <c r="U16" s="529" t="s">
        <v>583</v>
      </c>
      <c r="V16" s="529" t="s">
        <v>583</v>
      </c>
      <c r="W16" s="530" t="s">
        <v>583</v>
      </c>
      <c r="X16" s="520">
        <v>0.6865410170756</v>
      </c>
      <c r="Y16" s="531" t="s">
        <v>583</v>
      </c>
    </row>
    <row r="17" spans="1:25">
      <c r="A17" s="497" t="s">
        <v>606</v>
      </c>
      <c r="B17" s="498" t="s">
        <v>607</v>
      </c>
      <c r="C17" s="498" t="s">
        <v>572</v>
      </c>
      <c r="D17" s="499" t="s">
        <v>608</v>
      </c>
      <c r="E17" t="s">
        <v>558</v>
      </c>
      <c r="F17" s="498" t="s">
        <v>574</v>
      </c>
      <c r="G17" s="499">
        <v>82.8</v>
      </c>
      <c r="I17" s="510" t="s">
        <v>559</v>
      </c>
      <c r="J17" s="511">
        <v>78.299999999999983</v>
      </c>
      <c r="M17" s="518" t="s">
        <v>590</v>
      </c>
      <c r="N17" s="528" t="s">
        <v>583</v>
      </c>
      <c r="O17" s="520">
        <v>31.461021145547676</v>
      </c>
      <c r="P17" s="521">
        <v>2.238711615888505</v>
      </c>
      <c r="Q17" s="529" t="s">
        <v>583</v>
      </c>
      <c r="R17" s="520">
        <v>34.9566901617196</v>
      </c>
      <c r="S17" s="530" t="s">
        <v>583</v>
      </c>
      <c r="T17" s="528" t="s">
        <v>583</v>
      </c>
      <c r="U17" s="520">
        <v>3.1461021145547678</v>
      </c>
      <c r="V17" s="520">
        <v>0.22387116158885051</v>
      </c>
      <c r="W17" s="530" t="s">
        <v>583</v>
      </c>
      <c r="X17" s="520">
        <v>3.4956690161719601</v>
      </c>
      <c r="Y17" s="531" t="s">
        <v>583</v>
      </c>
    </row>
    <row r="18" spans="1:25">
      <c r="A18" s="497" t="s">
        <v>609</v>
      </c>
      <c r="B18" s="498" t="s">
        <v>610</v>
      </c>
      <c r="C18" s="498" t="s">
        <v>611</v>
      </c>
      <c r="D18" s="499" t="s">
        <v>612</v>
      </c>
      <c r="E18" t="s">
        <v>613</v>
      </c>
      <c r="F18" s="498" t="s">
        <v>583</v>
      </c>
      <c r="G18" s="499">
        <v>88.6</v>
      </c>
      <c r="I18" s="500" t="s">
        <v>613</v>
      </c>
      <c r="J18" s="501">
        <v>80.949999999999989</v>
      </c>
      <c r="M18" s="532" t="s">
        <v>595</v>
      </c>
      <c r="N18" s="533">
        <v>27.116535946559125</v>
      </c>
      <c r="O18" s="534">
        <v>24.595497457196576</v>
      </c>
      <c r="P18" s="535">
        <v>24.534008713553536</v>
      </c>
      <c r="Q18" s="534">
        <v>27.116535946559125</v>
      </c>
      <c r="R18" s="534">
        <v>23.242745097050676</v>
      </c>
      <c r="S18" s="536">
        <v>25.825272330056393</v>
      </c>
      <c r="T18" s="533">
        <v>2.7116535946559126</v>
      </c>
      <c r="U18" s="534">
        <v>2.4595497457196576</v>
      </c>
      <c r="V18" s="534">
        <v>2.4534008713553539</v>
      </c>
      <c r="W18" s="535">
        <v>2.7116535946559126</v>
      </c>
      <c r="X18" s="534">
        <v>2.3242745097050679</v>
      </c>
      <c r="Y18" s="536">
        <v>2.5825272330056395</v>
      </c>
    </row>
    <row r="19" spans="1:25">
      <c r="A19" s="497" t="s">
        <v>614</v>
      </c>
      <c r="B19" s="498" t="s">
        <v>615</v>
      </c>
      <c r="C19" s="498" t="s">
        <v>616</v>
      </c>
      <c r="D19" s="499" t="s">
        <v>617</v>
      </c>
      <c r="E19" t="s">
        <v>558</v>
      </c>
      <c r="F19" s="498" t="s">
        <v>559</v>
      </c>
      <c r="G19" s="499">
        <v>80.900000000000006</v>
      </c>
      <c r="I19" s="510" t="s">
        <v>583</v>
      </c>
      <c r="J19" s="511">
        <v>80.949999999999989</v>
      </c>
      <c r="M19" s="512" t="s">
        <v>618</v>
      </c>
      <c r="N19" s="497"/>
      <c r="O19" s="498"/>
      <c r="Q19" s="514"/>
      <c r="R19" s="498"/>
      <c r="S19" s="517"/>
      <c r="T19" s="497"/>
      <c r="U19" s="498"/>
      <c r="V19" s="498"/>
      <c r="W19" s="515"/>
      <c r="X19" s="498"/>
      <c r="Y19" s="517"/>
    </row>
    <row r="20" spans="1:25">
      <c r="A20" s="497" t="s">
        <v>619</v>
      </c>
      <c r="B20" s="498" t="s">
        <v>620</v>
      </c>
      <c r="C20" s="498" t="s">
        <v>621</v>
      </c>
      <c r="D20" s="499" t="s">
        <v>622</v>
      </c>
      <c r="E20" t="s">
        <v>560</v>
      </c>
      <c r="F20" s="498" t="s">
        <v>574</v>
      </c>
      <c r="G20" s="499">
        <v>62.9</v>
      </c>
      <c r="I20" s="500" t="s">
        <v>623</v>
      </c>
      <c r="J20" s="501">
        <v>60.9</v>
      </c>
      <c r="M20" s="518" t="s">
        <v>575</v>
      </c>
      <c r="N20" s="519">
        <v>4.7942600525611558</v>
      </c>
      <c r="O20" s="529" t="s">
        <v>583</v>
      </c>
      <c r="P20" s="521">
        <v>3.3784388255566586</v>
      </c>
      <c r="Q20" s="529" t="s">
        <v>583</v>
      </c>
      <c r="R20" s="520">
        <v>3.4417673446991217</v>
      </c>
      <c r="S20" s="537">
        <v>3.9952167104676239</v>
      </c>
      <c r="T20" s="519">
        <v>1.6319100000000002</v>
      </c>
      <c r="U20" s="529" t="s">
        <v>583</v>
      </c>
      <c r="V20" s="520">
        <v>0.58846372892194299</v>
      </c>
      <c r="W20" s="530" t="s">
        <v>583</v>
      </c>
      <c r="X20" s="520">
        <v>0.58846372892194299</v>
      </c>
      <c r="Y20" s="537">
        <v>0.65384858769104759</v>
      </c>
    </row>
    <row r="21" spans="1:25">
      <c r="A21" s="497" t="s">
        <v>624</v>
      </c>
      <c r="B21" s="498" t="s">
        <v>625</v>
      </c>
      <c r="C21" s="498" t="s">
        <v>626</v>
      </c>
      <c r="D21" s="499" t="s">
        <v>627</v>
      </c>
      <c r="E21" t="s">
        <v>558</v>
      </c>
      <c r="F21" s="498" t="s">
        <v>580</v>
      </c>
      <c r="G21" s="499">
        <v>84.2</v>
      </c>
      <c r="I21" s="538" t="s">
        <v>583</v>
      </c>
      <c r="J21" s="501">
        <v>60.9</v>
      </c>
      <c r="M21" s="527" t="s">
        <v>582</v>
      </c>
      <c r="N21" s="528" t="s">
        <v>583</v>
      </c>
      <c r="O21" s="529" t="s">
        <v>583</v>
      </c>
      <c r="P21" s="530" t="s">
        <v>583</v>
      </c>
      <c r="Q21" s="529" t="s">
        <v>583</v>
      </c>
      <c r="R21" s="520">
        <v>3.7859440791690342</v>
      </c>
      <c r="S21" s="531" t="s">
        <v>583</v>
      </c>
      <c r="T21" s="528" t="s">
        <v>583</v>
      </c>
      <c r="U21" s="529" t="s">
        <v>583</v>
      </c>
      <c r="V21" s="529" t="s">
        <v>583</v>
      </c>
      <c r="W21" s="530" t="s">
        <v>583</v>
      </c>
      <c r="X21" s="520">
        <v>0.61788691536804019</v>
      </c>
      <c r="Y21" s="531" t="s">
        <v>583</v>
      </c>
    </row>
    <row r="22" spans="1:25">
      <c r="A22" s="497" t="s">
        <v>628</v>
      </c>
      <c r="B22" s="498" t="s">
        <v>629</v>
      </c>
      <c r="C22" s="498" t="s">
        <v>630</v>
      </c>
      <c r="D22" s="499" t="s">
        <v>631</v>
      </c>
      <c r="E22" t="s">
        <v>558</v>
      </c>
      <c r="F22" s="498" t="s">
        <v>559</v>
      </c>
      <c r="G22" s="499">
        <v>84.9</v>
      </c>
      <c r="I22" s="539" t="s">
        <v>632</v>
      </c>
      <c r="J22" s="540">
        <v>77.206666666666678</v>
      </c>
      <c r="M22" s="518" t="s">
        <v>586</v>
      </c>
      <c r="N22" s="528" t="s">
        <v>583</v>
      </c>
      <c r="O22" s="529" t="s">
        <v>583</v>
      </c>
      <c r="P22" s="521">
        <v>177.58015334407696</v>
      </c>
      <c r="Q22" s="529" t="s">
        <v>583</v>
      </c>
      <c r="R22" s="529" t="s">
        <v>583</v>
      </c>
      <c r="S22" s="531" t="s">
        <v>583</v>
      </c>
      <c r="T22" s="528" t="s">
        <v>583</v>
      </c>
      <c r="U22" s="529" t="s">
        <v>583</v>
      </c>
      <c r="V22" s="520">
        <v>21.84703202325149</v>
      </c>
      <c r="W22" s="530" t="s">
        <v>583</v>
      </c>
      <c r="X22" s="529" t="s">
        <v>583</v>
      </c>
      <c r="Y22" s="531" t="s">
        <v>583</v>
      </c>
    </row>
    <row r="23" spans="1:25">
      <c r="A23" s="497" t="s">
        <v>633</v>
      </c>
      <c r="B23" s="498" t="s">
        <v>634</v>
      </c>
      <c r="C23" s="498" t="s">
        <v>635</v>
      </c>
      <c r="D23" s="499" t="s">
        <v>636</v>
      </c>
      <c r="E23" t="s">
        <v>558</v>
      </c>
      <c r="F23" s="498" t="s">
        <v>580</v>
      </c>
      <c r="G23" s="499">
        <v>90.6</v>
      </c>
      <c r="M23" s="518" t="s">
        <v>590</v>
      </c>
      <c r="N23" s="528" t="s">
        <v>583</v>
      </c>
      <c r="O23" s="520">
        <v>31.461021145547676</v>
      </c>
      <c r="P23" s="521">
        <v>2.238711615888505</v>
      </c>
      <c r="Q23" s="529" t="s">
        <v>583</v>
      </c>
      <c r="R23" s="520">
        <v>34.9566901617196</v>
      </c>
      <c r="S23" s="531" t="s">
        <v>583</v>
      </c>
      <c r="T23" s="528" t="s">
        <v>583</v>
      </c>
      <c r="U23" s="520">
        <v>3.1461021145547678</v>
      </c>
      <c r="V23" s="520">
        <v>0.22387116158885051</v>
      </c>
      <c r="W23" s="530" t="s">
        <v>583</v>
      </c>
      <c r="X23" s="520">
        <v>3.4956690161719601</v>
      </c>
      <c r="Y23" s="531" t="s">
        <v>583</v>
      </c>
    </row>
    <row r="24" spans="1:25">
      <c r="A24" s="497" t="s">
        <v>637</v>
      </c>
      <c r="B24" s="498" t="s">
        <v>638</v>
      </c>
      <c r="C24" s="498" t="s">
        <v>578</v>
      </c>
      <c r="D24" s="499" t="s">
        <v>639</v>
      </c>
      <c r="E24" t="s">
        <v>560</v>
      </c>
      <c r="F24" s="498" t="s">
        <v>559</v>
      </c>
      <c r="G24" s="499">
        <v>66.099999999999994</v>
      </c>
      <c r="I24" s="541" t="s">
        <v>640</v>
      </c>
      <c r="J24" s="542"/>
      <c r="K24" s="542"/>
      <c r="M24" s="518" t="s">
        <v>595</v>
      </c>
      <c r="N24" s="519">
        <v>25.707174307312787</v>
      </c>
      <c r="O24" s="520">
        <v>23.317164904592026</v>
      </c>
      <c r="P24" s="521">
        <v>23.258871992330644</v>
      </c>
      <c r="Q24" s="520">
        <v>25.707174307312787</v>
      </c>
      <c r="R24" s="520">
        <v>22.034720834839444</v>
      </c>
      <c r="S24" s="537">
        <v>24.483023149821715</v>
      </c>
      <c r="T24" s="519">
        <v>3.3419326599506625</v>
      </c>
      <c r="U24" s="520">
        <v>3.0312314375969636</v>
      </c>
      <c r="V24" s="520">
        <v>3.0236533590029837</v>
      </c>
      <c r="W24" s="521">
        <v>3.3419326599506625</v>
      </c>
      <c r="X24" s="520">
        <v>2.8645137085291279</v>
      </c>
      <c r="Y24" s="537">
        <v>3.1827930094768231</v>
      </c>
    </row>
    <row r="25" spans="1:25">
      <c r="A25" s="497" t="s">
        <v>641</v>
      </c>
      <c r="B25" s="498" t="s">
        <v>642</v>
      </c>
      <c r="C25" s="498" t="s">
        <v>525</v>
      </c>
      <c r="D25" s="499" t="s">
        <v>643</v>
      </c>
      <c r="E25" t="s">
        <v>560</v>
      </c>
      <c r="F25" s="498" t="s">
        <v>559</v>
      </c>
      <c r="G25" s="499">
        <v>68.400000000000006</v>
      </c>
      <c r="I25" s="543" t="s">
        <v>644</v>
      </c>
      <c r="J25" s="544" t="s">
        <v>645</v>
      </c>
      <c r="K25" s="545" t="s">
        <v>646</v>
      </c>
      <c r="M25" s="532" t="s">
        <v>647</v>
      </c>
      <c r="N25" s="519">
        <v>19.887215999999999</v>
      </c>
      <c r="O25" s="529" t="s">
        <v>583</v>
      </c>
      <c r="P25" s="530" t="s">
        <v>583</v>
      </c>
      <c r="Q25" s="529" t="s">
        <v>583</v>
      </c>
      <c r="R25" s="529" t="s">
        <v>583</v>
      </c>
      <c r="S25" s="531" t="s">
        <v>583</v>
      </c>
      <c r="T25" s="533">
        <v>3.173022</v>
      </c>
      <c r="U25" s="546" t="s">
        <v>583</v>
      </c>
      <c r="V25" s="546" t="s">
        <v>583</v>
      </c>
      <c r="W25" s="547" t="s">
        <v>583</v>
      </c>
      <c r="X25" s="546" t="s">
        <v>583</v>
      </c>
      <c r="Y25" s="548" t="s">
        <v>583</v>
      </c>
    </row>
    <row r="26" spans="1:25">
      <c r="A26" s="497" t="s">
        <v>648</v>
      </c>
      <c r="B26" s="498" t="s">
        <v>649</v>
      </c>
      <c r="C26" s="498" t="s">
        <v>611</v>
      </c>
      <c r="D26" s="499" t="s">
        <v>650</v>
      </c>
      <c r="E26" t="s">
        <v>558</v>
      </c>
      <c r="F26" s="498" t="s">
        <v>559</v>
      </c>
      <c r="G26" s="499">
        <v>81.3</v>
      </c>
      <c r="I26" s="549" t="s">
        <v>558</v>
      </c>
      <c r="J26" s="550">
        <f>GETPIVOTDATA("Efficiency (%)",$I$6,"Fuel Type","Coal")/100</f>
        <v>0.80685000000000007</v>
      </c>
      <c r="K26" s="551">
        <f t="shared" ref="K26:K37" si="0">1/J26</f>
        <v>1.2393877424552271</v>
      </c>
      <c r="M26" s="512" t="s">
        <v>651</v>
      </c>
      <c r="N26" s="740"/>
      <c r="O26" s="741"/>
      <c r="P26" s="742"/>
      <c r="Q26" s="741"/>
      <c r="R26" s="741"/>
      <c r="S26" s="743"/>
      <c r="T26" s="740"/>
      <c r="U26" s="741"/>
      <c r="V26" s="741"/>
      <c r="W26" s="742"/>
      <c r="X26" s="741"/>
      <c r="Y26" s="743"/>
    </row>
    <row r="27" spans="1:25">
      <c r="A27" s="497" t="s">
        <v>648</v>
      </c>
      <c r="B27" s="498" t="s">
        <v>649</v>
      </c>
      <c r="C27" s="498" t="s">
        <v>611</v>
      </c>
      <c r="D27" s="499" t="s">
        <v>652</v>
      </c>
      <c r="E27" t="s">
        <v>558</v>
      </c>
      <c r="F27" s="498" t="s">
        <v>559</v>
      </c>
      <c r="G27" s="499">
        <v>82.6</v>
      </c>
      <c r="I27" s="527" t="s">
        <v>653</v>
      </c>
      <c r="J27" s="552">
        <f>GETPIVOTDATA("Efficiency (%)",$I$6,"Fuel Type","Coal","Combustor Design","Pulverized Coal")/100</f>
        <v>0.82958333333333345</v>
      </c>
      <c r="K27" s="511">
        <f t="shared" si="0"/>
        <v>1.2054244098442992</v>
      </c>
      <c r="M27" s="518" t="s">
        <v>575</v>
      </c>
      <c r="N27" s="519">
        <v>5.4600835487186652</v>
      </c>
      <c r="O27" s="520">
        <v>4.3333996418402059</v>
      </c>
      <c r="P27" s="521">
        <v>3.1463353272225971</v>
      </c>
      <c r="Q27" s="529" t="s">
        <v>583</v>
      </c>
      <c r="R27" s="520">
        <v>3.9329191590282462</v>
      </c>
      <c r="S27" s="531" t="s">
        <v>583</v>
      </c>
      <c r="T27" s="519">
        <v>1.6319100000000002</v>
      </c>
      <c r="U27" s="520">
        <v>0.65384858769104759</v>
      </c>
      <c r="V27" s="520">
        <v>0.58846372892194299</v>
      </c>
      <c r="W27" s="530" t="s">
        <v>583</v>
      </c>
      <c r="X27" s="520">
        <v>0.58846372892194299</v>
      </c>
      <c r="Y27" s="531" t="s">
        <v>583</v>
      </c>
    </row>
    <row r="28" spans="1:25">
      <c r="A28" s="497" t="s">
        <v>654</v>
      </c>
      <c r="B28" s="498" t="s">
        <v>655</v>
      </c>
      <c r="C28" s="498" t="s">
        <v>656</v>
      </c>
      <c r="D28" s="499" t="s">
        <v>657</v>
      </c>
      <c r="E28" t="s">
        <v>558</v>
      </c>
      <c r="F28" s="498" t="s">
        <v>580</v>
      </c>
      <c r="G28" s="499">
        <v>90.8</v>
      </c>
      <c r="I28" s="527" t="s">
        <v>658</v>
      </c>
      <c r="J28" s="552">
        <f>GETPIVOTDATA("Efficiency (%)",$I$6,"Fuel Type","Coal","Combustor Design","Stoker/Sloped Grate/Other")/100</f>
        <v>0.78299999999999981</v>
      </c>
      <c r="K28" s="511">
        <f t="shared" si="0"/>
        <v>1.2771392081736912</v>
      </c>
      <c r="M28" s="527" t="s">
        <v>582</v>
      </c>
      <c r="N28" s="528" t="s">
        <v>583</v>
      </c>
      <c r="O28" s="529" t="s">
        <v>583</v>
      </c>
      <c r="P28" s="530" t="s">
        <v>583</v>
      </c>
      <c r="Q28" s="529" t="s">
        <v>583</v>
      </c>
      <c r="R28" s="520">
        <v>4.3262110749310709</v>
      </c>
      <c r="S28" s="531" t="s">
        <v>583</v>
      </c>
      <c r="T28" s="528" t="s">
        <v>583</v>
      </c>
      <c r="U28" s="529" t="s">
        <v>583</v>
      </c>
      <c r="V28" s="529" t="s">
        <v>583</v>
      </c>
      <c r="W28" s="530" t="s">
        <v>583</v>
      </c>
      <c r="X28" s="520">
        <v>0.61788691536804019</v>
      </c>
      <c r="Y28" s="531" t="s">
        <v>583</v>
      </c>
    </row>
    <row r="29" spans="1:25">
      <c r="A29" s="497" t="s">
        <v>654</v>
      </c>
      <c r="B29" s="498" t="s">
        <v>655</v>
      </c>
      <c r="C29" s="498" t="s">
        <v>656</v>
      </c>
      <c r="D29" s="499" t="s">
        <v>659</v>
      </c>
      <c r="E29" t="s">
        <v>558</v>
      </c>
      <c r="F29" s="498" t="s">
        <v>580</v>
      </c>
      <c r="G29" s="499">
        <v>91.4</v>
      </c>
      <c r="I29" s="553" t="s">
        <v>660</v>
      </c>
      <c r="J29" s="554">
        <f>GETPIVOTDATA("Efficiency (%)",$I$6,"Fuel Type","Coal","Combustor Design","Fluidized Bed")/100</f>
        <v>0.82212499999999988</v>
      </c>
      <c r="K29" s="501">
        <f t="shared" si="0"/>
        <v>1.2163600425726016</v>
      </c>
      <c r="M29" s="518" t="s">
        <v>590</v>
      </c>
      <c r="N29" s="519">
        <v>34.9566901617196</v>
      </c>
      <c r="O29" s="520">
        <v>31.461021145547676</v>
      </c>
      <c r="P29" s="521">
        <v>2.238711615888505</v>
      </c>
      <c r="Q29" s="529" t="s">
        <v>583</v>
      </c>
      <c r="R29" s="520">
        <v>34.9566901617196</v>
      </c>
      <c r="S29" s="531" t="s">
        <v>583</v>
      </c>
      <c r="T29" s="519">
        <v>3.4956690161719601</v>
      </c>
      <c r="U29" s="520">
        <v>3.1461021145547678</v>
      </c>
      <c r="V29" s="520">
        <v>0.22387116158885051</v>
      </c>
      <c r="W29" s="530" t="s">
        <v>583</v>
      </c>
      <c r="X29" s="520">
        <v>3.4956690161719601</v>
      </c>
      <c r="Y29" s="531" t="s">
        <v>583</v>
      </c>
    </row>
    <row r="30" spans="1:25">
      <c r="A30" s="497" t="s">
        <v>654</v>
      </c>
      <c r="B30" s="498" t="s">
        <v>655</v>
      </c>
      <c r="C30" s="498" t="s">
        <v>656</v>
      </c>
      <c r="D30" s="499" t="s">
        <v>661</v>
      </c>
      <c r="E30" t="s">
        <v>558</v>
      </c>
      <c r="F30" s="498" t="s">
        <v>580</v>
      </c>
      <c r="G30" s="499">
        <v>90.6</v>
      </c>
      <c r="I30" s="549" t="s">
        <v>560</v>
      </c>
      <c r="J30" s="550">
        <f>GETPIVOTDATA("Efficiency (%)",$I$6,"Fuel Type","Biomass")/100</f>
        <v>0.69803703703703723</v>
      </c>
      <c r="K30" s="551">
        <f t="shared" si="0"/>
        <v>1.4325887409136728</v>
      </c>
      <c r="M30" s="532" t="s">
        <v>595</v>
      </c>
      <c r="N30" s="533">
        <v>45.841269825402982</v>
      </c>
      <c r="O30" s="534">
        <v>41.579383061590065</v>
      </c>
      <c r="P30" s="535">
        <v>41.475434603936016</v>
      </c>
      <c r="Q30" s="546" t="s">
        <v>583</v>
      </c>
      <c r="R30" s="534">
        <v>39.29251699320254</v>
      </c>
      <c r="S30" s="536">
        <v>43.658352214669506</v>
      </c>
      <c r="T30" s="533">
        <v>4.1257142842862686</v>
      </c>
      <c r="U30" s="534">
        <v>3.7421444755431055</v>
      </c>
      <c r="V30" s="534">
        <v>3.7327891143542411</v>
      </c>
      <c r="W30" s="547" t="s">
        <v>583</v>
      </c>
      <c r="X30" s="534">
        <v>3.5363265293882287</v>
      </c>
      <c r="Y30" s="536">
        <v>3.9292516993202553</v>
      </c>
    </row>
    <row r="31" spans="1:25">
      <c r="A31" s="497" t="s">
        <v>662</v>
      </c>
      <c r="B31" s="498" t="s">
        <v>663</v>
      </c>
      <c r="C31" s="498" t="s">
        <v>664</v>
      </c>
      <c r="D31" s="499" t="s">
        <v>665</v>
      </c>
      <c r="E31" t="s">
        <v>558</v>
      </c>
      <c r="F31" s="498" t="s">
        <v>559</v>
      </c>
      <c r="G31" s="499">
        <v>76.2</v>
      </c>
      <c r="I31" s="527" t="s">
        <v>658</v>
      </c>
      <c r="J31" s="552">
        <f>GETPIVOTDATA("Efficiency (%)",$I$6,"Fuel Type","Biomass","Combustor Design","Stoker/Sloped Grate/Other")/100</f>
        <v>0.75419999999999987</v>
      </c>
      <c r="K31" s="511">
        <f t="shared" si="0"/>
        <v>1.3259082471492976</v>
      </c>
      <c r="M31" s="512" t="s">
        <v>666</v>
      </c>
      <c r="N31" s="497"/>
      <c r="O31" s="498"/>
      <c r="Q31" s="514"/>
      <c r="R31" s="514"/>
      <c r="S31" s="517"/>
      <c r="T31" s="497"/>
      <c r="U31" s="498"/>
      <c r="V31" s="498"/>
      <c r="W31" s="515"/>
      <c r="X31" s="514"/>
      <c r="Y31" s="517"/>
    </row>
    <row r="32" spans="1:25">
      <c r="A32" s="497" t="s">
        <v>667</v>
      </c>
      <c r="B32" s="498" t="s">
        <v>668</v>
      </c>
      <c r="C32" s="498" t="s">
        <v>656</v>
      </c>
      <c r="D32" s="499" t="s">
        <v>669</v>
      </c>
      <c r="E32" t="s">
        <v>558</v>
      </c>
      <c r="F32" s="498" t="s">
        <v>580</v>
      </c>
      <c r="G32" s="499">
        <v>66.900000000000006</v>
      </c>
      <c r="I32" s="527" t="s">
        <v>660</v>
      </c>
      <c r="J32" s="552">
        <f>GETPIVOTDATA("Efficiency (%)",$I$6,"Fuel Type","Biomass","Combustor Design","Fluidized Bed")/100</f>
        <v>0.73866666666666658</v>
      </c>
      <c r="K32" s="511">
        <f t="shared" si="0"/>
        <v>1.3537906137184117</v>
      </c>
      <c r="M32" s="518" t="s">
        <v>575</v>
      </c>
      <c r="N32" s="519">
        <v>4.3157925400720334</v>
      </c>
      <c r="O32" s="520">
        <v>3.4252321746603354</v>
      </c>
      <c r="P32" s="521">
        <v>2.4759663642565584</v>
      </c>
      <c r="Q32" s="529" t="s">
        <v>583</v>
      </c>
      <c r="R32" s="520">
        <v>3.0949579553206976</v>
      </c>
      <c r="S32" s="537">
        <v>3.596493783393361</v>
      </c>
      <c r="T32" s="519">
        <v>1.6319100000000002</v>
      </c>
      <c r="U32" s="520">
        <v>0.65384858769104759</v>
      </c>
      <c r="V32" s="520">
        <v>0.58846372892194299</v>
      </c>
      <c r="W32" s="530" t="s">
        <v>583</v>
      </c>
      <c r="X32" s="520">
        <v>0.58846372892194299</v>
      </c>
      <c r="Y32" s="537">
        <v>0.65384858769104759</v>
      </c>
    </row>
    <row r="33" spans="1:25">
      <c r="A33" s="497" t="s">
        <v>670</v>
      </c>
      <c r="B33" s="498" t="s">
        <v>671</v>
      </c>
      <c r="C33" s="498" t="s">
        <v>672</v>
      </c>
      <c r="D33" s="499" t="s">
        <v>673</v>
      </c>
      <c r="E33" t="s">
        <v>560</v>
      </c>
      <c r="F33" s="498" t="s">
        <v>559</v>
      </c>
      <c r="G33" s="499">
        <v>80.2</v>
      </c>
      <c r="I33" s="527" t="s">
        <v>674</v>
      </c>
      <c r="J33" s="552">
        <f>AVERAGE(GETPIVOTDATA("Efficiency (%)",$I$6,"Fuel Type","Biomass","Combustor Design","Dutch Oven/Pile Burner"),GETPIVOTDATA("Efficiency (%)",$I$6,"Fuel Type","Biomass","Combustor Design","Suspension Burner"))/100</f>
        <v>0.70829999999999993</v>
      </c>
      <c r="K33" s="511">
        <f t="shared" si="0"/>
        <v>1.4118311449950587</v>
      </c>
      <c r="M33" s="527" t="s">
        <v>582</v>
      </c>
      <c r="N33" s="528" t="s">
        <v>583</v>
      </c>
      <c r="O33" s="529" t="s">
        <v>583</v>
      </c>
      <c r="P33" s="530" t="s">
        <v>583</v>
      </c>
      <c r="Q33" s="529" t="s">
        <v>583</v>
      </c>
      <c r="R33" s="520">
        <v>3.4044537508527677</v>
      </c>
      <c r="S33" s="531" t="s">
        <v>583</v>
      </c>
      <c r="T33" s="528" t="s">
        <v>583</v>
      </c>
      <c r="U33" s="529" t="s">
        <v>583</v>
      </c>
      <c r="V33" s="529" t="s">
        <v>583</v>
      </c>
      <c r="W33" s="530" t="s">
        <v>583</v>
      </c>
      <c r="X33" s="520">
        <v>0.61788691536804019</v>
      </c>
      <c r="Y33" s="531" t="s">
        <v>583</v>
      </c>
    </row>
    <row r="34" spans="1:25">
      <c r="A34" s="497" t="s">
        <v>675</v>
      </c>
      <c r="B34" s="498" t="s">
        <v>676</v>
      </c>
      <c r="C34" s="498" t="s">
        <v>677</v>
      </c>
      <c r="D34" s="499" t="s">
        <v>678</v>
      </c>
      <c r="E34" t="s">
        <v>560</v>
      </c>
      <c r="F34" s="498" t="s">
        <v>559</v>
      </c>
      <c r="G34" s="499">
        <v>91.9</v>
      </c>
      <c r="I34" s="527" t="s">
        <v>679</v>
      </c>
      <c r="J34" s="552">
        <f>GETPIVOTDATA("Efficiency (%)",$I$6,"Fuel Type","Biomass","Combustor Design","Fuel Cell")/100</f>
        <v>0.5635</v>
      </c>
      <c r="K34" s="511">
        <f t="shared" si="0"/>
        <v>1.7746228926353149</v>
      </c>
      <c r="M34" s="518" t="s">
        <v>586</v>
      </c>
      <c r="N34" s="528" t="s">
        <v>583</v>
      </c>
      <c r="O34" s="529" t="s">
        <v>583</v>
      </c>
      <c r="P34" s="521">
        <v>177.58015334407696</v>
      </c>
      <c r="Q34" s="529" t="s">
        <v>583</v>
      </c>
      <c r="R34" s="529" t="s">
        <v>583</v>
      </c>
      <c r="S34" s="531" t="s">
        <v>583</v>
      </c>
      <c r="T34" s="528" t="s">
        <v>583</v>
      </c>
      <c r="U34" s="529" t="s">
        <v>583</v>
      </c>
      <c r="V34" s="520">
        <v>21.84703202325149</v>
      </c>
      <c r="W34" s="530" t="s">
        <v>583</v>
      </c>
      <c r="X34" s="529" t="s">
        <v>583</v>
      </c>
      <c r="Y34" s="531" t="s">
        <v>583</v>
      </c>
    </row>
    <row r="35" spans="1:25">
      <c r="A35" s="497" t="s">
        <v>680</v>
      </c>
      <c r="B35" s="498" t="s">
        <v>681</v>
      </c>
      <c r="C35" s="498" t="s">
        <v>682</v>
      </c>
      <c r="D35" s="499" t="s">
        <v>683</v>
      </c>
      <c r="E35" t="s">
        <v>560</v>
      </c>
      <c r="F35" s="498" t="s">
        <v>559</v>
      </c>
      <c r="G35" s="499">
        <v>68.7</v>
      </c>
      <c r="I35" s="553" t="s">
        <v>684</v>
      </c>
      <c r="J35" s="554">
        <f>GETPIVOTDATA("Efficiency (%)",$I$6,"Fuel Type","Biomass","Combustor Design","Hybrid Suspension Grate")/100</f>
        <v>0.57833333333333337</v>
      </c>
      <c r="K35" s="501">
        <f t="shared" si="0"/>
        <v>1.7291066282420748</v>
      </c>
      <c r="M35" s="518" t="s">
        <v>590</v>
      </c>
      <c r="N35" s="519">
        <v>34.957230000000003</v>
      </c>
      <c r="O35" s="529" t="s">
        <v>583</v>
      </c>
      <c r="P35" s="520">
        <v>2.238711615888505</v>
      </c>
      <c r="Q35" s="529" t="s">
        <v>583</v>
      </c>
      <c r="R35" s="520">
        <v>34.9566901617196</v>
      </c>
      <c r="S35" s="537">
        <v>12.270000000000001</v>
      </c>
      <c r="T35" s="519">
        <v>3.4957230000000004</v>
      </c>
      <c r="U35" s="520" t="s">
        <v>583</v>
      </c>
      <c r="V35" s="524">
        <v>0.22387116158885051</v>
      </c>
      <c r="W35" s="530" t="s">
        <v>583</v>
      </c>
      <c r="X35" s="520">
        <v>3.4956690161719601</v>
      </c>
      <c r="Y35" s="537">
        <v>1.2270000000000003</v>
      </c>
    </row>
    <row r="36" spans="1:25">
      <c r="A36" s="497" t="s">
        <v>685</v>
      </c>
      <c r="B36" s="498" t="s">
        <v>686</v>
      </c>
      <c r="C36" s="498" t="s">
        <v>687</v>
      </c>
      <c r="D36" s="499" t="s">
        <v>688</v>
      </c>
      <c r="E36" t="s">
        <v>558</v>
      </c>
      <c r="F36" s="498" t="s">
        <v>580</v>
      </c>
      <c r="G36" s="499">
        <v>71.5</v>
      </c>
      <c r="I36" s="555" t="s">
        <v>689</v>
      </c>
      <c r="J36" s="556">
        <f>GETPIVOTDATA("Efficiency (%)",$I$6,"Fuel Type","Heavy Liquid")/100</f>
        <v>0.80949999999999989</v>
      </c>
      <c r="K36" s="557">
        <f t="shared" si="0"/>
        <v>1.2353304508956147</v>
      </c>
      <c r="M36" s="532" t="s">
        <v>595</v>
      </c>
      <c r="N36" s="533">
        <v>150.90847079250889</v>
      </c>
      <c r="O36" s="534">
        <v>136.87843155783156</v>
      </c>
      <c r="P36" s="535">
        <v>136.53623547893702</v>
      </c>
      <c r="Q36" s="534">
        <v>150.90847079250889</v>
      </c>
      <c r="R36" s="534">
        <v>129.35011782215048</v>
      </c>
      <c r="S36" s="536">
        <v>143.72235313572236</v>
      </c>
      <c r="T36" s="533">
        <v>6.0363388317003555</v>
      </c>
      <c r="U36" s="534">
        <v>5.4751372623132628</v>
      </c>
      <c r="V36" s="534">
        <v>5.4614494191574812</v>
      </c>
      <c r="W36" s="535">
        <v>6.0363388317003555</v>
      </c>
      <c r="X36" s="534">
        <v>5.1740047128860196</v>
      </c>
      <c r="Y36" s="536">
        <v>5.7488941254288948</v>
      </c>
    </row>
    <row r="37" spans="1:25">
      <c r="A37" s="497" t="s">
        <v>690</v>
      </c>
      <c r="B37" s="498" t="s">
        <v>691</v>
      </c>
      <c r="C37" s="498" t="s">
        <v>635</v>
      </c>
      <c r="D37" s="499" t="s">
        <v>692</v>
      </c>
      <c r="E37" t="s">
        <v>623</v>
      </c>
      <c r="F37" s="498" t="s">
        <v>583</v>
      </c>
      <c r="G37" s="499">
        <v>60.9</v>
      </c>
      <c r="I37" s="555" t="s">
        <v>693</v>
      </c>
      <c r="J37" s="556">
        <f>GETPIVOTDATA("Efficiency (%)",$I$6,"Fuel Type","Light Liquid")/100</f>
        <v>0.60899999999999999</v>
      </c>
      <c r="K37" s="557">
        <f t="shared" si="0"/>
        <v>1.6420361247947455</v>
      </c>
      <c r="M37" s="512" t="s">
        <v>468</v>
      </c>
      <c r="N37" s="497"/>
      <c r="O37" s="498"/>
      <c r="P37" s="515"/>
      <c r="Q37" s="498"/>
      <c r="R37" s="514"/>
      <c r="S37" s="499"/>
      <c r="T37" s="497"/>
      <c r="U37" s="498"/>
      <c r="V37" s="514"/>
      <c r="W37" s="515"/>
      <c r="X37" s="498"/>
      <c r="Y37" s="499"/>
    </row>
    <row r="38" spans="1:25">
      <c r="A38" s="497" t="s">
        <v>694</v>
      </c>
      <c r="B38" s="498" t="s">
        <v>695</v>
      </c>
      <c r="C38" s="498" t="s">
        <v>525</v>
      </c>
      <c r="D38" s="499" t="s">
        <v>696</v>
      </c>
      <c r="E38" t="s">
        <v>613</v>
      </c>
      <c r="F38" s="498" t="s">
        <v>583</v>
      </c>
      <c r="G38" s="499">
        <v>73.3</v>
      </c>
      <c r="I38" s="549" t="s">
        <v>697</v>
      </c>
      <c r="J38" s="558">
        <f>AVERAGE(J39:J40)</f>
        <v>0.79499999999999993</v>
      </c>
      <c r="K38" s="551">
        <f>1/J38</f>
        <v>1.257861635220126</v>
      </c>
      <c r="M38" s="518" t="s">
        <v>575</v>
      </c>
      <c r="N38" s="519">
        <v>4.5443223247025193</v>
      </c>
      <c r="O38" s="520">
        <v>3.6066050196051669</v>
      </c>
      <c r="P38" s="521">
        <v>2.6098709722836961</v>
      </c>
      <c r="Q38" s="520">
        <v>4.5443223247025193</v>
      </c>
      <c r="R38" s="520">
        <v>3.2623387153546202</v>
      </c>
      <c r="S38" s="537">
        <v>3.7869352705854347</v>
      </c>
      <c r="T38" s="519">
        <v>1.6319100000000002</v>
      </c>
      <c r="U38" s="520">
        <v>0.65384858769104759</v>
      </c>
      <c r="V38" s="520">
        <v>0.58846372892194299</v>
      </c>
      <c r="W38" s="521">
        <v>0.58846372892194299</v>
      </c>
      <c r="X38" s="520">
        <v>0.58846372892194299</v>
      </c>
      <c r="Y38" s="537">
        <v>0.65384858769104759</v>
      </c>
    </row>
    <row r="39" spans="1:25">
      <c r="A39" s="497" t="s">
        <v>698</v>
      </c>
      <c r="B39" s="498" t="s">
        <v>699</v>
      </c>
      <c r="C39" s="498" t="s">
        <v>700</v>
      </c>
      <c r="D39" s="499" t="s">
        <v>701</v>
      </c>
      <c r="E39" t="s">
        <v>560</v>
      </c>
      <c r="F39" s="498" t="s">
        <v>574</v>
      </c>
      <c r="G39" s="499">
        <v>91.7</v>
      </c>
      <c r="I39" s="527" t="s">
        <v>702</v>
      </c>
      <c r="J39" s="559">
        <f>AVERAGE(0.7,0.83)</f>
        <v>0.7649999999999999</v>
      </c>
      <c r="K39" s="511">
        <f>1/J39</f>
        <v>1.3071895424836604</v>
      </c>
      <c r="M39" s="527" t="s">
        <v>582</v>
      </c>
      <c r="N39" s="528" t="s">
        <v>583</v>
      </c>
      <c r="O39" s="529" t="s">
        <v>583</v>
      </c>
      <c r="P39" s="530" t="s">
        <v>583</v>
      </c>
      <c r="Q39" s="529" t="s">
        <v>583</v>
      </c>
      <c r="R39" s="520">
        <v>3.5885725868900824</v>
      </c>
      <c r="S39" s="531" t="s">
        <v>583</v>
      </c>
      <c r="T39" s="528" t="s">
        <v>583</v>
      </c>
      <c r="U39" s="529" t="s">
        <v>583</v>
      </c>
      <c r="V39" s="529" t="s">
        <v>583</v>
      </c>
      <c r="W39" s="530" t="s">
        <v>583</v>
      </c>
      <c r="X39" s="520">
        <v>0.61788691536804019</v>
      </c>
      <c r="Y39" s="531" t="s">
        <v>583</v>
      </c>
    </row>
    <row r="40" spans="1:25">
      <c r="A40" s="497" t="s">
        <v>703</v>
      </c>
      <c r="B40" s="498" t="s">
        <v>704</v>
      </c>
      <c r="C40" s="498" t="s">
        <v>705</v>
      </c>
      <c r="D40" s="499" t="s">
        <v>706</v>
      </c>
      <c r="E40" t="s">
        <v>560</v>
      </c>
      <c r="F40" s="498" t="s">
        <v>574</v>
      </c>
      <c r="G40" s="499">
        <v>67</v>
      </c>
      <c r="I40" s="527" t="s">
        <v>707</v>
      </c>
      <c r="J40" s="559">
        <f>AVERAGE(0.82,0.83)</f>
        <v>0.82499999999999996</v>
      </c>
      <c r="K40" s="511">
        <f>1/J40</f>
        <v>1.2121212121212122</v>
      </c>
      <c r="M40" s="518" t="s">
        <v>586</v>
      </c>
      <c r="N40" s="519"/>
      <c r="O40" s="560"/>
      <c r="P40" s="521">
        <v>177.58015334407696</v>
      </c>
      <c r="Q40" s="529" t="s">
        <v>583</v>
      </c>
      <c r="R40" s="529" t="s">
        <v>583</v>
      </c>
      <c r="S40" s="531" t="s">
        <v>583</v>
      </c>
      <c r="T40" s="528" t="s">
        <v>583</v>
      </c>
      <c r="U40" s="529" t="s">
        <v>583</v>
      </c>
      <c r="V40" s="520">
        <v>21.84703202325149</v>
      </c>
      <c r="W40" s="530" t="s">
        <v>583</v>
      </c>
      <c r="X40" s="529" t="s">
        <v>583</v>
      </c>
      <c r="Y40" s="531" t="s">
        <v>583</v>
      </c>
    </row>
    <row r="41" spans="1:25">
      <c r="A41" s="497" t="s">
        <v>708</v>
      </c>
      <c r="B41" s="498" t="s">
        <v>709</v>
      </c>
      <c r="C41" s="498" t="s">
        <v>710</v>
      </c>
      <c r="D41" s="499" t="s">
        <v>711</v>
      </c>
      <c r="E41" t="s">
        <v>560</v>
      </c>
      <c r="F41" s="498" t="s">
        <v>568</v>
      </c>
      <c r="G41" s="499">
        <v>58.8</v>
      </c>
      <c r="I41" s="553" t="s">
        <v>582</v>
      </c>
      <c r="J41" s="561">
        <f>AVERAGE(0.93,0.94)</f>
        <v>0.93500000000000005</v>
      </c>
      <c r="K41" s="501">
        <f>1/J41</f>
        <v>1.0695187165775399</v>
      </c>
      <c r="M41" s="518" t="s">
        <v>590</v>
      </c>
      <c r="N41" s="519">
        <v>34.957230000000003</v>
      </c>
      <c r="O41" s="520">
        <v>31.461021145547676</v>
      </c>
      <c r="P41" s="521">
        <v>2.238711615888505</v>
      </c>
      <c r="Q41" s="529" t="s">
        <v>583</v>
      </c>
      <c r="R41" s="520">
        <v>34.9566901617196</v>
      </c>
      <c r="S41" s="537">
        <v>12.270000000000001</v>
      </c>
      <c r="T41" s="519">
        <v>3.4957230000000004</v>
      </c>
      <c r="U41" s="520">
        <v>3.1461021145547678</v>
      </c>
      <c r="V41" s="520">
        <v>0.22387116158885051</v>
      </c>
      <c r="W41" s="530" t="s">
        <v>583</v>
      </c>
      <c r="X41" s="520">
        <v>3.4956690161719601</v>
      </c>
      <c r="Y41" s="537">
        <v>1.2270000000000003</v>
      </c>
    </row>
    <row r="42" spans="1:25">
      <c r="A42" s="497" t="s">
        <v>712</v>
      </c>
      <c r="B42" s="498" t="s">
        <v>713</v>
      </c>
      <c r="C42" s="498" t="s">
        <v>714</v>
      </c>
      <c r="D42" s="499" t="s">
        <v>715</v>
      </c>
      <c r="E42" t="s">
        <v>558</v>
      </c>
      <c r="F42" s="498" t="s">
        <v>559</v>
      </c>
      <c r="G42" s="499">
        <v>80.7</v>
      </c>
      <c r="M42" s="518" t="s">
        <v>595</v>
      </c>
      <c r="N42" s="519">
        <v>23.239380000000004</v>
      </c>
      <c r="O42" s="520">
        <v>21.147835800000003</v>
      </c>
      <c r="P42" s="521">
        <v>25.663247334000005</v>
      </c>
      <c r="Q42" s="520">
        <v>23.239380000000004</v>
      </c>
      <c r="R42" s="520">
        <v>18.591504000000004</v>
      </c>
      <c r="S42" s="537">
        <v>22.077411000000001</v>
      </c>
      <c r="T42" s="519">
        <v>2.3239380000000005</v>
      </c>
      <c r="U42" s="520">
        <v>2.1147835800000006</v>
      </c>
      <c r="V42" s="520">
        <v>2.5663247334000006</v>
      </c>
      <c r="W42" s="521">
        <v>2.3239380000000005</v>
      </c>
      <c r="X42" s="520">
        <v>1.8591504000000005</v>
      </c>
      <c r="Y42" s="537">
        <v>2.2077411000000002</v>
      </c>
    </row>
    <row r="43" spans="1:25">
      <c r="A43" s="497" t="s">
        <v>716</v>
      </c>
      <c r="B43" s="498" t="s">
        <v>717</v>
      </c>
      <c r="C43" s="498" t="s">
        <v>672</v>
      </c>
      <c r="D43" s="499" t="s">
        <v>718</v>
      </c>
      <c r="E43" t="s">
        <v>560</v>
      </c>
      <c r="F43" s="498" t="s">
        <v>559</v>
      </c>
      <c r="G43" s="499">
        <v>81.2</v>
      </c>
      <c r="M43" s="532" t="s">
        <v>647</v>
      </c>
      <c r="N43" s="533">
        <v>19.887215999999999</v>
      </c>
      <c r="O43" s="546" t="s">
        <v>583</v>
      </c>
      <c r="P43" s="547" t="s">
        <v>583</v>
      </c>
      <c r="Q43" s="546" t="s">
        <v>583</v>
      </c>
      <c r="R43" s="546" t="s">
        <v>583</v>
      </c>
      <c r="S43" s="548" t="s">
        <v>583</v>
      </c>
      <c r="T43" s="533">
        <v>3.173022</v>
      </c>
      <c r="U43" s="546" t="s">
        <v>583</v>
      </c>
      <c r="V43" s="546" t="s">
        <v>583</v>
      </c>
      <c r="W43" s="547" t="s">
        <v>583</v>
      </c>
      <c r="X43" s="546" t="s">
        <v>583</v>
      </c>
      <c r="Y43" s="548" t="s">
        <v>583</v>
      </c>
    </row>
    <row r="44" spans="1:25">
      <c r="A44" s="497" t="s">
        <v>719</v>
      </c>
      <c r="B44" s="498" t="s">
        <v>720</v>
      </c>
      <c r="C44" s="498" t="s">
        <v>635</v>
      </c>
      <c r="D44" s="499" t="s">
        <v>721</v>
      </c>
      <c r="E44" t="s">
        <v>558</v>
      </c>
      <c r="F44" s="498" t="s">
        <v>559</v>
      </c>
      <c r="G44" s="499">
        <v>97</v>
      </c>
      <c r="M44" s="517" t="s">
        <v>722</v>
      </c>
    </row>
    <row r="45" spans="1:25">
      <c r="A45" s="497" t="s">
        <v>723</v>
      </c>
      <c r="B45" s="498" t="s">
        <v>724</v>
      </c>
      <c r="C45" s="498" t="s">
        <v>572</v>
      </c>
      <c r="D45" s="499" t="s">
        <v>725</v>
      </c>
      <c r="E45" t="s">
        <v>558</v>
      </c>
      <c r="F45" s="498" t="s">
        <v>574</v>
      </c>
      <c r="G45" s="499">
        <v>82.7</v>
      </c>
    </row>
    <row r="46" spans="1:25">
      <c r="A46" s="497" t="s">
        <v>726</v>
      </c>
      <c r="B46" s="498" t="s">
        <v>727</v>
      </c>
      <c r="C46" s="498" t="s">
        <v>635</v>
      </c>
      <c r="D46" s="499" t="s">
        <v>728</v>
      </c>
      <c r="E46" t="s">
        <v>560</v>
      </c>
      <c r="F46" s="498" t="s">
        <v>559</v>
      </c>
      <c r="G46" s="499">
        <v>99.8</v>
      </c>
    </row>
    <row r="47" spans="1:25">
      <c r="A47" s="497" t="s">
        <v>729</v>
      </c>
      <c r="B47" s="498" t="s">
        <v>730</v>
      </c>
      <c r="C47" s="498" t="s">
        <v>572</v>
      </c>
      <c r="D47" s="499" t="s">
        <v>731</v>
      </c>
      <c r="E47" t="s">
        <v>558</v>
      </c>
      <c r="F47" s="498" t="s">
        <v>559</v>
      </c>
      <c r="G47" s="499">
        <v>76</v>
      </c>
    </row>
    <row r="48" spans="1:25">
      <c r="A48" s="497" t="s">
        <v>732</v>
      </c>
      <c r="B48" s="498" t="s">
        <v>733</v>
      </c>
      <c r="C48" s="498" t="s">
        <v>630</v>
      </c>
      <c r="D48" s="499" t="s">
        <v>589</v>
      </c>
      <c r="E48" t="s">
        <v>558</v>
      </c>
      <c r="F48" s="498" t="s">
        <v>559</v>
      </c>
      <c r="G48" s="499">
        <v>82.9</v>
      </c>
    </row>
    <row r="49" spans="1:7">
      <c r="A49" s="497" t="s">
        <v>734</v>
      </c>
      <c r="B49" s="498" t="s">
        <v>735</v>
      </c>
      <c r="C49" s="498" t="s">
        <v>616</v>
      </c>
      <c r="D49" s="499" t="s">
        <v>736</v>
      </c>
      <c r="E49" t="s">
        <v>558</v>
      </c>
      <c r="F49" s="498" t="s">
        <v>559</v>
      </c>
      <c r="G49" s="499">
        <v>67.400000000000006</v>
      </c>
    </row>
    <row r="50" spans="1:7">
      <c r="A50" s="497" t="s">
        <v>737</v>
      </c>
      <c r="B50" s="498" t="s">
        <v>738</v>
      </c>
      <c r="C50" s="498" t="s">
        <v>556</v>
      </c>
      <c r="D50" s="499" t="s">
        <v>739</v>
      </c>
      <c r="E50" t="s">
        <v>558</v>
      </c>
      <c r="F50" s="498" t="s">
        <v>574</v>
      </c>
      <c r="G50" s="499">
        <v>68.099999999999994</v>
      </c>
    </row>
    <row r="51" spans="1:7">
      <c r="A51" s="497" t="s">
        <v>740</v>
      </c>
      <c r="B51" s="498" t="s">
        <v>741</v>
      </c>
      <c r="C51" s="498" t="s">
        <v>742</v>
      </c>
      <c r="D51" s="499" t="s">
        <v>743</v>
      </c>
      <c r="E51" t="s">
        <v>560</v>
      </c>
      <c r="F51" s="498" t="s">
        <v>581</v>
      </c>
      <c r="G51" s="499">
        <v>45.5</v>
      </c>
    </row>
    <row r="52" spans="1:7">
      <c r="A52" s="497" t="s">
        <v>744</v>
      </c>
      <c r="B52" s="498" t="s">
        <v>745</v>
      </c>
      <c r="C52" s="498" t="s">
        <v>600</v>
      </c>
      <c r="D52" s="499" t="s">
        <v>746</v>
      </c>
      <c r="E52" t="s">
        <v>560</v>
      </c>
      <c r="F52" s="498" t="s">
        <v>568</v>
      </c>
      <c r="G52" s="499">
        <v>60.5</v>
      </c>
    </row>
    <row r="53" spans="1:7">
      <c r="A53" s="497" t="s">
        <v>747</v>
      </c>
      <c r="B53" s="498" t="s">
        <v>748</v>
      </c>
      <c r="C53" s="498" t="s">
        <v>664</v>
      </c>
      <c r="D53" s="499" t="s">
        <v>749</v>
      </c>
      <c r="E53" t="s">
        <v>558</v>
      </c>
      <c r="F53" s="498" t="s">
        <v>580</v>
      </c>
      <c r="G53" s="499">
        <v>82.6</v>
      </c>
    </row>
    <row r="54" spans="1:7">
      <c r="A54" s="497" t="s">
        <v>750</v>
      </c>
      <c r="B54" s="498" t="s">
        <v>751</v>
      </c>
      <c r="C54" s="498" t="s">
        <v>578</v>
      </c>
      <c r="D54" s="499" t="s">
        <v>752</v>
      </c>
      <c r="E54" t="s">
        <v>558</v>
      </c>
      <c r="F54" s="498" t="s">
        <v>574</v>
      </c>
      <c r="G54" s="499">
        <v>76</v>
      </c>
    </row>
    <row r="55" spans="1:7">
      <c r="A55" s="497" t="s">
        <v>753</v>
      </c>
      <c r="B55" s="498" t="s">
        <v>754</v>
      </c>
      <c r="C55" s="498" t="s">
        <v>742</v>
      </c>
      <c r="D55" s="499" t="s">
        <v>755</v>
      </c>
      <c r="E55" t="s">
        <v>560</v>
      </c>
      <c r="F55" s="498" t="s">
        <v>559</v>
      </c>
      <c r="G55" s="499">
        <v>60</v>
      </c>
    </row>
    <row r="56" spans="1:7">
      <c r="A56" s="497" t="s">
        <v>756</v>
      </c>
      <c r="B56" s="498" t="s">
        <v>756</v>
      </c>
      <c r="C56" s="498" t="s">
        <v>556</v>
      </c>
      <c r="D56" s="499" t="s">
        <v>757</v>
      </c>
      <c r="E56" t="s">
        <v>558</v>
      </c>
      <c r="F56" s="498" t="s">
        <v>559</v>
      </c>
      <c r="G56" s="499">
        <v>68.099999999999994</v>
      </c>
    </row>
    <row r="57" spans="1:7">
      <c r="A57" s="497" t="s">
        <v>758</v>
      </c>
      <c r="B57" s="498" t="s">
        <v>759</v>
      </c>
      <c r="C57" s="498" t="s">
        <v>572</v>
      </c>
      <c r="D57" s="499" t="s">
        <v>760</v>
      </c>
      <c r="E57" t="s">
        <v>558</v>
      </c>
      <c r="F57" s="498" t="s">
        <v>574</v>
      </c>
      <c r="G57" s="499">
        <v>87.8</v>
      </c>
    </row>
    <row r="58" spans="1:7">
      <c r="A58" s="497" t="s">
        <v>761</v>
      </c>
      <c r="B58" s="498" t="s">
        <v>762</v>
      </c>
      <c r="C58" s="498" t="s">
        <v>578</v>
      </c>
      <c r="D58" s="499" t="s">
        <v>763</v>
      </c>
      <c r="E58" t="s">
        <v>558</v>
      </c>
      <c r="F58" s="498" t="s">
        <v>580</v>
      </c>
      <c r="G58" s="499">
        <v>86</v>
      </c>
    </row>
    <row r="59" spans="1:7">
      <c r="A59" s="497" t="s">
        <v>761</v>
      </c>
      <c r="B59" s="498" t="s">
        <v>762</v>
      </c>
      <c r="C59" s="498" t="s">
        <v>578</v>
      </c>
      <c r="D59" s="499" t="s">
        <v>764</v>
      </c>
      <c r="E59" t="s">
        <v>558</v>
      </c>
      <c r="F59" s="498" t="s">
        <v>580</v>
      </c>
      <c r="G59" s="499">
        <v>83.3</v>
      </c>
    </row>
    <row r="60" spans="1:7">
      <c r="A60" s="497" t="s">
        <v>765</v>
      </c>
      <c r="B60" s="498" t="s">
        <v>766</v>
      </c>
      <c r="C60" s="498" t="s">
        <v>604</v>
      </c>
      <c r="D60" s="499" t="s">
        <v>767</v>
      </c>
      <c r="E60" t="s">
        <v>558</v>
      </c>
      <c r="F60" s="498" t="s">
        <v>580</v>
      </c>
      <c r="G60" s="499">
        <v>60.9</v>
      </c>
    </row>
    <row r="61" spans="1:7">
      <c r="A61" s="497" t="s">
        <v>765</v>
      </c>
      <c r="B61" s="498" t="s">
        <v>766</v>
      </c>
      <c r="C61" s="498" t="s">
        <v>604</v>
      </c>
      <c r="D61" s="499" t="s">
        <v>768</v>
      </c>
      <c r="E61" t="s">
        <v>558</v>
      </c>
      <c r="F61" s="498" t="s">
        <v>559</v>
      </c>
      <c r="G61" s="499">
        <v>84.7</v>
      </c>
    </row>
    <row r="62" spans="1:7">
      <c r="A62" s="497" t="s">
        <v>769</v>
      </c>
      <c r="B62" s="498" t="s">
        <v>770</v>
      </c>
      <c r="C62" s="498" t="s">
        <v>771</v>
      </c>
      <c r="D62" s="499" t="s">
        <v>772</v>
      </c>
      <c r="E62" t="s">
        <v>558</v>
      </c>
      <c r="F62" s="498" t="s">
        <v>580</v>
      </c>
      <c r="G62" s="499">
        <v>85.1</v>
      </c>
    </row>
    <row r="63" spans="1:7">
      <c r="A63" s="497" t="s">
        <v>773</v>
      </c>
      <c r="B63" s="498" t="s">
        <v>774</v>
      </c>
      <c r="C63" s="498" t="s">
        <v>677</v>
      </c>
      <c r="D63" s="499" t="s">
        <v>775</v>
      </c>
      <c r="E63" t="s">
        <v>558</v>
      </c>
      <c r="F63" s="498" t="s">
        <v>574</v>
      </c>
      <c r="G63" s="499">
        <v>83.6</v>
      </c>
    </row>
    <row r="64" spans="1:7">
      <c r="A64" s="497" t="s">
        <v>776</v>
      </c>
      <c r="B64" s="498" t="s">
        <v>777</v>
      </c>
      <c r="C64" s="498" t="s">
        <v>630</v>
      </c>
      <c r="D64" s="499" t="s">
        <v>778</v>
      </c>
      <c r="E64" t="s">
        <v>558</v>
      </c>
      <c r="F64" s="498" t="s">
        <v>580</v>
      </c>
      <c r="G64" s="499">
        <v>79.900000000000006</v>
      </c>
    </row>
    <row r="65" spans="1:7">
      <c r="A65" s="497" t="s">
        <v>779</v>
      </c>
      <c r="B65" s="498" t="s">
        <v>780</v>
      </c>
      <c r="C65" s="498" t="s">
        <v>578</v>
      </c>
      <c r="D65" s="499" t="s">
        <v>781</v>
      </c>
      <c r="E65" t="s">
        <v>558</v>
      </c>
      <c r="F65" s="498" t="s">
        <v>580</v>
      </c>
      <c r="G65" s="499">
        <v>89.2</v>
      </c>
    </row>
    <row r="66" spans="1:7">
      <c r="A66" s="497" t="s">
        <v>782</v>
      </c>
      <c r="B66" s="498" t="s">
        <v>783</v>
      </c>
      <c r="C66" s="498" t="s">
        <v>784</v>
      </c>
      <c r="D66" s="499" t="s">
        <v>785</v>
      </c>
      <c r="E66" t="s">
        <v>560</v>
      </c>
      <c r="F66" s="498" t="s">
        <v>594</v>
      </c>
      <c r="G66" s="499">
        <v>87.2</v>
      </c>
    </row>
    <row r="67" spans="1:7">
      <c r="A67" s="497" t="s">
        <v>782</v>
      </c>
      <c r="B67" s="498" t="s">
        <v>786</v>
      </c>
      <c r="C67" s="498" t="s">
        <v>677</v>
      </c>
      <c r="D67" s="499" t="s">
        <v>787</v>
      </c>
      <c r="E67" t="s">
        <v>560</v>
      </c>
      <c r="F67" s="498" t="s">
        <v>594</v>
      </c>
      <c r="G67" s="499">
        <v>98.4</v>
      </c>
    </row>
    <row r="68" spans="1:7">
      <c r="A68" s="497" t="s">
        <v>788</v>
      </c>
      <c r="B68" s="498" t="s">
        <v>789</v>
      </c>
      <c r="C68" s="498" t="s">
        <v>616</v>
      </c>
      <c r="D68" s="499" t="s">
        <v>790</v>
      </c>
      <c r="E68" t="s">
        <v>558</v>
      </c>
      <c r="F68" s="498" t="s">
        <v>580</v>
      </c>
      <c r="G68" s="499">
        <v>91.4</v>
      </c>
    </row>
    <row r="69" spans="1:7">
      <c r="A69" s="497" t="s">
        <v>788</v>
      </c>
      <c r="B69" s="498" t="s">
        <v>789</v>
      </c>
      <c r="C69" s="498" t="s">
        <v>616</v>
      </c>
      <c r="D69" s="499" t="s">
        <v>791</v>
      </c>
      <c r="E69" t="s">
        <v>558</v>
      </c>
      <c r="F69" s="498" t="s">
        <v>580</v>
      </c>
      <c r="G69" s="499">
        <v>84.7</v>
      </c>
    </row>
    <row r="70" spans="1:7">
      <c r="A70" s="497" t="s">
        <v>788</v>
      </c>
      <c r="B70" s="498" t="s">
        <v>789</v>
      </c>
      <c r="C70" s="498" t="s">
        <v>616</v>
      </c>
      <c r="D70" s="499" t="s">
        <v>792</v>
      </c>
      <c r="E70" t="s">
        <v>558</v>
      </c>
      <c r="F70" s="498" t="s">
        <v>580</v>
      </c>
      <c r="G70" s="499">
        <v>88.2</v>
      </c>
    </row>
    <row r="71" spans="1:7">
      <c r="A71" s="497" t="s">
        <v>788</v>
      </c>
      <c r="B71" s="498" t="s">
        <v>789</v>
      </c>
      <c r="C71" s="498" t="s">
        <v>616</v>
      </c>
      <c r="D71" s="499" t="s">
        <v>793</v>
      </c>
      <c r="E71" t="s">
        <v>558</v>
      </c>
      <c r="F71" s="498" t="s">
        <v>580</v>
      </c>
      <c r="G71" s="499">
        <v>88.3</v>
      </c>
    </row>
    <row r="72" spans="1:7">
      <c r="A72" s="497" t="s">
        <v>794</v>
      </c>
      <c r="B72" s="498" t="s">
        <v>795</v>
      </c>
      <c r="C72" s="498" t="s">
        <v>742</v>
      </c>
      <c r="D72" s="499" t="s">
        <v>796</v>
      </c>
      <c r="E72" t="s">
        <v>558</v>
      </c>
      <c r="F72" s="498" t="s">
        <v>580</v>
      </c>
      <c r="G72" s="499">
        <v>79.599999999999994</v>
      </c>
    </row>
    <row r="73" spans="1:7">
      <c r="A73" s="497" t="s">
        <v>794</v>
      </c>
      <c r="B73" s="498" t="s">
        <v>797</v>
      </c>
      <c r="C73" s="498" t="s">
        <v>742</v>
      </c>
      <c r="D73" s="499" t="s">
        <v>798</v>
      </c>
      <c r="E73" t="s">
        <v>558</v>
      </c>
      <c r="F73" s="498" t="s">
        <v>580</v>
      </c>
      <c r="G73" s="499">
        <v>77.2</v>
      </c>
    </row>
    <row r="74" spans="1:7">
      <c r="A74" s="497" t="s">
        <v>794</v>
      </c>
      <c r="B74" s="498" t="s">
        <v>795</v>
      </c>
      <c r="C74" s="498" t="s">
        <v>742</v>
      </c>
      <c r="D74" s="499" t="s">
        <v>799</v>
      </c>
      <c r="E74" t="s">
        <v>558</v>
      </c>
      <c r="F74" s="498" t="s">
        <v>580</v>
      </c>
      <c r="G74" s="499">
        <v>69.8</v>
      </c>
    </row>
    <row r="75" spans="1:7">
      <c r="A75" s="497" t="s">
        <v>794</v>
      </c>
      <c r="B75" s="498" t="s">
        <v>800</v>
      </c>
      <c r="C75" s="498" t="s">
        <v>742</v>
      </c>
      <c r="D75" s="499" t="s">
        <v>801</v>
      </c>
      <c r="E75" t="s">
        <v>558</v>
      </c>
      <c r="F75" s="498" t="s">
        <v>559</v>
      </c>
      <c r="G75" s="499">
        <v>75.900000000000006</v>
      </c>
    </row>
    <row r="76" spans="1:7">
      <c r="A76" s="497" t="s">
        <v>794</v>
      </c>
      <c r="B76" s="498" t="s">
        <v>797</v>
      </c>
      <c r="C76" s="498" t="s">
        <v>742</v>
      </c>
      <c r="D76" s="499" t="s">
        <v>802</v>
      </c>
      <c r="E76" t="s">
        <v>558</v>
      </c>
      <c r="F76" s="498" t="s">
        <v>559</v>
      </c>
      <c r="G76" s="499">
        <v>82.5</v>
      </c>
    </row>
    <row r="77" spans="1:7">
      <c r="A77" s="497" t="s">
        <v>803</v>
      </c>
      <c r="B77" s="498" t="s">
        <v>804</v>
      </c>
      <c r="C77" s="498" t="s">
        <v>572</v>
      </c>
      <c r="D77" s="499" t="s">
        <v>805</v>
      </c>
      <c r="E77" t="s">
        <v>558</v>
      </c>
      <c r="F77" s="498" t="s">
        <v>574</v>
      </c>
      <c r="G77" s="499">
        <v>80.099999999999994</v>
      </c>
    </row>
    <row r="78" spans="1:7">
      <c r="A78" s="497" t="s">
        <v>806</v>
      </c>
      <c r="B78" s="498" t="s">
        <v>807</v>
      </c>
      <c r="C78" s="498" t="s">
        <v>714</v>
      </c>
      <c r="D78" s="499" t="s">
        <v>808</v>
      </c>
      <c r="E78" t="s">
        <v>558</v>
      </c>
      <c r="F78" s="498" t="s">
        <v>559</v>
      </c>
      <c r="G78" s="499">
        <v>98.5</v>
      </c>
    </row>
    <row r="79" spans="1:7">
      <c r="A79" s="497" t="s">
        <v>809</v>
      </c>
      <c r="B79" s="498" t="s">
        <v>810</v>
      </c>
      <c r="C79" s="498" t="s">
        <v>811</v>
      </c>
      <c r="D79" s="499" t="s">
        <v>812</v>
      </c>
      <c r="E79" t="s">
        <v>558</v>
      </c>
      <c r="F79" s="498" t="s">
        <v>559</v>
      </c>
      <c r="G79" s="499">
        <v>56.6</v>
      </c>
    </row>
    <row r="80" spans="1:7">
      <c r="A80" s="497" t="s">
        <v>813</v>
      </c>
      <c r="B80" s="498" t="s">
        <v>814</v>
      </c>
      <c r="C80" s="498" t="s">
        <v>771</v>
      </c>
      <c r="D80" s="499" t="s">
        <v>815</v>
      </c>
      <c r="E80" t="s">
        <v>560</v>
      </c>
      <c r="F80" s="498" t="s">
        <v>585</v>
      </c>
      <c r="G80" s="499">
        <v>53.6</v>
      </c>
    </row>
    <row r="81" spans="1:7">
      <c r="A81" s="497" t="s">
        <v>813</v>
      </c>
      <c r="B81" s="498" t="s">
        <v>814</v>
      </c>
      <c r="C81" s="498" t="s">
        <v>771</v>
      </c>
      <c r="D81" s="499" t="s">
        <v>816</v>
      </c>
      <c r="E81" t="s">
        <v>560</v>
      </c>
      <c r="F81" s="498" t="s">
        <v>585</v>
      </c>
      <c r="G81" s="499">
        <v>64.900000000000006</v>
      </c>
    </row>
    <row r="82" spans="1:7">
      <c r="A82" s="497" t="s">
        <v>813</v>
      </c>
      <c r="B82" s="498" t="s">
        <v>814</v>
      </c>
      <c r="C82" s="498" t="s">
        <v>771</v>
      </c>
      <c r="D82" s="499" t="s">
        <v>817</v>
      </c>
      <c r="E82" t="s">
        <v>560</v>
      </c>
      <c r="F82" s="498" t="s">
        <v>585</v>
      </c>
      <c r="G82" s="499">
        <v>55</v>
      </c>
    </row>
    <row r="83" spans="1:7">
      <c r="A83" s="497" t="s">
        <v>818</v>
      </c>
      <c r="B83" s="498" t="s">
        <v>819</v>
      </c>
      <c r="C83" s="498" t="s">
        <v>604</v>
      </c>
      <c r="D83" s="499" t="s">
        <v>820</v>
      </c>
      <c r="E83" t="s">
        <v>558</v>
      </c>
      <c r="F83" s="498" t="s">
        <v>559</v>
      </c>
      <c r="G83" s="499">
        <v>69.8</v>
      </c>
    </row>
    <row r="84" spans="1:7">
      <c r="A84" s="497" t="s">
        <v>821</v>
      </c>
      <c r="B84" s="498" t="s">
        <v>822</v>
      </c>
      <c r="C84" s="498" t="s">
        <v>572</v>
      </c>
      <c r="D84" s="499" t="s">
        <v>659</v>
      </c>
      <c r="E84" t="s">
        <v>558</v>
      </c>
      <c r="F84" s="498" t="s">
        <v>580</v>
      </c>
      <c r="G84" s="499">
        <v>81</v>
      </c>
    </row>
    <row r="85" spans="1:7">
      <c r="A85" s="497" t="s">
        <v>823</v>
      </c>
      <c r="B85" s="498" t="s">
        <v>824</v>
      </c>
      <c r="C85" s="498" t="s">
        <v>578</v>
      </c>
      <c r="D85" s="499" t="s">
        <v>825</v>
      </c>
      <c r="E85" t="s">
        <v>558</v>
      </c>
      <c r="F85" s="498" t="s">
        <v>559</v>
      </c>
      <c r="G85" s="499">
        <v>90.1</v>
      </c>
    </row>
    <row r="86" spans="1:7">
      <c r="A86" s="497" t="s">
        <v>826</v>
      </c>
      <c r="B86" s="498" t="s">
        <v>827</v>
      </c>
      <c r="C86" s="498" t="s">
        <v>656</v>
      </c>
      <c r="D86" s="499" t="s">
        <v>828</v>
      </c>
      <c r="E86" t="s">
        <v>558</v>
      </c>
      <c r="F86" s="498" t="s">
        <v>559</v>
      </c>
      <c r="G86" s="499">
        <v>58.7</v>
      </c>
    </row>
    <row r="87" spans="1:7">
      <c r="A87" s="497" t="s">
        <v>826</v>
      </c>
      <c r="B87" s="498" t="s">
        <v>827</v>
      </c>
      <c r="C87" s="498" t="s">
        <v>656</v>
      </c>
      <c r="D87" s="499" t="s">
        <v>829</v>
      </c>
      <c r="E87" t="s">
        <v>558</v>
      </c>
      <c r="F87" s="498" t="s">
        <v>559</v>
      </c>
      <c r="G87" s="499">
        <v>80</v>
      </c>
    </row>
    <row r="88" spans="1:7">
      <c r="A88" s="497" t="s">
        <v>826</v>
      </c>
      <c r="B88" s="498" t="s">
        <v>827</v>
      </c>
      <c r="C88" s="498" t="s">
        <v>656</v>
      </c>
      <c r="D88" s="499" t="s">
        <v>830</v>
      </c>
      <c r="E88" t="s">
        <v>558</v>
      </c>
      <c r="F88" s="498" t="s">
        <v>559</v>
      </c>
      <c r="G88" s="499">
        <v>71.8</v>
      </c>
    </row>
    <row r="89" spans="1:7">
      <c r="A89" s="497" t="s">
        <v>831</v>
      </c>
      <c r="B89" s="498" t="s">
        <v>832</v>
      </c>
      <c r="C89" s="498" t="s">
        <v>714</v>
      </c>
      <c r="D89" s="499" t="s">
        <v>833</v>
      </c>
      <c r="E89" t="s">
        <v>558</v>
      </c>
      <c r="F89" s="498" t="s">
        <v>559</v>
      </c>
      <c r="G89" s="499">
        <v>90.2</v>
      </c>
    </row>
    <row r="90" spans="1:7">
      <c r="A90" s="497" t="s">
        <v>834</v>
      </c>
      <c r="B90" s="498" t="s">
        <v>835</v>
      </c>
      <c r="C90" s="498" t="s">
        <v>600</v>
      </c>
      <c r="D90" s="499" t="s">
        <v>836</v>
      </c>
      <c r="E90" t="s">
        <v>560</v>
      </c>
      <c r="F90" s="498" t="s">
        <v>559</v>
      </c>
      <c r="G90" s="499">
        <v>60.8</v>
      </c>
    </row>
    <row r="91" spans="1:7">
      <c r="A91" s="497" t="s">
        <v>837</v>
      </c>
      <c r="B91" s="498" t="s">
        <v>838</v>
      </c>
      <c r="C91" s="498" t="s">
        <v>672</v>
      </c>
      <c r="D91" s="499" t="s">
        <v>839</v>
      </c>
      <c r="E91" t="s">
        <v>560</v>
      </c>
      <c r="F91" s="498" t="s">
        <v>568</v>
      </c>
      <c r="G91" s="499">
        <v>47.7</v>
      </c>
    </row>
    <row r="92" spans="1:7">
      <c r="A92" s="497" t="s">
        <v>840</v>
      </c>
      <c r="B92" s="498" t="s">
        <v>841</v>
      </c>
      <c r="C92" s="498" t="s">
        <v>600</v>
      </c>
      <c r="D92" s="499" t="s">
        <v>842</v>
      </c>
      <c r="E92" t="s">
        <v>560</v>
      </c>
      <c r="F92" s="498" t="s">
        <v>568</v>
      </c>
      <c r="G92" s="499">
        <v>53.4</v>
      </c>
    </row>
    <row r="93" spans="1:7">
      <c r="A93" s="497" t="s">
        <v>840</v>
      </c>
      <c r="B93" s="498" t="s">
        <v>841</v>
      </c>
      <c r="C93" s="498" t="s">
        <v>600</v>
      </c>
      <c r="D93" s="499" t="s">
        <v>843</v>
      </c>
      <c r="E93" t="s">
        <v>560</v>
      </c>
      <c r="F93" s="498" t="s">
        <v>559</v>
      </c>
      <c r="G93" s="499">
        <v>77.099999999999994</v>
      </c>
    </row>
    <row r="94" spans="1:7">
      <c r="A94" s="497" t="s">
        <v>844</v>
      </c>
      <c r="B94" s="498" t="s">
        <v>845</v>
      </c>
      <c r="C94" s="498" t="s">
        <v>710</v>
      </c>
      <c r="D94" s="499" t="s">
        <v>846</v>
      </c>
      <c r="E94" t="s">
        <v>560</v>
      </c>
      <c r="F94" s="498" t="s">
        <v>568</v>
      </c>
      <c r="G94" s="499">
        <v>59.9</v>
      </c>
    </row>
    <row r="95" spans="1:7">
      <c r="A95" s="497" t="s">
        <v>847</v>
      </c>
      <c r="B95" s="498" t="s">
        <v>848</v>
      </c>
      <c r="C95" s="498" t="s">
        <v>714</v>
      </c>
      <c r="D95" s="499" t="s">
        <v>849</v>
      </c>
      <c r="E95" t="s">
        <v>558</v>
      </c>
      <c r="F95" s="498" t="s">
        <v>559</v>
      </c>
      <c r="G95" s="499">
        <v>67.099999999999994</v>
      </c>
    </row>
    <row r="96" spans="1:7" ht="15" thickBot="1">
      <c r="A96" s="562" t="s">
        <v>847</v>
      </c>
      <c r="B96" s="563" t="s">
        <v>848</v>
      </c>
      <c r="C96" s="563" t="s">
        <v>714</v>
      </c>
      <c r="D96" s="564" t="s">
        <v>850</v>
      </c>
      <c r="E96" s="565" t="s">
        <v>558</v>
      </c>
      <c r="F96" s="563" t="s">
        <v>559</v>
      </c>
      <c r="G96" s="564">
        <v>77</v>
      </c>
    </row>
    <row r="97" spans="1:1">
      <c r="A97" s="497" t="s">
        <v>851</v>
      </c>
    </row>
    <row r="98" spans="1:1">
      <c r="A98" s="566" t="s">
        <v>852</v>
      </c>
    </row>
  </sheetData>
  <mergeCells count="3">
    <mergeCell ref="A3:H3"/>
    <mergeCell ref="N6:S6"/>
    <mergeCell ref="T6:Y6"/>
  </mergeCells>
  <hyperlinks>
    <hyperlink ref="A98" r:id="rId2" xr:uid="{9D6B5E5E-3FC3-4F76-8193-212AC6812B10}"/>
    <hyperlink ref="B1" location="ReadMe!A1" display="Back to home page" xr:uid="{C5E9941A-E472-4A44-9E5E-0047BA056BAA}"/>
  </hyperlinks>
  <pageMargins left="0.7" right="0.7" top="0.75" bottom="0.75" header="0.3" footer="0.3"/>
  <drawing r:id="rId3"/>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86540-EA87-44AC-91DC-16E964B6183E}">
  <sheetPr>
    <tabColor theme="4" tint="-0.499984740745262"/>
  </sheetPr>
  <dimension ref="A1:AF70"/>
  <sheetViews>
    <sheetView workbookViewId="0">
      <selection activeCell="Q21" sqref="Q21"/>
    </sheetView>
  </sheetViews>
  <sheetFormatPr defaultColWidth="9.140625" defaultRowHeight="13.15"/>
  <cols>
    <col min="1" max="1" width="13.42578125" style="1" customWidth="1"/>
    <col min="2" max="3" width="9.140625" style="1"/>
    <col min="4" max="4" width="11.5703125" style="1" customWidth="1"/>
    <col min="5" max="16384" width="9.140625" style="1"/>
  </cols>
  <sheetData>
    <row r="1" spans="1:32">
      <c r="B1" s="1" t="s">
        <v>853</v>
      </c>
    </row>
    <row r="5" spans="1:32">
      <c r="B5" s="603" t="s">
        <v>854</v>
      </c>
    </row>
    <row r="6" spans="1:32" ht="13.9" thickBot="1"/>
    <row r="7" spans="1:32">
      <c r="E7" s="604" t="s">
        <v>855</v>
      </c>
      <c r="F7" s="605" t="s">
        <v>855</v>
      </c>
      <c r="G7" s="606"/>
      <c r="H7" s="607"/>
      <c r="I7" s="608" t="s">
        <v>856</v>
      </c>
      <c r="J7" s="609" t="s">
        <v>856</v>
      </c>
      <c r="K7" s="610"/>
      <c r="L7" s="611"/>
      <c r="M7" s="608" t="s">
        <v>857</v>
      </c>
      <c r="N7" s="610" t="s">
        <v>857</v>
      </c>
      <c r="O7" s="610"/>
      <c r="P7" s="611"/>
      <c r="Q7" s="604" t="s">
        <v>858</v>
      </c>
      <c r="R7" s="605" t="s">
        <v>858</v>
      </c>
      <c r="S7" s="606"/>
      <c r="T7" s="607"/>
      <c r="U7" s="604" t="s">
        <v>859</v>
      </c>
      <c r="V7" s="606" t="s">
        <v>859</v>
      </c>
      <c r="W7" s="606"/>
      <c r="X7" s="607"/>
      <c r="Y7" s="608" t="s">
        <v>860</v>
      </c>
      <c r="Z7" s="609" t="s">
        <v>860</v>
      </c>
      <c r="AA7" s="610"/>
      <c r="AB7" s="611"/>
      <c r="AC7" s="604" t="s">
        <v>861</v>
      </c>
      <c r="AD7" s="608" t="s">
        <v>862</v>
      </c>
      <c r="AE7" s="608" t="s">
        <v>863</v>
      </c>
      <c r="AF7" s="608" t="s">
        <v>864</v>
      </c>
    </row>
    <row r="8" spans="1:32" ht="13.9" thickBot="1">
      <c r="E8" s="612">
        <v>2005</v>
      </c>
      <c r="F8" s="613">
        <v>2010</v>
      </c>
      <c r="G8" s="614">
        <v>2015</v>
      </c>
      <c r="H8" s="615" t="s">
        <v>865</v>
      </c>
      <c r="I8" s="616">
        <v>2005</v>
      </c>
      <c r="J8" s="617">
        <v>2010</v>
      </c>
      <c r="K8" s="1">
        <v>2015</v>
      </c>
      <c r="L8" s="618" t="s">
        <v>865</v>
      </c>
      <c r="M8" s="616">
        <v>2005</v>
      </c>
      <c r="N8" s="1">
        <v>2010</v>
      </c>
      <c r="O8" s="1">
        <v>2015</v>
      </c>
      <c r="P8" s="618" t="s">
        <v>865</v>
      </c>
      <c r="Q8" s="612">
        <v>2005</v>
      </c>
      <c r="R8" s="613">
        <v>2010</v>
      </c>
      <c r="S8" s="614">
        <v>2015</v>
      </c>
      <c r="T8" s="615" t="s">
        <v>865</v>
      </c>
      <c r="U8" s="612">
        <v>2005</v>
      </c>
      <c r="V8" s="614">
        <v>2010</v>
      </c>
      <c r="W8" s="614">
        <v>2015</v>
      </c>
      <c r="X8" s="615" t="s">
        <v>865</v>
      </c>
      <c r="Y8" s="616">
        <v>2005</v>
      </c>
      <c r="Z8" s="617">
        <v>2010</v>
      </c>
      <c r="AA8" s="1">
        <v>2015</v>
      </c>
      <c r="AB8" s="618" t="s">
        <v>865</v>
      </c>
      <c r="AC8" s="612"/>
      <c r="AD8" s="616"/>
      <c r="AE8" s="616"/>
      <c r="AF8" s="616"/>
    </row>
    <row r="9" spans="1:32">
      <c r="A9" s="1" t="s">
        <v>866</v>
      </c>
      <c r="B9" s="609" t="s">
        <v>558</v>
      </c>
      <c r="C9" s="610"/>
      <c r="D9" s="610"/>
      <c r="E9" s="619">
        <v>0.31</v>
      </c>
      <c r="F9" s="620">
        <v>0.25313947419249022</v>
      </c>
      <c r="G9" s="621">
        <v>0.25336343312704462</v>
      </c>
      <c r="H9" s="622">
        <v>0.25358739206159903</v>
      </c>
      <c r="I9" s="623">
        <v>0.85683707544883503</v>
      </c>
      <c r="J9" s="620">
        <v>0.77917651783141417</v>
      </c>
      <c r="K9" s="621">
        <v>0.77945288865369544</v>
      </c>
      <c r="L9" s="622">
        <v>0.7797292594759766</v>
      </c>
      <c r="M9" s="619">
        <v>0.16470751432494865</v>
      </c>
      <c r="N9" s="621">
        <v>0.1094049701773581</v>
      </c>
      <c r="O9" s="621">
        <v>0.11082014116963351</v>
      </c>
      <c r="P9" s="622">
        <v>0.11223531216190892</v>
      </c>
      <c r="Q9" s="619">
        <v>6.3126274471974289E-2</v>
      </c>
      <c r="R9" s="620">
        <v>4.5420682386868992E-2</v>
      </c>
      <c r="S9" s="621">
        <v>4.5922755900121369E-2</v>
      </c>
      <c r="T9" s="622">
        <v>4.6424829413373753E-2</v>
      </c>
      <c r="U9" s="619">
        <v>1.364905951644861E-3</v>
      </c>
      <c r="V9" s="621">
        <v>1.3187156808555465E-3</v>
      </c>
      <c r="W9" s="621">
        <v>1.3189355497785094E-3</v>
      </c>
      <c r="X9" s="622">
        <v>1.3191554187014722E-3</v>
      </c>
      <c r="Y9" s="624">
        <v>7.5399999999999995E-2</v>
      </c>
      <c r="Z9" s="620">
        <v>7.530871520356823E-2</v>
      </c>
      <c r="AA9" s="621">
        <v>7.5308715966545842E-2</v>
      </c>
      <c r="AB9" s="622">
        <v>7.5308716729523453E-2</v>
      </c>
      <c r="AC9" s="619">
        <v>1.0425988349337145E-2</v>
      </c>
      <c r="AD9" s="619">
        <v>3.5897488120072507E-3</v>
      </c>
      <c r="AE9" s="619">
        <v>6.2986724482480355E-2</v>
      </c>
      <c r="AF9" s="619">
        <v>3.1563137235987148E-3</v>
      </c>
    </row>
    <row r="10" spans="1:32">
      <c r="B10" s="617" t="s">
        <v>867</v>
      </c>
      <c r="E10" s="625">
        <v>0.114</v>
      </c>
      <c r="F10" s="626">
        <v>9.6681618420026441E-2</v>
      </c>
      <c r="G10" s="627">
        <v>9.674915162701811E-2</v>
      </c>
      <c r="H10" s="628">
        <v>9.6816684834009778E-2</v>
      </c>
      <c r="I10" s="629">
        <v>2.0000000000000001E-4</v>
      </c>
      <c r="J10" s="626">
        <v>1.9923957207737799E-4</v>
      </c>
      <c r="K10" s="627">
        <v>1.9924044589123628E-4</v>
      </c>
      <c r="L10" s="628">
        <v>1.992413197050946E-4</v>
      </c>
      <c r="M10" s="625">
        <v>3.0999999999999999E-3</v>
      </c>
      <c r="N10" s="627">
        <v>3.038065463236365E-3</v>
      </c>
      <c r="O10" s="627">
        <v>3.0384672207898525E-3</v>
      </c>
      <c r="P10" s="628">
        <v>3.0388689783433405E-3</v>
      </c>
      <c r="Q10" s="625">
        <v>3.0999999999999999E-3</v>
      </c>
      <c r="R10" s="626">
        <v>3.0840325042379817E-3</v>
      </c>
      <c r="S10" s="627">
        <v>3.0840318739285594E-3</v>
      </c>
      <c r="T10" s="628">
        <v>3.0840312436191375E-3</v>
      </c>
      <c r="U10" s="625">
        <v>2.2000000000000001E-3</v>
      </c>
      <c r="V10" s="627">
        <v>2.1152100125159325E-3</v>
      </c>
      <c r="W10" s="627">
        <v>2.1153602601527211E-3</v>
      </c>
      <c r="X10" s="628">
        <v>2.1155105077895098E-3</v>
      </c>
      <c r="Y10" s="625">
        <v>0.14412</v>
      </c>
      <c r="Z10" s="626">
        <v>0.14402719218167298</v>
      </c>
      <c r="AA10" s="627">
        <v>0.14402720011890394</v>
      </c>
      <c r="AB10" s="628">
        <v>0.14402720805613486</v>
      </c>
      <c r="AC10" s="625">
        <v>8.5303541040031208E-4</v>
      </c>
      <c r="AD10" s="625">
        <v>5.9331626061296999E-4</v>
      </c>
      <c r="AE10" s="625">
        <v>3.1754954793370227E-3</v>
      </c>
      <c r="AF10" s="625">
        <v>1.5499999999999999E-3</v>
      </c>
    </row>
    <row r="11" spans="1:32">
      <c r="B11" s="617" t="s">
        <v>868</v>
      </c>
      <c r="E11" s="625">
        <v>0.114</v>
      </c>
      <c r="F11" s="626">
        <v>9.6681618420026441E-2</v>
      </c>
      <c r="G11" s="627">
        <v>9.674915162701811E-2</v>
      </c>
      <c r="H11" s="628">
        <v>9.6816684834009778E-2</v>
      </c>
      <c r="I11" s="629">
        <v>2.0000000000000001E-4</v>
      </c>
      <c r="J11" s="626">
        <v>1.9923957207737799E-4</v>
      </c>
      <c r="K11" s="627">
        <v>1.9924044589123628E-4</v>
      </c>
      <c r="L11" s="628">
        <v>1.992413197050946E-4</v>
      </c>
      <c r="M11" s="629">
        <v>3.0999999999999999E-3</v>
      </c>
      <c r="N11" s="627">
        <v>3.038065463236365E-3</v>
      </c>
      <c r="O11" s="627">
        <v>3.0384672207898525E-3</v>
      </c>
      <c r="P11" s="628">
        <v>3.0388689783433405E-3</v>
      </c>
      <c r="Q11" s="629">
        <v>3.0999999999999999E-3</v>
      </c>
      <c r="R11" s="626">
        <v>3.0840325042379817E-3</v>
      </c>
      <c r="S11" s="627">
        <v>3.0840318739285594E-3</v>
      </c>
      <c r="T11" s="628">
        <v>3.0840312436191375E-3</v>
      </c>
      <c r="U11" s="629">
        <v>2.2000000000000001E-3</v>
      </c>
      <c r="V11" s="627">
        <v>2.1152100125159325E-3</v>
      </c>
      <c r="W11" s="627">
        <v>2.1153602601527211E-3</v>
      </c>
      <c r="X11" s="628">
        <v>2.1155105077895098E-3</v>
      </c>
      <c r="Y11" s="629">
        <v>0.14412</v>
      </c>
      <c r="Z11" s="626">
        <v>0.14402719218167298</v>
      </c>
      <c r="AA11" s="627">
        <v>0.14402720011890394</v>
      </c>
      <c r="AB11" s="628">
        <v>0.14402720805613486</v>
      </c>
      <c r="AC11" s="629">
        <v>8.5303541040031208E-4</v>
      </c>
      <c r="AD11" s="629">
        <v>5.9331626061296999E-4</v>
      </c>
      <c r="AE11" s="629">
        <v>3.1754954793370227E-3</v>
      </c>
      <c r="AF11" s="629">
        <v>1.5499999999999999E-3</v>
      </c>
    </row>
    <row r="12" spans="1:32">
      <c r="B12" s="617" t="s">
        <v>869</v>
      </c>
      <c r="E12" s="625">
        <v>5.6133497945110508E-2</v>
      </c>
      <c r="F12" s="626">
        <v>4.9329508064737369E-2</v>
      </c>
      <c r="G12" s="627">
        <v>4.9330769390690143E-2</v>
      </c>
      <c r="H12" s="628">
        <v>4.9332030716642918E-2</v>
      </c>
      <c r="I12" s="629">
        <v>1.3283187944149702E-3</v>
      </c>
      <c r="J12" s="626">
        <v>1.3244036899817035E-3</v>
      </c>
      <c r="K12" s="627">
        <v>1.3255699100924497E-3</v>
      </c>
      <c r="L12" s="628">
        <v>1.3267361302031959E-3</v>
      </c>
      <c r="M12" s="625">
        <v>7.631130537000365E-3</v>
      </c>
      <c r="N12" s="627">
        <v>7.557496327409343E-3</v>
      </c>
      <c r="O12" s="627">
        <v>7.5575050190750514E-3</v>
      </c>
      <c r="P12" s="628">
        <v>7.5575137107407606E-3</v>
      </c>
      <c r="Q12" s="625">
        <v>5.1745432683725579E-3</v>
      </c>
      <c r="R12" s="626">
        <v>5.1171387739171251E-3</v>
      </c>
      <c r="S12" s="627">
        <v>5.117140534946947E-3</v>
      </c>
      <c r="T12" s="628">
        <v>5.117142295976769E-3</v>
      </c>
      <c r="U12" s="625">
        <v>6.2000706404331362E-4</v>
      </c>
      <c r="V12" s="627">
        <v>6.1617820177861855E-4</v>
      </c>
      <c r="W12" s="627">
        <v>6.1618341564511313E-4</v>
      </c>
      <c r="X12" s="628">
        <v>6.1618862951160782E-4</v>
      </c>
      <c r="Y12" s="625">
        <v>1.5500176601082842E-2</v>
      </c>
      <c r="Z12" s="626">
        <v>1.5500176281992146E-2</v>
      </c>
      <c r="AA12" s="627">
        <v>1.5500179741956617E-2</v>
      </c>
      <c r="AB12" s="628">
        <v>1.550018320192109E-2</v>
      </c>
      <c r="AC12" s="625">
        <v>1.8956342453340267E-4</v>
      </c>
      <c r="AD12" s="625">
        <v>8.060091832563077E-4</v>
      </c>
      <c r="AE12" s="625">
        <v>5.1745432683725579E-3</v>
      </c>
      <c r="AF12" s="625">
        <v>4.657088941535302E-4</v>
      </c>
    </row>
    <row r="13" spans="1:32">
      <c r="B13" s="617" t="s">
        <v>870</v>
      </c>
      <c r="E13" s="625">
        <v>0.14655699999999999</v>
      </c>
      <c r="F13" s="626">
        <v>0.11228749636541419</v>
      </c>
      <c r="G13" s="627">
        <v>0.11229189101947823</v>
      </c>
      <c r="H13" s="628">
        <v>0.11229628567354226</v>
      </c>
      <c r="I13" s="629">
        <v>0.23453782493904479</v>
      </c>
      <c r="J13" s="626">
        <v>0.22961291322872918</v>
      </c>
      <c r="K13" s="627">
        <v>0.22965341967029845</v>
      </c>
      <c r="L13" s="628">
        <v>0.22969392611186776</v>
      </c>
      <c r="M13" s="625">
        <v>8.6282384772183324E-3</v>
      </c>
      <c r="N13" s="627">
        <v>8.4466689675362343E-3</v>
      </c>
      <c r="O13" s="627">
        <v>8.4506287632442698E-3</v>
      </c>
      <c r="P13" s="628">
        <v>8.454588558952307E-3</v>
      </c>
      <c r="Q13" s="625">
        <v>6.8061502914268553E-3</v>
      </c>
      <c r="R13" s="626">
        <v>6.7104745053531796E-3</v>
      </c>
      <c r="S13" s="627">
        <v>6.7104728921910696E-3</v>
      </c>
      <c r="T13" s="628">
        <v>6.7104712790289588E-3</v>
      </c>
      <c r="U13" s="625">
        <v>8.0422420984145419E-4</v>
      </c>
      <c r="V13" s="627">
        <v>7.6056508589740848E-4</v>
      </c>
      <c r="W13" s="627">
        <v>7.605659270076777E-4</v>
      </c>
      <c r="X13" s="628">
        <v>7.6056676811794713E-4</v>
      </c>
      <c r="Y13" s="625">
        <v>1.4361146604311679E-2</v>
      </c>
      <c r="Z13" s="626">
        <v>1.435980770507082E-2</v>
      </c>
      <c r="AA13" s="627">
        <v>1.4359808275210646E-2</v>
      </c>
      <c r="AB13" s="628">
        <v>1.435980884535047E-2</v>
      </c>
      <c r="AC13" s="625">
        <v>2.8400000000000001E-3</v>
      </c>
      <c r="AD13" s="625">
        <v>1.5222815400570383E-3</v>
      </c>
      <c r="AE13" s="625">
        <v>6.8061502914268553E-3</v>
      </c>
      <c r="AF13" s="625">
        <v>2.0418450874280566E-4</v>
      </c>
    </row>
    <row r="14" spans="1:32">
      <c r="B14" s="617" t="s">
        <v>871</v>
      </c>
      <c r="E14" s="625">
        <v>9.181991513463271E-2</v>
      </c>
      <c r="F14" s="626">
        <v>9.0312036987961808E-2</v>
      </c>
      <c r="G14" s="627">
        <v>9.0312038303746345E-2</v>
      </c>
      <c r="H14" s="628">
        <v>9.0312039619530854E-2</v>
      </c>
      <c r="I14" s="629">
        <v>1.0748634369203279E-2</v>
      </c>
      <c r="J14" s="626">
        <v>1.0424785331394527E-2</v>
      </c>
      <c r="K14" s="627">
        <v>1.0448606132057501E-2</v>
      </c>
      <c r="L14" s="628">
        <v>1.0472426932720475E-2</v>
      </c>
      <c r="M14" s="625">
        <v>1.2012333965844403E-2</v>
      </c>
      <c r="N14" s="627">
        <v>9.3041091331023291E-3</v>
      </c>
      <c r="O14" s="627">
        <v>9.5089184101733969E-3</v>
      </c>
      <c r="P14" s="628">
        <v>9.7137276872444629E-3</v>
      </c>
      <c r="Q14" s="625">
        <v>6.0061669829222014E-3</v>
      </c>
      <c r="R14" s="626">
        <v>4.7865087609946892E-3</v>
      </c>
      <c r="S14" s="627">
        <v>4.8242388067072251E-3</v>
      </c>
      <c r="T14" s="628">
        <v>4.861968852419761E-3</v>
      </c>
      <c r="U14" s="625">
        <v>7.3090713710582322E-3</v>
      </c>
      <c r="V14" s="627">
        <v>7.021117519019052E-3</v>
      </c>
      <c r="W14" s="627">
        <v>7.0369416634066661E-3</v>
      </c>
      <c r="X14" s="628">
        <v>7.052765807794281E-3</v>
      </c>
      <c r="Y14" s="625">
        <v>0.26066378785449384</v>
      </c>
      <c r="Z14" s="626">
        <v>0.25768957952975152</v>
      </c>
      <c r="AA14" s="627">
        <v>0.25768958163907502</v>
      </c>
      <c r="AB14" s="628">
        <v>0.2576895837483984</v>
      </c>
      <c r="AC14" s="625">
        <v>8.8146992408032251E-3</v>
      </c>
      <c r="AD14" s="625">
        <v>5.223706228640288E-3</v>
      </c>
      <c r="AE14" s="625">
        <v>6.0061669829222016E-4</v>
      </c>
      <c r="AF14" s="625">
        <v>1.2012333965844403E-3</v>
      </c>
    </row>
    <row r="15" spans="1:32" ht="13.9" thickBot="1">
      <c r="B15" s="630" t="s">
        <v>872</v>
      </c>
      <c r="C15" s="631"/>
      <c r="D15" s="631"/>
      <c r="E15" s="632">
        <v>8.9245831666226128E-2</v>
      </c>
      <c r="F15" s="633">
        <v>8.7350158194667016E-2</v>
      </c>
      <c r="G15" s="634">
        <v>8.7350196557319709E-2</v>
      </c>
      <c r="H15" s="635">
        <v>8.7350234919972403E-2</v>
      </c>
      <c r="I15" s="636">
        <v>5.611379807488712E-8</v>
      </c>
      <c r="J15" s="633">
        <v>5.6113649103431014E-8</v>
      </c>
      <c r="K15" s="634">
        <v>5.6113715917513104E-8</v>
      </c>
      <c r="L15" s="635">
        <v>5.6113782731595187E-8</v>
      </c>
      <c r="M15" s="632">
        <v>5.1895730538386899E-3</v>
      </c>
      <c r="N15" s="634">
        <v>5.1862464881320697E-3</v>
      </c>
      <c r="O15" s="634">
        <v>5.186346164493808E-3</v>
      </c>
      <c r="P15" s="635">
        <v>5.1864458408555462E-3</v>
      </c>
      <c r="Q15" s="632">
        <v>5.1898017894410602E-3</v>
      </c>
      <c r="R15" s="633">
        <v>5.1868659033482319E-3</v>
      </c>
      <c r="S15" s="634">
        <v>5.1869369555114257E-3</v>
      </c>
      <c r="T15" s="635">
        <v>5.1870080076746195E-3</v>
      </c>
      <c r="U15" s="632">
        <v>1.7931688804554079E-3</v>
      </c>
      <c r="V15" s="634">
        <v>1.7931639312171524E-3</v>
      </c>
      <c r="W15" s="634">
        <v>1.7931661197699541E-3</v>
      </c>
      <c r="X15" s="635">
        <v>1.7931683083227561E-3</v>
      </c>
      <c r="Y15" s="632">
        <v>1.504416846055676E-2</v>
      </c>
      <c r="Z15" s="633">
        <v>1.5044151886334867E-2</v>
      </c>
      <c r="AA15" s="634">
        <v>1.5044159460235606E-2</v>
      </c>
      <c r="AB15" s="635">
        <v>1.5044167034136345E-2</v>
      </c>
      <c r="AC15" s="632">
        <v>8.5303541040031208E-4</v>
      </c>
      <c r="AD15" s="632">
        <v>3.7912684906680535E-3</v>
      </c>
      <c r="AE15" s="632">
        <v>5.1898017894410602E-3</v>
      </c>
      <c r="AF15" s="632">
        <v>2.5949008947205301E-3</v>
      </c>
    </row>
    <row r="16" spans="1:32" ht="13.9" thickBot="1">
      <c r="E16" s="616"/>
      <c r="F16" s="617"/>
      <c r="H16" s="637"/>
      <c r="I16" s="616"/>
      <c r="J16" s="617"/>
      <c r="L16" s="637"/>
      <c r="M16" s="616"/>
      <c r="P16" s="637"/>
      <c r="Q16" s="616"/>
      <c r="R16" s="617"/>
      <c r="T16" s="637"/>
      <c r="U16" s="616"/>
      <c r="X16" s="637"/>
      <c r="Y16" s="616"/>
      <c r="Z16" s="617"/>
      <c r="AB16" s="637"/>
      <c r="AC16" s="616"/>
      <c r="AD16" s="616"/>
      <c r="AE16" s="616"/>
      <c r="AF16" s="616"/>
    </row>
    <row r="17" spans="1:32">
      <c r="A17" s="1" t="s">
        <v>873</v>
      </c>
      <c r="B17" s="609" t="s">
        <v>558</v>
      </c>
      <c r="C17" s="610"/>
      <c r="D17" s="610"/>
      <c r="E17" s="608">
        <v>0.32190000000000002</v>
      </c>
      <c r="F17" s="620">
        <v>0.32190000000000002</v>
      </c>
      <c r="G17" s="621">
        <v>0.32190000000000002</v>
      </c>
      <c r="H17" s="622">
        <v>0.32190000000000002</v>
      </c>
      <c r="I17" s="608">
        <v>0.85683707544883503</v>
      </c>
      <c r="J17" s="620">
        <v>0.85683707544883503</v>
      </c>
      <c r="K17" s="621">
        <v>0.85683707544883503</v>
      </c>
      <c r="L17" s="622">
        <v>0.85683707544883503</v>
      </c>
      <c r="M17" s="608">
        <v>0.16470751432494865</v>
      </c>
      <c r="N17" s="621">
        <v>0.16470751432494865</v>
      </c>
      <c r="O17" s="621">
        <v>0.16470751432494865</v>
      </c>
      <c r="P17" s="622">
        <v>0.16470751432494865</v>
      </c>
      <c r="Q17" s="608">
        <v>6.3126274471974289E-2</v>
      </c>
      <c r="R17" s="620">
        <v>6.3126274471974289E-2</v>
      </c>
      <c r="S17" s="621">
        <v>6.3126274471974289E-2</v>
      </c>
      <c r="T17" s="622">
        <v>6.3126274471974289E-2</v>
      </c>
      <c r="U17" s="608">
        <v>1.364905951644861E-3</v>
      </c>
      <c r="V17" s="621">
        <v>1.364905951644861E-3</v>
      </c>
      <c r="W17" s="621">
        <v>1.364905951644861E-3</v>
      </c>
      <c r="X17" s="622">
        <v>1.364905951644861E-3</v>
      </c>
      <c r="Y17" s="608">
        <v>9.676042E-2</v>
      </c>
      <c r="Z17" s="620">
        <v>9.676042E-2</v>
      </c>
      <c r="AA17" s="621">
        <v>9.676042E-2</v>
      </c>
      <c r="AB17" s="622">
        <v>9.676042E-2</v>
      </c>
      <c r="AC17" s="638">
        <v>1.0425988349337145E-2</v>
      </c>
      <c r="AD17" s="638">
        <v>3.5897488120072507E-3</v>
      </c>
      <c r="AE17" s="608">
        <v>6.2986724482480355E-2</v>
      </c>
      <c r="AF17" s="619">
        <v>8.2064156813566585E-3</v>
      </c>
    </row>
    <row r="18" spans="1:32">
      <c r="B18" s="617" t="s">
        <v>476</v>
      </c>
      <c r="E18" s="639">
        <v>5.8533343793407397E-2</v>
      </c>
      <c r="F18" s="640">
        <v>5.8533343793407397E-2</v>
      </c>
      <c r="G18" s="641">
        <v>5.8533343793407397E-2</v>
      </c>
      <c r="H18" s="642">
        <v>5.8533343793407397E-2</v>
      </c>
      <c r="I18" s="616">
        <v>2.5069701152660712E-4</v>
      </c>
      <c r="J18" s="626">
        <v>2.5069701152660712E-4</v>
      </c>
      <c r="K18" s="627">
        <v>2.5069701152660712E-4</v>
      </c>
      <c r="L18" s="628">
        <v>2.5069701152660712E-4</v>
      </c>
      <c r="M18" s="616">
        <v>3.1593927893738142E-3</v>
      </c>
      <c r="N18" s="627">
        <v>3.1593927893738142E-3</v>
      </c>
      <c r="O18" s="627">
        <v>3.1593927893738142E-3</v>
      </c>
      <c r="P18" s="628">
        <v>3.1593927893738142E-3</v>
      </c>
      <c r="Q18" s="616">
        <v>3.1593927893738142E-3</v>
      </c>
      <c r="R18" s="626">
        <v>3.1593927893738142E-3</v>
      </c>
      <c r="S18" s="627">
        <v>3.1593927893738142E-3</v>
      </c>
      <c r="T18" s="628">
        <v>3.1593927893738142E-3</v>
      </c>
      <c r="U18" s="616">
        <v>2.2144902684850289E-3</v>
      </c>
      <c r="V18" s="627">
        <v>2.2144902684850289E-3</v>
      </c>
      <c r="W18" s="627">
        <v>2.2144902684850289E-3</v>
      </c>
      <c r="X18" s="628">
        <v>2.2144902684850289E-3</v>
      </c>
      <c r="Y18" s="616">
        <v>3.3169829222011393E-2</v>
      </c>
      <c r="Z18" s="626">
        <v>3.3169829222011393E-2</v>
      </c>
      <c r="AA18" s="627">
        <v>3.3169829222011393E-2</v>
      </c>
      <c r="AB18" s="628">
        <v>3.3169829222011393E-2</v>
      </c>
      <c r="AC18" s="643">
        <v>8.5303541040031208E-4</v>
      </c>
      <c r="AD18" s="643">
        <v>8.5303541040031208E-4</v>
      </c>
      <c r="AE18" s="616">
        <v>1.8956356736242884E-4</v>
      </c>
      <c r="AF18" s="625">
        <v>3.1593927893738144E-4</v>
      </c>
    </row>
    <row r="19" spans="1:32">
      <c r="B19" s="617" t="s">
        <v>874</v>
      </c>
      <c r="E19" s="639">
        <v>6.2683779015463389E-2</v>
      </c>
      <c r="F19" s="640">
        <v>6.2683779015463389E-2</v>
      </c>
      <c r="G19" s="641">
        <v>6.2683779015463389E-2</v>
      </c>
      <c r="H19" s="642">
        <v>6.2683779015463389E-2</v>
      </c>
      <c r="I19" s="616">
        <v>1.3283187944149702E-3</v>
      </c>
      <c r="J19" s="626">
        <v>1.3283187944149702E-3</v>
      </c>
      <c r="K19" s="627">
        <v>1.3283187944149702E-3</v>
      </c>
      <c r="L19" s="628">
        <v>1.3283187944149702E-3</v>
      </c>
      <c r="M19" s="616">
        <v>4.389468690702087E-2</v>
      </c>
      <c r="N19" s="627">
        <v>4.389468690702087E-2</v>
      </c>
      <c r="O19" s="627">
        <v>4.389468690702087E-2</v>
      </c>
      <c r="P19" s="628">
        <v>4.389468690702087E-2</v>
      </c>
      <c r="Q19" s="616">
        <v>3.6053130929791274E-2</v>
      </c>
      <c r="R19" s="626">
        <v>3.6053130929791274E-2</v>
      </c>
      <c r="S19" s="627">
        <v>3.6053130929791274E-2</v>
      </c>
      <c r="T19" s="628">
        <v>3.6053130929791274E-2</v>
      </c>
      <c r="U19" s="616">
        <v>6.2E-4</v>
      </c>
      <c r="V19" s="627">
        <v>6.2E-4</v>
      </c>
      <c r="W19" s="627">
        <v>6.2E-4</v>
      </c>
      <c r="X19" s="628">
        <v>6.2E-4</v>
      </c>
      <c r="Y19" s="616">
        <v>1.546E-2</v>
      </c>
      <c r="Z19" s="626">
        <v>1.546E-2</v>
      </c>
      <c r="AA19" s="627">
        <v>1.546E-2</v>
      </c>
      <c r="AB19" s="628">
        <v>1.546E-2</v>
      </c>
      <c r="AC19" s="643">
        <v>1.8956342453340267E-4</v>
      </c>
      <c r="AD19" s="643">
        <v>3.7912684906680534E-4</v>
      </c>
      <c r="AE19" s="616">
        <v>1.3168406072106261E-2</v>
      </c>
      <c r="AF19" s="625">
        <v>1.0815939278937382E-3</v>
      </c>
    </row>
    <row r="20" spans="1:32">
      <c r="B20" s="617" t="s">
        <v>870</v>
      </c>
      <c r="E20" s="616">
        <v>0.158</v>
      </c>
      <c r="F20" s="626">
        <v>0.158</v>
      </c>
      <c r="G20" s="627">
        <v>0.158</v>
      </c>
      <c r="H20" s="628">
        <v>0.158</v>
      </c>
      <c r="I20" s="616">
        <v>0.23453782493904479</v>
      </c>
      <c r="J20" s="626">
        <v>0.23453782493904479</v>
      </c>
      <c r="K20" s="627">
        <v>0.23453782493904479</v>
      </c>
      <c r="L20" s="628">
        <v>0.23453782493904479</v>
      </c>
      <c r="M20" s="616">
        <v>4.7438330170777997E-2</v>
      </c>
      <c r="N20" s="627">
        <v>4.7438330170777997E-2</v>
      </c>
      <c r="O20" s="627">
        <v>4.7438330170777997E-2</v>
      </c>
      <c r="P20" s="628">
        <v>4.7438330170777997E-2</v>
      </c>
      <c r="Q20" s="616">
        <v>3.0834914611005702E-2</v>
      </c>
      <c r="R20" s="626">
        <v>3.0834914611005702E-2</v>
      </c>
      <c r="S20" s="627">
        <v>3.0834914611005702E-2</v>
      </c>
      <c r="T20" s="628">
        <v>3.0834914611005702E-2</v>
      </c>
      <c r="U20" s="616">
        <v>8.0000000000000004E-4</v>
      </c>
      <c r="V20" s="627">
        <v>8.0000000000000004E-4</v>
      </c>
      <c r="W20" s="627">
        <v>8.0000000000000004E-4</v>
      </c>
      <c r="X20" s="628">
        <v>8.0000000000000004E-4</v>
      </c>
      <c r="Y20" s="616">
        <v>1.436E-2</v>
      </c>
      <c r="Z20" s="626">
        <v>1.436E-2</v>
      </c>
      <c r="AA20" s="627">
        <v>1.436E-2</v>
      </c>
      <c r="AB20" s="628">
        <v>1.436E-2</v>
      </c>
      <c r="AC20" s="643">
        <v>2.8400000000000001E-3</v>
      </c>
      <c r="AD20" s="643">
        <v>2.8400000000000002E-4</v>
      </c>
      <c r="AE20" s="616">
        <v>3.7950664136622405E-3</v>
      </c>
      <c r="AF20" s="625">
        <v>1.5417457305502851E-2</v>
      </c>
    </row>
    <row r="21" spans="1:32">
      <c r="B21" s="617" t="s">
        <v>560</v>
      </c>
      <c r="E21" s="616">
        <v>9.181991513463271E-2</v>
      </c>
      <c r="F21" s="626">
        <v>9.181991513463271E-2</v>
      </c>
      <c r="G21" s="627">
        <v>9.181991513463271E-2</v>
      </c>
      <c r="H21" s="628">
        <v>9.181991513463271E-2</v>
      </c>
      <c r="I21" s="616">
        <v>1.0748634369203279E-2</v>
      </c>
      <c r="J21" s="626">
        <v>1.0748634369203279E-2</v>
      </c>
      <c r="K21" s="627">
        <v>1.0748634369203279E-2</v>
      </c>
      <c r="L21" s="628">
        <v>1.0748634369203279E-2</v>
      </c>
      <c r="M21" s="616">
        <v>1.2012333965844403E-2</v>
      </c>
      <c r="N21" s="627">
        <v>1.2012333965844403E-2</v>
      </c>
      <c r="O21" s="627">
        <v>1.2012333965844403E-2</v>
      </c>
      <c r="P21" s="628">
        <v>1.2012333965844403E-2</v>
      </c>
      <c r="Q21" s="616">
        <v>6.0061669829222014E-3</v>
      </c>
      <c r="R21" s="626">
        <v>6.0061669829222014E-3</v>
      </c>
      <c r="S21" s="627">
        <v>6.0061669829222014E-3</v>
      </c>
      <c r="T21" s="628">
        <v>6.0061669829222014E-3</v>
      </c>
      <c r="U21" s="616">
        <v>7.3090713710582322E-3</v>
      </c>
      <c r="V21" s="627">
        <v>7.3090713710582322E-3</v>
      </c>
      <c r="W21" s="627">
        <v>7.3090713710582322E-3</v>
      </c>
      <c r="X21" s="628">
        <v>7.3090713710582322E-3</v>
      </c>
      <c r="Y21" s="616">
        <v>0.26066378785449384</v>
      </c>
      <c r="Z21" s="626">
        <v>0.26066378785449384</v>
      </c>
      <c r="AA21" s="627">
        <v>0.26066378785449384</v>
      </c>
      <c r="AB21" s="628">
        <v>0.26066378785449384</v>
      </c>
      <c r="AC21" s="643">
        <v>8.8146992408032251E-3</v>
      </c>
      <c r="AD21" s="643">
        <v>5.5921210237353794E-3</v>
      </c>
      <c r="AE21" s="616">
        <v>6.0061669829222016E-4</v>
      </c>
      <c r="AF21" s="625">
        <v>3.9640702087286534E-3</v>
      </c>
    </row>
    <row r="22" spans="1:32" ht="13.9" thickBot="1">
      <c r="B22" s="630" t="s">
        <v>562</v>
      </c>
      <c r="C22" s="631"/>
      <c r="D22" s="631"/>
      <c r="E22" s="644">
        <v>6.59E-2</v>
      </c>
      <c r="F22" s="633">
        <v>6.59E-2</v>
      </c>
      <c r="G22" s="634">
        <v>6.59E-2</v>
      </c>
      <c r="H22" s="635">
        <v>6.59E-2</v>
      </c>
      <c r="I22" s="644">
        <v>5.611379807488712E-8</v>
      </c>
      <c r="J22" s="633">
        <v>5.611379807488712E-8</v>
      </c>
      <c r="K22" s="634">
        <v>5.611379807488712E-8</v>
      </c>
      <c r="L22" s="635">
        <v>5.611379807488712E-8</v>
      </c>
      <c r="M22" s="644">
        <v>5.2826647605961176E-3</v>
      </c>
      <c r="N22" s="634">
        <v>5.2826647605961176E-3</v>
      </c>
      <c r="O22" s="634">
        <v>5.2826647605961176E-3</v>
      </c>
      <c r="P22" s="635">
        <v>5.2826647605961176E-3</v>
      </c>
      <c r="Q22" s="644">
        <v>5.2826647605961176E-3</v>
      </c>
      <c r="R22" s="633">
        <v>5.2826647605961176E-3</v>
      </c>
      <c r="S22" s="634">
        <v>5.2826647605961176E-3</v>
      </c>
      <c r="T22" s="635">
        <v>5.2826647605961176E-3</v>
      </c>
      <c r="U22" s="644">
        <v>2.3500000000000001E-3</v>
      </c>
      <c r="V22" s="634">
        <v>2.3500000000000001E-3</v>
      </c>
      <c r="W22" s="634">
        <v>2.3500000000000001E-3</v>
      </c>
      <c r="X22" s="635">
        <v>2.3500000000000001E-3</v>
      </c>
      <c r="Y22" s="644">
        <v>8.94E-3</v>
      </c>
      <c r="Z22" s="633">
        <v>8.94E-3</v>
      </c>
      <c r="AA22" s="634">
        <v>8.94E-3</v>
      </c>
      <c r="AB22" s="635">
        <v>8.94E-3</v>
      </c>
      <c r="AC22" s="645">
        <v>8.5303541040031208E-4</v>
      </c>
      <c r="AD22" s="645">
        <v>3.7912684906680535E-3</v>
      </c>
      <c r="AE22" s="644">
        <v>1.846110056925996E-4</v>
      </c>
      <c r="AF22" s="632">
        <v>2.6413323802980588E-3</v>
      </c>
    </row>
    <row r="23" spans="1:32" ht="13.9" thickBot="1">
      <c r="E23" s="625"/>
      <c r="F23" s="626"/>
      <c r="G23" s="627"/>
      <c r="H23" s="628"/>
      <c r="I23" s="629"/>
      <c r="J23" s="626"/>
      <c r="K23" s="627"/>
      <c r="L23" s="628"/>
      <c r="M23" s="625"/>
      <c r="N23" s="627"/>
      <c r="O23" s="627"/>
      <c r="P23" s="628"/>
      <c r="Q23" s="625"/>
      <c r="R23" s="626"/>
      <c r="S23" s="627"/>
      <c r="T23" s="628"/>
      <c r="U23" s="625"/>
      <c r="V23" s="627"/>
      <c r="W23" s="627"/>
      <c r="X23" s="628"/>
      <c r="Y23" s="625"/>
      <c r="Z23" s="626"/>
      <c r="AA23" s="627"/>
      <c r="AB23" s="628"/>
      <c r="AC23" s="625"/>
      <c r="AD23" s="625"/>
      <c r="AE23" s="625"/>
      <c r="AF23" s="625"/>
    </row>
    <row r="24" spans="1:32">
      <c r="A24" s="1" t="s">
        <v>875</v>
      </c>
      <c r="B24" s="609" t="s">
        <v>867</v>
      </c>
      <c r="C24" s="610"/>
      <c r="D24" s="610"/>
      <c r="E24" s="619">
        <v>0.11</v>
      </c>
      <c r="F24" s="620">
        <v>0.11</v>
      </c>
      <c r="G24" s="621">
        <v>0.11</v>
      </c>
      <c r="H24" s="622">
        <v>0.11</v>
      </c>
      <c r="I24" s="619">
        <v>1.4450000000000001E-3</v>
      </c>
      <c r="J24" s="620">
        <v>1.4450000000000001E-3</v>
      </c>
      <c r="K24" s="621">
        <v>1.4450000000000001E-3</v>
      </c>
      <c r="L24" s="622">
        <v>1.4450000000000001E-3</v>
      </c>
      <c r="M24" s="619">
        <v>2.823E-3</v>
      </c>
      <c r="N24" s="621">
        <v>2.823E-3</v>
      </c>
      <c r="O24" s="621">
        <v>2.823E-3</v>
      </c>
      <c r="P24" s="622">
        <v>2.823E-3</v>
      </c>
      <c r="Q24" s="619">
        <v>2.823E-3</v>
      </c>
      <c r="R24" s="620">
        <v>2.823E-3</v>
      </c>
      <c r="S24" s="621">
        <v>2.823E-3</v>
      </c>
      <c r="T24" s="622">
        <v>2.823E-3</v>
      </c>
      <c r="U24" s="619">
        <v>8.9800000000000004E-4</v>
      </c>
      <c r="V24" s="621">
        <v>8.9800000000000004E-4</v>
      </c>
      <c r="W24" s="621">
        <v>8.9800000000000004E-4</v>
      </c>
      <c r="X24" s="622">
        <v>8.9800000000000004E-4</v>
      </c>
      <c r="Y24" s="619">
        <v>3.5068000000000002E-2</v>
      </c>
      <c r="Z24" s="620">
        <v>3.5068000000000002E-2</v>
      </c>
      <c r="AA24" s="621">
        <v>3.5068000000000002E-2</v>
      </c>
      <c r="AB24" s="622">
        <v>3.5068000000000002E-2</v>
      </c>
      <c r="AC24" s="619">
        <v>3.6949000000000003E-2</v>
      </c>
      <c r="AD24" s="619">
        <v>8.5303541040031208E-4</v>
      </c>
      <c r="AE24" s="619">
        <v>1.1385199240986714E-4</v>
      </c>
      <c r="AF24" s="619">
        <v>1.4115E-3</v>
      </c>
    </row>
    <row r="25" spans="1:32">
      <c r="B25" s="617" t="s">
        <v>868</v>
      </c>
      <c r="E25" s="625">
        <v>0.11</v>
      </c>
      <c r="F25" s="626">
        <v>9.1114964867988493E-2</v>
      </c>
      <c r="G25" s="627">
        <v>9.1348685378977681E-2</v>
      </c>
      <c r="H25" s="628">
        <v>9.158240588996687E-2</v>
      </c>
      <c r="I25" s="625">
        <v>1.4450000000000001E-3</v>
      </c>
      <c r="J25" s="626">
        <v>1.4379312519830296E-3</v>
      </c>
      <c r="K25" s="627">
        <v>1.441309479281717E-3</v>
      </c>
      <c r="L25" s="628">
        <v>1.4446877065804045E-3</v>
      </c>
      <c r="M25" s="625">
        <v>2.823E-3</v>
      </c>
      <c r="N25" s="627">
        <v>2.819047851450149E-3</v>
      </c>
      <c r="O25" s="627">
        <v>2.8190459040084333E-3</v>
      </c>
      <c r="P25" s="628">
        <v>2.8190439565667176E-3</v>
      </c>
      <c r="Q25" s="625">
        <v>2.823E-3</v>
      </c>
      <c r="R25" s="626">
        <v>2.8186454039714555E-3</v>
      </c>
      <c r="S25" s="627">
        <v>2.8186423651840003E-3</v>
      </c>
      <c r="T25" s="628">
        <v>2.8186393263965456E-3</v>
      </c>
      <c r="U25" s="625">
        <v>8.9800000000000004E-4</v>
      </c>
      <c r="V25" s="627">
        <v>7.5624650048990898E-4</v>
      </c>
      <c r="W25" s="627">
        <v>7.5802170164694465E-4</v>
      </c>
      <c r="X25" s="628">
        <v>7.5979690280398031E-4</v>
      </c>
      <c r="Y25" s="625">
        <v>3.5068000000000002E-2</v>
      </c>
      <c r="Z25" s="626">
        <v>3.4333410839120462E-2</v>
      </c>
      <c r="AA25" s="627">
        <v>3.4333409386841471E-2</v>
      </c>
      <c r="AB25" s="628">
        <v>3.4333407934562479E-2</v>
      </c>
      <c r="AC25" s="625">
        <v>3.6949000000000003E-2</v>
      </c>
      <c r="AD25" s="625">
        <v>8.5303541040031208E-4</v>
      </c>
      <c r="AE25" s="625">
        <v>1.1385199240986714E-4</v>
      </c>
      <c r="AF25" s="625">
        <v>1.4115E-3</v>
      </c>
    </row>
    <row r="26" spans="1:32">
      <c r="B26" s="617" t="s">
        <v>876</v>
      </c>
      <c r="E26" s="625">
        <v>0.11</v>
      </c>
      <c r="F26" s="626">
        <v>0.11</v>
      </c>
      <c r="G26" s="627">
        <v>0.11</v>
      </c>
      <c r="H26" s="628">
        <v>0.11</v>
      </c>
      <c r="I26" s="625">
        <v>1.4450000000000001E-3</v>
      </c>
      <c r="J26" s="626">
        <v>1.4450000000000001E-3</v>
      </c>
      <c r="K26" s="627">
        <v>1.4450000000000001E-3</v>
      </c>
      <c r="L26" s="628">
        <v>1.4450000000000001E-3</v>
      </c>
      <c r="M26" s="625">
        <v>2.823E-3</v>
      </c>
      <c r="N26" s="627">
        <v>2.823E-3</v>
      </c>
      <c r="O26" s="627">
        <v>2.823E-3</v>
      </c>
      <c r="P26" s="628">
        <v>2.823E-3</v>
      </c>
      <c r="Q26" s="625">
        <v>2.823E-3</v>
      </c>
      <c r="R26" s="626">
        <v>2.823E-3</v>
      </c>
      <c r="S26" s="627">
        <v>2.823E-3</v>
      </c>
      <c r="T26" s="628">
        <v>2.823E-3</v>
      </c>
      <c r="U26" s="625">
        <v>8.9800000000000004E-4</v>
      </c>
      <c r="V26" s="627">
        <v>8.9800000000000004E-4</v>
      </c>
      <c r="W26" s="627">
        <v>8.9800000000000004E-4</v>
      </c>
      <c r="X26" s="628">
        <v>8.9800000000000004E-4</v>
      </c>
      <c r="Y26" s="625">
        <v>3.5068000000000002E-2</v>
      </c>
      <c r="Z26" s="626">
        <v>3.5068000000000002E-2</v>
      </c>
      <c r="AA26" s="627">
        <v>3.5068000000000002E-2</v>
      </c>
      <c r="AB26" s="628">
        <v>3.5068000000000002E-2</v>
      </c>
      <c r="AC26" s="625">
        <v>3.6949000000000003E-2</v>
      </c>
      <c r="AD26" s="625">
        <v>8.5303541040031208E-4</v>
      </c>
      <c r="AE26" s="625">
        <v>1.1385199240986714E-4</v>
      </c>
      <c r="AF26" s="625">
        <v>1.4115E-3</v>
      </c>
    </row>
    <row r="27" spans="1:32">
      <c r="B27" s="617" t="s">
        <v>869</v>
      </c>
      <c r="E27" s="625">
        <v>0.12491461100569258</v>
      </c>
      <c r="F27" s="640">
        <v>0.103052</v>
      </c>
      <c r="G27" s="641">
        <v>0.103052</v>
      </c>
      <c r="H27" s="642">
        <v>0.103052</v>
      </c>
      <c r="I27" s="625">
        <v>1.4113000000000001E-2</v>
      </c>
      <c r="J27" s="626">
        <v>1.4113000000000001E-2</v>
      </c>
      <c r="K27" s="627">
        <v>1.4113000000000001E-2</v>
      </c>
      <c r="L27" s="628">
        <v>1.4113000000000001E-2</v>
      </c>
      <c r="M27" s="625">
        <v>1.6118595825426948E-2</v>
      </c>
      <c r="N27" s="627">
        <v>1.6118595825426948E-2</v>
      </c>
      <c r="O27" s="627">
        <v>1.6118595825426948E-2</v>
      </c>
      <c r="P27" s="628">
        <v>1.6118595825426948E-2</v>
      </c>
      <c r="Q27" s="625">
        <v>1.2903225806451615E-2</v>
      </c>
      <c r="R27" s="626">
        <v>1.2903225806451615E-2</v>
      </c>
      <c r="S27" s="627">
        <v>1.2903225806451615E-2</v>
      </c>
      <c r="T27" s="628">
        <v>1.2903225806451615E-2</v>
      </c>
      <c r="U27" s="625">
        <v>1.2666034155597724E-3</v>
      </c>
      <c r="V27" s="627">
        <v>1.2666034155597724E-3</v>
      </c>
      <c r="W27" s="627">
        <v>1.2666034155597724E-3</v>
      </c>
      <c r="X27" s="628">
        <v>1.2666034155597724E-3</v>
      </c>
      <c r="Y27" s="625">
        <v>8.2675521821631882E-3</v>
      </c>
      <c r="Z27" s="626">
        <v>8.2675521821631882E-3</v>
      </c>
      <c r="AA27" s="627">
        <v>8.2675521821631882E-3</v>
      </c>
      <c r="AB27" s="628">
        <v>8.2675521821631882E-3</v>
      </c>
      <c r="AC27" s="625">
        <v>1.8956342453340267E-4</v>
      </c>
      <c r="AD27" s="625">
        <v>3.7912684906680534E-4</v>
      </c>
      <c r="AE27" s="625">
        <v>4.8355787476280845E-3</v>
      </c>
      <c r="AF27" s="625">
        <v>1.1612903225806453E-3</v>
      </c>
    </row>
    <row r="28" spans="1:32">
      <c r="B28" s="617" t="s">
        <v>871</v>
      </c>
      <c r="E28" s="625">
        <v>9.181991513463271E-2</v>
      </c>
      <c r="F28" s="626">
        <v>9.181991513463271E-2</v>
      </c>
      <c r="G28" s="627">
        <v>9.181991513463271E-2</v>
      </c>
      <c r="H28" s="628">
        <v>9.181991513463271E-2</v>
      </c>
      <c r="I28" s="625">
        <v>1.0748634369203279E-2</v>
      </c>
      <c r="J28" s="626">
        <v>1.0748634369203279E-2</v>
      </c>
      <c r="K28" s="627">
        <v>1.0748634369203279E-2</v>
      </c>
      <c r="L28" s="628">
        <v>1.0748634369203279E-2</v>
      </c>
      <c r="M28" s="625">
        <v>1.2012333965844403E-2</v>
      </c>
      <c r="N28" s="627">
        <v>1.2012333965844403E-2</v>
      </c>
      <c r="O28" s="627">
        <v>1.2012333965844403E-2</v>
      </c>
      <c r="P28" s="628">
        <v>1.2012333965844403E-2</v>
      </c>
      <c r="Q28" s="625">
        <v>6.0061669829222014E-3</v>
      </c>
      <c r="R28" s="626">
        <v>6.0061669829222014E-3</v>
      </c>
      <c r="S28" s="627">
        <v>6.0061669829222014E-3</v>
      </c>
      <c r="T28" s="628">
        <v>6.0061669829222014E-3</v>
      </c>
      <c r="U28" s="625">
        <v>7.3090713710582322E-3</v>
      </c>
      <c r="V28" s="627">
        <v>7.3090713710582322E-3</v>
      </c>
      <c r="W28" s="627">
        <v>7.3090713710582322E-3</v>
      </c>
      <c r="X28" s="628">
        <v>7.3090713710582322E-3</v>
      </c>
      <c r="Y28" s="625">
        <v>0.26066378785449384</v>
      </c>
      <c r="Z28" s="626">
        <v>0.26066378785449384</v>
      </c>
      <c r="AA28" s="627">
        <v>0.26066378785449384</v>
      </c>
      <c r="AB28" s="628">
        <v>0.26066378785449384</v>
      </c>
      <c r="AC28" s="625">
        <v>8.8146992408032251E-3</v>
      </c>
      <c r="AD28" s="625">
        <v>5.5921210237353794E-3</v>
      </c>
      <c r="AE28" s="625">
        <v>6.0061669829222016E-4</v>
      </c>
      <c r="AF28" s="625">
        <v>1.2012333965844403E-3</v>
      </c>
    </row>
    <row r="29" spans="1:32" ht="13.9" thickBot="1">
      <c r="B29" s="630" t="s">
        <v>872</v>
      </c>
      <c r="C29" s="631"/>
      <c r="D29" s="631"/>
      <c r="E29" s="632">
        <v>1.4231499051233396</v>
      </c>
      <c r="F29" s="633">
        <v>1.4231499051233396</v>
      </c>
      <c r="G29" s="634">
        <v>1.4231499051233396</v>
      </c>
      <c r="H29" s="635">
        <v>1.4231499051233396</v>
      </c>
      <c r="I29" s="632">
        <v>5.611379807488712E-8</v>
      </c>
      <c r="J29" s="633">
        <v>5.611379807488712E-8</v>
      </c>
      <c r="K29" s="634">
        <v>5.611379807488712E-8</v>
      </c>
      <c r="L29" s="635">
        <v>5.611379807488712E-8</v>
      </c>
      <c r="M29" s="632">
        <v>6.1005692599620503E-3</v>
      </c>
      <c r="N29" s="634">
        <v>6.1005692599620503E-3</v>
      </c>
      <c r="O29" s="634">
        <v>6.1005692599620503E-3</v>
      </c>
      <c r="P29" s="635">
        <v>6.1005692599620503E-3</v>
      </c>
      <c r="Q29" s="632">
        <v>6.1005692599620503E-3</v>
      </c>
      <c r="R29" s="633">
        <v>6.1005692599620503E-3</v>
      </c>
      <c r="S29" s="634">
        <v>6.1005692599620503E-3</v>
      </c>
      <c r="T29" s="635">
        <v>6.1005692599620503E-3</v>
      </c>
      <c r="U29" s="632">
        <v>4.4174573055028463E-2</v>
      </c>
      <c r="V29" s="634">
        <v>4.4174573055028463E-2</v>
      </c>
      <c r="W29" s="634">
        <v>4.4174573055028463E-2</v>
      </c>
      <c r="X29" s="635">
        <v>4.4174573055028463E-2</v>
      </c>
      <c r="Y29" s="632">
        <v>0.32490037950664141</v>
      </c>
      <c r="Z29" s="633">
        <v>0.32490037950664141</v>
      </c>
      <c r="AA29" s="634">
        <v>0.32490037950664141</v>
      </c>
      <c r="AB29" s="635">
        <v>0.32490037950664141</v>
      </c>
      <c r="AC29" s="632">
        <v>8.5303541040031208E-4</v>
      </c>
      <c r="AD29" s="632">
        <v>3.7912684906680535E-3</v>
      </c>
      <c r="AE29" s="632">
        <v>3.6603415559772296E-4</v>
      </c>
      <c r="AF29" s="632">
        <v>3.0502846299810251E-3</v>
      </c>
    </row>
    <row r="30" spans="1:32" ht="13.9" thickBot="1">
      <c r="E30" s="625"/>
      <c r="F30" s="626"/>
      <c r="G30" s="627"/>
      <c r="H30" s="628"/>
      <c r="I30" s="629"/>
      <c r="J30" s="626"/>
      <c r="K30" s="627"/>
      <c r="L30" s="628"/>
      <c r="M30" s="625"/>
      <c r="N30" s="627"/>
      <c r="O30" s="627"/>
      <c r="P30" s="628"/>
      <c r="Q30" s="625"/>
      <c r="R30" s="626"/>
      <c r="S30" s="627"/>
      <c r="T30" s="628"/>
      <c r="U30" s="625"/>
      <c r="V30" s="627"/>
      <c r="W30" s="627"/>
      <c r="X30" s="628"/>
      <c r="Y30" s="625"/>
      <c r="Z30" s="626"/>
      <c r="AA30" s="627"/>
      <c r="AB30" s="628"/>
      <c r="AC30" s="625"/>
      <c r="AD30" s="625"/>
      <c r="AE30" s="625"/>
      <c r="AF30" s="625"/>
    </row>
    <row r="31" spans="1:32">
      <c r="A31" s="1" t="s">
        <v>877</v>
      </c>
      <c r="B31" s="609" t="s">
        <v>558</v>
      </c>
      <c r="C31" s="610"/>
      <c r="D31" s="610"/>
      <c r="E31" s="619">
        <v>0.73089999999999999</v>
      </c>
      <c r="F31" s="620">
        <v>0.73089999999999999</v>
      </c>
      <c r="G31" s="621">
        <v>0.73089999999999999</v>
      </c>
      <c r="H31" s="622">
        <v>0.73089999999999999</v>
      </c>
      <c r="I31" s="646">
        <v>0.85683707544883503</v>
      </c>
      <c r="J31" s="620">
        <v>0.85683707544883503</v>
      </c>
      <c r="K31" s="621">
        <v>0.85683707544883503</v>
      </c>
      <c r="L31" s="622">
        <v>0.85683707544883503</v>
      </c>
      <c r="M31" s="619">
        <v>0.16470751432494865</v>
      </c>
      <c r="N31" s="621">
        <v>0.16470751432494865</v>
      </c>
      <c r="O31" s="621">
        <v>0.16470751432494865</v>
      </c>
      <c r="P31" s="622">
        <v>0.16470751432494865</v>
      </c>
      <c r="Q31" s="619">
        <v>6.3126274471974289E-2</v>
      </c>
      <c r="R31" s="620">
        <v>6.3126274471974289E-2</v>
      </c>
      <c r="S31" s="621">
        <v>6.3126274471974289E-2</v>
      </c>
      <c r="T31" s="622">
        <v>6.3126274471974289E-2</v>
      </c>
      <c r="U31" s="619">
        <v>1.08E-3</v>
      </c>
      <c r="V31" s="621">
        <v>1.08E-3</v>
      </c>
      <c r="W31" s="621">
        <v>1.08E-3</v>
      </c>
      <c r="X31" s="622">
        <v>1.08E-3</v>
      </c>
      <c r="Y31" s="619">
        <v>1.29E-2</v>
      </c>
      <c r="Z31" s="620">
        <v>1.29E-2</v>
      </c>
      <c r="AA31" s="621">
        <v>1.29E-2</v>
      </c>
      <c r="AB31" s="622">
        <v>1.29E-2</v>
      </c>
      <c r="AC31" s="619">
        <v>1.0425988349337145E-2</v>
      </c>
      <c r="AD31" s="619">
        <v>1.5165073962672213E-3</v>
      </c>
      <c r="AE31" s="619">
        <v>6.2986724482480355E-2</v>
      </c>
      <c r="AF31" s="619">
        <v>3.1563137235987148E-3</v>
      </c>
    </row>
    <row r="32" spans="1:32">
      <c r="B32" s="617" t="s">
        <v>878</v>
      </c>
      <c r="E32" s="647">
        <v>1.4231499051233396</v>
      </c>
      <c r="F32" s="640">
        <v>0.36457911277036603</v>
      </c>
      <c r="G32" s="641">
        <v>0.36457911277036603</v>
      </c>
      <c r="H32" s="642">
        <v>0.36457911277036603</v>
      </c>
      <c r="I32" s="629">
        <v>2.5069701152660712E-4</v>
      </c>
      <c r="J32" s="626">
        <v>2.5069701152660712E-4</v>
      </c>
      <c r="K32" s="627">
        <v>2.5069701152660712E-4</v>
      </c>
      <c r="L32" s="628">
        <v>2.5069701152660712E-4</v>
      </c>
      <c r="M32" s="625">
        <v>6.1005692599620494E-3</v>
      </c>
      <c r="N32" s="627">
        <v>6.1005692599620494E-3</v>
      </c>
      <c r="O32" s="627">
        <v>6.1005692599620494E-3</v>
      </c>
      <c r="P32" s="628">
        <v>6.1005692599620494E-3</v>
      </c>
      <c r="Q32" s="625">
        <v>6.1005692599620494E-3</v>
      </c>
      <c r="R32" s="626">
        <v>6.1005692599620494E-3</v>
      </c>
      <c r="S32" s="627">
        <v>6.1005692599620494E-3</v>
      </c>
      <c r="T32" s="628">
        <v>6.1005692599620494E-3</v>
      </c>
      <c r="U32" s="625">
        <v>4.4174573055028456E-2</v>
      </c>
      <c r="V32" s="627">
        <v>4.4174573055028456E-2</v>
      </c>
      <c r="W32" s="627">
        <v>4.4174573055028456E-2</v>
      </c>
      <c r="X32" s="628">
        <v>4.4174573055028456E-2</v>
      </c>
      <c r="Y32" s="625">
        <v>0.63985294117647051</v>
      </c>
      <c r="Z32" s="626">
        <v>0.63985294117647051</v>
      </c>
      <c r="AA32" s="627">
        <v>0.63985294117647051</v>
      </c>
      <c r="AB32" s="628">
        <v>0.63985294117647051</v>
      </c>
      <c r="AC32" s="625">
        <v>8.5303541040031208E-4</v>
      </c>
      <c r="AD32" s="625">
        <v>8.5303541040031208E-4</v>
      </c>
      <c r="AE32" s="625">
        <v>3.6603415559772302E-4</v>
      </c>
      <c r="AF32" s="625">
        <v>3.0502846299810247E-3</v>
      </c>
    </row>
    <row r="33" spans="1:32">
      <c r="B33" s="617" t="s">
        <v>874</v>
      </c>
      <c r="E33" s="647">
        <v>1.8930501262669945</v>
      </c>
      <c r="F33" s="640">
        <v>1.8930501262669945</v>
      </c>
      <c r="G33" s="641">
        <v>1.8930501262669945</v>
      </c>
      <c r="H33" s="642">
        <v>1.8930501262669945</v>
      </c>
      <c r="I33" s="629">
        <v>0.15</v>
      </c>
      <c r="J33" s="626">
        <v>0.15</v>
      </c>
      <c r="K33" s="627">
        <v>0.15</v>
      </c>
      <c r="L33" s="628">
        <v>0.15</v>
      </c>
      <c r="M33" s="625">
        <v>8.4981024667931684E-2</v>
      </c>
      <c r="N33" s="627">
        <v>8.4981024667931684E-2</v>
      </c>
      <c r="O33" s="627">
        <v>8.4981024667931684E-2</v>
      </c>
      <c r="P33" s="628">
        <v>8.4981024667931684E-2</v>
      </c>
      <c r="Q33" s="625">
        <v>7.6482922201138531E-2</v>
      </c>
      <c r="R33" s="626">
        <v>7.6482922201138531E-2</v>
      </c>
      <c r="S33" s="627">
        <v>7.6482922201138531E-2</v>
      </c>
      <c r="T33" s="628">
        <v>7.6482922201138531E-2</v>
      </c>
      <c r="U33" s="625">
        <v>9.3519924098671714E-2</v>
      </c>
      <c r="V33" s="627">
        <v>9.3519924098671714E-2</v>
      </c>
      <c r="W33" s="627">
        <v>9.3519924098671714E-2</v>
      </c>
      <c r="X33" s="628">
        <v>9.3519924098671714E-2</v>
      </c>
      <c r="Y33" s="625">
        <v>0.4</v>
      </c>
      <c r="Z33" s="626">
        <v>0.4</v>
      </c>
      <c r="AA33" s="627">
        <v>0.4</v>
      </c>
      <c r="AB33" s="628">
        <v>0.4</v>
      </c>
      <c r="AC33" s="625">
        <v>1.8956342453340267E-4</v>
      </c>
      <c r="AD33" s="625">
        <v>3.7912684906680534E-4</v>
      </c>
      <c r="AE33" s="625">
        <v>2.5494307400379508E-2</v>
      </c>
      <c r="AF33" s="625">
        <v>6.8834629981024678E-3</v>
      </c>
    </row>
    <row r="34" spans="1:32">
      <c r="B34" s="617" t="s">
        <v>870</v>
      </c>
      <c r="E34" s="625">
        <v>0.83858254269449717</v>
      </c>
      <c r="F34" s="626">
        <v>0.83858254269449717</v>
      </c>
      <c r="G34" s="627">
        <v>0.83858254269449717</v>
      </c>
      <c r="H34" s="628">
        <v>0.83858254269449717</v>
      </c>
      <c r="I34" s="625">
        <v>0.23453782493904479</v>
      </c>
      <c r="J34" s="626">
        <v>0.23453782493904479</v>
      </c>
      <c r="K34" s="627">
        <v>0.23453782493904479</v>
      </c>
      <c r="L34" s="628">
        <v>0.23453782493904479</v>
      </c>
      <c r="M34" s="625">
        <v>8.4981024667931684E-2</v>
      </c>
      <c r="N34" s="627">
        <v>8.4981024667931684E-2</v>
      </c>
      <c r="O34" s="627">
        <v>8.4981024667931684E-2</v>
      </c>
      <c r="P34" s="628">
        <v>8.4981024667931684E-2</v>
      </c>
      <c r="Q34" s="625">
        <v>7.6482922201138531E-2</v>
      </c>
      <c r="R34" s="626">
        <v>7.6482922201138531E-2</v>
      </c>
      <c r="S34" s="627">
        <v>7.6482922201138531E-2</v>
      </c>
      <c r="T34" s="628">
        <v>7.6482922201138531E-2</v>
      </c>
      <c r="U34" s="625">
        <v>9.3519924098671728E-2</v>
      </c>
      <c r="V34" s="627">
        <v>9.3519924098671728E-2</v>
      </c>
      <c r="W34" s="627">
        <v>9.3519924098671728E-2</v>
      </c>
      <c r="X34" s="628">
        <v>9.3519924098671728E-2</v>
      </c>
      <c r="Y34" s="625">
        <v>0.34250094876660336</v>
      </c>
      <c r="Z34" s="626">
        <v>0.34250094876660336</v>
      </c>
      <c r="AA34" s="627">
        <v>0.34250094876660336</v>
      </c>
      <c r="AB34" s="628">
        <v>0.34250094876660336</v>
      </c>
      <c r="AC34" s="625">
        <v>2.8400000000000001E-3</v>
      </c>
      <c r="AD34" s="625">
        <v>2.8400000000000002E-4</v>
      </c>
      <c r="AE34" s="625">
        <v>2.5494307400379505E-2</v>
      </c>
      <c r="AF34" s="625">
        <v>2.2944876660341558E-3</v>
      </c>
    </row>
    <row r="35" spans="1:32">
      <c r="B35" s="617" t="s">
        <v>560</v>
      </c>
      <c r="E35" s="625">
        <v>9.181991513463271E-2</v>
      </c>
      <c r="F35" s="626">
        <v>9.181991513463271E-2</v>
      </c>
      <c r="G35" s="627">
        <v>9.181991513463271E-2</v>
      </c>
      <c r="H35" s="628">
        <v>9.181991513463271E-2</v>
      </c>
      <c r="I35" s="625">
        <v>1.0748634369203279E-2</v>
      </c>
      <c r="J35" s="626">
        <v>1.0748634369203279E-2</v>
      </c>
      <c r="K35" s="627">
        <v>1.0748634369203279E-2</v>
      </c>
      <c r="L35" s="628">
        <v>1.0748634369203279E-2</v>
      </c>
      <c r="M35" s="625">
        <v>1.2012333965844403E-2</v>
      </c>
      <c r="N35" s="627">
        <v>1.2012333965844403E-2</v>
      </c>
      <c r="O35" s="627">
        <v>1.2012333965844403E-2</v>
      </c>
      <c r="P35" s="628">
        <v>1.2012333965844403E-2</v>
      </c>
      <c r="Q35" s="625">
        <v>6.0061669829222014E-3</v>
      </c>
      <c r="R35" s="626">
        <v>6.0061669829222014E-3</v>
      </c>
      <c r="S35" s="627">
        <v>6.0061669829222014E-3</v>
      </c>
      <c r="T35" s="628">
        <v>6.0061669829222014E-3</v>
      </c>
      <c r="U35" s="625">
        <v>7.3090713710582322E-3</v>
      </c>
      <c r="V35" s="627">
        <v>7.3090713710582322E-3</v>
      </c>
      <c r="W35" s="627">
        <v>7.3090713710582322E-3</v>
      </c>
      <c r="X35" s="628">
        <v>7.3090713710582322E-3</v>
      </c>
      <c r="Y35" s="625">
        <v>0.26066378785449384</v>
      </c>
      <c r="Z35" s="626">
        <v>0.26066378785449384</v>
      </c>
      <c r="AA35" s="627">
        <v>0.26066378785449384</v>
      </c>
      <c r="AB35" s="628">
        <v>0.26066378785449384</v>
      </c>
      <c r="AC35" s="625">
        <v>8.8146992408032251E-3</v>
      </c>
      <c r="AD35" s="625">
        <v>5.5921210237353794E-3</v>
      </c>
      <c r="AE35" s="625">
        <v>6.0061669829222016E-4</v>
      </c>
      <c r="AF35" s="625">
        <v>1.2012333965844403E-3</v>
      </c>
    </row>
    <row r="36" spans="1:32" ht="13.9" thickBot="1">
      <c r="B36" s="630" t="s">
        <v>562</v>
      </c>
      <c r="C36" s="631"/>
      <c r="D36" s="631"/>
      <c r="E36" s="644">
        <v>1.4231499051233396</v>
      </c>
      <c r="F36" s="633">
        <v>1.4231499051233396</v>
      </c>
      <c r="G36" s="634">
        <v>1.4231499051233396</v>
      </c>
      <c r="H36" s="635">
        <v>1.4231499051233396</v>
      </c>
      <c r="I36" s="644">
        <v>5.611379807488712E-8</v>
      </c>
      <c r="J36" s="633">
        <v>5.611379807488712E-8</v>
      </c>
      <c r="K36" s="634">
        <v>5.611379807488712E-8</v>
      </c>
      <c r="L36" s="635">
        <v>5.611379807488712E-8</v>
      </c>
      <c r="M36" s="644">
        <v>6.1005692599620503E-3</v>
      </c>
      <c r="N36" s="634">
        <v>6.1005692599620503E-3</v>
      </c>
      <c r="O36" s="634">
        <v>6.1005692599620503E-3</v>
      </c>
      <c r="P36" s="635">
        <v>6.1005692599620503E-3</v>
      </c>
      <c r="Q36" s="644">
        <v>6.1005692599620503E-3</v>
      </c>
      <c r="R36" s="633">
        <v>6.1005692599620503E-3</v>
      </c>
      <c r="S36" s="634">
        <v>6.1005692599620503E-3</v>
      </c>
      <c r="T36" s="635">
        <v>6.1005692599620503E-3</v>
      </c>
      <c r="U36" s="644">
        <v>4.4174573055028463E-2</v>
      </c>
      <c r="V36" s="634">
        <v>4.4174573055028463E-2</v>
      </c>
      <c r="W36" s="634">
        <v>4.4174573055028463E-2</v>
      </c>
      <c r="X36" s="635">
        <v>4.4174573055028463E-2</v>
      </c>
      <c r="Y36" s="644">
        <v>0.32490037950664141</v>
      </c>
      <c r="Z36" s="633">
        <v>0.32490037950664141</v>
      </c>
      <c r="AA36" s="634">
        <v>0.32490037950664141</v>
      </c>
      <c r="AB36" s="635">
        <v>0.32490037950664141</v>
      </c>
      <c r="AC36" s="645">
        <v>8.5303541040031208E-4</v>
      </c>
      <c r="AD36" s="645">
        <v>3.7912684906680535E-3</v>
      </c>
      <c r="AE36" s="644">
        <v>3.6603415559772296E-4</v>
      </c>
      <c r="AF36" s="632">
        <v>3.0502846299810251E-3</v>
      </c>
    </row>
    <row r="37" spans="1:32" ht="13.9" thickBot="1">
      <c r="E37" s="616"/>
      <c r="F37" s="617"/>
      <c r="H37" s="637"/>
      <c r="I37" s="616"/>
      <c r="J37" s="617"/>
      <c r="L37" s="637"/>
      <c r="M37" s="616"/>
      <c r="P37" s="637"/>
      <c r="Q37" s="616"/>
      <c r="R37" s="617"/>
      <c r="T37" s="637"/>
      <c r="U37" s="616"/>
      <c r="X37" s="637"/>
      <c r="Y37" s="616"/>
      <c r="Z37" s="617"/>
      <c r="AB37" s="637"/>
      <c r="AC37" s="616"/>
      <c r="AD37" s="616"/>
      <c r="AE37" s="616"/>
      <c r="AF37" s="616"/>
    </row>
    <row r="38" spans="1:32">
      <c r="A38" s="1" t="s">
        <v>879</v>
      </c>
      <c r="B38" s="609" t="s">
        <v>558</v>
      </c>
      <c r="C38" s="610"/>
      <c r="D38" s="610"/>
      <c r="E38" s="608">
        <v>0.1755218216318786</v>
      </c>
      <c r="F38" s="620">
        <v>0.1755218188938491</v>
      </c>
      <c r="G38" s="621">
        <v>0.17552180920716873</v>
      </c>
      <c r="H38" s="622">
        <v>0.17552179952048835</v>
      </c>
      <c r="I38" s="608">
        <v>0.85683707544883503</v>
      </c>
      <c r="J38" s="620">
        <v>0.17552182164579044</v>
      </c>
      <c r="K38" s="621">
        <v>0.17552182693434806</v>
      </c>
      <c r="L38" s="622">
        <v>0.17552183222290568</v>
      </c>
      <c r="M38" s="608">
        <v>0.16470751432494901</v>
      </c>
      <c r="N38" s="621">
        <v>0.17552195390093892</v>
      </c>
      <c r="O38" s="621">
        <v>0.17552188496367843</v>
      </c>
      <c r="P38" s="622">
        <v>0.17552181602641792</v>
      </c>
      <c r="Q38" s="608">
        <v>6.3126274471974303E-2</v>
      </c>
      <c r="R38" s="620">
        <v>0.17552328026819092</v>
      </c>
      <c r="S38" s="621">
        <v>0.17552285838817491</v>
      </c>
      <c r="T38" s="622">
        <v>0.17552243650815891</v>
      </c>
      <c r="U38" s="608">
        <v>1.364905951644861E-3</v>
      </c>
      <c r="V38" s="621">
        <v>0.17552992152530558</v>
      </c>
      <c r="W38" s="621">
        <v>0.17552438192153866</v>
      </c>
      <c r="X38" s="622">
        <v>0.17551884231777171</v>
      </c>
      <c r="Y38" s="608">
        <v>7.228178368121442E-2</v>
      </c>
      <c r="Z38" s="620">
        <v>0.17552174196514747</v>
      </c>
      <c r="AA38" s="621">
        <v>0.17552194355591252</v>
      </c>
      <c r="AB38" s="622">
        <v>0.17552214514667761</v>
      </c>
      <c r="AC38" s="638">
        <v>1.0425988349337145E-2</v>
      </c>
      <c r="AD38" s="638">
        <v>1.5165073962672213E-3</v>
      </c>
      <c r="AE38" s="608">
        <v>6.2986724482480355E-2</v>
      </c>
      <c r="AF38" s="619">
        <v>3.1563137235987151E-2</v>
      </c>
    </row>
    <row r="39" spans="1:32">
      <c r="B39" s="617" t="s">
        <v>476</v>
      </c>
      <c r="E39" s="616">
        <v>4.1782835254434512E-2</v>
      </c>
      <c r="F39" s="626">
        <v>4.1627634298412763E-2</v>
      </c>
      <c r="G39" s="627">
        <v>4.1627635764714704E-2</v>
      </c>
      <c r="H39" s="628">
        <v>4.1627637231016645E-2</v>
      </c>
      <c r="I39" s="616">
        <v>2.5069701152660712E-4</v>
      </c>
      <c r="J39" s="626">
        <v>4.1773357389214304E-2</v>
      </c>
      <c r="K39" s="627">
        <v>4.177620474963209E-2</v>
      </c>
      <c r="L39" s="628">
        <v>4.1779052110049883E-2</v>
      </c>
      <c r="M39" s="616">
        <v>3.6351066671358023E-3</v>
      </c>
      <c r="N39" s="627">
        <v>4.1759981594954657E-2</v>
      </c>
      <c r="O39" s="627">
        <v>4.1758167633396508E-2</v>
      </c>
      <c r="P39" s="628">
        <v>4.1756353671838366E-2</v>
      </c>
      <c r="Q39" s="616">
        <v>3.6351066671358023E-3</v>
      </c>
      <c r="R39" s="626">
        <v>4.1772151909247462E-2</v>
      </c>
      <c r="S39" s="627">
        <v>4.1770304121347149E-2</v>
      </c>
      <c r="T39" s="628">
        <v>4.1768456333446828E-2</v>
      </c>
      <c r="U39" s="616">
        <v>2.2144902684850289E-3</v>
      </c>
      <c r="V39" s="627">
        <v>4.177271937941044E-2</v>
      </c>
      <c r="W39" s="627">
        <v>4.1772803814676511E-2</v>
      </c>
      <c r="X39" s="628">
        <v>4.1772888249942582E-2</v>
      </c>
      <c r="Y39" s="616">
        <v>8.3565670508869011E-3</v>
      </c>
      <c r="Z39" s="626">
        <v>4.1782823362860308E-2</v>
      </c>
      <c r="AA39" s="627">
        <v>4.178283966414291E-2</v>
      </c>
      <c r="AB39" s="628">
        <v>4.1782855965425504E-2</v>
      </c>
      <c r="AC39" s="643">
        <v>8.5303541040031208E-4</v>
      </c>
      <c r="AD39" s="643">
        <v>8.5303541040031208E-4</v>
      </c>
      <c r="AE39" s="616">
        <v>3.6351066671358023E-3</v>
      </c>
      <c r="AF39" s="625">
        <v>7.6337240009851845E-4</v>
      </c>
    </row>
    <row r="40" spans="1:32">
      <c r="B40" s="617" t="s">
        <v>874</v>
      </c>
      <c r="E40" s="616">
        <v>7.918690702087286E-2</v>
      </c>
      <c r="F40" s="626">
        <v>7.9164950855168267E-2</v>
      </c>
      <c r="G40" s="627">
        <v>7.9164973653628942E-2</v>
      </c>
      <c r="H40" s="628">
        <v>7.9164996452089631E-2</v>
      </c>
      <c r="I40" s="616">
        <v>1.3283187944149702E-3</v>
      </c>
      <c r="J40" s="626">
        <v>7.9187238398855331E-2</v>
      </c>
      <c r="K40" s="627">
        <v>7.9187146997695357E-2</v>
      </c>
      <c r="L40" s="628">
        <v>7.9187055596535355E-2</v>
      </c>
      <c r="M40" s="616">
        <v>1.1656132804014296E-2</v>
      </c>
      <c r="N40" s="627">
        <v>7.9185253871953909E-2</v>
      </c>
      <c r="O40" s="627">
        <v>7.9185755179667125E-2</v>
      </c>
      <c r="P40" s="628">
        <v>7.9186256487380341E-2</v>
      </c>
      <c r="Q40" s="616">
        <v>5.9365676382147278E-3</v>
      </c>
      <c r="R40" s="626">
        <v>7.9186165593100724E-2</v>
      </c>
      <c r="S40" s="627">
        <v>7.9186964323906039E-2</v>
      </c>
      <c r="T40" s="628">
        <v>7.9187763054711355E-2</v>
      </c>
      <c r="U40" s="616">
        <v>1.2210626185958254E-3</v>
      </c>
      <c r="V40" s="627">
        <v>7.9158161437611674E-2</v>
      </c>
      <c r="W40" s="627">
        <v>7.9179383258210792E-2</v>
      </c>
      <c r="X40" s="628">
        <v>7.920060507880991E-2</v>
      </c>
      <c r="Y40" s="616">
        <v>1.6312144212523721E-2</v>
      </c>
      <c r="Z40" s="626">
        <v>7.918732061375168E-2</v>
      </c>
      <c r="AA40" s="627">
        <v>7.9187412386842668E-2</v>
      </c>
      <c r="AB40" s="628">
        <v>7.9187504159933669E-2</v>
      </c>
      <c r="AC40" s="643">
        <v>1.8956342453340267E-4</v>
      </c>
      <c r="AD40" s="643">
        <v>3.7912684906680501E-4</v>
      </c>
      <c r="AE40" s="616">
        <v>5.9365676382147278E-3</v>
      </c>
      <c r="AF40" s="625">
        <v>2.9682838191073639E-3</v>
      </c>
    </row>
    <row r="41" spans="1:32">
      <c r="B41" s="617" t="s">
        <v>562</v>
      </c>
      <c r="E41" s="616">
        <v>9.3830635179327132E-2</v>
      </c>
      <c r="F41" s="626">
        <v>9.377825004005734E-2</v>
      </c>
      <c r="G41" s="627">
        <v>9.3778314260107146E-2</v>
      </c>
      <c r="H41" s="628">
        <v>9.3778378480156924E-2</v>
      </c>
      <c r="I41" s="616">
        <v>5.611379807488712E-8</v>
      </c>
      <c r="J41" s="626">
        <v>9.3829167085473619E-2</v>
      </c>
      <c r="K41" s="627">
        <v>9.3828636249767602E-2</v>
      </c>
      <c r="L41" s="628">
        <v>9.3828105414061572E-2</v>
      </c>
      <c r="M41" s="616">
        <v>5.2826647605961176E-3</v>
      </c>
      <c r="N41" s="627">
        <v>9.380891279135771E-2</v>
      </c>
      <c r="O41" s="627">
        <v>9.3811237769644062E-2</v>
      </c>
      <c r="P41" s="628">
        <v>9.3813562747930429E-2</v>
      </c>
      <c r="Q41" s="616">
        <v>5.2826647605961176E-3</v>
      </c>
      <c r="R41" s="626">
        <v>9.3796308412197882E-2</v>
      </c>
      <c r="S41" s="627">
        <v>9.3804719996650396E-2</v>
      </c>
      <c r="T41" s="628">
        <v>9.3813131581102896E-2</v>
      </c>
      <c r="U41" s="616">
        <v>1.7931688804554079E-3</v>
      </c>
      <c r="V41" s="627">
        <v>9.3792151221871831E-2</v>
      </c>
      <c r="W41" s="627">
        <v>9.3794298141383334E-2</v>
      </c>
      <c r="X41" s="628">
        <v>9.3796445060894851E-2</v>
      </c>
      <c r="Y41" s="616">
        <v>1.5951207980485615E-2</v>
      </c>
      <c r="Z41" s="626">
        <v>9.3825376469306263E-2</v>
      </c>
      <c r="AA41" s="627">
        <v>9.3828560252616211E-2</v>
      </c>
      <c r="AB41" s="628">
        <v>9.383174403592616E-2</v>
      </c>
      <c r="AC41" s="643">
        <v>8.5303541040031208E-4</v>
      </c>
      <c r="AD41" s="643">
        <v>3.7912684906680535E-3</v>
      </c>
      <c r="AE41" s="616">
        <v>5.2826647605961176E-3</v>
      </c>
      <c r="AF41" s="625">
        <v>2.6413323802980588E-4</v>
      </c>
    </row>
    <row r="42" spans="1:32">
      <c r="B42" s="617" t="s">
        <v>870</v>
      </c>
      <c r="E42" s="616">
        <v>0.83858254269449717</v>
      </c>
      <c r="F42" s="626">
        <v>0.83858254269449717</v>
      </c>
      <c r="G42" s="627">
        <v>0.83858254269449717</v>
      </c>
      <c r="H42" s="628">
        <v>0.83858254269449717</v>
      </c>
      <c r="I42" s="616">
        <v>0.23453782493904479</v>
      </c>
      <c r="J42" s="626">
        <v>0.23453782493904479</v>
      </c>
      <c r="K42" s="627">
        <v>0.23453782493904479</v>
      </c>
      <c r="L42" s="628">
        <v>0.23453782493904479</v>
      </c>
      <c r="M42" s="616">
        <v>8.4981024667931684E-2</v>
      </c>
      <c r="N42" s="627">
        <v>8.4981024667931684E-2</v>
      </c>
      <c r="O42" s="627">
        <v>8.4981024667931684E-2</v>
      </c>
      <c r="P42" s="628">
        <v>8.4981024667931684E-2</v>
      </c>
      <c r="Q42" s="616">
        <v>7.6482922201138531E-2</v>
      </c>
      <c r="R42" s="626">
        <v>7.6482922201138531E-2</v>
      </c>
      <c r="S42" s="627">
        <v>7.6482922201138531E-2</v>
      </c>
      <c r="T42" s="628">
        <v>7.6482922201138531E-2</v>
      </c>
      <c r="U42" s="616">
        <v>9.3519924098671728E-2</v>
      </c>
      <c r="V42" s="627">
        <v>9.3519924098671728E-2</v>
      </c>
      <c r="W42" s="627">
        <v>9.3519924098671728E-2</v>
      </c>
      <c r="X42" s="628">
        <v>9.3519924098671728E-2</v>
      </c>
      <c r="Y42" s="616">
        <v>0.34250094876660336</v>
      </c>
      <c r="Z42" s="626">
        <v>0.34250094876660336</v>
      </c>
      <c r="AA42" s="627">
        <v>0.34250094876660336</v>
      </c>
      <c r="AB42" s="628">
        <v>0.34250094876660336</v>
      </c>
      <c r="AC42" s="643">
        <v>2.8400000000000001E-3</v>
      </c>
      <c r="AD42" s="643">
        <v>2.8400000000000002E-4</v>
      </c>
      <c r="AE42" s="616">
        <v>2.5494307400379505E-2</v>
      </c>
      <c r="AF42" s="625">
        <v>6.8834629981024678E-3</v>
      </c>
    </row>
    <row r="43" spans="1:32" ht="13.9" thickBot="1">
      <c r="B43" s="630" t="s">
        <v>560</v>
      </c>
      <c r="C43" s="631"/>
      <c r="D43" s="631"/>
      <c r="E43" s="644">
        <v>9.181991513463271E-2</v>
      </c>
      <c r="F43" s="633">
        <v>9.181991513463271E-2</v>
      </c>
      <c r="G43" s="634">
        <v>9.181991513463271E-2</v>
      </c>
      <c r="H43" s="635">
        <v>9.181991513463271E-2</v>
      </c>
      <c r="I43" s="644">
        <v>1.0748634369203279E-2</v>
      </c>
      <c r="J43" s="633">
        <v>1.0748634369203279E-2</v>
      </c>
      <c r="K43" s="634">
        <v>1.0748634369203279E-2</v>
      </c>
      <c r="L43" s="635">
        <v>1.0748634369203279E-2</v>
      </c>
      <c r="M43" s="644">
        <v>1.2012333965844403E-2</v>
      </c>
      <c r="N43" s="634">
        <v>1.2012333965844403E-2</v>
      </c>
      <c r="O43" s="634">
        <v>1.2012333965844403E-2</v>
      </c>
      <c r="P43" s="635">
        <v>1.2012333965844403E-2</v>
      </c>
      <c r="Q43" s="644">
        <v>6.0061669829222014E-3</v>
      </c>
      <c r="R43" s="633">
        <v>6.0061669829222014E-3</v>
      </c>
      <c r="S43" s="634">
        <v>6.0061669829222014E-3</v>
      </c>
      <c r="T43" s="635">
        <v>6.0061669829222014E-3</v>
      </c>
      <c r="U43" s="644">
        <v>7.3090713710582322E-3</v>
      </c>
      <c r="V43" s="634">
        <v>7.3090713710582322E-3</v>
      </c>
      <c r="W43" s="634">
        <v>7.3090713710582322E-3</v>
      </c>
      <c r="X43" s="635">
        <v>7.3090713710582322E-3</v>
      </c>
      <c r="Y43" s="644">
        <v>0.26066378785449384</v>
      </c>
      <c r="Z43" s="633">
        <v>0.26066378785449384</v>
      </c>
      <c r="AA43" s="634">
        <v>0.26066378785449384</v>
      </c>
      <c r="AB43" s="635">
        <v>0.26066378785449384</v>
      </c>
      <c r="AC43" s="645">
        <v>8.8146992408032251E-3</v>
      </c>
      <c r="AD43" s="645">
        <v>5.5921210237353794E-3</v>
      </c>
      <c r="AE43" s="644">
        <v>6.0061669829222016E-4</v>
      </c>
      <c r="AF43" s="632">
        <v>1.8018500948766605E-4</v>
      </c>
    </row>
    <row r="44" spans="1:32" ht="13.9" thickBot="1">
      <c r="E44" s="616"/>
      <c r="F44" s="617"/>
      <c r="H44" s="637"/>
      <c r="I44" s="616"/>
      <c r="J44" s="617"/>
      <c r="L44" s="637"/>
      <c r="M44" s="616"/>
      <c r="P44" s="637"/>
      <c r="Q44" s="616"/>
      <c r="R44" s="617"/>
      <c r="T44" s="637"/>
      <c r="U44" s="616"/>
      <c r="X44" s="637"/>
      <c r="Y44" s="616"/>
      <c r="Z44" s="617"/>
      <c r="AB44" s="637"/>
      <c r="AC44" s="616"/>
      <c r="AD44" s="616"/>
      <c r="AE44" s="616"/>
      <c r="AF44" s="616"/>
    </row>
    <row r="45" spans="1:32" ht="13.9" thickBot="1">
      <c r="A45" s="1" t="s">
        <v>468</v>
      </c>
      <c r="B45" s="648" t="s">
        <v>880</v>
      </c>
      <c r="C45" s="649"/>
      <c r="D45" s="649"/>
      <c r="E45" s="650">
        <v>0.73089999999999999</v>
      </c>
      <c r="F45" s="651">
        <v>0.73089999999999999</v>
      </c>
      <c r="G45" s="652">
        <v>0.73089999999999999</v>
      </c>
      <c r="H45" s="653">
        <v>0.73089999999999999</v>
      </c>
      <c r="I45" s="650">
        <v>0.78230430481644975</v>
      </c>
      <c r="J45" s="651">
        <v>0.78230430481644975</v>
      </c>
      <c r="K45" s="652">
        <v>0.78230430481644975</v>
      </c>
      <c r="L45" s="653">
        <v>0.78230430481644975</v>
      </c>
      <c r="M45" s="650">
        <v>0.16470751432494901</v>
      </c>
      <c r="N45" s="652">
        <v>0.16470751432494901</v>
      </c>
      <c r="O45" s="652">
        <v>0.16470751432494901</v>
      </c>
      <c r="P45" s="653">
        <v>0.16470751432494901</v>
      </c>
      <c r="Q45" s="650">
        <v>6.3126274471974303E-2</v>
      </c>
      <c r="R45" s="651">
        <v>6.3126274471974303E-2</v>
      </c>
      <c r="S45" s="652">
        <v>6.3126274471974303E-2</v>
      </c>
      <c r="T45" s="653">
        <v>6.3126274471974303E-2</v>
      </c>
      <c r="U45" s="650">
        <v>1.08E-3</v>
      </c>
      <c r="V45" s="652">
        <v>1.08E-3</v>
      </c>
      <c r="W45" s="652">
        <v>1.08E-3</v>
      </c>
      <c r="X45" s="653">
        <v>1.08E-3</v>
      </c>
      <c r="Y45" s="650">
        <v>1.29E-2</v>
      </c>
      <c r="Z45" s="651">
        <v>1.29E-2</v>
      </c>
      <c r="AA45" s="652">
        <v>1.29E-2</v>
      </c>
      <c r="AB45" s="653">
        <v>1.29E-2</v>
      </c>
      <c r="AC45" s="654">
        <v>1.0425988349337145E-2</v>
      </c>
      <c r="AD45" s="654">
        <v>1.5165073962672213E-3</v>
      </c>
      <c r="AE45" s="650">
        <v>6.2986724482480355E-2</v>
      </c>
      <c r="AF45" s="655">
        <v>1.8937882341592291E-3</v>
      </c>
    </row>
    <row r="47" spans="1:32" ht="14.45">
      <c r="B47" t="s">
        <v>881</v>
      </c>
      <c r="C47"/>
      <c r="D47"/>
      <c r="E47"/>
      <c r="F47"/>
      <c r="G47"/>
      <c r="H47"/>
      <c r="I47"/>
      <c r="J47"/>
      <c r="K47"/>
      <c r="L47"/>
      <c r="M47"/>
      <c r="N47"/>
      <c r="O47"/>
      <c r="P47"/>
      <c r="Q47"/>
      <c r="R47"/>
      <c r="S47"/>
      <c r="T47"/>
      <c r="U47"/>
      <c r="V47"/>
      <c r="W47"/>
      <c r="X47"/>
      <c r="Y47"/>
    </row>
    <row r="48" spans="1:32" ht="14.45">
      <c r="B48"/>
      <c r="C48"/>
      <c r="D48"/>
      <c r="E48"/>
      <c r="F48"/>
      <c r="G48"/>
      <c r="H48"/>
      <c r="I48"/>
      <c r="J48"/>
      <c r="K48"/>
      <c r="L48"/>
      <c r="M48"/>
      <c r="N48"/>
      <c r="O48"/>
      <c r="P48"/>
      <c r="Q48"/>
      <c r="R48"/>
      <c r="S48"/>
      <c r="T48"/>
      <c r="U48"/>
      <c r="V48"/>
      <c r="W48"/>
      <c r="X48"/>
      <c r="Y48"/>
    </row>
    <row r="49" spans="2:28" ht="14.45">
      <c r="B49" t="s">
        <v>882</v>
      </c>
      <c r="C49" t="s">
        <v>883</v>
      </c>
      <c r="D49" t="s">
        <v>884</v>
      </c>
      <c r="F49" t="s">
        <v>885</v>
      </c>
      <c r="G49" t="s">
        <v>886</v>
      </c>
      <c r="H49" t="s">
        <v>887</v>
      </c>
      <c r="J49" t="s">
        <v>888</v>
      </c>
      <c r="K49" t="s">
        <v>889</v>
      </c>
      <c r="L49" t="s">
        <v>890</v>
      </c>
      <c r="N49" t="s">
        <v>891</v>
      </c>
      <c r="O49" t="s">
        <v>892</v>
      </c>
      <c r="P49" t="s">
        <v>893</v>
      </c>
      <c r="R49" t="s">
        <v>894</v>
      </c>
      <c r="S49" t="s">
        <v>895</v>
      </c>
      <c r="T49" t="s">
        <v>896</v>
      </c>
      <c r="V49" t="s">
        <v>897</v>
      </c>
      <c r="W49" t="s">
        <v>898</v>
      </c>
      <c r="X49" t="s">
        <v>899</v>
      </c>
      <c r="Z49" t="s">
        <v>900</v>
      </c>
      <c r="AA49" t="s">
        <v>901</v>
      </c>
      <c r="AB49" t="s">
        <v>902</v>
      </c>
    </row>
    <row r="50" spans="2:28" ht="14.45">
      <c r="B50" t="s">
        <v>866</v>
      </c>
      <c r="C50" t="s">
        <v>583</v>
      </c>
      <c r="D50" t="s">
        <v>558</v>
      </c>
      <c r="F50" s="656">
        <v>0.81657894900803296</v>
      </c>
      <c r="G50" s="656">
        <v>0.81730139718401495</v>
      </c>
      <c r="H50" s="656">
        <v>0.81802384535999695</v>
      </c>
      <c r="J50" s="656">
        <v>0.90936368203168605</v>
      </c>
      <c r="K50" s="656">
        <v>0.90968622972505753</v>
      </c>
      <c r="L50" s="656">
        <v>0.910008777418429</v>
      </c>
      <c r="N50" s="656">
        <v>0.664237880255511</v>
      </c>
      <c r="O50" s="656">
        <v>0.672829904718241</v>
      </c>
      <c r="P50" s="656">
        <v>0.681421929180971</v>
      </c>
      <c r="R50" s="656">
        <v>0.71952103568275805</v>
      </c>
      <c r="S50" s="656">
        <v>0.727474514918655</v>
      </c>
      <c r="T50" s="656">
        <v>0.73542799415455196</v>
      </c>
      <c r="V50" s="656">
        <v>0.966158642114755</v>
      </c>
      <c r="W50" s="656">
        <v>0.96631972934768706</v>
      </c>
      <c r="X50" s="656">
        <v>0.96648081658061902</v>
      </c>
      <c r="Z50" s="656">
        <v>0.99878932630727102</v>
      </c>
      <c r="AA50" s="656">
        <v>0.99878933642633749</v>
      </c>
      <c r="AB50" s="656">
        <v>0.99878934654540397</v>
      </c>
    </row>
    <row r="51" spans="2:28" ht="14.45">
      <c r="B51" t="s">
        <v>866</v>
      </c>
      <c r="C51" t="s">
        <v>583</v>
      </c>
      <c r="D51" t="s">
        <v>476</v>
      </c>
      <c r="F51" s="656">
        <v>0.84808437210549503</v>
      </c>
      <c r="G51" s="656">
        <v>0.84867676865805353</v>
      </c>
      <c r="H51" s="656">
        <v>0.84926916521061202</v>
      </c>
      <c r="J51" s="656">
        <v>0.99619786038688996</v>
      </c>
      <c r="K51" s="656">
        <v>0.99620222945618142</v>
      </c>
      <c r="L51" s="656">
        <v>0.996206598525473</v>
      </c>
      <c r="N51" s="656">
        <v>0.98002111717302098</v>
      </c>
      <c r="O51" s="656">
        <v>0.98015071638382345</v>
      </c>
      <c r="P51" s="656">
        <v>0.98028031559462603</v>
      </c>
      <c r="R51" s="656">
        <v>0.99484919491547796</v>
      </c>
      <c r="S51" s="656">
        <v>0.99484899158985796</v>
      </c>
      <c r="T51" s="656">
        <v>0.99484878826423795</v>
      </c>
      <c r="V51" s="656">
        <v>0.96145909659815099</v>
      </c>
      <c r="W51" s="656">
        <v>0.96152739097850948</v>
      </c>
      <c r="X51" s="656">
        <v>0.96159568535886797</v>
      </c>
      <c r="Z51" s="656">
        <v>0.99935603789670402</v>
      </c>
      <c r="AA51" s="656">
        <v>0.99935609297046857</v>
      </c>
      <c r="AB51" s="656">
        <v>0.99935614804423301</v>
      </c>
    </row>
    <row r="52" spans="2:28" ht="14.45">
      <c r="B52" t="s">
        <v>866</v>
      </c>
      <c r="C52" t="s">
        <v>583</v>
      </c>
      <c r="D52" t="s">
        <v>903</v>
      </c>
      <c r="F52" s="656">
        <v>0.87878913430575201</v>
      </c>
      <c r="G52" s="656">
        <v>0.87881160441716399</v>
      </c>
      <c r="H52" s="656">
        <v>0.87883407452857598</v>
      </c>
      <c r="J52" s="656">
        <v>0.99705258673616004</v>
      </c>
      <c r="K52" s="656">
        <v>0.99793055376911144</v>
      </c>
      <c r="L52" s="656">
        <v>0.99880852080206295</v>
      </c>
      <c r="N52" s="656">
        <v>0.99035081247346002</v>
      </c>
      <c r="O52" s="656">
        <v>0.99035195144830346</v>
      </c>
      <c r="P52" s="656">
        <v>0.99035309042314701</v>
      </c>
      <c r="R52" s="656">
        <v>0.98890636497209405</v>
      </c>
      <c r="S52" s="656">
        <v>0.98890670529774805</v>
      </c>
      <c r="T52" s="656">
        <v>0.98890704562340204</v>
      </c>
      <c r="V52" s="656">
        <v>0.993824486063553</v>
      </c>
      <c r="W52" s="656">
        <v>0.993832895429828</v>
      </c>
      <c r="X52" s="656">
        <v>0.993841304796103</v>
      </c>
      <c r="Z52" s="656">
        <v>0.99999997941373797</v>
      </c>
      <c r="AA52" s="656">
        <v>1.000000202634709</v>
      </c>
      <c r="AB52" s="656">
        <v>1.0000004258556801</v>
      </c>
    </row>
    <row r="53" spans="2:28" ht="14.45">
      <c r="B53" t="s">
        <v>866</v>
      </c>
      <c r="C53" t="s">
        <v>583</v>
      </c>
      <c r="D53" t="s">
        <v>904</v>
      </c>
      <c r="F53" s="656">
        <v>0.76616945192255703</v>
      </c>
      <c r="G53" s="656">
        <v>0.76619943789432254</v>
      </c>
      <c r="H53" s="656">
        <v>0.76622942386608806</v>
      </c>
      <c r="J53" s="656">
        <v>0.97900163135052698</v>
      </c>
      <c r="K53" s="656">
        <v>0.97917433885124594</v>
      </c>
      <c r="L53" s="656">
        <v>0.97934704635196501</v>
      </c>
      <c r="N53" s="656">
        <v>0.97895636401781105</v>
      </c>
      <c r="O53" s="656">
        <v>0.97941529844787945</v>
      </c>
      <c r="P53" s="656">
        <v>0.97987423287794795</v>
      </c>
      <c r="R53" s="656">
        <v>0.98594274560845496</v>
      </c>
      <c r="S53" s="656">
        <v>0.98594250859310251</v>
      </c>
      <c r="T53" s="656">
        <v>0.98594227157775005</v>
      </c>
      <c r="V53" s="656">
        <v>0.94571274601065203</v>
      </c>
      <c r="W53" s="656">
        <v>0.94571379187604498</v>
      </c>
      <c r="X53" s="656">
        <v>0.94571483774143805</v>
      </c>
      <c r="Z53" s="656">
        <v>0.99990676933550304</v>
      </c>
      <c r="AA53" s="656">
        <v>0.99990680903566354</v>
      </c>
      <c r="AB53" s="656">
        <v>0.99990684873582403</v>
      </c>
    </row>
    <row r="54" spans="2:28" ht="14.45">
      <c r="B54" t="s">
        <v>866</v>
      </c>
      <c r="C54" t="s">
        <v>583</v>
      </c>
      <c r="D54" t="s">
        <v>905</v>
      </c>
      <c r="F54" s="656">
        <v>0.98357787475124603</v>
      </c>
      <c r="G54" s="656">
        <v>0.98357788908130206</v>
      </c>
      <c r="H54" s="656">
        <v>0.98357790341135798</v>
      </c>
      <c r="J54" s="656">
        <v>0.96987068061998305</v>
      </c>
      <c r="K54" s="656">
        <v>0.9720868505858371</v>
      </c>
      <c r="L54" s="656">
        <v>0.97430302055169105</v>
      </c>
      <c r="N54" s="656">
        <v>0.77454632543162905</v>
      </c>
      <c r="O54" s="656">
        <v>0.79159624076477053</v>
      </c>
      <c r="P54" s="656">
        <v>0.80864615609791202</v>
      </c>
      <c r="R54" s="656">
        <v>0.79693234880158004</v>
      </c>
      <c r="S54" s="656">
        <v>0.8032142330415315</v>
      </c>
      <c r="T54" s="656">
        <v>0.80949611728148296</v>
      </c>
      <c r="V54" s="656">
        <v>0.96060322338903503</v>
      </c>
      <c r="W54" s="656">
        <v>0.96276822405523099</v>
      </c>
      <c r="X54" s="656">
        <v>0.96493322472142695</v>
      </c>
      <c r="Z54" s="656">
        <v>0.98858986762517798</v>
      </c>
      <c r="AA54" s="656">
        <v>0.98858987571730106</v>
      </c>
      <c r="AB54" s="656">
        <v>0.98858988380942403</v>
      </c>
    </row>
    <row r="55" spans="2:28" ht="14.45">
      <c r="B55" t="s">
        <v>866</v>
      </c>
      <c r="C55" t="s">
        <v>583</v>
      </c>
      <c r="D55" t="s">
        <v>562</v>
      </c>
      <c r="F55" s="656">
        <v>0.97875896906144799</v>
      </c>
      <c r="G55" s="656">
        <v>0.9787593989151675</v>
      </c>
      <c r="H55" s="656">
        <v>0.97875982876888701</v>
      </c>
      <c r="J55" s="656">
        <v>0.99999734519028805</v>
      </c>
      <c r="K55" s="656">
        <v>0.99999853587928755</v>
      </c>
      <c r="L55" s="656">
        <v>0.99999972656828695</v>
      </c>
      <c r="N55" s="656">
        <v>0.99935899048493804</v>
      </c>
      <c r="O55" s="656">
        <v>0.99937819752966095</v>
      </c>
      <c r="P55" s="656">
        <v>0.99939740457438397</v>
      </c>
      <c r="R55" s="656">
        <v>0.99943429706722098</v>
      </c>
      <c r="S55" s="656">
        <v>0.99944798779493604</v>
      </c>
      <c r="T55" s="656">
        <v>0.999461678522651</v>
      </c>
      <c r="V55" s="656">
        <v>0.999997239948613</v>
      </c>
      <c r="W55" s="656">
        <v>0.99999846044313845</v>
      </c>
      <c r="X55" s="656">
        <v>0.999999680937664</v>
      </c>
      <c r="Z55" s="656">
        <v>0.99999889829591204</v>
      </c>
      <c r="AA55" s="656">
        <v>0.99999940174020407</v>
      </c>
      <c r="AB55" s="656">
        <v>0.999999905184496</v>
      </c>
    </row>
    <row r="56" spans="2:28" ht="14.45">
      <c r="B56" t="s">
        <v>906</v>
      </c>
      <c r="C56" t="s">
        <v>907</v>
      </c>
      <c r="D56" t="s">
        <v>558</v>
      </c>
      <c r="F56" s="656">
        <v>0.81657894900803296</v>
      </c>
      <c r="G56" s="656">
        <v>0.81730139718401495</v>
      </c>
      <c r="H56" s="656">
        <v>0.81802384535999695</v>
      </c>
      <c r="J56" s="656">
        <v>0.90936368203168605</v>
      </c>
      <c r="K56" s="656">
        <v>0.90968622972505753</v>
      </c>
      <c r="L56" s="656">
        <v>0.910008777418429</v>
      </c>
      <c r="N56" s="656">
        <v>0.664237880255511</v>
      </c>
      <c r="O56" s="656">
        <v>0.672829904718241</v>
      </c>
      <c r="P56" s="656">
        <v>0.681421929180971</v>
      </c>
      <c r="R56" s="656">
        <v>0.71952103568275805</v>
      </c>
      <c r="S56" s="656">
        <v>0.727474514918655</v>
      </c>
      <c r="T56" s="656">
        <v>0.73542799415455196</v>
      </c>
      <c r="V56" s="656">
        <v>0.966158642114755</v>
      </c>
      <c r="W56" s="656">
        <v>0.96631972934768706</v>
      </c>
      <c r="X56" s="656">
        <v>0.96648081658061902</v>
      </c>
      <c r="Z56" s="656">
        <v>0.99878932630727102</v>
      </c>
      <c r="AA56" s="656">
        <v>0.99878933642633749</v>
      </c>
      <c r="AB56" s="656">
        <v>0.99878934654540397</v>
      </c>
    </row>
    <row r="57" spans="2:28" ht="14.45">
      <c r="B57" t="s">
        <v>906</v>
      </c>
      <c r="C57" t="s">
        <v>908</v>
      </c>
      <c r="D57" t="s">
        <v>476</v>
      </c>
      <c r="F57" s="656">
        <v>0.82831786243625904</v>
      </c>
      <c r="G57" s="656">
        <v>0.83044259435434253</v>
      </c>
      <c r="H57" s="656">
        <v>0.83256732627242602</v>
      </c>
      <c r="J57" s="656">
        <v>0.99510813286022803</v>
      </c>
      <c r="K57" s="656">
        <v>0.99744600642333348</v>
      </c>
      <c r="L57" s="656">
        <v>0.99978387998643903</v>
      </c>
      <c r="N57" s="656">
        <v>0.99860001822534505</v>
      </c>
      <c r="O57" s="656">
        <v>0.99859932837705756</v>
      </c>
      <c r="P57" s="656">
        <v>0.99859863852876996</v>
      </c>
      <c r="R57" s="656">
        <v>0.99845745801326802</v>
      </c>
      <c r="S57" s="656">
        <v>0.99845638157421202</v>
      </c>
      <c r="T57" s="656">
        <v>0.99845530513515601</v>
      </c>
      <c r="V57" s="656">
        <v>0.84214532348542204</v>
      </c>
      <c r="W57" s="656">
        <v>0.84412216219036151</v>
      </c>
      <c r="X57" s="656">
        <v>0.84609900089530099</v>
      </c>
      <c r="Z57" s="656">
        <v>0.97905243638418105</v>
      </c>
      <c r="AA57" s="656">
        <v>0.97905239497095553</v>
      </c>
      <c r="AB57" s="656">
        <v>0.97905235355773002</v>
      </c>
    </row>
    <row r="58" spans="2:28" ht="14.45">
      <c r="B58" t="s">
        <v>906</v>
      </c>
      <c r="C58" t="s">
        <v>907</v>
      </c>
      <c r="D58" t="s">
        <v>903</v>
      </c>
      <c r="F58" s="656">
        <v>0.87878913430575201</v>
      </c>
      <c r="G58" s="656">
        <v>0.87881160441716399</v>
      </c>
      <c r="H58" s="656">
        <v>0.87883407452857598</v>
      </c>
      <c r="J58" s="656">
        <v>0.99705258673616004</v>
      </c>
      <c r="K58" s="656">
        <v>0.99793055376911144</v>
      </c>
      <c r="L58" s="656">
        <v>0.99880852080206295</v>
      </c>
      <c r="N58" s="656">
        <v>0.99035081247346002</v>
      </c>
      <c r="O58" s="656">
        <v>0.99035195144830346</v>
      </c>
      <c r="P58" s="656">
        <v>0.99035309042314701</v>
      </c>
      <c r="R58" s="656">
        <v>0.98890636497209405</v>
      </c>
      <c r="S58" s="656">
        <v>0.98890670529774805</v>
      </c>
      <c r="T58" s="656">
        <v>0.98890704562340204</v>
      </c>
      <c r="V58" s="656">
        <v>0.993824486063553</v>
      </c>
      <c r="W58" s="656">
        <v>0.993832895429828</v>
      </c>
      <c r="X58" s="656">
        <v>0.993841304796103</v>
      </c>
      <c r="Z58" s="656">
        <v>0.99999997941373797</v>
      </c>
      <c r="AA58" s="656">
        <v>1.000000202634709</v>
      </c>
      <c r="AB58" s="656">
        <v>1.0000004258556801</v>
      </c>
    </row>
    <row r="59" spans="2:28" ht="14.45">
      <c r="B59" t="s">
        <v>909</v>
      </c>
      <c r="C59" t="s">
        <v>910</v>
      </c>
      <c r="D59" t="s">
        <v>558</v>
      </c>
      <c r="F59" s="656">
        <v>0.99999998440063198</v>
      </c>
      <c r="G59" s="656">
        <v>0.99999992921273395</v>
      </c>
      <c r="H59" s="656">
        <v>0.99999987402483603</v>
      </c>
      <c r="J59" s="656">
        <v>1.0000000000792599</v>
      </c>
      <c r="K59" s="656">
        <v>1.0000000302097449</v>
      </c>
      <c r="L59" s="656">
        <v>1.0000000603402299</v>
      </c>
      <c r="N59" s="656">
        <v>1.0000007535761599</v>
      </c>
      <c r="O59" s="656">
        <v>1.000000360820092</v>
      </c>
      <c r="P59" s="656">
        <v>0.99999996806402403</v>
      </c>
      <c r="R59" s="656">
        <v>1.0000083102847199</v>
      </c>
      <c r="S59" s="656">
        <v>1.0000059067088449</v>
      </c>
      <c r="T59" s="656">
        <v>1.0000035031329699</v>
      </c>
      <c r="V59" s="656">
        <v>1.0000461475009299</v>
      </c>
      <c r="W59" s="656">
        <v>1.0000145867313606</v>
      </c>
      <c r="X59" s="656">
        <v>0.99998302596179101</v>
      </c>
      <c r="Z59" s="656">
        <v>0.99999954611494801</v>
      </c>
      <c r="AA59" s="656">
        <v>1.0000006946374689</v>
      </c>
      <c r="AB59" s="656">
        <v>1.00000184315999</v>
      </c>
    </row>
    <row r="60" spans="2:28" ht="14.45">
      <c r="B60" t="s">
        <v>909</v>
      </c>
      <c r="C60" t="s">
        <v>910</v>
      </c>
      <c r="D60" t="s">
        <v>476</v>
      </c>
      <c r="F60" s="656">
        <v>0.99628553316028801</v>
      </c>
      <c r="G60" s="656">
        <v>0.99628556825369252</v>
      </c>
      <c r="H60" s="656">
        <v>0.99628560334709704</v>
      </c>
      <c r="J60" s="656">
        <v>0.99977316366487601</v>
      </c>
      <c r="K60" s="656">
        <v>0.99984131031888945</v>
      </c>
      <c r="L60" s="656">
        <v>0.99990945697290301</v>
      </c>
      <c r="N60" s="656">
        <v>0.99945303713018296</v>
      </c>
      <c r="O60" s="656">
        <v>0.99940962309312442</v>
      </c>
      <c r="P60" s="656">
        <v>0.99936620905606599</v>
      </c>
      <c r="R60" s="656">
        <v>0.99974431258381602</v>
      </c>
      <c r="S60" s="656">
        <v>0.99970008897167806</v>
      </c>
      <c r="T60" s="656">
        <v>0.99965586535953999</v>
      </c>
      <c r="V60" s="656">
        <v>0.99975789400210702</v>
      </c>
      <c r="W60" s="656">
        <v>0.99975991481437498</v>
      </c>
      <c r="X60" s="656">
        <v>0.99976193562664295</v>
      </c>
      <c r="Z60" s="656">
        <v>0.99999971539570898</v>
      </c>
      <c r="AA60" s="656">
        <v>1.0000001055387546</v>
      </c>
      <c r="AB60" s="656">
        <v>1.0000004956818001</v>
      </c>
    </row>
    <row r="61" spans="2:28" ht="14.45">
      <c r="B61" t="s">
        <v>909</v>
      </c>
      <c r="C61" t="s">
        <v>910</v>
      </c>
      <c r="D61" t="s">
        <v>903</v>
      </c>
      <c r="F61" s="656">
        <v>0.99972272984852395</v>
      </c>
      <c r="G61" s="656">
        <v>0.99972301775547145</v>
      </c>
      <c r="H61" s="656">
        <v>0.99972330566241896</v>
      </c>
      <c r="J61" s="656">
        <v>1.0000041847572401</v>
      </c>
      <c r="K61" s="656">
        <v>1.0000030305113752</v>
      </c>
      <c r="L61" s="656">
        <v>1.0000018762655101</v>
      </c>
      <c r="N61" s="656">
        <v>0.99997912345637496</v>
      </c>
      <c r="O61" s="656">
        <v>0.999985454145779</v>
      </c>
      <c r="P61" s="656">
        <v>0.99999178483518303</v>
      </c>
      <c r="R61" s="656">
        <v>0.99999063699038104</v>
      </c>
      <c r="S61" s="656">
        <v>1.0000007236427755</v>
      </c>
      <c r="T61" s="656">
        <v>1.0000108102951699</v>
      </c>
      <c r="V61" s="656">
        <v>0.99963699070537504</v>
      </c>
      <c r="W61" s="656">
        <v>0.99990498728962751</v>
      </c>
      <c r="X61" s="656">
        <v>1.00017298387388</v>
      </c>
      <c r="Z61" s="656">
        <v>1.0000052229957499</v>
      </c>
      <c r="AA61" s="656">
        <v>1.0000063819384899</v>
      </c>
      <c r="AB61" s="656">
        <v>1.0000075408812299</v>
      </c>
    </row>
    <row r="62" spans="2:28" ht="14.45">
      <c r="B62" t="s">
        <v>909</v>
      </c>
      <c r="C62" t="s">
        <v>910</v>
      </c>
      <c r="D62" t="s">
        <v>562</v>
      </c>
      <c r="F62" s="656">
        <v>0.999441705375119</v>
      </c>
      <c r="G62" s="656">
        <v>0.99944238980030353</v>
      </c>
      <c r="H62" s="656">
        <v>0.99944307422548795</v>
      </c>
      <c r="J62" s="656">
        <v>0.99998435378966899</v>
      </c>
      <c r="K62" s="656">
        <v>0.99997869640810055</v>
      </c>
      <c r="L62" s="656">
        <v>0.99997303902653201</v>
      </c>
      <c r="N62" s="656">
        <v>0.99976849364892495</v>
      </c>
      <c r="O62" s="656">
        <v>0.9997932721051499</v>
      </c>
      <c r="P62" s="656">
        <v>0.99981805056137496</v>
      </c>
      <c r="R62" s="656">
        <v>0.99963416247727999</v>
      </c>
      <c r="S62" s="656">
        <v>0.99972380893908253</v>
      </c>
      <c r="T62" s="656">
        <v>0.99981345540088495</v>
      </c>
      <c r="V62" s="656">
        <v>0.99958985722113303</v>
      </c>
      <c r="W62" s="656">
        <v>0.99961273801595452</v>
      </c>
      <c r="X62" s="656">
        <v>0.99963561881077601</v>
      </c>
      <c r="Z62" s="656">
        <v>0.99994395529764002</v>
      </c>
      <c r="AA62" s="656">
        <v>0.99997788646845498</v>
      </c>
      <c r="AB62" s="656">
        <v>1.0000118176392701</v>
      </c>
    </row>
    <row r="63" spans="2:28" ht="14.45">
      <c r="B63" t="s">
        <v>911</v>
      </c>
      <c r="C63" t="s">
        <v>583</v>
      </c>
      <c r="D63" t="s">
        <v>562</v>
      </c>
      <c r="F63" s="656">
        <v>0.88620661088101904</v>
      </c>
      <c r="G63" s="656">
        <v>0.88620777870828649</v>
      </c>
      <c r="H63" s="656">
        <v>0.88620894653555404</v>
      </c>
      <c r="J63" s="656">
        <v>0.99999115203573896</v>
      </c>
      <c r="K63" s="656">
        <v>0.99999446482256404</v>
      </c>
      <c r="L63" s="656">
        <v>0.99999777760938902</v>
      </c>
      <c r="N63" s="656">
        <v>1.0000038005887</v>
      </c>
      <c r="O63" s="656">
        <v>1.000002703990045</v>
      </c>
      <c r="P63" s="656">
        <v>1.00000160739139</v>
      </c>
      <c r="R63" s="656">
        <v>1.0000016723102101</v>
      </c>
      <c r="S63" s="656">
        <v>1.00000309091182</v>
      </c>
      <c r="T63" s="656">
        <v>1.00000450951343</v>
      </c>
      <c r="V63" s="656">
        <v>0.87183187569301601</v>
      </c>
      <c r="W63" s="656">
        <v>0.87183054343626654</v>
      </c>
      <c r="X63" s="656">
        <v>0.87182921117951695</v>
      </c>
      <c r="Z63" s="656">
        <v>0.99995219777720101</v>
      </c>
      <c r="AA63" s="656">
        <v>0.99995242574995347</v>
      </c>
      <c r="AB63" s="656">
        <v>0.99995265372270603</v>
      </c>
    </row>
    <row r="66" spans="1:16" ht="13.9" thickBot="1">
      <c r="B66" s="1" t="s">
        <v>912</v>
      </c>
    </row>
    <row r="67" spans="1:16" ht="14.45">
      <c r="B67" t="s">
        <v>882</v>
      </c>
      <c r="C67" t="s">
        <v>883</v>
      </c>
      <c r="D67" t="s">
        <v>884</v>
      </c>
      <c r="F67" s="605" t="s">
        <v>855</v>
      </c>
      <c r="G67" s="606"/>
      <c r="H67" s="607"/>
      <c r="I67" s="604" t="s">
        <v>859</v>
      </c>
      <c r="J67" s="606" t="s">
        <v>859</v>
      </c>
      <c r="K67" s="606"/>
      <c r="L67" s="607"/>
      <c r="M67" s="608" t="s">
        <v>860</v>
      </c>
      <c r="N67" s="609" t="s">
        <v>860</v>
      </c>
      <c r="O67" s="610"/>
      <c r="P67" s="611"/>
    </row>
    <row r="68" spans="1:16" ht="13.9" thickBot="1">
      <c r="E68" s="612">
        <v>2005</v>
      </c>
      <c r="F68" s="613">
        <v>2010</v>
      </c>
      <c r="G68" s="614">
        <v>2015</v>
      </c>
      <c r="H68" s="615" t="s">
        <v>865</v>
      </c>
      <c r="I68" s="612">
        <v>2005</v>
      </c>
      <c r="J68" s="614">
        <v>2010</v>
      </c>
      <c r="K68" s="614">
        <v>2015</v>
      </c>
      <c r="L68" s="615" t="s">
        <v>865</v>
      </c>
      <c r="M68" s="616">
        <v>2005</v>
      </c>
      <c r="N68" s="617">
        <v>2010</v>
      </c>
      <c r="O68" s="1">
        <v>2015</v>
      </c>
      <c r="P68" s="618" t="s">
        <v>865</v>
      </c>
    </row>
    <row r="69" spans="1:16">
      <c r="A69" s="1" t="s">
        <v>877</v>
      </c>
      <c r="B69" s="609" t="s">
        <v>913</v>
      </c>
      <c r="C69" s="610"/>
      <c r="D69" s="610"/>
      <c r="E69" s="619">
        <v>1.8583000000000001</v>
      </c>
      <c r="F69" s="620">
        <v>0.5</v>
      </c>
      <c r="G69" s="621">
        <v>0.5</v>
      </c>
      <c r="H69" s="622">
        <v>0.5</v>
      </c>
      <c r="I69" s="619"/>
      <c r="J69" s="621"/>
      <c r="K69" s="621"/>
      <c r="L69" s="622"/>
      <c r="M69" s="619"/>
      <c r="N69" s="620"/>
      <c r="O69" s="621"/>
      <c r="P69" s="622"/>
    </row>
    <row r="70" spans="1:16" ht="13.9" thickBot="1">
      <c r="B70" s="630" t="s">
        <v>914</v>
      </c>
      <c r="C70" s="631"/>
      <c r="D70" s="631"/>
      <c r="E70" s="632">
        <v>0.83299999999999996</v>
      </c>
      <c r="F70" s="633">
        <v>0.41670000000000001</v>
      </c>
      <c r="G70" s="634">
        <v>0.41670000000000001</v>
      </c>
      <c r="H70" s="635">
        <v>0.41670000000000001</v>
      </c>
      <c r="I70" s="632"/>
      <c r="J70" s="634">
        <v>0.83340000000000003</v>
      </c>
      <c r="K70" s="634">
        <v>0.83340000000000003</v>
      </c>
      <c r="L70" s="635">
        <v>0.83340000000000003</v>
      </c>
      <c r="M70" s="632"/>
      <c r="N70" s="633">
        <v>2.9169</v>
      </c>
      <c r="O70" s="634">
        <v>2.9169</v>
      </c>
      <c r="P70" s="635">
        <v>2.9169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29588-6A8B-4F74-BB4D-7B7AA01845A6}">
  <sheetPr>
    <tabColor theme="4" tint="0.59999389629810485"/>
  </sheetPr>
  <dimension ref="A1:BA60"/>
  <sheetViews>
    <sheetView workbookViewId="0"/>
  </sheetViews>
  <sheetFormatPr defaultColWidth="9.140625" defaultRowHeight="13.15"/>
  <cols>
    <col min="1" max="1" width="12" style="42" customWidth="1"/>
    <col min="2" max="2" width="57.28515625" style="42" customWidth="1"/>
    <col min="3" max="12" width="13.42578125" style="42" customWidth="1"/>
    <col min="13" max="43" width="12" style="42" customWidth="1"/>
    <col min="44" max="44" width="14.7109375" style="42" customWidth="1"/>
    <col min="45" max="45" width="14.42578125" style="42" customWidth="1"/>
    <col min="46" max="47" width="15" style="42" customWidth="1"/>
    <col min="48" max="49" width="12.85546875" style="42" bestFit="1" customWidth="1"/>
    <col min="50" max="51" width="12" style="42" customWidth="1"/>
    <col min="52" max="52" width="13.85546875" style="42" customWidth="1"/>
    <col min="53" max="53" width="16.42578125" style="42" customWidth="1"/>
    <col min="54" max="16384" width="9.140625" style="42"/>
  </cols>
  <sheetData>
    <row r="1" spans="1:53">
      <c r="C1" s="684" t="s">
        <v>915</v>
      </c>
      <c r="D1" s="685"/>
      <c r="E1" s="686"/>
      <c r="F1" s="744" t="s">
        <v>916</v>
      </c>
      <c r="G1" s="745"/>
      <c r="H1" s="745"/>
      <c r="I1" s="745"/>
      <c r="J1" s="745"/>
      <c r="K1" s="745"/>
      <c r="L1" s="745"/>
      <c r="M1" s="683" t="s">
        <v>917</v>
      </c>
      <c r="N1" s="746"/>
      <c r="O1" s="746"/>
      <c r="P1" s="746"/>
      <c r="Q1" s="746"/>
      <c r="R1" s="746"/>
      <c r="S1" s="746"/>
      <c r="T1" s="747"/>
      <c r="U1" s="683" t="s">
        <v>475</v>
      </c>
      <c r="V1" s="746"/>
      <c r="W1" s="746"/>
      <c r="X1" s="746"/>
      <c r="Y1" s="746"/>
      <c r="Z1" s="746"/>
      <c r="AA1" s="746"/>
      <c r="AB1" s="747"/>
      <c r="AC1" s="683" t="s">
        <v>563</v>
      </c>
      <c r="AD1" s="746"/>
      <c r="AE1" s="746"/>
      <c r="AF1" s="746"/>
      <c r="AG1" s="746"/>
      <c r="AH1" s="746"/>
      <c r="AI1" s="746"/>
      <c r="AJ1" s="747"/>
      <c r="AK1" s="683" t="s">
        <v>477</v>
      </c>
      <c r="AL1" s="746"/>
      <c r="AM1" s="746"/>
      <c r="AN1" s="746"/>
      <c r="AO1" s="746"/>
      <c r="AP1" s="746"/>
      <c r="AQ1" s="746"/>
      <c r="AR1" s="747"/>
      <c r="AS1" s="748" t="s">
        <v>918</v>
      </c>
      <c r="AT1" s="748"/>
      <c r="AU1" s="748"/>
      <c r="AV1" s="748"/>
      <c r="AW1" s="748"/>
      <c r="AX1" s="748"/>
      <c r="AY1" s="748"/>
      <c r="AZ1" s="748"/>
      <c r="BA1" s="43"/>
    </row>
    <row r="2" spans="1:53" ht="52.9">
      <c r="A2" s="663"/>
      <c r="B2" s="663" t="s">
        <v>469</v>
      </c>
      <c r="C2" s="44" t="s">
        <v>919</v>
      </c>
      <c r="D2" s="45" t="s">
        <v>470</v>
      </c>
      <c r="E2" s="46" t="s">
        <v>920</v>
      </c>
      <c r="F2" s="47" t="s">
        <v>471</v>
      </c>
      <c r="G2" s="48" t="s">
        <v>472</v>
      </c>
      <c r="H2" s="48" t="s">
        <v>473</v>
      </c>
      <c r="I2" s="48" t="s">
        <v>474</v>
      </c>
      <c r="J2" s="48" t="s">
        <v>475</v>
      </c>
      <c r="K2" s="48" t="s">
        <v>476</v>
      </c>
      <c r="L2" s="48" t="s">
        <v>477</v>
      </c>
      <c r="M2" s="49" t="s">
        <v>921</v>
      </c>
      <c r="N2" s="50" t="s">
        <v>922</v>
      </c>
      <c r="O2" s="51" t="s">
        <v>923</v>
      </c>
      <c r="P2" s="52" t="s">
        <v>924</v>
      </c>
      <c r="Q2" s="53" t="s">
        <v>925</v>
      </c>
      <c r="R2" s="54" t="s">
        <v>926</v>
      </c>
      <c r="S2" s="55" t="s">
        <v>927</v>
      </c>
      <c r="T2" s="56" t="s">
        <v>928</v>
      </c>
      <c r="U2" s="49" t="s">
        <v>929</v>
      </c>
      <c r="V2" s="50" t="s">
        <v>930</v>
      </c>
      <c r="W2" s="51" t="s">
        <v>931</v>
      </c>
      <c r="X2" s="52" t="s">
        <v>932</v>
      </c>
      <c r="Y2" s="53" t="s">
        <v>933</v>
      </c>
      <c r="Z2" s="54" t="s">
        <v>934</v>
      </c>
      <c r="AA2" s="55" t="s">
        <v>935</v>
      </c>
      <c r="AB2" s="56" t="s">
        <v>936</v>
      </c>
      <c r="AC2" s="49" t="s">
        <v>937</v>
      </c>
      <c r="AD2" s="50" t="s">
        <v>938</v>
      </c>
      <c r="AE2" s="51" t="s">
        <v>939</v>
      </c>
      <c r="AF2" s="52" t="s">
        <v>940</v>
      </c>
      <c r="AG2" s="53" t="s">
        <v>941</v>
      </c>
      <c r="AH2" s="54" t="s">
        <v>942</v>
      </c>
      <c r="AI2" s="55" t="s">
        <v>943</v>
      </c>
      <c r="AJ2" s="56" t="s">
        <v>944</v>
      </c>
      <c r="AK2" s="49" t="s">
        <v>945</v>
      </c>
      <c r="AL2" s="50" t="s">
        <v>946</v>
      </c>
      <c r="AM2" s="51" t="s">
        <v>947</v>
      </c>
      <c r="AN2" s="52" t="s">
        <v>948</v>
      </c>
      <c r="AO2" s="53" t="s">
        <v>949</v>
      </c>
      <c r="AP2" s="54" t="s">
        <v>950</v>
      </c>
      <c r="AQ2" s="55" t="s">
        <v>951</v>
      </c>
      <c r="AR2" s="56" t="s">
        <v>952</v>
      </c>
      <c r="AS2" s="57" t="s">
        <v>464</v>
      </c>
      <c r="AT2" s="58" t="s">
        <v>953</v>
      </c>
      <c r="AU2" s="59" t="s">
        <v>466</v>
      </c>
      <c r="AV2" s="60" t="s">
        <v>954</v>
      </c>
      <c r="AW2" s="61" t="s">
        <v>955</v>
      </c>
      <c r="AX2" s="62" t="s">
        <v>956</v>
      </c>
      <c r="AY2" s="63" t="s">
        <v>957</v>
      </c>
      <c r="AZ2" s="64" t="s">
        <v>958</v>
      </c>
      <c r="BA2" s="43"/>
    </row>
    <row r="3" spans="1:53">
      <c r="A3" s="749" t="s">
        <v>482</v>
      </c>
      <c r="B3" s="750" t="s">
        <v>483</v>
      </c>
      <c r="C3" s="751">
        <v>34397279.617698602</v>
      </c>
      <c r="D3" s="65">
        <v>6.2632292502352305E-2</v>
      </c>
      <c r="E3" s="66">
        <v>55.38356966714651</v>
      </c>
      <c r="F3" s="67">
        <v>3139269.7531758077</v>
      </c>
      <c r="G3" s="68">
        <v>373088.3616361348</v>
      </c>
      <c r="H3" s="68">
        <v>93126.849293603183</v>
      </c>
      <c r="I3" s="68">
        <v>61486.808703047362</v>
      </c>
      <c r="J3" s="68">
        <v>8619051.6034933645</v>
      </c>
      <c r="K3" s="68">
        <v>22111256.241396647</v>
      </c>
      <c r="L3" s="68">
        <v>0</v>
      </c>
      <c r="M3" s="752">
        <v>3060305.6636657752</v>
      </c>
      <c r="N3" s="69">
        <v>606666.10914281721</v>
      </c>
      <c r="O3" s="69">
        <v>0</v>
      </c>
      <c r="P3" s="69">
        <v>0</v>
      </c>
      <c r="Q3" s="69">
        <v>0</v>
      </c>
      <c r="R3" s="69">
        <v>0</v>
      </c>
      <c r="S3" s="69">
        <v>0</v>
      </c>
      <c r="T3" s="70">
        <v>0</v>
      </c>
      <c r="U3" s="752">
        <v>172381.0320698673</v>
      </c>
      <c r="V3" s="69">
        <v>258571.54810480092</v>
      </c>
      <c r="W3" s="69">
        <v>1465238.7725938722</v>
      </c>
      <c r="X3" s="69">
        <v>0</v>
      </c>
      <c r="Y3" s="69">
        <v>1637619.8046637392</v>
      </c>
      <c r="Z3" s="69">
        <v>0</v>
      </c>
      <c r="AA3" s="69">
        <v>0</v>
      </c>
      <c r="AB3" s="70">
        <v>5085240.446061085</v>
      </c>
      <c r="AC3" s="752">
        <v>15829244.599615162</v>
      </c>
      <c r="AD3" s="69">
        <v>6282011.6417814838</v>
      </c>
      <c r="AE3" s="69">
        <v>0</v>
      </c>
      <c r="AF3" s="69">
        <v>0</v>
      </c>
      <c r="AG3" s="69">
        <v>0</v>
      </c>
      <c r="AH3" s="69">
        <v>0</v>
      </c>
      <c r="AI3" s="69">
        <v>0</v>
      </c>
      <c r="AJ3" s="70">
        <v>0</v>
      </c>
      <c r="AK3" s="752">
        <v>0</v>
      </c>
      <c r="AL3" s="69">
        <v>0</v>
      </c>
      <c r="AM3" s="69">
        <v>0</v>
      </c>
      <c r="AN3" s="69">
        <v>0</v>
      </c>
      <c r="AO3" s="69">
        <v>0</v>
      </c>
      <c r="AP3" s="69">
        <v>0</v>
      </c>
      <c r="AQ3" s="69">
        <v>0</v>
      </c>
      <c r="AS3" s="71">
        <v>19061931.295350805</v>
      </c>
      <c r="AT3" s="71">
        <v>7147249.2990291016</v>
      </c>
      <c r="AU3" s="71">
        <v>1465238.7725938722</v>
      </c>
      <c r="AV3" s="71">
        <v>0</v>
      </c>
      <c r="AW3" s="71">
        <v>1637619.8046637392</v>
      </c>
      <c r="AX3" s="71">
        <v>0</v>
      </c>
      <c r="AY3" s="71">
        <v>0</v>
      </c>
      <c r="AZ3" s="71">
        <v>5085240.446061085</v>
      </c>
      <c r="BA3" s="72">
        <v>34397279.617698602</v>
      </c>
    </row>
    <row r="4" spans="1:53" ht="19.5" customHeight="1" thickBot="1">
      <c r="A4" s="675"/>
      <c r="B4" s="73" t="s">
        <v>484</v>
      </c>
      <c r="C4" s="74">
        <v>44962795.526013903</v>
      </c>
      <c r="D4" s="65">
        <v>8.1870513959475061E-2</v>
      </c>
      <c r="E4" s="75">
        <v>55.383569667146503</v>
      </c>
      <c r="F4" s="67">
        <v>4103532.1857376532</v>
      </c>
      <c r="G4" s="68">
        <v>487686.69801287673</v>
      </c>
      <c r="H4" s="68">
        <v>121731.82092620224</v>
      </c>
      <c r="I4" s="68">
        <v>80373.181774519093</v>
      </c>
      <c r="J4" s="68">
        <v>11266491.396506637</v>
      </c>
      <c r="K4" s="68">
        <v>28902980.243056018</v>
      </c>
      <c r="L4" s="68">
        <v>0</v>
      </c>
      <c r="M4" s="76">
        <v>3920530.1320734117</v>
      </c>
      <c r="N4" s="77">
        <v>872793.75437784009</v>
      </c>
      <c r="O4" s="77">
        <v>0</v>
      </c>
      <c r="P4" s="77">
        <v>0</v>
      </c>
      <c r="Q4" s="77">
        <v>0</v>
      </c>
      <c r="R4" s="77">
        <v>0</v>
      </c>
      <c r="S4" s="77">
        <v>0</v>
      </c>
      <c r="T4" s="78">
        <v>0</v>
      </c>
      <c r="U4" s="76">
        <v>225329.82793013274</v>
      </c>
      <c r="V4" s="77">
        <v>337994.74189519911</v>
      </c>
      <c r="W4" s="77">
        <v>1915303.5374061286</v>
      </c>
      <c r="X4" s="77">
        <v>0</v>
      </c>
      <c r="Y4" s="77">
        <v>2140633.3653362612</v>
      </c>
      <c r="Z4" s="77">
        <v>0</v>
      </c>
      <c r="AA4" s="77">
        <v>0</v>
      </c>
      <c r="AB4" s="78">
        <v>6647229.9239389161</v>
      </c>
      <c r="AC4" s="76">
        <v>20685590.124127481</v>
      </c>
      <c r="AD4" s="77">
        <v>8217390.1189285321</v>
      </c>
      <c r="AE4" s="77">
        <v>0</v>
      </c>
      <c r="AF4" s="77">
        <v>0</v>
      </c>
      <c r="AG4" s="77">
        <v>0</v>
      </c>
      <c r="AH4" s="77">
        <v>0</v>
      </c>
      <c r="AI4" s="77">
        <v>0</v>
      </c>
      <c r="AJ4" s="78">
        <v>0</v>
      </c>
      <c r="AK4" s="76">
        <v>0</v>
      </c>
      <c r="AL4" s="77">
        <v>0</v>
      </c>
      <c r="AM4" s="77">
        <v>0</v>
      </c>
      <c r="AN4" s="77">
        <v>0</v>
      </c>
      <c r="AO4" s="77">
        <v>0</v>
      </c>
      <c r="AP4" s="77">
        <v>0</v>
      </c>
      <c r="AQ4" s="77">
        <v>0</v>
      </c>
      <c r="AR4" s="78">
        <v>0</v>
      </c>
      <c r="AS4" s="71">
        <v>24831450.084131025</v>
      </c>
      <c r="AT4" s="71">
        <v>9428178.615201572</v>
      </c>
      <c r="AU4" s="71">
        <v>1915303.5374061286</v>
      </c>
      <c r="AV4" s="71">
        <v>0</v>
      </c>
      <c r="AW4" s="71">
        <v>2140633.3653362612</v>
      </c>
      <c r="AX4" s="71">
        <v>0</v>
      </c>
      <c r="AY4" s="71">
        <v>0</v>
      </c>
      <c r="AZ4" s="71">
        <v>6647229.9239389161</v>
      </c>
      <c r="BA4" s="72">
        <v>44962795.526013903</v>
      </c>
    </row>
    <row r="5" spans="1:53" s="90" customFormat="1">
      <c r="A5" s="676" t="s">
        <v>485</v>
      </c>
      <c r="B5" s="79" t="s">
        <v>486</v>
      </c>
      <c r="C5" s="80">
        <v>0</v>
      </c>
      <c r="D5" s="81">
        <v>0</v>
      </c>
      <c r="E5" s="82">
        <v>0</v>
      </c>
      <c r="F5" s="83">
        <v>0</v>
      </c>
      <c r="G5" s="84">
        <v>0</v>
      </c>
      <c r="H5" s="84">
        <v>0</v>
      </c>
      <c r="I5" s="84">
        <v>0</v>
      </c>
      <c r="J5" s="84">
        <v>0</v>
      </c>
      <c r="K5" s="84">
        <v>0</v>
      </c>
      <c r="L5" s="84">
        <v>0</v>
      </c>
      <c r="M5" s="85">
        <v>0</v>
      </c>
      <c r="N5" s="86">
        <v>0</v>
      </c>
      <c r="O5" s="86">
        <v>0</v>
      </c>
      <c r="P5" s="86">
        <v>0</v>
      </c>
      <c r="Q5" s="86">
        <v>0</v>
      </c>
      <c r="R5" s="86">
        <v>0</v>
      </c>
      <c r="S5" s="86">
        <v>0</v>
      </c>
      <c r="T5" s="87">
        <v>0</v>
      </c>
      <c r="U5" s="85">
        <v>0</v>
      </c>
      <c r="V5" s="86">
        <v>0</v>
      </c>
      <c r="W5" s="86">
        <v>0</v>
      </c>
      <c r="X5" s="86">
        <v>0</v>
      </c>
      <c r="Y5" s="86">
        <v>0</v>
      </c>
      <c r="Z5" s="86">
        <v>0</v>
      </c>
      <c r="AA5" s="86">
        <v>0</v>
      </c>
      <c r="AB5" s="87">
        <v>0</v>
      </c>
      <c r="AC5" s="85">
        <v>0</v>
      </c>
      <c r="AD5" s="86">
        <v>0</v>
      </c>
      <c r="AE5" s="86">
        <v>0</v>
      </c>
      <c r="AF5" s="86">
        <v>0</v>
      </c>
      <c r="AG5" s="86">
        <v>0</v>
      </c>
      <c r="AH5" s="86">
        <v>0</v>
      </c>
      <c r="AI5" s="86">
        <v>0</v>
      </c>
      <c r="AJ5" s="87">
        <v>0</v>
      </c>
      <c r="AK5" s="85">
        <v>0</v>
      </c>
      <c r="AL5" s="86">
        <v>0</v>
      </c>
      <c r="AM5" s="86">
        <v>0</v>
      </c>
      <c r="AN5" s="86">
        <v>0</v>
      </c>
      <c r="AO5" s="86">
        <v>0</v>
      </c>
      <c r="AP5" s="86">
        <v>0</v>
      </c>
      <c r="AQ5" s="86">
        <v>0</v>
      </c>
      <c r="AR5" s="87">
        <v>0</v>
      </c>
      <c r="AS5" s="88">
        <v>0</v>
      </c>
      <c r="AT5" s="88">
        <v>0</v>
      </c>
      <c r="AU5" s="88">
        <v>0</v>
      </c>
      <c r="AV5" s="88">
        <v>0</v>
      </c>
      <c r="AW5" s="88">
        <v>0</v>
      </c>
      <c r="AX5" s="88">
        <v>0</v>
      </c>
      <c r="AY5" s="88">
        <v>0</v>
      </c>
      <c r="AZ5" s="88">
        <v>0</v>
      </c>
      <c r="BA5" s="89">
        <v>0</v>
      </c>
    </row>
    <row r="6" spans="1:53">
      <c r="A6" s="677"/>
      <c r="B6" s="73" t="s">
        <v>487</v>
      </c>
      <c r="C6" s="91">
        <v>15347555.11749785</v>
      </c>
      <c r="D6" s="65">
        <v>2.794559837285799E-2</v>
      </c>
      <c r="E6" s="75">
        <v>92.325096950615716</v>
      </c>
      <c r="F6" s="92">
        <v>894733.86049749935</v>
      </c>
      <c r="G6" s="93">
        <v>727824.03106786753</v>
      </c>
      <c r="H6" s="93">
        <v>618523.40654032386</v>
      </c>
      <c r="I6" s="93">
        <v>73567.567150399409</v>
      </c>
      <c r="J6" s="93">
        <v>2526671.94755285</v>
      </c>
      <c r="K6" s="93">
        <v>10033937.678923406</v>
      </c>
      <c r="L6" s="93">
        <v>472296.62576550397</v>
      </c>
      <c r="M6" s="76">
        <v>1674553.9025025198</v>
      </c>
      <c r="N6" s="77">
        <v>640094.96275357017</v>
      </c>
      <c r="O6" s="77">
        <v>0</v>
      </c>
      <c r="P6" s="77">
        <v>0</v>
      </c>
      <c r="Q6" s="77">
        <v>0</v>
      </c>
      <c r="R6" s="77">
        <v>0</v>
      </c>
      <c r="S6" s="77">
        <v>0</v>
      </c>
      <c r="T6" s="78">
        <v>0</v>
      </c>
      <c r="U6" s="76">
        <v>101687.83633791166</v>
      </c>
      <c r="V6" s="77">
        <v>15651.09262169853</v>
      </c>
      <c r="W6" s="77">
        <v>510031.84203062457</v>
      </c>
      <c r="X6" s="77">
        <v>219597.21043935098</v>
      </c>
      <c r="Y6" s="77">
        <v>560848.0719143491</v>
      </c>
      <c r="Z6" s="77">
        <v>220104.12692545314</v>
      </c>
      <c r="AA6" s="77">
        <v>80459.316654335707</v>
      </c>
      <c r="AB6" s="78">
        <v>818292.45062912616</v>
      </c>
      <c r="AC6" s="76">
        <v>6621879.412535945</v>
      </c>
      <c r="AD6" s="77">
        <v>2990361.2979181465</v>
      </c>
      <c r="AE6" s="77">
        <v>146714.12176358575</v>
      </c>
      <c r="AF6" s="77">
        <v>0</v>
      </c>
      <c r="AG6" s="77">
        <v>0</v>
      </c>
      <c r="AH6" s="77">
        <v>0</v>
      </c>
      <c r="AI6" s="77">
        <v>59878.807191540611</v>
      </c>
      <c r="AJ6" s="78">
        <v>215104.03951418691</v>
      </c>
      <c r="AK6" s="76">
        <v>335837.66814836051</v>
      </c>
      <c r="AL6" s="77">
        <v>136458.95761714349</v>
      </c>
      <c r="AM6" s="77">
        <v>0</v>
      </c>
      <c r="AN6" s="77">
        <v>0</v>
      </c>
      <c r="AO6" s="77">
        <v>0</v>
      </c>
      <c r="AP6" s="77">
        <v>0</v>
      </c>
      <c r="AQ6" s="77">
        <v>0</v>
      </c>
      <c r="AR6" s="78">
        <v>0</v>
      </c>
      <c r="AS6" s="94">
        <v>8733958.8195247371</v>
      </c>
      <c r="AT6" s="94">
        <v>3782566.3109105588</v>
      </c>
      <c r="AU6" s="94">
        <v>656745.96379421034</v>
      </c>
      <c r="AV6" s="94">
        <v>219597.21043935098</v>
      </c>
      <c r="AW6" s="94">
        <v>560848.0719143491</v>
      </c>
      <c r="AX6" s="94">
        <v>220104.12692545314</v>
      </c>
      <c r="AY6" s="94">
        <v>140338.12384587631</v>
      </c>
      <c r="AZ6" s="94">
        <v>1033396.4901433131</v>
      </c>
      <c r="BA6" s="72">
        <v>15347555.11749785</v>
      </c>
    </row>
    <row r="7" spans="1:53">
      <c r="A7" s="677"/>
      <c r="B7" s="73" t="s">
        <v>488</v>
      </c>
      <c r="C7" s="91">
        <v>9775689.723280102</v>
      </c>
      <c r="D7" s="65">
        <v>1.7800066312386009E-2</v>
      </c>
      <c r="E7" s="75">
        <v>92.325096950615688</v>
      </c>
      <c r="F7" s="67">
        <v>569904.49216005963</v>
      </c>
      <c r="G7" s="68">
        <v>463590.57494145189</v>
      </c>
      <c r="H7" s="68">
        <v>393971.08286197303</v>
      </c>
      <c r="I7" s="68">
        <v>46859.171031022634</v>
      </c>
      <c r="J7" s="68">
        <v>1609374.3141949642</v>
      </c>
      <c r="K7" s="68">
        <v>6391158.7676953841</v>
      </c>
      <c r="L7" s="68">
        <v>300831.32039524679</v>
      </c>
      <c r="M7" s="76">
        <v>1087319.1817228743</v>
      </c>
      <c r="N7" s="77">
        <v>387006.139271633</v>
      </c>
      <c r="O7" s="77">
        <v>0</v>
      </c>
      <c r="P7" s="77">
        <v>0</v>
      </c>
      <c r="Q7" s="77">
        <v>0</v>
      </c>
      <c r="R7" s="77">
        <v>0</v>
      </c>
      <c r="S7" s="77">
        <v>0</v>
      </c>
      <c r="T7" s="78">
        <v>0</v>
      </c>
      <c r="U7" s="76">
        <v>52744.268481620151</v>
      </c>
      <c r="V7" s="77">
        <v>7833.6524910942162</v>
      </c>
      <c r="W7" s="77">
        <v>189737.63971004327</v>
      </c>
      <c r="X7" s="77">
        <v>112144.01593266016</v>
      </c>
      <c r="Y7" s="77">
        <v>490099.47150866076</v>
      </c>
      <c r="Z7" s="77">
        <v>69103.167302520902</v>
      </c>
      <c r="AA7" s="77">
        <v>44811.899700335183</v>
      </c>
      <c r="AB7" s="78">
        <v>642900.19906802976</v>
      </c>
      <c r="AC7" s="76">
        <v>4162711.5007776478</v>
      </c>
      <c r="AD7" s="77">
        <v>2001773.4880817742</v>
      </c>
      <c r="AE7" s="77">
        <v>0</v>
      </c>
      <c r="AF7" s="77">
        <v>0</v>
      </c>
      <c r="AG7" s="77">
        <v>0</v>
      </c>
      <c r="AH7" s="77">
        <v>0</v>
      </c>
      <c r="AI7" s="77">
        <v>0</v>
      </c>
      <c r="AJ7" s="78">
        <v>226673.7788359616</v>
      </c>
      <c r="AK7" s="76">
        <v>300831.32039524679</v>
      </c>
      <c r="AL7" s="77">
        <v>0</v>
      </c>
      <c r="AM7" s="77">
        <v>0</v>
      </c>
      <c r="AN7" s="77">
        <v>0</v>
      </c>
      <c r="AO7" s="77">
        <v>0</v>
      </c>
      <c r="AP7" s="77">
        <v>0</v>
      </c>
      <c r="AQ7" s="77">
        <v>0</v>
      </c>
      <c r="AR7" s="78">
        <v>0</v>
      </c>
      <c r="AS7" s="71">
        <v>5603606.2713773893</v>
      </c>
      <c r="AT7" s="71">
        <v>2396613.2798445015</v>
      </c>
      <c r="AU7" s="71">
        <v>189737.63971004327</v>
      </c>
      <c r="AV7" s="71">
        <v>112144.01593266016</v>
      </c>
      <c r="AW7" s="71">
        <v>490099.47150866076</v>
      </c>
      <c r="AX7" s="71">
        <v>69103.167302520902</v>
      </c>
      <c r="AY7" s="71">
        <v>44811.899700335183</v>
      </c>
      <c r="AZ7" s="71">
        <v>869573.97790399136</v>
      </c>
      <c r="BA7" s="72">
        <v>9775689.723280102</v>
      </c>
    </row>
    <row r="8" spans="1:53">
      <c r="A8" s="677"/>
      <c r="B8" s="73" t="s">
        <v>489</v>
      </c>
      <c r="C8" s="91">
        <v>29488103.896492932</v>
      </c>
      <c r="D8" s="65">
        <v>5.3693419046853971E-2</v>
      </c>
      <c r="E8" s="75">
        <v>92.325096950615702</v>
      </c>
      <c r="F8" s="67">
        <v>1719101.5009276555</v>
      </c>
      <c r="G8" s="68">
        <v>1398408.4423990396</v>
      </c>
      <c r="H8" s="68">
        <v>1188403.1257642661</v>
      </c>
      <c r="I8" s="68">
        <v>141349.42321007777</v>
      </c>
      <c r="J8" s="68">
        <v>4854634.1310641011</v>
      </c>
      <c r="K8" s="68">
        <v>19278757.724068489</v>
      </c>
      <c r="L8" s="68">
        <v>907449.5490593029</v>
      </c>
      <c r="M8" s="76">
        <v>3367038.5104097067</v>
      </c>
      <c r="N8" s="77">
        <v>961497.24186536227</v>
      </c>
      <c r="O8" s="77">
        <v>118726.74002596918</v>
      </c>
      <c r="P8" s="77">
        <v>0</v>
      </c>
      <c r="Q8" s="77">
        <v>0</v>
      </c>
      <c r="R8" s="77">
        <v>0</v>
      </c>
      <c r="S8" s="77">
        <v>0</v>
      </c>
      <c r="T8" s="78">
        <v>0</v>
      </c>
      <c r="U8" s="76">
        <v>458100.47299010138</v>
      </c>
      <c r="V8" s="77">
        <v>90534.00245193622</v>
      </c>
      <c r="W8" s="77">
        <v>997559.45935597096</v>
      </c>
      <c r="X8" s="77">
        <v>343545.64152403577</v>
      </c>
      <c r="Y8" s="77">
        <v>1044313.7465681074</v>
      </c>
      <c r="Z8" s="77">
        <v>411164.98442470666</v>
      </c>
      <c r="AA8" s="77">
        <v>157665.95797598618</v>
      </c>
      <c r="AB8" s="78">
        <v>1351749.8657732559</v>
      </c>
      <c r="AC8" s="76">
        <v>11716275.511208959</v>
      </c>
      <c r="AD8" s="77">
        <v>6415268.9985720925</v>
      </c>
      <c r="AE8" s="77">
        <v>525550.57127979188</v>
      </c>
      <c r="AF8" s="77">
        <v>0</v>
      </c>
      <c r="AG8" s="77">
        <v>0</v>
      </c>
      <c r="AH8" s="77">
        <v>0</v>
      </c>
      <c r="AI8" s="77">
        <v>91338.902922091656</v>
      </c>
      <c r="AJ8" s="78">
        <v>530323.74008555943</v>
      </c>
      <c r="AK8" s="76">
        <v>515834.88510496251</v>
      </c>
      <c r="AL8" s="77">
        <v>251675.41333271962</v>
      </c>
      <c r="AM8" s="77">
        <v>139939.25062162083</v>
      </c>
      <c r="AN8" s="77">
        <v>0</v>
      </c>
      <c r="AO8" s="77">
        <v>0</v>
      </c>
      <c r="AP8" s="77">
        <v>0</v>
      </c>
      <c r="AQ8" s="77">
        <v>0</v>
      </c>
      <c r="AR8" s="78">
        <v>0</v>
      </c>
      <c r="AS8" s="71">
        <v>16057249.379713729</v>
      </c>
      <c r="AT8" s="71">
        <v>7718975.6562221106</v>
      </c>
      <c r="AU8" s="71">
        <v>1781776.0212833527</v>
      </c>
      <c r="AV8" s="71">
        <v>343545.64152403577</v>
      </c>
      <c r="AW8" s="71">
        <v>1044313.7465681074</v>
      </c>
      <c r="AX8" s="71">
        <v>411164.98442470666</v>
      </c>
      <c r="AY8" s="71">
        <v>249004.86089807784</v>
      </c>
      <c r="AZ8" s="71">
        <v>1882073.6058588154</v>
      </c>
      <c r="BA8" s="72">
        <v>29488103.896492932</v>
      </c>
    </row>
    <row r="9" spans="1:53">
      <c r="A9" s="677"/>
      <c r="B9" s="73" t="s">
        <v>490</v>
      </c>
      <c r="C9" s="91">
        <v>23935005.240082145</v>
      </c>
      <c r="D9" s="65">
        <v>4.3582058404142476E-2</v>
      </c>
      <c r="E9" s="75">
        <v>92.325096950615716</v>
      </c>
      <c r="F9" s="67">
        <v>1395366.1984292641</v>
      </c>
      <c r="G9" s="68">
        <v>1135064.9575192549</v>
      </c>
      <c r="H9" s="68">
        <v>964607.12232774834</v>
      </c>
      <c r="I9" s="68">
        <v>114730.98430103433</v>
      </c>
      <c r="J9" s="68">
        <v>3940426.0705796089</v>
      </c>
      <c r="K9" s="68">
        <v>15648248.14669528</v>
      </c>
      <c r="L9" s="68">
        <v>736561.7602299538</v>
      </c>
      <c r="M9" s="76">
        <v>2624514.1567053339</v>
      </c>
      <c r="N9" s="77">
        <v>934770.82703948882</v>
      </c>
      <c r="O9" s="77">
        <v>50484.27883247898</v>
      </c>
      <c r="P9" s="77">
        <v>0</v>
      </c>
      <c r="Q9" s="77">
        <v>0</v>
      </c>
      <c r="R9" s="77">
        <v>0</v>
      </c>
      <c r="S9" s="77">
        <v>0</v>
      </c>
      <c r="T9" s="78">
        <v>0</v>
      </c>
      <c r="U9" s="76">
        <v>169716.87899562062</v>
      </c>
      <c r="V9" s="77">
        <v>48736.791878293101</v>
      </c>
      <c r="W9" s="77">
        <v>531778.82693040872</v>
      </c>
      <c r="X9" s="77">
        <v>192001.24017173125</v>
      </c>
      <c r="Y9" s="77">
        <v>1294596.4116856148</v>
      </c>
      <c r="Z9" s="77">
        <v>357113.48479489156</v>
      </c>
      <c r="AA9" s="77">
        <v>143757.11261244744</v>
      </c>
      <c r="AB9" s="78">
        <v>1202725.3235106007</v>
      </c>
      <c r="AC9" s="76">
        <v>10789896.878575906</v>
      </c>
      <c r="AD9" s="77">
        <v>4659798.3434358919</v>
      </c>
      <c r="AE9" s="77">
        <v>16694.191843506916</v>
      </c>
      <c r="AF9" s="77">
        <v>0</v>
      </c>
      <c r="AG9" s="77">
        <v>0</v>
      </c>
      <c r="AH9" s="77">
        <v>0</v>
      </c>
      <c r="AI9" s="77">
        <v>19414.921934670536</v>
      </c>
      <c r="AJ9" s="78">
        <v>162443.81090530622</v>
      </c>
      <c r="AK9" s="76">
        <v>504583.62257053575</v>
      </c>
      <c r="AL9" s="77">
        <v>231978.13765941796</v>
      </c>
      <c r="AM9" s="77">
        <v>0</v>
      </c>
      <c r="AN9" s="77">
        <v>0</v>
      </c>
      <c r="AO9" s="77">
        <v>0</v>
      </c>
      <c r="AP9" s="77">
        <v>0</v>
      </c>
      <c r="AQ9" s="77">
        <v>0</v>
      </c>
      <c r="AR9" s="78">
        <v>0</v>
      </c>
      <c r="AS9" s="71">
        <v>14088711.536847396</v>
      </c>
      <c r="AT9" s="71">
        <v>5875284.1000130922</v>
      </c>
      <c r="AU9" s="71">
        <v>598957.29760639463</v>
      </c>
      <c r="AV9" s="71">
        <v>192001.24017173125</v>
      </c>
      <c r="AW9" s="71">
        <v>1294596.4116856148</v>
      </c>
      <c r="AX9" s="71">
        <v>357113.48479489156</v>
      </c>
      <c r="AY9" s="71">
        <v>163172.03454711798</v>
      </c>
      <c r="AZ9" s="71">
        <v>1365169.1344159069</v>
      </c>
      <c r="BA9" s="72">
        <v>23935005.240082145</v>
      </c>
    </row>
    <row r="10" spans="1:53">
      <c r="A10" s="677"/>
      <c r="B10" s="73" t="s">
        <v>491</v>
      </c>
      <c r="C10" s="91">
        <v>16610568.537238672</v>
      </c>
      <c r="D10" s="65">
        <v>3.0245356575215973E-2</v>
      </c>
      <c r="E10" s="75">
        <v>92.325096950615716</v>
      </c>
      <c r="F10" s="67">
        <v>968365.18902203196</v>
      </c>
      <c r="G10" s="68">
        <v>787719.66339568584</v>
      </c>
      <c r="H10" s="68">
        <v>669424.24103177851</v>
      </c>
      <c r="I10" s="68">
        <v>79621.744760923422</v>
      </c>
      <c r="J10" s="68">
        <v>2734602.171787953</v>
      </c>
      <c r="K10" s="68">
        <v>10859671.670057589</v>
      </c>
      <c r="L10" s="68">
        <v>511163.85718271171</v>
      </c>
      <c r="M10" s="76">
        <v>1879371.1136497634</v>
      </c>
      <c r="N10" s="77">
        <v>625745.11848823749</v>
      </c>
      <c r="O10" s="77">
        <v>0</v>
      </c>
      <c r="P10" s="77">
        <v>0</v>
      </c>
      <c r="Q10" s="77">
        <v>0</v>
      </c>
      <c r="R10" s="77">
        <v>0</v>
      </c>
      <c r="S10" s="77">
        <v>0</v>
      </c>
      <c r="T10" s="78">
        <v>14.606072418693502</v>
      </c>
      <c r="U10" s="76">
        <v>56223.717307023922</v>
      </c>
      <c r="V10" s="77">
        <v>127817.40295091413</v>
      </c>
      <c r="W10" s="77">
        <v>373327.47584755335</v>
      </c>
      <c r="X10" s="77">
        <v>78583.143372521707</v>
      </c>
      <c r="Y10" s="77">
        <v>796593.03951106395</v>
      </c>
      <c r="Z10" s="77">
        <v>315192.95581559453</v>
      </c>
      <c r="AA10" s="77">
        <v>84312.192576945221</v>
      </c>
      <c r="AB10" s="78">
        <v>902552.2444063361</v>
      </c>
      <c r="AC10" s="76">
        <v>7049694.2243986726</v>
      </c>
      <c r="AD10" s="77">
        <v>3316152.785815795</v>
      </c>
      <c r="AE10" s="77">
        <v>0</v>
      </c>
      <c r="AF10" s="77">
        <v>0</v>
      </c>
      <c r="AG10" s="77">
        <v>0</v>
      </c>
      <c r="AH10" s="77">
        <v>0</v>
      </c>
      <c r="AI10" s="77">
        <v>90424.789541529521</v>
      </c>
      <c r="AJ10" s="78">
        <v>403399.87030159082</v>
      </c>
      <c r="AK10" s="76">
        <v>342864.0435004913</v>
      </c>
      <c r="AL10" s="77">
        <v>168299.81368222041</v>
      </c>
      <c r="AM10" s="77">
        <v>0</v>
      </c>
      <c r="AN10" s="77">
        <v>0</v>
      </c>
      <c r="AO10" s="77">
        <v>0</v>
      </c>
      <c r="AP10" s="77">
        <v>0</v>
      </c>
      <c r="AQ10" s="77">
        <v>0</v>
      </c>
      <c r="AR10" s="78">
        <v>0</v>
      </c>
      <c r="AS10" s="71">
        <v>9328153.0988559499</v>
      </c>
      <c r="AT10" s="71">
        <v>4238015.1209371667</v>
      </c>
      <c r="AU10" s="71">
        <v>373327.47584755335</v>
      </c>
      <c r="AV10" s="71">
        <v>78583.143372521707</v>
      </c>
      <c r="AW10" s="71">
        <v>796593.03951106395</v>
      </c>
      <c r="AX10" s="71">
        <v>315192.95581559453</v>
      </c>
      <c r="AY10" s="71">
        <v>174736.98211847473</v>
      </c>
      <c r="AZ10" s="71">
        <v>1305966.7207803456</v>
      </c>
      <c r="BA10" s="72">
        <v>16610568.537238669</v>
      </c>
    </row>
    <row r="11" spans="1:53">
      <c r="A11" s="677"/>
      <c r="B11" s="73" t="s">
        <v>492</v>
      </c>
      <c r="C11" s="91">
        <v>78375533.713674605</v>
      </c>
      <c r="D11" s="65">
        <v>0.14271010402976964</v>
      </c>
      <c r="E11" s="75">
        <v>92.325096950615702</v>
      </c>
      <c r="F11" s="67">
        <v>4569147.5489954576</v>
      </c>
      <c r="G11" s="68">
        <v>3716787.2307913341</v>
      </c>
      <c r="H11" s="68">
        <v>3158620.4923759447</v>
      </c>
      <c r="I11" s="68">
        <v>375688.32920205069</v>
      </c>
      <c r="J11" s="68">
        <v>12902984.279434174</v>
      </c>
      <c r="K11" s="68">
        <v>51240423.299654685</v>
      </c>
      <c r="L11" s="68">
        <v>2411882.5332209594</v>
      </c>
      <c r="M11" s="76">
        <v>8652265.4779239111</v>
      </c>
      <c r="N11" s="77">
        <v>3167978.1234408752</v>
      </c>
      <c r="O11" s="77">
        <v>0</v>
      </c>
      <c r="P11" s="77">
        <v>0</v>
      </c>
      <c r="Q11" s="77">
        <v>0</v>
      </c>
      <c r="R11" s="77">
        <v>0</v>
      </c>
      <c r="S11" s="77">
        <v>0</v>
      </c>
      <c r="T11" s="78">
        <v>0</v>
      </c>
      <c r="U11" s="76">
        <v>895064.58898701216</v>
      </c>
      <c r="V11" s="77">
        <v>210870.66491157387</v>
      </c>
      <c r="W11" s="77">
        <v>1757502.0345002031</v>
      </c>
      <c r="X11" s="77">
        <v>203770.52842316352</v>
      </c>
      <c r="Y11" s="77">
        <v>4372867.9796338566</v>
      </c>
      <c r="Z11" s="77">
        <v>1094017.3979818092</v>
      </c>
      <c r="AA11" s="77">
        <v>290102.83154979203</v>
      </c>
      <c r="AB11" s="78">
        <v>4078788.2534467643</v>
      </c>
      <c r="AC11" s="76">
        <v>35329320.871670403</v>
      </c>
      <c r="AD11" s="77">
        <v>15261320.868300993</v>
      </c>
      <c r="AE11" s="77">
        <v>135.73654066432192</v>
      </c>
      <c r="AF11" s="77">
        <v>0</v>
      </c>
      <c r="AG11" s="77">
        <v>0</v>
      </c>
      <c r="AH11" s="77">
        <v>0</v>
      </c>
      <c r="AI11" s="77">
        <v>63110.874252552305</v>
      </c>
      <c r="AJ11" s="78">
        <v>586534.94889008068</v>
      </c>
      <c r="AK11" s="76">
        <v>1631033.893329449</v>
      </c>
      <c r="AL11" s="77">
        <v>780848.63989151036</v>
      </c>
      <c r="AM11" s="77">
        <v>0</v>
      </c>
      <c r="AN11" s="77">
        <v>0</v>
      </c>
      <c r="AO11" s="77">
        <v>0</v>
      </c>
      <c r="AP11" s="77">
        <v>0</v>
      </c>
      <c r="AQ11" s="77">
        <v>0</v>
      </c>
      <c r="AR11" s="78">
        <v>0</v>
      </c>
      <c r="AS11" s="71">
        <v>46507684.831910774</v>
      </c>
      <c r="AT11" s="71">
        <v>19421018.29654495</v>
      </c>
      <c r="AU11" s="71">
        <v>1757637.7710408673</v>
      </c>
      <c r="AV11" s="71">
        <v>203770.52842316352</v>
      </c>
      <c r="AW11" s="71">
        <v>4372867.9796338566</v>
      </c>
      <c r="AX11" s="71">
        <v>1094017.3979818092</v>
      </c>
      <c r="AY11" s="71">
        <v>353213.70580234431</v>
      </c>
      <c r="AZ11" s="71">
        <v>4665323.202336845</v>
      </c>
      <c r="BA11" s="72">
        <v>78375533.71367462</v>
      </c>
    </row>
    <row r="12" spans="1:53" s="106" customFormat="1" ht="13.9" thickBot="1">
      <c r="A12" s="678"/>
      <c r="B12" s="95" t="s">
        <v>493</v>
      </c>
      <c r="C12" s="96">
        <v>19991192.019257538</v>
      </c>
      <c r="D12" s="97">
        <v>3.6400965423340717E-2</v>
      </c>
      <c r="E12" s="98">
        <v>92.325096950615702</v>
      </c>
      <c r="F12" s="99">
        <v>1165449.2376407394</v>
      </c>
      <c r="G12" s="100">
        <v>948038.29339040269</v>
      </c>
      <c r="H12" s="100">
        <v>805667.09771613497</v>
      </c>
      <c r="I12" s="100">
        <v>95826.556740395681</v>
      </c>
      <c r="J12" s="100">
        <v>3291155.0853863554</v>
      </c>
      <c r="K12" s="100">
        <v>13069858.574407509</v>
      </c>
      <c r="L12" s="100">
        <v>615197.17397600214</v>
      </c>
      <c r="M12" s="101">
        <v>2005770.7505679845</v>
      </c>
      <c r="N12" s="102">
        <v>1009210.4349196877</v>
      </c>
      <c r="O12" s="102">
        <v>0</v>
      </c>
      <c r="P12" s="102">
        <v>0</v>
      </c>
      <c r="Q12" s="102">
        <v>0</v>
      </c>
      <c r="R12" s="102">
        <v>0</v>
      </c>
      <c r="S12" s="102">
        <v>0</v>
      </c>
      <c r="T12" s="103">
        <v>0</v>
      </c>
      <c r="U12" s="101">
        <v>647923.36680807953</v>
      </c>
      <c r="V12" s="102">
        <v>150950.34049636943</v>
      </c>
      <c r="W12" s="102">
        <v>526039.41975393961</v>
      </c>
      <c r="X12" s="102">
        <v>134887.83931300163</v>
      </c>
      <c r="Y12" s="102">
        <v>744069.70160692558</v>
      </c>
      <c r="Z12" s="102">
        <v>203339.30652170378</v>
      </c>
      <c r="AA12" s="102">
        <v>87693.058411811988</v>
      </c>
      <c r="AB12" s="103">
        <v>796252.05247452366</v>
      </c>
      <c r="AC12" s="101">
        <v>6954956.5113566583</v>
      </c>
      <c r="AD12" s="102">
        <v>5049265.2735583549</v>
      </c>
      <c r="AE12" s="102">
        <v>678159.06604041741</v>
      </c>
      <c r="AF12" s="102">
        <v>0</v>
      </c>
      <c r="AG12" s="102">
        <v>0</v>
      </c>
      <c r="AH12" s="102">
        <v>0</v>
      </c>
      <c r="AI12" s="102">
        <v>17382.150455331401</v>
      </c>
      <c r="AJ12" s="103">
        <v>370095.57299674809</v>
      </c>
      <c r="AK12" s="101">
        <v>408924.59011785145</v>
      </c>
      <c r="AL12" s="102">
        <v>203791.36496143378</v>
      </c>
      <c r="AM12" s="102">
        <v>2481.2188967169814</v>
      </c>
      <c r="AN12" s="102">
        <v>0</v>
      </c>
      <c r="AO12" s="102">
        <v>0</v>
      </c>
      <c r="AP12" s="102">
        <v>0</v>
      </c>
      <c r="AQ12" s="102">
        <v>0</v>
      </c>
      <c r="AR12" s="103">
        <v>0</v>
      </c>
      <c r="AS12" s="104">
        <v>10017575.218850574</v>
      </c>
      <c r="AT12" s="104">
        <v>6413217.4139358457</v>
      </c>
      <c r="AU12" s="104">
        <v>1206679.7046910741</v>
      </c>
      <c r="AV12" s="104">
        <v>134887.83931300163</v>
      </c>
      <c r="AW12" s="104">
        <v>744069.70160692558</v>
      </c>
      <c r="AX12" s="104">
        <v>203339.30652170378</v>
      </c>
      <c r="AY12" s="104">
        <v>105075.20886714339</v>
      </c>
      <c r="AZ12" s="104">
        <v>1166347.6254712718</v>
      </c>
      <c r="BA12" s="105">
        <v>19991192.019257538</v>
      </c>
    </row>
    <row r="13" spans="1:53">
      <c r="A13" s="749" t="s">
        <v>494</v>
      </c>
      <c r="B13" s="107" t="s">
        <v>495</v>
      </c>
      <c r="C13" s="74">
        <v>4442987.8062184351</v>
      </c>
      <c r="D13" s="65">
        <v>8.0900151103890094E-3</v>
      </c>
      <c r="E13" s="75">
        <v>141.604614679127</v>
      </c>
      <c r="F13" s="67">
        <v>169259.17517266417</v>
      </c>
      <c r="G13" s="68">
        <v>39183.843101471008</v>
      </c>
      <c r="H13" s="68">
        <v>21859.0988477215</v>
      </c>
      <c r="I13" s="68">
        <v>4909.2263456678638</v>
      </c>
      <c r="J13" s="68">
        <v>1858111.8173282866</v>
      </c>
      <c r="K13" s="68">
        <v>2144566.6444759206</v>
      </c>
      <c r="L13" s="108">
        <v>205098.00094670246</v>
      </c>
      <c r="M13" s="76">
        <v>137934.02680676509</v>
      </c>
      <c r="N13" s="77">
        <v>97277.31666075949</v>
      </c>
      <c r="O13" s="77">
        <v>0</v>
      </c>
      <c r="P13" s="77">
        <v>0</v>
      </c>
      <c r="Q13" s="77">
        <v>0</v>
      </c>
      <c r="R13" s="77">
        <v>0</v>
      </c>
      <c r="S13" s="77">
        <v>0</v>
      </c>
      <c r="T13" s="78">
        <v>0</v>
      </c>
      <c r="U13" s="76">
        <v>140576.72146277488</v>
      </c>
      <c r="V13" s="77">
        <v>12443.728007353993</v>
      </c>
      <c r="W13" s="77">
        <v>373753.5530040476</v>
      </c>
      <c r="X13" s="77">
        <v>359660.22444605251</v>
      </c>
      <c r="Y13" s="77">
        <v>401941.42184487538</v>
      </c>
      <c r="Z13" s="77">
        <v>70590.525001990201</v>
      </c>
      <c r="AA13" s="77">
        <v>116825.66934066512</v>
      </c>
      <c r="AB13" s="78">
        <v>382319.97422052693</v>
      </c>
      <c r="AC13" s="76">
        <v>1100353.0825032438</v>
      </c>
      <c r="AD13" s="77">
        <v>1010626.7032852992</v>
      </c>
      <c r="AE13" s="77">
        <v>0</v>
      </c>
      <c r="AF13" s="77">
        <v>0</v>
      </c>
      <c r="AG13" s="77">
        <v>0</v>
      </c>
      <c r="AH13" s="77">
        <v>0</v>
      </c>
      <c r="AI13" s="77">
        <v>17302.888919636429</v>
      </c>
      <c r="AJ13" s="78">
        <v>16283.96976774107</v>
      </c>
      <c r="AK13" s="76">
        <v>132025.25969283318</v>
      </c>
      <c r="AL13" s="77">
        <v>54804.647697949513</v>
      </c>
      <c r="AM13" s="77">
        <v>0</v>
      </c>
      <c r="AN13" s="77">
        <v>0</v>
      </c>
      <c r="AO13" s="77">
        <v>0</v>
      </c>
      <c r="AP13" s="77">
        <v>0</v>
      </c>
      <c r="AQ13" s="77">
        <v>18268.093555919786</v>
      </c>
      <c r="AR13" s="78">
        <v>0</v>
      </c>
      <c r="AS13" s="94">
        <v>1510889.0904656169</v>
      </c>
      <c r="AT13" s="94">
        <v>1175152.3956513624</v>
      </c>
      <c r="AU13" s="94">
        <v>373753.5530040476</v>
      </c>
      <c r="AV13" s="94">
        <v>359660.22444605251</v>
      </c>
      <c r="AW13" s="94">
        <v>401941.42184487538</v>
      </c>
      <c r="AX13" s="94">
        <v>70590.525001990201</v>
      </c>
      <c r="AY13" s="94">
        <v>152396.65181622133</v>
      </c>
      <c r="AZ13" s="94">
        <v>398603.94398826797</v>
      </c>
      <c r="BA13" s="72">
        <v>4442987.8062184351</v>
      </c>
    </row>
    <row r="14" spans="1:53">
      <c r="A14" s="679"/>
      <c r="B14" s="107" t="s">
        <v>496</v>
      </c>
      <c r="C14" s="74">
        <v>8169233.5181015972</v>
      </c>
      <c r="D14" s="65">
        <v>1.4874950255150236E-2</v>
      </c>
      <c r="E14" s="75">
        <v>141.604614679127</v>
      </c>
      <c r="F14" s="67">
        <v>311213.48681882425</v>
      </c>
      <c r="G14" s="68">
        <v>72046.554794625859</v>
      </c>
      <c r="H14" s="68">
        <v>40191.89130619981</v>
      </c>
      <c r="I14" s="68">
        <v>9026.4970691224134</v>
      </c>
      <c r="J14" s="68">
        <v>3416473.3284331309</v>
      </c>
      <c r="K14" s="68">
        <v>3943172.1350517781</v>
      </c>
      <c r="L14" s="108">
        <v>377109.6246279144</v>
      </c>
      <c r="M14" s="76">
        <v>432478.42998877232</v>
      </c>
      <c r="N14" s="77">
        <v>0</v>
      </c>
      <c r="O14" s="77">
        <v>0</v>
      </c>
      <c r="P14" s="77">
        <v>0</v>
      </c>
      <c r="Q14" s="77">
        <v>0</v>
      </c>
      <c r="R14" s="77">
        <v>0</v>
      </c>
      <c r="S14" s="77">
        <v>0</v>
      </c>
      <c r="T14" s="78">
        <v>0</v>
      </c>
      <c r="U14" s="76">
        <v>104084.03433983016</v>
      </c>
      <c r="V14" s="77">
        <v>26391.464520370548</v>
      </c>
      <c r="W14" s="77">
        <v>614021.9580951453</v>
      </c>
      <c r="X14" s="77">
        <v>462107.20497227821</v>
      </c>
      <c r="Y14" s="77">
        <v>833042.08265726699</v>
      </c>
      <c r="Z14" s="77">
        <v>152820.74599377968</v>
      </c>
      <c r="AA14" s="77">
        <v>150115.93636314021</v>
      </c>
      <c r="AB14" s="78">
        <v>1073889.9014913195</v>
      </c>
      <c r="AC14" s="76">
        <v>3519474.5995497908</v>
      </c>
      <c r="AD14" s="77">
        <v>402798.30001233454</v>
      </c>
      <c r="AE14" s="77">
        <v>0</v>
      </c>
      <c r="AF14" s="77">
        <v>0</v>
      </c>
      <c r="AG14" s="77">
        <v>0</v>
      </c>
      <c r="AH14" s="77">
        <v>0</v>
      </c>
      <c r="AI14" s="77">
        <v>20899.235489652616</v>
      </c>
      <c r="AJ14" s="78">
        <v>0</v>
      </c>
      <c r="AK14" s="76">
        <v>186238.18526236436</v>
      </c>
      <c r="AL14" s="77">
        <v>190871.43936555003</v>
      </c>
      <c r="AM14" s="77">
        <v>0</v>
      </c>
      <c r="AN14" s="77">
        <v>0</v>
      </c>
      <c r="AO14" s="77">
        <v>0</v>
      </c>
      <c r="AP14" s="77">
        <v>0</v>
      </c>
      <c r="AQ14" s="77">
        <v>0</v>
      </c>
      <c r="AR14" s="78">
        <v>0</v>
      </c>
      <c r="AS14" s="71">
        <v>4242275.2491407581</v>
      </c>
      <c r="AT14" s="71">
        <v>620061.20389825513</v>
      </c>
      <c r="AU14" s="71">
        <v>614021.9580951453</v>
      </c>
      <c r="AV14" s="71">
        <v>462107.20497227821</v>
      </c>
      <c r="AW14" s="71">
        <v>833042.08265726699</v>
      </c>
      <c r="AX14" s="71">
        <v>152820.74599377968</v>
      </c>
      <c r="AY14" s="71">
        <v>171015.17185279282</v>
      </c>
      <c r="AZ14" s="71">
        <v>1073889.9014913195</v>
      </c>
      <c r="BA14" s="72">
        <v>8169233.5181015963</v>
      </c>
    </row>
    <row r="15" spans="1:53">
      <c r="A15" s="679"/>
      <c r="B15" s="107" t="s">
        <v>497</v>
      </c>
      <c r="C15" s="74">
        <v>5880425.3125215936</v>
      </c>
      <c r="D15" s="65">
        <v>1.070737344073522E-2</v>
      </c>
      <c r="E15" s="75">
        <v>141.60461467912702</v>
      </c>
      <c r="F15" s="67">
        <v>224019.50702381178</v>
      </c>
      <c r="G15" s="68">
        <v>51860.971235003315</v>
      </c>
      <c r="H15" s="68">
        <v>28931.161592013952</v>
      </c>
      <c r="I15" s="68">
        <v>6497.5057612264591</v>
      </c>
      <c r="J15" s="68">
        <v>2459265.755539543</v>
      </c>
      <c r="K15" s="68">
        <v>2838397.1621338488</v>
      </c>
      <c r="L15" s="108">
        <v>271453.24923614523</v>
      </c>
      <c r="M15" s="76">
        <v>216126.20932023617</v>
      </c>
      <c r="N15" s="77">
        <v>95182.936291819351</v>
      </c>
      <c r="O15" s="77">
        <v>0</v>
      </c>
      <c r="P15" s="77">
        <v>0</v>
      </c>
      <c r="Q15" s="77">
        <v>0</v>
      </c>
      <c r="R15" s="77">
        <v>0</v>
      </c>
      <c r="S15" s="77">
        <v>0</v>
      </c>
      <c r="T15" s="78">
        <v>0</v>
      </c>
      <c r="U15" s="76">
        <v>85249.57085675378</v>
      </c>
      <c r="V15" s="77">
        <v>11895.311941975517</v>
      </c>
      <c r="W15" s="77">
        <v>358786.66264350328</v>
      </c>
      <c r="X15" s="77">
        <v>316930.84850593837</v>
      </c>
      <c r="Y15" s="77">
        <v>581493.72094460123</v>
      </c>
      <c r="Z15" s="77">
        <v>142879.84662692071</v>
      </c>
      <c r="AA15" s="77">
        <v>74215.264505747691</v>
      </c>
      <c r="AB15" s="78">
        <v>887814.52951410215</v>
      </c>
      <c r="AC15" s="76">
        <v>1596893.548270162</v>
      </c>
      <c r="AD15" s="77">
        <v>570827.27466090699</v>
      </c>
      <c r="AE15" s="77">
        <v>622123.38334269868</v>
      </c>
      <c r="AF15" s="77">
        <v>0</v>
      </c>
      <c r="AG15" s="77">
        <v>0</v>
      </c>
      <c r="AH15" s="77">
        <v>0</v>
      </c>
      <c r="AI15" s="77">
        <v>973.69799759660907</v>
      </c>
      <c r="AJ15" s="78">
        <v>47579.25786248425</v>
      </c>
      <c r="AK15" s="76">
        <v>158181.08845915002</v>
      </c>
      <c r="AL15" s="77">
        <v>24894.61496090658</v>
      </c>
      <c r="AM15" s="77">
        <v>88377.545816088648</v>
      </c>
      <c r="AN15" s="77">
        <v>0</v>
      </c>
      <c r="AO15" s="77">
        <v>0</v>
      </c>
      <c r="AP15" s="77">
        <v>0</v>
      </c>
      <c r="AQ15" s="77">
        <v>0</v>
      </c>
      <c r="AR15" s="78">
        <v>0</v>
      </c>
      <c r="AS15" s="71">
        <v>2056450.4169063019</v>
      </c>
      <c r="AT15" s="71">
        <v>702800.13785560848</v>
      </c>
      <c r="AU15" s="71">
        <v>1069287.5918022906</v>
      </c>
      <c r="AV15" s="71">
        <v>316930.84850593837</v>
      </c>
      <c r="AW15" s="71">
        <v>581493.72094460123</v>
      </c>
      <c r="AX15" s="71">
        <v>142879.84662692071</v>
      </c>
      <c r="AY15" s="71">
        <v>75188.962503344301</v>
      </c>
      <c r="AZ15" s="71">
        <v>935393.78737658635</v>
      </c>
      <c r="BA15" s="72">
        <v>5880425.3125215927</v>
      </c>
    </row>
    <row r="16" spans="1:53">
      <c r="A16" s="679"/>
      <c r="B16" s="107" t="s">
        <v>498</v>
      </c>
      <c r="C16" s="74">
        <v>8936194.1313820612</v>
      </c>
      <c r="D16" s="65">
        <v>1.6271470619628393E-2</v>
      </c>
      <c r="E16" s="75">
        <v>141.604614679127</v>
      </c>
      <c r="F16" s="67">
        <v>340431.46500280255</v>
      </c>
      <c r="G16" s="68">
        <v>78810.576134888834</v>
      </c>
      <c r="H16" s="68">
        <v>43965.268274406262</v>
      </c>
      <c r="I16" s="68">
        <v>9873.9410444437653</v>
      </c>
      <c r="J16" s="68">
        <v>3737225.6332148821</v>
      </c>
      <c r="K16" s="68">
        <v>4313373.0495278444</v>
      </c>
      <c r="L16" s="108">
        <v>412514.19818279095</v>
      </c>
      <c r="M16" s="76">
        <v>395618.39019616606</v>
      </c>
      <c r="N16" s="77">
        <v>77462.860260375324</v>
      </c>
      <c r="O16" s="77">
        <v>0</v>
      </c>
      <c r="P16" s="77">
        <v>0</v>
      </c>
      <c r="Q16" s="77">
        <v>0</v>
      </c>
      <c r="R16" s="77">
        <v>0</v>
      </c>
      <c r="S16" s="77">
        <v>0</v>
      </c>
      <c r="T16" s="78">
        <v>0</v>
      </c>
      <c r="U16" s="76">
        <v>97028.533506760898</v>
      </c>
      <c r="V16" s="77">
        <v>30831.703077630831</v>
      </c>
      <c r="W16" s="77">
        <v>509509.23251453118</v>
      </c>
      <c r="X16" s="77">
        <v>213033.68001914676</v>
      </c>
      <c r="Y16" s="77">
        <v>828961.98933947331</v>
      </c>
      <c r="Z16" s="77">
        <v>52957.669691063398</v>
      </c>
      <c r="AA16" s="77">
        <v>89973.057853865161</v>
      </c>
      <c r="AB16" s="78">
        <v>1914929.7672124102</v>
      </c>
      <c r="AC16" s="76">
        <v>3197591.1269872924</v>
      </c>
      <c r="AD16" s="77">
        <v>528926.294971711</v>
      </c>
      <c r="AE16" s="77">
        <v>244655.98685666162</v>
      </c>
      <c r="AF16" s="77">
        <v>0</v>
      </c>
      <c r="AG16" s="77">
        <v>0</v>
      </c>
      <c r="AH16" s="77">
        <v>0</v>
      </c>
      <c r="AI16" s="77">
        <v>107566.57105345896</v>
      </c>
      <c r="AJ16" s="78">
        <v>234633.06965872055</v>
      </c>
      <c r="AK16" s="76">
        <v>192682.22125335669</v>
      </c>
      <c r="AL16" s="77">
        <v>5875.6933925839576</v>
      </c>
      <c r="AM16" s="77">
        <v>213956.2835368503</v>
      </c>
      <c r="AN16" s="77">
        <v>0</v>
      </c>
      <c r="AO16" s="77">
        <v>0</v>
      </c>
      <c r="AP16" s="77">
        <v>0</v>
      </c>
      <c r="AQ16" s="77">
        <v>0</v>
      </c>
      <c r="AR16" s="78">
        <v>0</v>
      </c>
      <c r="AS16" s="71">
        <v>3882920.2719435762</v>
      </c>
      <c r="AT16" s="71">
        <v>643096.55170230113</v>
      </c>
      <c r="AU16" s="71">
        <v>968121.5029080431</v>
      </c>
      <c r="AV16" s="71">
        <v>213033.68001914676</v>
      </c>
      <c r="AW16" s="71">
        <v>828961.98933947331</v>
      </c>
      <c r="AX16" s="71">
        <v>52957.669691063398</v>
      </c>
      <c r="AY16" s="71">
        <v>197539.62890732411</v>
      </c>
      <c r="AZ16" s="71">
        <v>2149562.8368711309</v>
      </c>
      <c r="BA16" s="72">
        <v>8936194.1313820593</v>
      </c>
    </row>
    <row r="17" spans="1:53">
      <c r="A17" s="679"/>
      <c r="B17" s="107" t="s">
        <v>499</v>
      </c>
      <c r="C17" s="74">
        <v>24011211.693687584</v>
      </c>
      <c r="D17" s="65">
        <v>4.3720818938284452E-2</v>
      </c>
      <c r="E17" s="75">
        <v>141.60461467912702</v>
      </c>
      <c r="F17" s="67">
        <v>914726.3200861417</v>
      </c>
      <c r="G17" s="68">
        <v>211761.0024418339</v>
      </c>
      <c r="H17" s="68">
        <v>118132.99355251009</v>
      </c>
      <c r="I17" s="68">
        <v>26530.901766842278</v>
      </c>
      <c r="J17" s="68">
        <v>10041782.274074188</v>
      </c>
      <c r="K17" s="68">
        <v>11589868.335821612</v>
      </c>
      <c r="L17" s="108">
        <v>1108409.8659444519</v>
      </c>
      <c r="M17" s="76">
        <v>1131949.9174419632</v>
      </c>
      <c r="N17" s="77">
        <v>139098.57423374013</v>
      </c>
      <c r="O17" s="77">
        <v>0</v>
      </c>
      <c r="P17" s="77">
        <v>0</v>
      </c>
      <c r="Q17" s="77">
        <v>0</v>
      </c>
      <c r="R17" s="77">
        <v>0</v>
      </c>
      <c r="S17" s="77">
        <v>0</v>
      </c>
      <c r="T17" s="78">
        <v>102.726171624389</v>
      </c>
      <c r="U17" s="76">
        <v>153017.35659252276</v>
      </c>
      <c r="V17" s="77">
        <v>120172.06843548569</v>
      </c>
      <c r="W17" s="77">
        <v>2012264.5992783674</v>
      </c>
      <c r="X17" s="77">
        <v>994494.46517966921</v>
      </c>
      <c r="Y17" s="77">
        <v>2503680.4403422363</v>
      </c>
      <c r="Z17" s="77">
        <v>839592.88373312552</v>
      </c>
      <c r="AA17" s="77">
        <v>352019.11322522914</v>
      </c>
      <c r="AB17" s="78">
        <v>3066541.3472875524</v>
      </c>
      <c r="AC17" s="76">
        <v>7344800.4364121938</v>
      </c>
      <c r="AD17" s="77">
        <v>2260162.9561243011</v>
      </c>
      <c r="AE17" s="77">
        <v>749953.92732611531</v>
      </c>
      <c r="AF17" s="77">
        <v>0</v>
      </c>
      <c r="AG17" s="77">
        <v>0</v>
      </c>
      <c r="AH17" s="77">
        <v>0</v>
      </c>
      <c r="AI17" s="77">
        <v>596568.05628693546</v>
      </c>
      <c r="AJ17" s="78">
        <v>638382.95967206685</v>
      </c>
      <c r="AK17" s="76">
        <v>999014.47815479594</v>
      </c>
      <c r="AL17" s="77">
        <v>104814.57861344973</v>
      </c>
      <c r="AM17" s="77">
        <v>0</v>
      </c>
      <c r="AN17" s="77">
        <v>0</v>
      </c>
      <c r="AO17" s="77">
        <v>0</v>
      </c>
      <c r="AP17" s="77">
        <v>0</v>
      </c>
      <c r="AQ17" s="77">
        <v>4558.5028501050792</v>
      </c>
      <c r="AR17" s="78">
        <v>22.30632610119752</v>
      </c>
      <c r="AS17" s="71">
        <v>9628782.1886014752</v>
      </c>
      <c r="AT17" s="71">
        <v>2624248.1774069769</v>
      </c>
      <c r="AU17" s="71">
        <v>2762218.5266044829</v>
      </c>
      <c r="AV17" s="71">
        <v>994494.46517966921</v>
      </c>
      <c r="AW17" s="71">
        <v>2503680.4403422363</v>
      </c>
      <c r="AX17" s="71">
        <v>839592.88373312552</v>
      </c>
      <c r="AY17" s="71">
        <v>953145.6723622696</v>
      </c>
      <c r="AZ17" s="71">
        <v>3705049.3394573447</v>
      </c>
      <c r="BA17" s="72">
        <v>24011211.693687581</v>
      </c>
    </row>
    <row r="18" spans="1:53">
      <c r="A18" s="679"/>
      <c r="B18" s="107" t="s">
        <v>500</v>
      </c>
      <c r="C18" s="74">
        <v>23497676.752764527</v>
      </c>
      <c r="D18" s="65">
        <v>4.2785748752864276E-2</v>
      </c>
      <c r="E18" s="75">
        <v>141.604614679127</v>
      </c>
      <c r="F18" s="67">
        <v>895162.79564852675</v>
      </c>
      <c r="G18" s="68">
        <v>207232.00676822683</v>
      </c>
      <c r="H18" s="68">
        <v>115606.44801041231</v>
      </c>
      <c r="I18" s="68">
        <v>25963.477463342733</v>
      </c>
      <c r="J18" s="68">
        <v>9827015.6836719811</v>
      </c>
      <c r="K18" s="68">
        <v>11341992.36741695</v>
      </c>
      <c r="L18" s="108">
        <v>1084703.9737850837</v>
      </c>
      <c r="M18" s="76">
        <v>1158807.005191087</v>
      </c>
      <c r="N18" s="77">
        <v>85157.722699421298</v>
      </c>
      <c r="O18" s="77">
        <v>0</v>
      </c>
      <c r="P18" s="77">
        <v>0</v>
      </c>
      <c r="Q18" s="77">
        <v>0</v>
      </c>
      <c r="R18" s="77">
        <v>0</v>
      </c>
      <c r="S18" s="77">
        <v>0</v>
      </c>
      <c r="T18" s="78">
        <v>0</v>
      </c>
      <c r="U18" s="76">
        <v>291635.70589098346</v>
      </c>
      <c r="V18" s="77">
        <v>164970.00243939218</v>
      </c>
      <c r="W18" s="77">
        <v>1759308.9043014972</v>
      </c>
      <c r="X18" s="77">
        <v>1019206.0227526488</v>
      </c>
      <c r="Y18" s="77">
        <v>2460315.9204310863</v>
      </c>
      <c r="Z18" s="77">
        <v>245311.52104428606</v>
      </c>
      <c r="AA18" s="77">
        <v>422349.8673212463</v>
      </c>
      <c r="AB18" s="78">
        <v>3463917.7394908406</v>
      </c>
      <c r="AC18" s="76">
        <v>8039578.3763451269</v>
      </c>
      <c r="AD18" s="77">
        <v>2185836.3867615601</v>
      </c>
      <c r="AE18" s="77">
        <v>582131.69165127375</v>
      </c>
      <c r="AF18" s="77">
        <v>0</v>
      </c>
      <c r="AG18" s="77">
        <v>0</v>
      </c>
      <c r="AH18" s="77">
        <v>0</v>
      </c>
      <c r="AI18" s="77">
        <v>157972.42303074256</v>
      </c>
      <c r="AJ18" s="78">
        <v>376473.48962824699</v>
      </c>
      <c r="AK18" s="76">
        <v>1084703.9737850837</v>
      </c>
      <c r="AL18" s="77">
        <v>0</v>
      </c>
      <c r="AM18" s="77">
        <v>0</v>
      </c>
      <c r="AN18" s="77">
        <v>0</v>
      </c>
      <c r="AO18" s="77">
        <v>0</v>
      </c>
      <c r="AP18" s="77">
        <v>0</v>
      </c>
      <c r="AQ18" s="77">
        <v>0</v>
      </c>
      <c r="AR18" s="78">
        <v>0</v>
      </c>
      <c r="AS18" s="71">
        <v>10574725.061212281</v>
      </c>
      <c r="AT18" s="71">
        <v>2435964.1119003734</v>
      </c>
      <c r="AU18" s="71">
        <v>2341440.5959527707</v>
      </c>
      <c r="AV18" s="71">
        <v>1019206.0227526488</v>
      </c>
      <c r="AW18" s="71">
        <v>2460315.9204310863</v>
      </c>
      <c r="AX18" s="71">
        <v>245311.52104428606</v>
      </c>
      <c r="AY18" s="71">
        <v>580322.29035198886</v>
      </c>
      <c r="AZ18" s="71">
        <v>3840391.2291190876</v>
      </c>
      <c r="BA18" s="72">
        <v>23497676.752764527</v>
      </c>
    </row>
    <row r="19" spans="1:53">
      <c r="A19" s="679"/>
      <c r="B19" s="107" t="s">
        <v>501</v>
      </c>
      <c r="C19" s="74">
        <v>51321318.408548974</v>
      </c>
      <c r="D19" s="65">
        <v>9.3448431442720567E-2</v>
      </c>
      <c r="E19" s="75">
        <v>141.60461467912702</v>
      </c>
      <c r="F19" s="67">
        <v>1955126.6853460269</v>
      </c>
      <c r="G19" s="68">
        <v>452615.80179595738</v>
      </c>
      <c r="H19" s="68">
        <v>252496.25275084699</v>
      </c>
      <c r="I19" s="68">
        <v>56706.87821223135</v>
      </c>
      <c r="J19" s="68">
        <v>21463202.77591693</v>
      </c>
      <c r="K19" s="68">
        <v>24772066.098281585</v>
      </c>
      <c r="L19" s="108">
        <v>2369103.9162453874</v>
      </c>
      <c r="M19" s="76">
        <v>2506828.8750806861</v>
      </c>
      <c r="N19" s="77">
        <v>210116.74302437637</v>
      </c>
      <c r="O19" s="77">
        <v>0</v>
      </c>
      <c r="P19" s="77">
        <v>0</v>
      </c>
      <c r="Q19" s="77">
        <v>0</v>
      </c>
      <c r="R19" s="77">
        <v>0</v>
      </c>
      <c r="S19" s="77">
        <v>0</v>
      </c>
      <c r="T19" s="78">
        <v>0</v>
      </c>
      <c r="U19" s="76">
        <v>673084.28741643659</v>
      </c>
      <c r="V19" s="77">
        <v>60820.114048518102</v>
      </c>
      <c r="W19" s="77">
        <v>3280161.1701495843</v>
      </c>
      <c r="X19" s="77">
        <v>3604871.3886736045</v>
      </c>
      <c r="Y19" s="77">
        <v>5236646.1461449815</v>
      </c>
      <c r="Z19" s="77">
        <v>725372.90503117221</v>
      </c>
      <c r="AA19" s="77">
        <v>1584772.7835169109</v>
      </c>
      <c r="AB19" s="78">
        <v>6297473.9809357198</v>
      </c>
      <c r="AC19" s="76">
        <v>12373881.452501521</v>
      </c>
      <c r="AD19" s="77">
        <v>3906258.9550083899</v>
      </c>
      <c r="AE19" s="77">
        <v>6906360.6437796028</v>
      </c>
      <c r="AF19" s="77">
        <v>294677.93651885045</v>
      </c>
      <c r="AG19" s="77">
        <v>0</v>
      </c>
      <c r="AH19" s="77">
        <v>0</v>
      </c>
      <c r="AI19" s="77">
        <v>0</v>
      </c>
      <c r="AJ19" s="78">
        <v>1290887.1104732179</v>
      </c>
      <c r="AK19" s="76">
        <v>1475986.3081733049</v>
      </c>
      <c r="AL19" s="77">
        <v>244963.4416785709</v>
      </c>
      <c r="AM19" s="77">
        <v>632755.26061532926</v>
      </c>
      <c r="AN19" s="77">
        <v>12282.438374665608</v>
      </c>
      <c r="AO19" s="77">
        <v>49.074364351369518</v>
      </c>
      <c r="AP19" s="77">
        <v>0</v>
      </c>
      <c r="AQ19" s="77">
        <v>28.040307127497094</v>
      </c>
      <c r="AR19" s="78">
        <v>3039.352732038014</v>
      </c>
      <c r="AS19" s="71">
        <v>17029780.923171949</v>
      </c>
      <c r="AT19" s="71">
        <v>4422159.2537598554</v>
      </c>
      <c r="AU19" s="71">
        <v>10819277.074544515</v>
      </c>
      <c r="AV19" s="71">
        <v>3911831.7635671203</v>
      </c>
      <c r="AW19" s="71">
        <v>5236695.2205093326</v>
      </c>
      <c r="AX19" s="71">
        <v>725372.90503117221</v>
      </c>
      <c r="AY19" s="71">
        <v>1584800.8238240383</v>
      </c>
      <c r="AZ19" s="71">
        <v>7591400.4441409763</v>
      </c>
      <c r="BA19" s="72">
        <v>51321318.408548974</v>
      </c>
    </row>
    <row r="20" spans="1:53" ht="13.9" thickBot="1">
      <c r="A20" s="662"/>
      <c r="B20" s="107" t="s">
        <v>502</v>
      </c>
      <c r="C20" s="74">
        <v>24931224.521907061</v>
      </c>
      <c r="D20" s="65">
        <v>4.5396024454633192E-2</v>
      </c>
      <c r="E20" s="75">
        <v>141.604614679127</v>
      </c>
      <c r="F20" s="67">
        <v>949774.94485048414</v>
      </c>
      <c r="G20" s="68">
        <v>219874.83031726431</v>
      </c>
      <c r="H20" s="68">
        <v>122659.37359908018</v>
      </c>
      <c r="I20" s="68">
        <v>27547.458960252996</v>
      </c>
      <c r="J20" s="68">
        <v>10426542.88624954</v>
      </c>
      <c r="K20" s="68">
        <v>12033945.364601204</v>
      </c>
      <c r="L20" s="108">
        <v>1150879.6633292299</v>
      </c>
      <c r="M20" s="76">
        <v>973904.63490867044</v>
      </c>
      <c r="N20" s="77">
        <v>337001.61196280218</v>
      </c>
      <c r="O20" s="77">
        <v>8949.0782931108188</v>
      </c>
      <c r="P20" s="77">
        <v>0</v>
      </c>
      <c r="Q20" s="77">
        <v>0</v>
      </c>
      <c r="R20" s="77">
        <v>0</v>
      </c>
      <c r="S20" s="77">
        <v>0</v>
      </c>
      <c r="T20" s="78">
        <v>1.2825624980479653</v>
      </c>
      <c r="U20" s="76">
        <v>361984.7096534723</v>
      </c>
      <c r="V20" s="77">
        <v>88025.140171856328</v>
      </c>
      <c r="W20" s="77">
        <v>1780466.8304246203</v>
      </c>
      <c r="X20" s="77">
        <v>1318812.1591436421</v>
      </c>
      <c r="Y20" s="77">
        <v>2475680.8443285008</v>
      </c>
      <c r="Z20" s="77">
        <v>442917.97398342739</v>
      </c>
      <c r="AA20" s="77">
        <v>466119.26334511384</v>
      </c>
      <c r="AB20" s="78">
        <v>3492535.9651989071</v>
      </c>
      <c r="AC20" s="76">
        <v>7916677.5939243371</v>
      </c>
      <c r="AD20" s="77">
        <v>3700405.4141291804</v>
      </c>
      <c r="AE20" s="77">
        <v>86146.768340725757</v>
      </c>
      <c r="AF20" s="77">
        <v>0</v>
      </c>
      <c r="AG20" s="77">
        <v>0</v>
      </c>
      <c r="AH20" s="77">
        <v>0</v>
      </c>
      <c r="AI20" s="77">
        <v>43130.580079103951</v>
      </c>
      <c r="AJ20" s="78">
        <v>287585.00812785729</v>
      </c>
      <c r="AK20" s="76">
        <v>827016.76545657613</v>
      </c>
      <c r="AL20" s="77">
        <v>294283.06470012647</v>
      </c>
      <c r="AM20" s="77">
        <v>29579.833172527276</v>
      </c>
      <c r="AN20" s="77">
        <v>0</v>
      </c>
      <c r="AO20" s="77">
        <v>0</v>
      </c>
      <c r="AP20" s="77">
        <v>0</v>
      </c>
      <c r="AQ20" s="77">
        <v>0</v>
      </c>
      <c r="AR20" s="78">
        <v>0</v>
      </c>
      <c r="AS20" s="71">
        <v>10079583.703943055</v>
      </c>
      <c r="AT20" s="71">
        <v>4419715.2309639649</v>
      </c>
      <c r="AU20" s="71">
        <v>1905142.5102309841</v>
      </c>
      <c r="AV20" s="71">
        <v>1318812.1591436421</v>
      </c>
      <c r="AW20" s="71">
        <v>2475680.8443285008</v>
      </c>
      <c r="AX20" s="71">
        <v>442917.97398342739</v>
      </c>
      <c r="AY20" s="71">
        <v>509249.84342421778</v>
      </c>
      <c r="AZ20" s="71">
        <v>3780122.2558892625</v>
      </c>
      <c r="BA20" s="72">
        <v>24931224.52190705</v>
      </c>
    </row>
    <row r="21" spans="1:53" s="122" customFormat="1">
      <c r="A21" s="680" t="s">
        <v>503</v>
      </c>
      <c r="B21" s="109" t="s">
        <v>504</v>
      </c>
      <c r="C21" s="110">
        <v>9902317.5423552338</v>
      </c>
      <c r="D21" s="111">
        <v>1.8030636598507351E-2</v>
      </c>
      <c r="E21" s="112">
        <v>199.94947393904599</v>
      </c>
      <c r="F21" s="113">
        <v>385851.85027860606</v>
      </c>
      <c r="G21" s="114">
        <v>61543.993272008738</v>
      </c>
      <c r="H21" s="114">
        <v>12107.143179009014</v>
      </c>
      <c r="I21" s="114">
        <v>7619.98388694809</v>
      </c>
      <c r="J21" s="114">
        <v>4840100.3851558315</v>
      </c>
      <c r="K21" s="114">
        <v>4060971.9174332097</v>
      </c>
      <c r="L21" s="115">
        <v>534122.26914962009</v>
      </c>
      <c r="M21" s="116">
        <v>441131.4379183859</v>
      </c>
      <c r="N21" s="117">
        <v>25991.532698185954</v>
      </c>
      <c r="O21" s="118">
        <v>0</v>
      </c>
      <c r="P21" s="118">
        <v>0</v>
      </c>
      <c r="Q21" s="118">
        <v>0</v>
      </c>
      <c r="R21" s="118">
        <v>0</v>
      </c>
      <c r="S21" s="118">
        <v>0</v>
      </c>
      <c r="T21" s="119">
        <v>0</v>
      </c>
      <c r="U21" s="116">
        <v>194622.37668465578</v>
      </c>
      <c r="V21" s="118">
        <v>109952.30535100697</v>
      </c>
      <c r="W21" s="118">
        <v>631958.44573241775</v>
      </c>
      <c r="X21" s="118">
        <v>561009.82386927679</v>
      </c>
      <c r="Y21" s="118">
        <v>2312431.8372348463</v>
      </c>
      <c r="Z21" s="118">
        <v>401398.73698881723</v>
      </c>
      <c r="AA21" s="118">
        <v>75495.738740693938</v>
      </c>
      <c r="AB21" s="119">
        <v>553231.12055411609</v>
      </c>
      <c r="AC21" s="116">
        <v>3975291.4974163952</v>
      </c>
      <c r="AD21" s="118">
        <v>68576.890584375215</v>
      </c>
      <c r="AE21" s="118">
        <v>0</v>
      </c>
      <c r="AF21" s="118">
        <v>0</v>
      </c>
      <c r="AG21" s="118">
        <v>0</v>
      </c>
      <c r="AH21" s="118">
        <v>0</v>
      </c>
      <c r="AI21" s="118">
        <v>16990.025580756006</v>
      </c>
      <c r="AJ21" s="119">
        <v>113.50385168295416</v>
      </c>
      <c r="AK21" s="116">
        <v>357859.94429521344</v>
      </c>
      <c r="AL21" s="118">
        <v>176262.32485440664</v>
      </c>
      <c r="AM21" s="118">
        <v>0</v>
      </c>
      <c r="AN21" s="118">
        <v>0</v>
      </c>
      <c r="AO21" s="118">
        <v>0</v>
      </c>
      <c r="AP21" s="118">
        <v>0</v>
      </c>
      <c r="AQ21" s="118">
        <v>0</v>
      </c>
      <c r="AR21" s="119">
        <v>0</v>
      </c>
      <c r="AS21" s="120">
        <v>4968905.2563146502</v>
      </c>
      <c r="AT21" s="120">
        <v>380783.0534879748</v>
      </c>
      <c r="AU21" s="120">
        <v>631958.44573241775</v>
      </c>
      <c r="AV21" s="120">
        <v>561009.82386927679</v>
      </c>
      <c r="AW21" s="120">
        <v>2312431.8372348463</v>
      </c>
      <c r="AX21" s="120">
        <v>401398.73698881723</v>
      </c>
      <c r="AY21" s="120">
        <v>92485.76432144994</v>
      </c>
      <c r="AZ21" s="120">
        <v>553344.62440579908</v>
      </c>
      <c r="BA21" s="121">
        <v>9902317.5423552319</v>
      </c>
    </row>
    <row r="22" spans="1:53" s="135" customFormat="1">
      <c r="A22" s="681"/>
      <c r="B22" s="123" t="s">
        <v>505</v>
      </c>
      <c r="C22" s="124">
        <v>30432882.188917208</v>
      </c>
      <c r="D22" s="125">
        <v>5.5413718762955456E-2</v>
      </c>
      <c r="E22" s="126">
        <v>199.94947393904596</v>
      </c>
      <c r="F22" s="127">
        <v>1185841.9861489926</v>
      </c>
      <c r="G22" s="128">
        <v>189143.71193120489</v>
      </c>
      <c r="H22" s="128">
        <v>37208.992787308453</v>
      </c>
      <c r="I22" s="128">
        <v>23418.56549449559</v>
      </c>
      <c r="J22" s="128">
        <v>14875124.350834122</v>
      </c>
      <c r="K22" s="128">
        <v>12480621.774360036</v>
      </c>
      <c r="L22" s="129">
        <v>1641522.8073610479</v>
      </c>
      <c r="M22" s="130">
        <v>1372869.00646488</v>
      </c>
      <c r="N22" s="131">
        <v>62744.249897121837</v>
      </c>
      <c r="O22" s="131">
        <v>0</v>
      </c>
      <c r="P22" s="131">
        <v>0</v>
      </c>
      <c r="Q22" s="131">
        <v>0</v>
      </c>
      <c r="R22" s="131">
        <v>0</v>
      </c>
      <c r="S22" s="131">
        <v>0</v>
      </c>
      <c r="T22" s="132">
        <v>0</v>
      </c>
      <c r="U22" s="130">
        <v>637653.94901640469</v>
      </c>
      <c r="V22" s="131">
        <v>409501.20531961956</v>
      </c>
      <c r="W22" s="131">
        <v>2286383.1696376358</v>
      </c>
      <c r="X22" s="131">
        <v>671721.33131731697</v>
      </c>
      <c r="Y22" s="131">
        <v>6293049.2566817803</v>
      </c>
      <c r="Z22" s="131">
        <v>583677.15450777567</v>
      </c>
      <c r="AA22" s="131">
        <v>2136992.0714683286</v>
      </c>
      <c r="AB22" s="132">
        <v>1856146.2128852627</v>
      </c>
      <c r="AC22" s="130">
        <v>11750552.236565653</v>
      </c>
      <c r="AD22" s="131">
        <v>364440.32317241572</v>
      </c>
      <c r="AE22" s="131">
        <v>0</v>
      </c>
      <c r="AF22" s="131">
        <v>0</v>
      </c>
      <c r="AG22" s="131">
        <v>0</v>
      </c>
      <c r="AH22" s="131">
        <v>0</v>
      </c>
      <c r="AI22" s="131">
        <v>280955.02391743526</v>
      </c>
      <c r="AJ22" s="132">
        <v>84674.190704532695</v>
      </c>
      <c r="AK22" s="130">
        <v>1099812.1699734535</v>
      </c>
      <c r="AL22" s="131">
        <v>541710.63738759444</v>
      </c>
      <c r="AM22" s="131">
        <v>0</v>
      </c>
      <c r="AN22" s="131">
        <v>0</v>
      </c>
      <c r="AO22" s="131">
        <v>0</v>
      </c>
      <c r="AP22" s="131">
        <v>0</v>
      </c>
      <c r="AQ22" s="131">
        <v>0</v>
      </c>
      <c r="AR22" s="132">
        <v>0</v>
      </c>
      <c r="AS22" s="133">
        <v>14860887.362020392</v>
      </c>
      <c r="AT22" s="133">
        <v>1378396.4157767515</v>
      </c>
      <c r="AU22" s="133">
        <v>2286383.1696376358</v>
      </c>
      <c r="AV22" s="133">
        <v>671721.33131731697</v>
      </c>
      <c r="AW22" s="133">
        <v>6293049.2566817803</v>
      </c>
      <c r="AX22" s="133">
        <v>583677.15450777567</v>
      </c>
      <c r="AY22" s="133">
        <v>2417947.0953857638</v>
      </c>
      <c r="AZ22" s="133">
        <v>1940820.4035897953</v>
      </c>
      <c r="BA22" s="134">
        <v>30432882.188917212</v>
      </c>
    </row>
    <row r="23" spans="1:53" s="148" customFormat="1" ht="13.9" thickBot="1">
      <c r="A23" s="682"/>
      <c r="B23" s="136" t="s">
        <v>506</v>
      </c>
      <c r="C23" s="137">
        <v>21772801.940473631</v>
      </c>
      <c r="D23" s="138">
        <v>3.9645010154520099E-2</v>
      </c>
      <c r="E23" s="139">
        <v>199.94947393904599</v>
      </c>
      <c r="F23" s="140">
        <v>848394.92154714395</v>
      </c>
      <c r="G23" s="141">
        <v>135320.36014859777</v>
      </c>
      <c r="H23" s="141">
        <v>26620.68039870408</v>
      </c>
      <c r="I23" s="141">
        <v>16754.502090089551</v>
      </c>
      <c r="J23" s="141">
        <v>10642210.432785532</v>
      </c>
      <c r="K23" s="141">
        <v>8929095.3219693061</v>
      </c>
      <c r="L23" s="142">
        <v>1174405.7215342568</v>
      </c>
      <c r="M23" s="143">
        <v>836881.06564445246</v>
      </c>
      <c r="N23" s="144">
        <v>190209.39854008288</v>
      </c>
      <c r="O23" s="144">
        <v>0</v>
      </c>
      <c r="P23" s="144">
        <v>0</v>
      </c>
      <c r="Q23" s="144">
        <v>0</v>
      </c>
      <c r="R23" s="144">
        <v>0</v>
      </c>
      <c r="S23" s="144">
        <v>0</v>
      </c>
      <c r="T23" s="145">
        <v>0</v>
      </c>
      <c r="U23" s="143">
        <v>461930.86564221</v>
      </c>
      <c r="V23" s="144">
        <v>49996.448962243769</v>
      </c>
      <c r="W23" s="144">
        <v>1004531.2533015115</v>
      </c>
      <c r="X23" s="144">
        <v>1365548.5754430369</v>
      </c>
      <c r="Y23" s="144">
        <v>3640490.8666728758</v>
      </c>
      <c r="Z23" s="144">
        <v>862352.60792440909</v>
      </c>
      <c r="AA23" s="144">
        <v>1842260.5997807912</v>
      </c>
      <c r="AB23" s="145">
        <v>1415099.2150584534</v>
      </c>
      <c r="AC23" s="143">
        <v>8557564.0909695569</v>
      </c>
      <c r="AD23" s="144">
        <v>371531.23099974816</v>
      </c>
      <c r="AE23" s="144">
        <v>0</v>
      </c>
      <c r="AF23" s="144">
        <v>0</v>
      </c>
      <c r="AG23" s="144">
        <v>0</v>
      </c>
      <c r="AH23" s="144">
        <v>0</v>
      </c>
      <c r="AI23" s="144">
        <v>0</v>
      </c>
      <c r="AJ23" s="145">
        <v>0</v>
      </c>
      <c r="AK23" s="143">
        <v>1116028.8289433727</v>
      </c>
      <c r="AL23" s="144">
        <v>58376.892590884105</v>
      </c>
      <c r="AM23" s="144">
        <v>0</v>
      </c>
      <c r="AN23" s="144">
        <v>0</v>
      </c>
      <c r="AO23" s="144">
        <v>0</v>
      </c>
      <c r="AP23" s="144">
        <v>0</v>
      </c>
      <c r="AQ23" s="144">
        <v>0</v>
      </c>
      <c r="AR23" s="145">
        <v>0</v>
      </c>
      <c r="AS23" s="146">
        <v>10972404.851199593</v>
      </c>
      <c r="AT23" s="146">
        <v>670113.97109295893</v>
      </c>
      <c r="AU23" s="146">
        <v>1004531.2533015115</v>
      </c>
      <c r="AV23" s="146">
        <v>1365548.5754430369</v>
      </c>
      <c r="AW23" s="146">
        <v>3640490.8666728758</v>
      </c>
      <c r="AX23" s="146">
        <v>862352.60792440909</v>
      </c>
      <c r="AY23" s="146">
        <v>1842260.5997807912</v>
      </c>
      <c r="AZ23" s="146">
        <v>1415099.2150584534</v>
      </c>
      <c r="BA23" s="147">
        <v>21772801.940473631</v>
      </c>
    </row>
    <row r="24" spans="1:53">
      <c r="A24" s="749" t="s">
        <v>507</v>
      </c>
      <c r="B24" s="149" t="s">
        <v>508</v>
      </c>
      <c r="C24" s="74">
        <v>16652838.725563886</v>
      </c>
      <c r="D24" s="65">
        <v>3.03223242548912E-2</v>
      </c>
      <c r="E24" s="75">
        <v>117.9471648922992</v>
      </c>
      <c r="F24" s="67">
        <v>1252079.6222221514</v>
      </c>
      <c r="G24" s="68">
        <v>121098.82930076309</v>
      </c>
      <c r="H24" s="68">
        <v>63312.224735448239</v>
      </c>
      <c r="I24" s="68">
        <v>27001.096381752486</v>
      </c>
      <c r="J24" s="68">
        <v>5017909.5320062079</v>
      </c>
      <c r="K24" s="68">
        <v>9064746.4765921067</v>
      </c>
      <c r="L24" s="68">
        <v>1106690.9443254548</v>
      </c>
      <c r="M24" s="76">
        <v>1137241.6208800573</v>
      </c>
      <c r="N24" s="77">
        <v>326250.15176005766</v>
      </c>
      <c r="O24" s="77">
        <v>0</v>
      </c>
      <c r="P24" s="77">
        <v>0</v>
      </c>
      <c r="Q24" s="77">
        <v>0</v>
      </c>
      <c r="R24" s="77">
        <v>0</v>
      </c>
      <c r="S24" s="77">
        <v>0</v>
      </c>
      <c r="T24" s="78">
        <v>0</v>
      </c>
      <c r="U24" s="76">
        <v>97764.144303326044</v>
      </c>
      <c r="V24" s="77">
        <v>727.51236846662766</v>
      </c>
      <c r="W24" s="77">
        <v>963798.38238488883</v>
      </c>
      <c r="X24" s="77">
        <v>1022049.909877732</v>
      </c>
      <c r="Y24" s="77">
        <v>1538782.5607703717</v>
      </c>
      <c r="Z24" s="77">
        <v>140870.35090923795</v>
      </c>
      <c r="AA24" s="77">
        <v>242865.22076120335</v>
      </c>
      <c r="AB24" s="78">
        <v>1011051.4506309817</v>
      </c>
      <c r="AC24" s="76">
        <v>6885020.5946795009</v>
      </c>
      <c r="AD24" s="77">
        <v>1707030.8180027376</v>
      </c>
      <c r="AE24" s="77">
        <v>208611.30601009287</v>
      </c>
      <c r="AF24" s="77">
        <v>0</v>
      </c>
      <c r="AG24" s="77">
        <v>0</v>
      </c>
      <c r="AH24" s="77">
        <v>0</v>
      </c>
      <c r="AI24" s="77">
        <v>0</v>
      </c>
      <c r="AJ24" s="78">
        <v>264083.75789977412</v>
      </c>
      <c r="AK24" s="76">
        <v>1034927.2914073681</v>
      </c>
      <c r="AL24" s="77">
        <v>71763.652918086576</v>
      </c>
      <c r="AM24" s="77">
        <v>0</v>
      </c>
      <c r="AN24" s="77">
        <v>0</v>
      </c>
      <c r="AO24" s="77">
        <v>0</v>
      </c>
      <c r="AP24" s="77">
        <v>0</v>
      </c>
      <c r="AQ24" s="77">
        <v>0</v>
      </c>
      <c r="AR24" s="78">
        <v>0</v>
      </c>
      <c r="AS24" s="94">
        <v>9154953.6512702517</v>
      </c>
      <c r="AT24" s="94">
        <v>2105772.1350493482</v>
      </c>
      <c r="AU24" s="94">
        <v>1172409.6883949817</v>
      </c>
      <c r="AV24" s="94">
        <v>1022049.909877732</v>
      </c>
      <c r="AW24" s="94">
        <v>1538782.5607703717</v>
      </c>
      <c r="AX24" s="94">
        <v>140870.35090923795</v>
      </c>
      <c r="AY24" s="94">
        <v>242865.22076120335</v>
      </c>
      <c r="AZ24" s="94">
        <v>1275135.2085307557</v>
      </c>
      <c r="BA24" s="72">
        <v>16652838.725563886</v>
      </c>
    </row>
    <row r="25" spans="1:53">
      <c r="A25" s="679"/>
      <c r="B25" s="149" t="s">
        <v>509</v>
      </c>
      <c r="C25" s="74">
        <v>12860737.708922133</v>
      </c>
      <c r="D25" s="65">
        <v>2.3417476467144413E-2</v>
      </c>
      <c r="E25" s="75">
        <v>117.94716489229921</v>
      </c>
      <c r="F25" s="67">
        <v>966962.32260786183</v>
      </c>
      <c r="G25" s="68">
        <v>93522.810504604349</v>
      </c>
      <c r="H25" s="68">
        <v>48895.082064356</v>
      </c>
      <c r="I25" s="68">
        <v>20852.541968473706</v>
      </c>
      <c r="J25" s="68">
        <v>3875256.3092540759</v>
      </c>
      <c r="K25" s="68">
        <v>7000567.8163666734</v>
      </c>
      <c r="L25" s="68">
        <v>854680.8261560871</v>
      </c>
      <c r="M25" s="76">
        <v>688004.54177935363</v>
      </c>
      <c r="N25" s="77">
        <v>322722.6532152376</v>
      </c>
      <c r="O25" s="77">
        <v>33417.193536069739</v>
      </c>
      <c r="P25" s="77">
        <v>0</v>
      </c>
      <c r="Q25" s="77">
        <v>0</v>
      </c>
      <c r="R25" s="77">
        <v>0</v>
      </c>
      <c r="S25" s="77">
        <v>86088.368614634906</v>
      </c>
      <c r="T25" s="78">
        <v>0</v>
      </c>
      <c r="U25" s="76">
        <v>65064.754581072957</v>
      </c>
      <c r="V25" s="77">
        <v>9318.8608945401884</v>
      </c>
      <c r="W25" s="77">
        <v>581162.77136905363</v>
      </c>
      <c r="X25" s="77">
        <v>1268168.8604259379</v>
      </c>
      <c r="Y25" s="77">
        <v>773271.25068903773</v>
      </c>
      <c r="Z25" s="77">
        <v>98967.806109928933</v>
      </c>
      <c r="AA25" s="77">
        <v>141230.18782565679</v>
      </c>
      <c r="AB25" s="78">
        <v>938071.81735884701</v>
      </c>
      <c r="AC25" s="76">
        <v>5068799.7868632264</v>
      </c>
      <c r="AD25" s="77">
        <v>723209.57331364043</v>
      </c>
      <c r="AE25" s="77">
        <v>996808.51241349487</v>
      </c>
      <c r="AF25" s="77">
        <v>1314.391032362227</v>
      </c>
      <c r="AG25" s="77">
        <v>3019.5469662375485</v>
      </c>
      <c r="AH25" s="77">
        <v>0</v>
      </c>
      <c r="AI25" s="77">
        <v>31302.586931957627</v>
      </c>
      <c r="AJ25" s="78">
        <v>176113.41884575546</v>
      </c>
      <c r="AK25" s="76">
        <v>572755.3605694857</v>
      </c>
      <c r="AL25" s="77">
        <v>84023.989061219021</v>
      </c>
      <c r="AM25" s="77">
        <v>197887.44444926505</v>
      </c>
      <c r="AN25" s="77">
        <v>0</v>
      </c>
      <c r="AO25" s="77">
        <v>0</v>
      </c>
      <c r="AP25" s="77">
        <v>0</v>
      </c>
      <c r="AQ25" s="77">
        <v>0</v>
      </c>
      <c r="AR25" s="78">
        <v>14.032076117236551</v>
      </c>
      <c r="AS25" s="71">
        <v>6394624.4437931385</v>
      </c>
      <c r="AT25" s="71">
        <v>1139275.0764846371</v>
      </c>
      <c r="AU25" s="71">
        <v>1809275.9217678832</v>
      </c>
      <c r="AV25" s="71">
        <v>1269483.2514583</v>
      </c>
      <c r="AW25" s="71">
        <v>776290.79765527532</v>
      </c>
      <c r="AX25" s="71">
        <v>98967.806109928933</v>
      </c>
      <c r="AY25" s="71">
        <v>258621.14337224932</v>
      </c>
      <c r="AZ25" s="71">
        <v>1114199.2682807199</v>
      </c>
      <c r="BA25" s="72">
        <v>12860737.708922133</v>
      </c>
    </row>
    <row r="26" spans="1:53">
      <c r="A26" s="679"/>
      <c r="B26" s="149" t="s">
        <v>510</v>
      </c>
      <c r="C26" s="74">
        <v>21495373.182532851</v>
      </c>
      <c r="D26" s="65">
        <v>3.9139853952953198E-2</v>
      </c>
      <c r="E26" s="75">
        <v>117.94716489229921</v>
      </c>
      <c r="F26" s="67">
        <v>1616176.0272495858</v>
      </c>
      <c r="G26" s="68">
        <v>156313.56135045999</v>
      </c>
      <c r="H26" s="68">
        <v>81722.997510069545</v>
      </c>
      <c r="I26" s="68">
        <v>34852.835160910632</v>
      </c>
      <c r="J26" s="68">
        <v>6477084.1634995705</v>
      </c>
      <c r="K26" s="68">
        <v>11700714.306461239</v>
      </c>
      <c r="L26" s="68">
        <v>1428509.2913010134</v>
      </c>
      <c r="M26" s="76">
        <v>1727296.9976982796</v>
      </c>
      <c r="N26" s="77">
        <v>140724.40451368745</v>
      </c>
      <c r="O26" s="77">
        <v>0</v>
      </c>
      <c r="P26" s="77">
        <v>0</v>
      </c>
      <c r="Q26" s="77">
        <v>0</v>
      </c>
      <c r="R26" s="77">
        <v>0</v>
      </c>
      <c r="S26" s="77">
        <v>21044.019059059236</v>
      </c>
      <c r="T26" s="78">
        <v>0</v>
      </c>
      <c r="U26" s="76">
        <v>153249.38681561439</v>
      </c>
      <c r="V26" s="77">
        <v>52584.292991440074</v>
      </c>
      <c r="W26" s="77">
        <v>791597.10343861347</v>
      </c>
      <c r="X26" s="77">
        <v>1191254.7416245851</v>
      </c>
      <c r="Y26" s="77">
        <v>2720084.196566781</v>
      </c>
      <c r="Z26" s="77">
        <v>115857.15681572867</v>
      </c>
      <c r="AA26" s="77">
        <v>290443.87715331098</v>
      </c>
      <c r="AB26" s="78">
        <v>1162013.4080934967</v>
      </c>
      <c r="AC26" s="76">
        <v>8501405.3288375363</v>
      </c>
      <c r="AD26" s="77">
        <v>1153717.8386113357</v>
      </c>
      <c r="AE26" s="77">
        <v>1654240.5822657775</v>
      </c>
      <c r="AF26" s="77">
        <v>0</v>
      </c>
      <c r="AG26" s="77">
        <v>0</v>
      </c>
      <c r="AH26" s="77">
        <v>0</v>
      </c>
      <c r="AI26" s="77">
        <v>206073.28874295353</v>
      </c>
      <c r="AJ26" s="78">
        <v>185277.26800363557</v>
      </c>
      <c r="AK26" s="76">
        <v>918853.56360227533</v>
      </c>
      <c r="AL26" s="77">
        <v>52561.061541260911</v>
      </c>
      <c r="AM26" s="77">
        <v>457094.66615747707</v>
      </c>
      <c r="AN26" s="77">
        <v>0</v>
      </c>
      <c r="AO26" s="77">
        <v>0</v>
      </c>
      <c r="AP26" s="77">
        <v>0</v>
      </c>
      <c r="AQ26" s="77">
        <v>0</v>
      </c>
      <c r="AR26" s="78">
        <v>0</v>
      </c>
      <c r="AS26" s="71">
        <v>11300805.276953707</v>
      </c>
      <c r="AT26" s="71">
        <v>1399587.5976577241</v>
      </c>
      <c r="AU26" s="71">
        <v>2902932.3518618681</v>
      </c>
      <c r="AV26" s="71">
        <v>1191254.7416245851</v>
      </c>
      <c r="AW26" s="71">
        <v>2720084.196566781</v>
      </c>
      <c r="AX26" s="71">
        <v>115857.15681572867</v>
      </c>
      <c r="AY26" s="71">
        <v>517561.1849553237</v>
      </c>
      <c r="AZ26" s="71">
        <v>1347290.6760971323</v>
      </c>
      <c r="BA26" s="72">
        <v>21495373.182532851</v>
      </c>
    </row>
    <row r="27" spans="1:53">
      <c r="A27" s="679"/>
      <c r="B27" s="149" t="s">
        <v>511</v>
      </c>
      <c r="C27" s="74">
        <v>6876260.3857971029</v>
      </c>
      <c r="D27" s="65">
        <v>1.2520639905022729E-2</v>
      </c>
      <c r="E27" s="75">
        <v>117.9471648922992</v>
      </c>
      <c r="F27" s="67">
        <v>517006.47847704712</v>
      </c>
      <c r="G27" s="68">
        <v>50003.912030262349</v>
      </c>
      <c r="H27" s="68">
        <v>26142.770614642137</v>
      </c>
      <c r="I27" s="68">
        <v>11149.244431096069</v>
      </c>
      <c r="J27" s="68">
        <v>2071986.2302803635</v>
      </c>
      <c r="K27" s="68">
        <v>3742998.9043608867</v>
      </c>
      <c r="L27" s="68">
        <v>456972.84560280468</v>
      </c>
      <c r="M27" s="76">
        <v>600955.14942028385</v>
      </c>
      <c r="N27" s="77">
        <v>3347.25613276384</v>
      </c>
      <c r="O27" s="77">
        <v>0</v>
      </c>
      <c r="P27" s="77">
        <v>0</v>
      </c>
      <c r="Q27" s="77">
        <v>0</v>
      </c>
      <c r="R27" s="77">
        <v>0</v>
      </c>
      <c r="S27" s="77">
        <v>0</v>
      </c>
      <c r="T27" s="78">
        <v>0</v>
      </c>
      <c r="U27" s="76">
        <v>19448.008705862387</v>
      </c>
      <c r="V27" s="77">
        <v>91076.437859297759</v>
      </c>
      <c r="W27" s="77">
        <v>426850.16670664586</v>
      </c>
      <c r="X27" s="77">
        <v>11046.66703481667</v>
      </c>
      <c r="Y27" s="77">
        <v>765123.5958906489</v>
      </c>
      <c r="Z27" s="77">
        <v>102053.65361237312</v>
      </c>
      <c r="AA27" s="77">
        <v>122611.16922919739</v>
      </c>
      <c r="AB27" s="78">
        <v>533776.53124152112</v>
      </c>
      <c r="AC27" s="76">
        <v>3317646.6657707593</v>
      </c>
      <c r="AD27" s="77">
        <v>375471.70783975848</v>
      </c>
      <c r="AE27" s="77">
        <v>0</v>
      </c>
      <c r="AF27" s="77">
        <v>0</v>
      </c>
      <c r="AG27" s="77">
        <v>0</v>
      </c>
      <c r="AH27" s="77">
        <v>0</v>
      </c>
      <c r="AI27" s="77">
        <v>0</v>
      </c>
      <c r="AJ27" s="78">
        <v>49880.530750369129</v>
      </c>
      <c r="AK27" s="76">
        <v>306176.22874205688</v>
      </c>
      <c r="AL27" s="77">
        <v>150796.6168607478</v>
      </c>
      <c r="AM27" s="77">
        <v>0</v>
      </c>
      <c r="AN27" s="77">
        <v>0</v>
      </c>
      <c r="AO27" s="77">
        <v>0</v>
      </c>
      <c r="AP27" s="77">
        <v>0</v>
      </c>
      <c r="AQ27" s="77">
        <v>0</v>
      </c>
      <c r="AR27" s="78">
        <v>0</v>
      </c>
      <c r="AS27" s="71">
        <v>4244226.0526389619</v>
      </c>
      <c r="AT27" s="71">
        <v>620692.01869256794</v>
      </c>
      <c r="AU27" s="71">
        <v>426850.16670664586</v>
      </c>
      <c r="AV27" s="71">
        <v>11046.66703481667</v>
      </c>
      <c r="AW27" s="71">
        <v>765123.5958906489</v>
      </c>
      <c r="AX27" s="71">
        <v>102053.65361237312</v>
      </c>
      <c r="AY27" s="71">
        <v>122611.16922919739</v>
      </c>
      <c r="AZ27" s="71">
        <v>583657.06199189019</v>
      </c>
      <c r="BA27" s="72">
        <v>6876260.385797102</v>
      </c>
    </row>
    <row r="28" spans="1:53">
      <c r="A28" s="675"/>
      <c r="B28" s="149" t="s">
        <v>512</v>
      </c>
      <c r="C28" s="74">
        <v>5126798.6831815643</v>
      </c>
      <c r="D28" s="65">
        <v>9.3351322632061733E-3</v>
      </c>
      <c r="E28" s="75">
        <v>117.9471648922992</v>
      </c>
      <c r="F28" s="67">
        <v>385469.42441668519</v>
      </c>
      <c r="G28" s="68">
        <v>37281.891023235046</v>
      </c>
      <c r="H28" s="68">
        <v>19491.513474198993</v>
      </c>
      <c r="I28" s="68">
        <v>8312.6479308253656</v>
      </c>
      <c r="J28" s="68">
        <v>1544830.4283114073</v>
      </c>
      <c r="K28" s="68">
        <v>2790703.1987420809</v>
      </c>
      <c r="L28" s="68">
        <v>340709.57928313105</v>
      </c>
      <c r="M28" s="76">
        <v>204440.35371507867</v>
      </c>
      <c r="N28" s="77">
        <v>177393.17201983606</v>
      </c>
      <c r="O28" s="77">
        <v>68721.95111002987</v>
      </c>
      <c r="P28" s="77">
        <v>0</v>
      </c>
      <c r="Q28" s="77">
        <v>0</v>
      </c>
      <c r="R28" s="77">
        <v>0</v>
      </c>
      <c r="S28" s="77">
        <v>0</v>
      </c>
      <c r="T28" s="78">
        <v>0</v>
      </c>
      <c r="U28" s="76">
        <v>8158.4534701575558</v>
      </c>
      <c r="V28" s="77">
        <v>1625.3881428011216</v>
      </c>
      <c r="W28" s="77">
        <v>212082.59326207239</v>
      </c>
      <c r="X28" s="77">
        <v>228368.87887407714</v>
      </c>
      <c r="Y28" s="77">
        <v>235423.68693212038</v>
      </c>
      <c r="Z28" s="77">
        <v>30114.621958405838</v>
      </c>
      <c r="AA28" s="77">
        <v>0</v>
      </c>
      <c r="AB28" s="78">
        <v>829056.8056717728</v>
      </c>
      <c r="AC28" s="76">
        <v>1674732.0320913938</v>
      </c>
      <c r="AD28" s="77">
        <v>916723.35988154134</v>
      </c>
      <c r="AE28" s="77">
        <v>0</v>
      </c>
      <c r="AF28" s="77">
        <v>0</v>
      </c>
      <c r="AG28" s="77">
        <v>0</v>
      </c>
      <c r="AH28" s="77">
        <v>0</v>
      </c>
      <c r="AI28" s="77">
        <v>5841.745182044363</v>
      </c>
      <c r="AJ28" s="78">
        <v>193406.06158710134</v>
      </c>
      <c r="AK28" s="76">
        <v>340709.57928313105</v>
      </c>
      <c r="AL28" s="77">
        <v>0</v>
      </c>
      <c r="AM28" s="77">
        <v>0</v>
      </c>
      <c r="AN28" s="77">
        <v>0</v>
      </c>
      <c r="AO28" s="77">
        <v>0</v>
      </c>
      <c r="AP28" s="77">
        <v>0</v>
      </c>
      <c r="AQ28" s="77">
        <v>0</v>
      </c>
      <c r="AR28" s="78">
        <v>0</v>
      </c>
      <c r="AS28" s="71">
        <v>2228040.4185597608</v>
      </c>
      <c r="AT28" s="71">
        <v>1095741.9200441786</v>
      </c>
      <c r="AU28" s="71">
        <v>280804.54437210225</v>
      </c>
      <c r="AV28" s="71">
        <v>228368.87887407714</v>
      </c>
      <c r="AW28" s="71">
        <v>235423.68693212038</v>
      </c>
      <c r="AX28" s="71">
        <v>30114.621958405838</v>
      </c>
      <c r="AY28" s="71">
        <v>5841.745182044363</v>
      </c>
      <c r="AZ28" s="71">
        <v>1022462.8672588741</v>
      </c>
      <c r="BA28" s="72">
        <v>5126798.6831815634</v>
      </c>
    </row>
    <row r="29" spans="1:53" s="154" customFormat="1">
      <c r="A29" s="753"/>
      <c r="B29" s="754" t="s">
        <v>959</v>
      </c>
      <c r="C29" s="150"/>
      <c r="D29" s="755"/>
      <c r="E29" s="756"/>
      <c r="F29" s="151"/>
      <c r="G29" s="757"/>
      <c r="H29" s="757"/>
      <c r="I29" s="757"/>
      <c r="J29" s="757"/>
      <c r="K29" s="757"/>
      <c r="L29" s="757"/>
      <c r="M29" s="152"/>
      <c r="N29" s="758"/>
      <c r="O29" s="758"/>
      <c r="P29" s="758"/>
      <c r="Q29" s="758"/>
      <c r="R29" s="758"/>
      <c r="S29" s="758"/>
      <c r="T29" s="759"/>
      <c r="U29" s="152"/>
      <c r="V29" s="758"/>
      <c r="W29" s="758"/>
      <c r="X29" s="758"/>
      <c r="Y29" s="758"/>
      <c r="Z29" s="758"/>
      <c r="AA29" s="758"/>
      <c r="AB29" s="759"/>
      <c r="AC29" s="152"/>
      <c r="AD29" s="758"/>
      <c r="AE29" s="758"/>
      <c r="AF29" s="758"/>
      <c r="AG29" s="758"/>
      <c r="AH29" s="758"/>
      <c r="AI29" s="758"/>
      <c r="AJ29" s="759"/>
      <c r="AK29" s="152"/>
      <c r="AL29" s="758"/>
      <c r="AM29" s="758"/>
      <c r="AN29" s="758"/>
      <c r="AO29" s="758"/>
      <c r="AP29" s="758"/>
      <c r="AQ29" s="758"/>
      <c r="AR29" s="759"/>
      <c r="AS29" s="760">
        <v>277360574.75469786</v>
      </c>
      <c r="AT29" s="760">
        <v>92254677.344063729</v>
      </c>
      <c r="AU29" s="760">
        <v>41313813.038890824</v>
      </c>
      <c r="AV29" s="760">
        <v>16201089.167262102</v>
      </c>
      <c r="AW29" s="760">
        <v>46685130.031230643</v>
      </c>
      <c r="AX29" s="760">
        <v>7677771.5836991211</v>
      </c>
      <c r="AY29" s="760">
        <v>10954205.783809591</v>
      </c>
      <c r="AZ29" s="760">
        <v>56746744.190457888</v>
      </c>
      <c r="BA29" s="153">
        <v>549194005.89411175</v>
      </c>
    </row>
    <row r="30" spans="1:53">
      <c r="A30" s="663" t="s">
        <v>960</v>
      </c>
      <c r="C30" s="155">
        <v>549194005.89411175</v>
      </c>
      <c r="D30" s="156">
        <v>1</v>
      </c>
      <c r="E30" s="157"/>
      <c r="F30" s="68">
        <v>31442366.979483519</v>
      </c>
      <c r="G30" s="68">
        <v>12215822.909304457</v>
      </c>
      <c r="H30" s="68">
        <v>9073419.1315349061</v>
      </c>
      <c r="I30" s="68">
        <v>1386521.070841192</v>
      </c>
      <c r="J30" s="68">
        <v>164319512.98655564</v>
      </c>
      <c r="K30" s="68">
        <v>310284093.21955132</v>
      </c>
      <c r="L30" s="68">
        <v>20472269.596840799</v>
      </c>
      <c r="M30" s="158">
        <v>42234136.5516764</v>
      </c>
      <c r="N30" s="158">
        <v>11496443.29520978</v>
      </c>
      <c r="O30" s="158">
        <v>280299.24179765861</v>
      </c>
      <c r="P30" s="158">
        <v>0</v>
      </c>
      <c r="Q30" s="158">
        <v>0</v>
      </c>
      <c r="R30" s="158">
        <v>0</v>
      </c>
      <c r="S30" s="158">
        <v>107132.38767369415</v>
      </c>
      <c r="T30" s="158">
        <v>118.61480654113046</v>
      </c>
      <c r="U30" s="158">
        <v>6323724.8488462092</v>
      </c>
      <c r="V30" s="158">
        <v>2489292.2223338792</v>
      </c>
      <c r="W30" s="158">
        <v>25853155.804372881</v>
      </c>
      <c r="X30" s="158">
        <v>15892814.401336223</v>
      </c>
      <c r="Y30" s="158">
        <v>46682061.409900054</v>
      </c>
      <c r="Z30" s="158">
        <v>7677771.5836991211</v>
      </c>
      <c r="AA30" s="158">
        <v>8997092.189912755</v>
      </c>
      <c r="AB30" s="158">
        <v>50403600.526154466</v>
      </c>
      <c r="AC30" s="158">
        <v>213959832.08395457</v>
      </c>
      <c r="AD30" s="158">
        <v>74439886.843752295</v>
      </c>
      <c r="AE30" s="158">
        <v>13418286.489454409</v>
      </c>
      <c r="AF30" s="158">
        <v>295992.32755121269</v>
      </c>
      <c r="AG30" s="158">
        <v>3019.5469662375485</v>
      </c>
      <c r="AH30" s="158">
        <v>0</v>
      </c>
      <c r="AI30" s="158">
        <v>1827126.5695099891</v>
      </c>
      <c r="AJ30" s="158">
        <v>6339949.3583626188</v>
      </c>
      <c r="AK30" s="158">
        <v>14842881.270220721</v>
      </c>
      <c r="AL30" s="158">
        <v>3829054.9827677817</v>
      </c>
      <c r="AM30" s="158">
        <v>1762071.5032658756</v>
      </c>
      <c r="AN30" s="158">
        <v>12282.438374665608</v>
      </c>
      <c r="AO30" s="158">
        <v>49.074364351369518</v>
      </c>
      <c r="AP30" s="158">
        <v>0</v>
      </c>
      <c r="AQ30" s="158">
        <v>22854.636713152362</v>
      </c>
      <c r="AR30" s="158">
        <v>3075.6911342564481</v>
      </c>
      <c r="AS30" s="159">
        <v>0.50503205020080799</v>
      </c>
      <c r="AT30" s="159">
        <v>0.16798194509400935</v>
      </c>
      <c r="AU30" s="159">
        <v>7.522626357079433E-2</v>
      </c>
      <c r="AV30" s="159">
        <v>2.9499755994033518E-2</v>
      </c>
      <c r="AW30" s="159">
        <v>8.500662703924676E-2</v>
      </c>
      <c r="AX30" s="159">
        <v>1.398007170744585E-2</v>
      </c>
      <c r="AY30" s="159">
        <v>1.9945967483704901E-2</v>
      </c>
      <c r="AZ30" s="159">
        <v>0.10332731890995736</v>
      </c>
      <c r="BA30" s="160">
        <v>1</v>
      </c>
    </row>
    <row r="31" spans="1:53">
      <c r="C31" s="161"/>
      <c r="L31" s="161"/>
      <c r="T31" s="162">
        <v>54118130.091164067</v>
      </c>
      <c r="AB31" s="162">
        <v>164319512.98655558</v>
      </c>
      <c r="AJ31" s="162">
        <v>310284093.21955127</v>
      </c>
      <c r="AR31" s="162">
        <v>20472269.596840803</v>
      </c>
      <c r="AZ31" s="162"/>
      <c r="BA31" s="160">
        <v>0</v>
      </c>
    </row>
    <row r="32" spans="1:53">
      <c r="C32" s="163"/>
      <c r="F32" s="164"/>
      <c r="G32" s="68" t="s">
        <v>961</v>
      </c>
      <c r="H32" s="68"/>
      <c r="I32" s="68"/>
      <c r="J32" s="68"/>
      <c r="K32" s="68"/>
      <c r="L32" s="68"/>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5"/>
      <c r="AL32" s="165"/>
      <c r="AM32" s="165"/>
      <c r="AN32" s="165"/>
      <c r="AO32" s="165"/>
      <c r="AP32" s="165"/>
      <c r="AQ32" s="165"/>
      <c r="AR32" s="165"/>
      <c r="AS32" s="165"/>
      <c r="AT32" s="165"/>
      <c r="AU32" s="165"/>
      <c r="AV32" s="165"/>
      <c r="AW32" s="165"/>
      <c r="AX32" s="165"/>
      <c r="AY32" s="165"/>
      <c r="AZ32" s="165"/>
    </row>
    <row r="33" spans="5:52">
      <c r="E33" s="42" t="s">
        <v>529</v>
      </c>
      <c r="F33" s="166">
        <v>2882033.6396915754</v>
      </c>
      <c r="G33" s="167">
        <v>4.9089182291387777E-2</v>
      </c>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65"/>
      <c r="AL33" s="165"/>
      <c r="AM33" s="165"/>
      <c r="AN33" s="165"/>
      <c r="AO33" s="165"/>
      <c r="AP33" s="165"/>
      <c r="AQ33" s="165"/>
      <c r="AR33" s="165"/>
      <c r="AS33" s="165"/>
      <c r="AT33" s="165"/>
      <c r="AU33" s="165"/>
      <c r="AV33" s="165"/>
      <c r="AW33" s="165"/>
      <c r="AX33" s="165"/>
      <c r="AY33" s="165"/>
      <c r="AZ33" s="165"/>
    </row>
    <row r="34" spans="5:52">
      <c r="E34" s="42" t="s">
        <v>36</v>
      </c>
      <c r="F34" s="166">
        <v>30357435.168775484</v>
      </c>
      <c r="G34" s="167">
        <v>0.51707296138933478</v>
      </c>
      <c r="K34" s="168"/>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5"/>
      <c r="AW34" s="165"/>
      <c r="AX34" s="165"/>
      <c r="AY34" s="165"/>
      <c r="AZ34" s="165"/>
    </row>
    <row r="35" spans="5:52">
      <c r="E35" s="42" t="s">
        <v>530</v>
      </c>
      <c r="F35" s="166">
        <v>25470689.013762552</v>
      </c>
      <c r="G35" s="167">
        <v>0.43383785631927746</v>
      </c>
      <c r="J35" s="168"/>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5"/>
      <c r="AL35" s="165"/>
      <c r="AM35" s="165"/>
      <c r="AN35" s="165"/>
      <c r="AO35" s="165"/>
      <c r="AP35" s="165"/>
      <c r="AQ35" s="165"/>
      <c r="AR35" s="165"/>
      <c r="AS35" s="165"/>
      <c r="AT35" s="165"/>
      <c r="AU35" s="165"/>
      <c r="AV35" s="165"/>
      <c r="AW35" s="165"/>
      <c r="AX35" s="165"/>
      <c r="AY35" s="165"/>
      <c r="AZ35" s="165"/>
    </row>
    <row r="36" spans="5:52">
      <c r="E36" s="42" t="s">
        <v>960</v>
      </c>
      <c r="F36" s="166">
        <v>58710157.822229609</v>
      </c>
      <c r="M36" s="165"/>
      <c r="N36" s="165"/>
      <c r="O36" s="165"/>
      <c r="P36" s="165"/>
      <c r="Q36" s="165"/>
      <c r="R36" s="165"/>
      <c r="S36" s="165"/>
      <c r="T36" s="165"/>
      <c r="U36" s="165"/>
      <c r="V36" s="165"/>
      <c r="W36" s="165"/>
      <c r="X36" s="165"/>
      <c r="Y36" s="165"/>
      <c r="Z36" s="165"/>
      <c r="AA36" s="165"/>
      <c r="AB36" s="165"/>
      <c r="AC36" s="165"/>
      <c r="AD36" s="165"/>
      <c r="AE36" s="165"/>
      <c r="AF36" s="165"/>
      <c r="AG36" s="165"/>
      <c r="AH36" s="165"/>
      <c r="AI36" s="165"/>
      <c r="AJ36" s="165"/>
      <c r="AK36" s="165"/>
      <c r="AL36" s="165"/>
      <c r="AM36" s="165"/>
      <c r="AN36" s="165"/>
      <c r="AO36" s="165"/>
      <c r="AP36" s="165"/>
      <c r="AQ36" s="165"/>
      <c r="AR36" s="165"/>
      <c r="AS36" s="165"/>
      <c r="AT36" s="165"/>
      <c r="AU36" s="165"/>
      <c r="AV36" s="165"/>
      <c r="AW36" s="165"/>
      <c r="AX36" s="165"/>
      <c r="AY36" s="165"/>
      <c r="AZ36" s="165"/>
    </row>
    <row r="37" spans="5:52">
      <c r="F37" s="164"/>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5"/>
      <c r="AO37" s="165"/>
      <c r="AP37" s="165"/>
      <c r="AQ37" s="165"/>
      <c r="AR37" s="165"/>
      <c r="AS37" s="165"/>
      <c r="AT37" s="165"/>
      <c r="AU37" s="165"/>
      <c r="AV37" s="165"/>
      <c r="AW37" s="165"/>
      <c r="AX37" s="165"/>
      <c r="AY37" s="165"/>
      <c r="AZ37" s="165"/>
    </row>
    <row r="38" spans="5:52">
      <c r="F38" s="164"/>
      <c r="J38" s="169"/>
      <c r="K38" s="169"/>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5"/>
      <c r="AV38" s="165"/>
      <c r="AW38" s="165"/>
      <c r="AX38" s="165"/>
      <c r="AY38" s="165"/>
      <c r="AZ38" s="165"/>
    </row>
    <row r="39" spans="5:52">
      <c r="F39" s="164"/>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165"/>
      <c r="AZ39" s="165"/>
    </row>
    <row r="40" spans="5:52">
      <c r="F40" s="164"/>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row>
    <row r="41" spans="5:52">
      <c r="F41" s="164"/>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5"/>
      <c r="AL41" s="165"/>
      <c r="AM41" s="165"/>
      <c r="AN41" s="165"/>
      <c r="AO41" s="165"/>
      <c r="AP41" s="165"/>
      <c r="AQ41" s="165"/>
      <c r="AR41" s="165"/>
      <c r="AS41" s="165"/>
      <c r="AT41" s="165"/>
      <c r="AU41" s="165"/>
      <c r="AV41" s="165"/>
      <c r="AW41" s="165"/>
      <c r="AX41" s="165"/>
      <c r="AY41" s="165"/>
      <c r="AZ41" s="165"/>
    </row>
    <row r="42" spans="5:52">
      <c r="F42" s="164"/>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5"/>
      <c r="AL42" s="165"/>
      <c r="AM42" s="165"/>
      <c r="AN42" s="165"/>
      <c r="AO42" s="165"/>
      <c r="AP42" s="165"/>
      <c r="AQ42" s="165"/>
      <c r="AR42" s="165"/>
      <c r="AS42" s="165"/>
      <c r="AT42" s="165"/>
      <c r="AU42" s="165"/>
      <c r="AV42" s="165"/>
      <c r="AW42" s="165"/>
      <c r="AX42" s="165"/>
      <c r="AY42" s="165"/>
      <c r="AZ42" s="165"/>
    </row>
    <row r="43" spans="5:52">
      <c r="F43" s="164"/>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5"/>
      <c r="AL43" s="165"/>
      <c r="AM43" s="165"/>
      <c r="AN43" s="165"/>
      <c r="AO43" s="165"/>
      <c r="AP43" s="165"/>
      <c r="AQ43" s="165"/>
      <c r="AR43" s="165"/>
      <c r="AS43" s="165"/>
      <c r="AT43" s="165"/>
      <c r="AU43" s="165"/>
      <c r="AV43" s="165"/>
      <c r="AW43" s="165"/>
      <c r="AX43" s="165"/>
      <c r="AY43" s="165"/>
      <c r="AZ43" s="165"/>
    </row>
    <row r="44" spans="5:52">
      <c r="F44" s="164"/>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5"/>
      <c r="AL44" s="165"/>
      <c r="AM44" s="165"/>
      <c r="AN44" s="165"/>
      <c r="AO44" s="165"/>
      <c r="AP44" s="165"/>
      <c r="AQ44" s="165"/>
      <c r="AR44" s="165"/>
      <c r="AS44" s="165"/>
      <c r="AT44" s="165"/>
      <c r="AU44" s="165"/>
      <c r="AV44" s="165"/>
      <c r="AW44" s="165"/>
      <c r="AX44" s="165"/>
      <c r="AY44" s="165"/>
      <c r="AZ44" s="165"/>
    </row>
    <row r="45" spans="5:52">
      <c r="F45" s="164"/>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c r="AR45" s="165"/>
      <c r="AS45" s="165"/>
      <c r="AT45" s="165"/>
      <c r="AU45" s="165"/>
      <c r="AV45" s="165"/>
      <c r="AW45" s="165"/>
      <c r="AX45" s="165"/>
      <c r="AY45" s="165"/>
      <c r="AZ45" s="165"/>
    </row>
    <row r="46" spans="5:52">
      <c r="F46" s="164"/>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5"/>
      <c r="AL46" s="165"/>
      <c r="AM46" s="165"/>
      <c r="AN46" s="165"/>
      <c r="AO46" s="165"/>
      <c r="AP46" s="165"/>
      <c r="AQ46" s="165"/>
      <c r="AR46" s="165"/>
      <c r="AS46" s="165"/>
      <c r="AT46" s="165"/>
      <c r="AU46" s="165"/>
      <c r="AV46" s="165"/>
      <c r="AW46" s="165"/>
      <c r="AX46" s="165"/>
      <c r="AY46" s="165"/>
      <c r="AZ46" s="165"/>
    </row>
    <row r="47" spans="5:52">
      <c r="F47" s="164"/>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c r="AT47" s="165"/>
      <c r="AU47" s="165"/>
      <c r="AV47" s="165"/>
      <c r="AW47" s="165"/>
      <c r="AX47" s="165"/>
      <c r="AY47" s="165"/>
      <c r="AZ47" s="165"/>
    </row>
    <row r="48" spans="5:52">
      <c r="F48" s="164"/>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V48" s="165"/>
      <c r="AW48" s="165"/>
      <c r="AX48" s="165"/>
      <c r="AY48" s="165"/>
      <c r="AZ48" s="165"/>
    </row>
    <row r="49" spans="6:52">
      <c r="F49" s="164"/>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65"/>
    </row>
    <row r="50" spans="6:52">
      <c r="F50" s="164"/>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65"/>
    </row>
    <row r="51" spans="6:52">
      <c r="F51" s="164"/>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165"/>
    </row>
    <row r="52" spans="6:52">
      <c r="F52" s="164"/>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165"/>
    </row>
    <row r="53" spans="6:52">
      <c r="F53" s="164"/>
    </row>
    <row r="54" spans="6:52">
      <c r="F54" s="164"/>
    </row>
    <row r="55" spans="6:52">
      <c r="F55" s="164"/>
    </row>
    <row r="56" spans="6:52">
      <c r="F56" s="164"/>
    </row>
    <row r="57" spans="6:52">
      <c r="F57" s="164"/>
    </row>
    <row r="58" spans="6:52">
      <c r="F58" s="164"/>
    </row>
    <row r="59" spans="6:52">
      <c r="F59" s="164"/>
    </row>
    <row r="60" spans="6:52">
      <c r="F60" s="164"/>
    </row>
  </sheetData>
  <mergeCells count="12">
    <mergeCell ref="A24:A28"/>
    <mergeCell ref="C1:E1"/>
    <mergeCell ref="F1:L1"/>
    <mergeCell ref="M1:T1"/>
    <mergeCell ref="U1:AB1"/>
    <mergeCell ref="AS1:AZ1"/>
    <mergeCell ref="A3:A4"/>
    <mergeCell ref="A5:A12"/>
    <mergeCell ref="A13:A19"/>
    <mergeCell ref="A21:A23"/>
    <mergeCell ref="AC1:AJ1"/>
    <mergeCell ref="AK1:AR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D86D9-A7B3-47BF-9CB6-3D5B3B5C0904}">
  <sheetPr>
    <tabColor theme="4" tint="0.59999389629810485"/>
  </sheetPr>
  <dimension ref="A1:G50"/>
  <sheetViews>
    <sheetView workbookViewId="0">
      <selection activeCell="A12" sqref="A12"/>
    </sheetView>
  </sheetViews>
  <sheetFormatPr defaultColWidth="12.42578125" defaultRowHeight="14.45"/>
  <cols>
    <col min="1" max="1" width="53.140625" style="173" customWidth="1"/>
    <col min="2" max="2" width="11.5703125" style="173" customWidth="1"/>
    <col min="3" max="16384" width="12.42578125" style="173"/>
  </cols>
  <sheetData>
    <row r="1" spans="1:7">
      <c r="A1" s="460" t="s">
        <v>962</v>
      </c>
      <c r="B1" s="460" t="s">
        <v>523</v>
      </c>
      <c r="C1" s="460" t="s">
        <v>524</v>
      </c>
      <c r="D1" s="460" t="s">
        <v>525</v>
      </c>
      <c r="E1" s="460" t="s">
        <v>526</v>
      </c>
      <c r="F1" s="460" t="s">
        <v>527</v>
      </c>
      <c r="G1" s="460" t="s">
        <v>963</v>
      </c>
    </row>
    <row r="2" spans="1:7">
      <c r="A2" s="461" t="s">
        <v>483</v>
      </c>
      <c r="B2" s="462">
        <v>100238397</v>
      </c>
      <c r="C2" s="462">
        <v>61656101</v>
      </c>
      <c r="D2" s="462">
        <v>605237</v>
      </c>
      <c r="E2" s="462">
        <v>92312897</v>
      </c>
      <c r="F2" s="462">
        <v>124702895</v>
      </c>
      <c r="G2" s="462">
        <v>379515527</v>
      </c>
    </row>
    <row r="3" spans="1:7">
      <c r="A3" s="461" t="s">
        <v>484</v>
      </c>
      <c r="B3" s="462">
        <v>350813707</v>
      </c>
      <c r="C3" s="462">
        <v>80143652</v>
      </c>
      <c r="D3" s="462">
        <v>29579569</v>
      </c>
      <c r="E3" s="462">
        <v>148501259</v>
      </c>
      <c r="F3" s="462">
        <v>64134866</v>
      </c>
      <c r="G3" s="462">
        <v>673173053</v>
      </c>
    </row>
    <row r="4" spans="1:7">
      <c r="A4" s="461" t="s">
        <v>495</v>
      </c>
      <c r="B4" s="462">
        <v>11175112</v>
      </c>
      <c r="C4" s="462">
        <v>4687612</v>
      </c>
      <c r="D4" s="462">
        <v>100174639</v>
      </c>
      <c r="E4" s="462">
        <v>8460567</v>
      </c>
      <c r="F4" s="462">
        <v>227761</v>
      </c>
      <c r="G4" s="462">
        <v>124725691</v>
      </c>
    </row>
    <row r="5" spans="1:7">
      <c r="A5" s="461" t="s">
        <v>496</v>
      </c>
      <c r="B5" s="462">
        <v>24928580</v>
      </c>
      <c r="C5" s="462">
        <v>9631034</v>
      </c>
      <c r="D5" s="462">
        <v>8644389</v>
      </c>
      <c r="E5" s="462">
        <v>16393935</v>
      </c>
      <c r="F5" s="462">
        <v>10040532</v>
      </c>
      <c r="G5" s="462">
        <v>69638470</v>
      </c>
    </row>
    <row r="6" spans="1:7">
      <c r="A6" s="461" t="s">
        <v>497</v>
      </c>
      <c r="B6" s="462">
        <v>1841492</v>
      </c>
      <c r="C6" s="462"/>
      <c r="D6" s="462">
        <v>55266499</v>
      </c>
      <c r="E6" s="462">
        <v>2416419</v>
      </c>
      <c r="F6" s="462">
        <v>503024</v>
      </c>
      <c r="G6" s="462">
        <v>60027434</v>
      </c>
    </row>
    <row r="7" spans="1:7">
      <c r="A7" s="461" t="s">
        <v>498</v>
      </c>
      <c r="B7" s="462">
        <v>12579348</v>
      </c>
      <c r="C7" s="462">
        <v>8116321</v>
      </c>
      <c r="D7" s="462">
        <v>8294436</v>
      </c>
      <c r="E7" s="462">
        <v>16562110</v>
      </c>
      <c r="F7" s="462">
        <v>5806579</v>
      </c>
      <c r="G7" s="462">
        <v>51358794</v>
      </c>
    </row>
    <row r="8" spans="1:7">
      <c r="A8" s="461" t="s">
        <v>499</v>
      </c>
      <c r="B8" s="462">
        <v>8862811</v>
      </c>
      <c r="C8" s="462">
        <v>1414088</v>
      </c>
      <c r="D8" s="462">
        <v>188053925</v>
      </c>
      <c r="E8" s="462">
        <v>2157023</v>
      </c>
      <c r="F8" s="462">
        <v>166056</v>
      </c>
      <c r="G8" s="462">
        <v>200653903</v>
      </c>
    </row>
    <row r="9" spans="1:7">
      <c r="A9" s="461" t="s">
        <v>500</v>
      </c>
      <c r="B9" s="462">
        <v>45165708</v>
      </c>
      <c r="C9" s="462">
        <v>17994206</v>
      </c>
      <c r="D9" s="462">
        <v>68498322</v>
      </c>
      <c r="E9" s="462">
        <v>21127957</v>
      </c>
      <c r="F9" s="462">
        <v>3828790</v>
      </c>
      <c r="G9" s="462">
        <v>156614983</v>
      </c>
    </row>
    <row r="10" spans="1:7">
      <c r="A10" s="461" t="s">
        <v>501</v>
      </c>
      <c r="B10" s="462">
        <v>15983878</v>
      </c>
      <c r="C10" s="462">
        <v>11001670</v>
      </c>
      <c r="D10" s="462">
        <v>309058726</v>
      </c>
      <c r="E10" s="462">
        <v>14499093</v>
      </c>
      <c r="F10" s="462">
        <v>683200</v>
      </c>
      <c r="G10" s="462">
        <v>351226567</v>
      </c>
    </row>
    <row r="11" spans="1:7">
      <c r="A11" s="461" t="s">
        <v>964</v>
      </c>
      <c r="B11" s="462">
        <v>19359520</v>
      </c>
      <c r="C11" s="462">
        <v>5161979</v>
      </c>
      <c r="D11" s="462">
        <v>10231449</v>
      </c>
      <c r="E11" s="462">
        <v>8209800</v>
      </c>
      <c r="F11" s="462">
        <v>1569692</v>
      </c>
      <c r="G11" s="462">
        <v>44532440</v>
      </c>
    </row>
    <row r="12" spans="1:7">
      <c r="A12" s="461" t="s">
        <v>965</v>
      </c>
      <c r="B12" s="462">
        <v>49343718</v>
      </c>
      <c r="C12" s="462">
        <v>20164414</v>
      </c>
      <c r="D12" s="462">
        <v>2134926</v>
      </c>
      <c r="E12" s="462">
        <v>44986188</v>
      </c>
      <c r="F12" s="462">
        <v>3961842</v>
      </c>
      <c r="G12" s="462">
        <v>120591088</v>
      </c>
    </row>
    <row r="13" spans="1:7">
      <c r="A13" s="461" t="s">
        <v>966</v>
      </c>
      <c r="B13" s="462">
        <v>56575732</v>
      </c>
      <c r="C13" s="462">
        <v>18548958</v>
      </c>
      <c r="D13" s="462">
        <v>26905448</v>
      </c>
      <c r="E13" s="462">
        <v>23858469</v>
      </c>
      <c r="F13" s="462">
        <v>4968196</v>
      </c>
      <c r="G13" s="462">
        <v>130856803</v>
      </c>
    </row>
    <row r="14" spans="1:7">
      <c r="A14" s="461" t="s">
        <v>967</v>
      </c>
      <c r="B14" s="462">
        <v>20102803</v>
      </c>
      <c r="C14" s="462">
        <v>20259704</v>
      </c>
      <c r="D14" s="462">
        <v>43465088</v>
      </c>
      <c r="E14" s="462">
        <v>8212732</v>
      </c>
      <c r="F14" s="462">
        <v>6020716</v>
      </c>
      <c r="G14" s="462">
        <v>98061043</v>
      </c>
    </row>
    <row r="15" spans="1:7">
      <c r="A15" s="461" t="s">
        <v>968</v>
      </c>
      <c r="B15" s="462">
        <v>45702338</v>
      </c>
      <c r="C15" s="462">
        <v>20574306</v>
      </c>
      <c r="D15" s="462">
        <v>45403463</v>
      </c>
      <c r="E15" s="462">
        <v>6569454</v>
      </c>
      <c r="F15" s="462">
        <v>4522730</v>
      </c>
      <c r="G15" s="462">
        <v>122772291</v>
      </c>
    </row>
    <row r="16" spans="1:7">
      <c r="A16" s="461" t="s">
        <v>969</v>
      </c>
      <c r="B16" s="462">
        <v>59939504</v>
      </c>
      <c r="C16" s="462">
        <v>35313570</v>
      </c>
      <c r="D16" s="462">
        <v>36690485</v>
      </c>
      <c r="E16" s="462">
        <v>22921793</v>
      </c>
      <c r="F16" s="462">
        <v>11155804</v>
      </c>
      <c r="G16" s="462">
        <v>166021156</v>
      </c>
    </row>
    <row r="17" spans="1:7">
      <c r="A17" s="461" t="s">
        <v>970</v>
      </c>
      <c r="B17" s="462">
        <v>21861810</v>
      </c>
      <c r="C17" s="462">
        <v>7916013</v>
      </c>
      <c r="D17" s="462">
        <v>13939383</v>
      </c>
      <c r="E17" s="462">
        <v>7726422</v>
      </c>
      <c r="F17" s="462">
        <v>2421406</v>
      </c>
      <c r="G17" s="462">
        <v>53865034</v>
      </c>
    </row>
    <row r="18" spans="1:7">
      <c r="A18" s="461" t="s">
        <v>971</v>
      </c>
      <c r="B18" s="462">
        <v>6873370</v>
      </c>
      <c r="C18" s="462">
        <v>8353434</v>
      </c>
      <c r="D18" s="462">
        <v>23642097</v>
      </c>
      <c r="E18" s="462">
        <v>3123968</v>
      </c>
      <c r="F18" s="462">
        <v>1344822</v>
      </c>
      <c r="G18" s="462">
        <v>43337691</v>
      </c>
    </row>
    <row r="19" spans="1:7">
      <c r="A19" s="461" t="s">
        <v>486</v>
      </c>
      <c r="B19" s="462">
        <v>55763715</v>
      </c>
      <c r="C19" s="462">
        <v>44540254</v>
      </c>
      <c r="D19" s="462">
        <v>47863138</v>
      </c>
      <c r="E19" s="462">
        <v>9399763</v>
      </c>
      <c r="F19" s="462">
        <v>3981592</v>
      </c>
      <c r="G19" s="462">
        <v>161548462</v>
      </c>
    </row>
    <row r="20" spans="1:7">
      <c r="A20" s="461" t="s">
        <v>487</v>
      </c>
      <c r="B20" s="462">
        <v>11732766</v>
      </c>
      <c r="C20" s="462">
        <v>12414969</v>
      </c>
      <c r="D20" s="462">
        <v>59308583</v>
      </c>
      <c r="E20" s="462">
        <v>9902591</v>
      </c>
      <c r="F20" s="462">
        <v>409499</v>
      </c>
      <c r="G20" s="462">
        <v>93768408</v>
      </c>
    </row>
    <row r="21" spans="1:7">
      <c r="A21" s="461" t="s">
        <v>488</v>
      </c>
      <c r="B21" s="462">
        <v>35677148</v>
      </c>
      <c r="C21" s="462">
        <v>14016762</v>
      </c>
      <c r="D21" s="462">
        <v>11316483</v>
      </c>
      <c r="E21" s="462">
        <v>11812709</v>
      </c>
      <c r="F21" s="462">
        <v>3094076</v>
      </c>
      <c r="G21" s="462">
        <v>75917178</v>
      </c>
    </row>
    <row r="22" spans="1:7">
      <c r="A22" s="461" t="s">
        <v>489</v>
      </c>
      <c r="B22" s="462">
        <v>23050098</v>
      </c>
      <c r="C22" s="462">
        <v>29482617</v>
      </c>
      <c r="D22" s="462">
        <v>112087072</v>
      </c>
      <c r="E22" s="462">
        <v>21421455</v>
      </c>
      <c r="F22" s="462">
        <v>644740</v>
      </c>
      <c r="G22" s="462">
        <v>186685982</v>
      </c>
    </row>
    <row r="23" spans="1:7">
      <c r="A23" s="461" t="s">
        <v>490</v>
      </c>
      <c r="B23" s="462">
        <v>57199987</v>
      </c>
      <c r="C23" s="462">
        <v>29161513</v>
      </c>
      <c r="D23" s="462">
        <v>13169973</v>
      </c>
      <c r="E23" s="462">
        <v>75619951</v>
      </c>
      <c r="F23" s="462">
        <v>8499339</v>
      </c>
      <c r="G23" s="462">
        <v>183650763</v>
      </c>
    </row>
    <row r="24" spans="1:7">
      <c r="A24" s="461" t="s">
        <v>491</v>
      </c>
      <c r="B24" s="462">
        <v>5882842</v>
      </c>
      <c r="C24" s="462">
        <v>8589220</v>
      </c>
      <c r="D24" s="462">
        <v>139624673</v>
      </c>
      <c r="E24" s="462">
        <v>454302</v>
      </c>
      <c r="F24" s="462"/>
      <c r="G24" s="462">
        <v>154551037</v>
      </c>
    </row>
    <row r="25" spans="1:7">
      <c r="A25" s="461" t="s">
        <v>492</v>
      </c>
      <c r="B25" s="462">
        <v>271498137</v>
      </c>
      <c r="C25" s="462">
        <v>197523809</v>
      </c>
      <c r="D25" s="462">
        <v>260397109</v>
      </c>
      <c r="E25" s="462">
        <v>91787001</v>
      </c>
      <c r="F25" s="462">
        <v>2954823</v>
      </c>
      <c r="G25" s="462">
        <v>824160879</v>
      </c>
    </row>
    <row r="26" spans="1:7">
      <c r="A26" s="461" t="s">
        <v>493</v>
      </c>
      <c r="B26" s="462">
        <v>27268944</v>
      </c>
      <c r="C26" s="462">
        <v>30201907</v>
      </c>
      <c r="D26" s="462">
        <v>99906525</v>
      </c>
      <c r="E26" s="462">
        <v>15120511</v>
      </c>
      <c r="F26" s="462">
        <v>1051067</v>
      </c>
      <c r="G26" s="462">
        <v>173548954</v>
      </c>
    </row>
    <row r="27" spans="1:7">
      <c r="A27" s="461" t="s">
        <v>959</v>
      </c>
      <c r="B27" s="462">
        <v>86118897</v>
      </c>
      <c r="C27" s="462">
        <v>20923590</v>
      </c>
      <c r="D27" s="462">
        <v>41718143</v>
      </c>
      <c r="E27" s="462">
        <v>84241760</v>
      </c>
      <c r="F27" s="462">
        <v>13784064</v>
      </c>
      <c r="G27" s="462">
        <v>246786454</v>
      </c>
    </row>
    <row r="28" spans="1:7">
      <c r="A28" s="461" t="s">
        <v>972</v>
      </c>
      <c r="B28" s="462">
        <v>9183619</v>
      </c>
      <c r="C28" s="462">
        <v>3393581</v>
      </c>
      <c r="D28" s="462">
        <v>25754210</v>
      </c>
      <c r="E28" s="462">
        <v>2610683</v>
      </c>
      <c r="F28" s="462">
        <v>1136460</v>
      </c>
      <c r="G28" s="462">
        <v>42078553</v>
      </c>
    </row>
    <row r="29" spans="1:7">
      <c r="A29" s="463" t="s">
        <v>973</v>
      </c>
      <c r="B29" s="464">
        <v>7.1151999942004815E-2</v>
      </c>
      <c r="C29" s="464">
        <v>3.4894940012845731E-2</v>
      </c>
      <c r="D29" s="464">
        <v>3.9359425389742887E-2</v>
      </c>
      <c r="E29" s="464">
        <v>0.12705929286925313</v>
      </c>
      <c r="F29" s="464">
        <v>5.5946220651861792E-2</v>
      </c>
      <c r="G29" s="464">
        <v>6.1450132716679734E-2</v>
      </c>
    </row>
    <row r="30" spans="1:7">
      <c r="A30" s="465" t="s">
        <v>974</v>
      </c>
      <c r="B30" s="466">
        <v>1339421465</v>
      </c>
      <c r="C30" s="466">
        <v>696868113</v>
      </c>
      <c r="D30" s="466">
        <v>1714261637</v>
      </c>
      <c r="E30" s="466">
        <v>683558369</v>
      </c>
      <c r="F30" s="466">
        <v>266694047</v>
      </c>
      <c r="G30" s="466">
        <v>4700803631</v>
      </c>
    </row>
    <row r="31" spans="1:7">
      <c r="A31" s="465"/>
      <c r="B31" s="466"/>
      <c r="C31" s="466"/>
      <c r="D31" s="466"/>
      <c r="E31" s="466"/>
      <c r="F31" s="466"/>
      <c r="G31" s="466"/>
    </row>
    <row r="32" spans="1:7">
      <c r="A32" s="467" t="s">
        <v>975</v>
      </c>
      <c r="B32" s="468" t="s">
        <v>523</v>
      </c>
      <c r="C32" s="468" t="s">
        <v>524</v>
      </c>
      <c r="D32" s="468" t="s">
        <v>525</v>
      </c>
      <c r="E32" s="468" t="s">
        <v>526</v>
      </c>
      <c r="F32" s="468" t="s">
        <v>527</v>
      </c>
      <c r="G32" s="468" t="s">
        <v>528</v>
      </c>
    </row>
    <row r="33" spans="1:7">
      <c r="A33" s="461" t="s">
        <v>482</v>
      </c>
      <c r="B33" s="469">
        <v>0.33675143768134252</v>
      </c>
      <c r="C33" s="469">
        <v>0.20348147713281867</v>
      </c>
      <c r="D33" s="469">
        <v>1.7608050806540914E-2</v>
      </c>
      <c r="E33" s="469">
        <v>0.35229494205783035</v>
      </c>
      <c r="F33" s="469">
        <v>0.70806890189041227</v>
      </c>
      <c r="G33" s="469">
        <v>0.22393800350602222</v>
      </c>
    </row>
    <row r="34" spans="1:7">
      <c r="A34" s="461" t="s">
        <v>494</v>
      </c>
      <c r="B34" s="469">
        <v>8.999178537130581E-2</v>
      </c>
      <c r="C34" s="469">
        <v>7.5832040545669221E-2</v>
      </c>
      <c r="D34" s="469">
        <v>0.43050075908570307</v>
      </c>
      <c r="E34" s="469">
        <v>0.11940034341090776</v>
      </c>
      <c r="F34" s="469">
        <v>7.9701599038691701E-2</v>
      </c>
      <c r="G34" s="469">
        <v>0.21576009585072584</v>
      </c>
    </row>
    <row r="35" spans="1:7">
      <c r="A35" s="461" t="s">
        <v>503</v>
      </c>
      <c r="B35" s="469">
        <v>9.3532150464678415E-2</v>
      </c>
      <c r="C35" s="469">
        <v>6.2960767154516081E-2</v>
      </c>
      <c r="D35" s="469">
        <v>2.2908885173868007E-2</v>
      </c>
      <c r="E35" s="469">
        <v>0.11272549718427922</v>
      </c>
      <c r="F35" s="469">
        <v>3.9369945141670144E-2</v>
      </c>
      <c r="G35" s="469">
        <v>6.2963772629880357E-2</v>
      </c>
    </row>
    <row r="36" spans="1:7">
      <c r="A36" s="461" t="s">
        <v>507</v>
      </c>
      <c r="B36" s="469">
        <v>0.11533324576069863</v>
      </c>
      <c r="C36" s="469">
        <v>0.1326176722337703</v>
      </c>
      <c r="D36" s="469">
        <v>9.5166637623355976E-2</v>
      </c>
      <c r="E36" s="469">
        <v>7.1031781925268184E-2</v>
      </c>
      <c r="F36" s="469">
        <v>9.5485738382454402E-2</v>
      </c>
      <c r="G36" s="469">
        <v>0.10297328988767537</v>
      </c>
    </row>
    <row r="37" spans="1:7">
      <c r="A37" s="461" t="s">
        <v>485</v>
      </c>
      <c r="B37" s="469">
        <v>0.36439138072197463</v>
      </c>
      <c r="C37" s="469">
        <v>0.52510804293322577</v>
      </c>
      <c r="D37" s="469">
        <v>0.433815667310532</v>
      </c>
      <c r="E37" s="469">
        <v>0.34454743542171451</v>
      </c>
      <c r="F37" s="469">
        <v>7.737381554677146E-2</v>
      </c>
      <c r="G37" s="469">
        <v>0.39436483812569623</v>
      </c>
    </row>
    <row r="38" spans="1:7">
      <c r="B38" s="464">
        <v>1</v>
      </c>
      <c r="C38" s="464">
        <v>1</v>
      </c>
      <c r="D38" s="464">
        <v>1</v>
      </c>
      <c r="E38" s="464">
        <v>1</v>
      </c>
      <c r="F38" s="464">
        <v>1</v>
      </c>
      <c r="G38" s="464">
        <v>1</v>
      </c>
    </row>
    <row r="40" spans="1:7">
      <c r="A40" s="467" t="s">
        <v>976</v>
      </c>
      <c r="B40" s="470" t="s">
        <v>523</v>
      </c>
      <c r="C40" s="470" t="s">
        <v>524</v>
      </c>
      <c r="D40" s="470" t="s">
        <v>525</v>
      </c>
      <c r="E40" s="470" t="s">
        <v>526</v>
      </c>
      <c r="F40" s="470" t="s">
        <v>527</v>
      </c>
      <c r="G40" s="470" t="s">
        <v>528</v>
      </c>
    </row>
    <row r="41" spans="1:7">
      <c r="A41" s="461" t="s">
        <v>482</v>
      </c>
      <c r="B41" s="471">
        <v>451052104</v>
      </c>
      <c r="C41" s="471">
        <v>141799753</v>
      </c>
      <c r="D41" s="471">
        <v>30184805.999999996</v>
      </c>
      <c r="E41" s="471">
        <v>240814156.00000003</v>
      </c>
      <c r="F41" s="471">
        <v>188837761</v>
      </c>
      <c r="G41" s="471">
        <v>1052688580</v>
      </c>
    </row>
    <row r="42" spans="1:7">
      <c r="A42" s="461" t="s">
        <v>494</v>
      </c>
      <c r="B42" s="471">
        <v>120536929</v>
      </c>
      <c r="C42" s="471">
        <v>52844931</v>
      </c>
      <c r="D42" s="471">
        <v>737990936</v>
      </c>
      <c r="E42" s="471">
        <v>81617104</v>
      </c>
      <c r="F42" s="471">
        <v>21255942</v>
      </c>
      <c r="G42" s="471">
        <v>1014245842</v>
      </c>
    </row>
    <row r="43" spans="1:7">
      <c r="A43" s="461" t="s">
        <v>503</v>
      </c>
      <c r="B43" s="471">
        <v>125278970</v>
      </c>
      <c r="C43" s="471">
        <v>43875351</v>
      </c>
      <c r="D43" s="471">
        <v>39271823</v>
      </c>
      <c r="E43" s="471">
        <v>77054457</v>
      </c>
      <c r="F43" s="471">
        <v>10499730</v>
      </c>
      <c r="G43" s="471">
        <v>295980331</v>
      </c>
    </row>
    <row r="44" spans="1:7">
      <c r="A44" s="461" t="s">
        <v>507</v>
      </c>
      <c r="B44" s="471">
        <v>154479825</v>
      </c>
      <c r="C44" s="471">
        <v>92417027</v>
      </c>
      <c r="D44" s="471">
        <v>163140516</v>
      </c>
      <c r="E44" s="471">
        <v>48554369</v>
      </c>
      <c r="F44" s="471">
        <v>25465478</v>
      </c>
      <c r="G44" s="471">
        <v>484057215</v>
      </c>
    </row>
    <row r="45" spans="1:7">
      <c r="A45" s="461" t="s">
        <v>485</v>
      </c>
      <c r="B45" s="471">
        <v>488073637</v>
      </c>
      <c r="C45" s="471">
        <v>365931051</v>
      </c>
      <c r="D45" s="471">
        <v>743673556</v>
      </c>
      <c r="E45" s="471">
        <v>235518283</v>
      </c>
      <c r="F45" s="471">
        <v>20635136</v>
      </c>
      <c r="G45" s="471">
        <v>1853831663</v>
      </c>
    </row>
    <row r="46" spans="1:7">
      <c r="B46" s="472">
        <v>1339421465</v>
      </c>
      <c r="C46" s="472">
        <v>696868113</v>
      </c>
      <c r="D46" s="472">
        <v>1714261637</v>
      </c>
      <c r="E46" s="472">
        <v>683558369</v>
      </c>
      <c r="F46" s="472">
        <v>266694047</v>
      </c>
      <c r="G46" s="472">
        <v>4700803631</v>
      </c>
    </row>
    <row r="48" spans="1:7">
      <c r="A48" s="467" t="s">
        <v>976</v>
      </c>
      <c r="B48" s="470" t="s">
        <v>523</v>
      </c>
      <c r="C48" s="470" t="s">
        <v>524</v>
      </c>
      <c r="D48" s="470" t="s">
        <v>525</v>
      </c>
      <c r="E48" s="470" t="s">
        <v>526</v>
      </c>
      <c r="F48" s="470" t="s">
        <v>527</v>
      </c>
      <c r="G48" s="470" t="s">
        <v>528</v>
      </c>
    </row>
    <row r="49" spans="1:7">
      <c r="A49" s="473" t="s">
        <v>503</v>
      </c>
      <c r="B49" s="471">
        <v>125278970</v>
      </c>
      <c r="C49" s="471">
        <v>43875351</v>
      </c>
      <c r="D49" s="471">
        <v>39271823</v>
      </c>
      <c r="E49" s="471">
        <v>77054457</v>
      </c>
      <c r="F49" s="471">
        <v>10499730</v>
      </c>
      <c r="G49" s="471">
        <v>295980331</v>
      </c>
    </row>
    <row r="50" spans="1:7">
      <c r="A50" s="27" t="s">
        <v>977</v>
      </c>
      <c r="B50" s="464">
        <v>0.42326788937877091</v>
      </c>
      <c r="C50" s="464">
        <v>0.14823738743639692</v>
      </c>
      <c r="D50" s="464">
        <v>0.13268389445783815</v>
      </c>
      <c r="E50" s="464">
        <v>0.26033641066507218</v>
      </c>
      <c r="F50" s="464">
        <v>3.5474418061921822E-2</v>
      </c>
      <c r="G50" s="464">
        <v>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98561-91B3-4CC8-90F3-1502FFC4CF2E}">
  <sheetPr>
    <tabColor theme="4" tint="0.59999389629810485"/>
  </sheetPr>
  <dimension ref="A1:DK291"/>
  <sheetViews>
    <sheetView workbookViewId="0">
      <selection activeCell="B33" sqref="B33"/>
    </sheetView>
  </sheetViews>
  <sheetFormatPr defaultRowHeight="14.45"/>
  <cols>
    <col min="1" max="1" width="18.7109375" bestFit="1" customWidth="1"/>
    <col min="2" max="2" width="11.28515625" bestFit="1" customWidth="1"/>
    <col min="3" max="3" width="12.28515625" bestFit="1" customWidth="1"/>
    <col min="4" max="6" width="11.28515625" bestFit="1" customWidth="1"/>
    <col min="7" max="7" width="12.28515625" bestFit="1" customWidth="1"/>
    <col min="9" max="9" width="18.7109375" bestFit="1" customWidth="1"/>
    <col min="10" max="10" width="7.28515625" bestFit="1" customWidth="1"/>
    <col min="11" max="11" width="14.140625" bestFit="1" customWidth="1"/>
    <col min="12" max="12" width="6.28515625" bestFit="1" customWidth="1"/>
    <col min="13" max="13" width="9.85546875" bestFit="1" customWidth="1"/>
    <col min="14" max="14" width="10.85546875" bestFit="1" customWidth="1"/>
    <col min="15" max="15" width="8.42578125" bestFit="1" customWidth="1"/>
    <col min="28" max="115" width="9.140625" style="173"/>
  </cols>
  <sheetData>
    <row r="1" spans="1:28">
      <c r="A1" s="170"/>
      <c r="B1" s="171" t="s">
        <v>482</v>
      </c>
      <c r="C1" s="171" t="s">
        <v>485</v>
      </c>
      <c r="D1" s="171" t="s">
        <v>494</v>
      </c>
      <c r="E1" s="171" t="s">
        <v>507</v>
      </c>
      <c r="F1" s="171" t="s">
        <v>503</v>
      </c>
      <c r="G1" s="170" t="s">
        <v>963</v>
      </c>
      <c r="H1" s="170"/>
      <c r="I1" s="170"/>
      <c r="J1" s="170"/>
      <c r="K1" s="170"/>
      <c r="L1" s="170"/>
      <c r="M1" s="170"/>
      <c r="N1" s="170"/>
      <c r="O1" s="170"/>
      <c r="P1" s="170"/>
      <c r="Q1" s="170"/>
      <c r="R1" s="170"/>
      <c r="S1" s="170"/>
      <c r="T1" s="170"/>
      <c r="U1" s="170"/>
      <c r="V1" s="170"/>
      <c r="W1" s="170"/>
      <c r="X1" s="170"/>
      <c r="Y1" s="170"/>
      <c r="Z1" s="170"/>
      <c r="AA1" s="170"/>
      <c r="AB1" s="172"/>
    </row>
    <row r="2" spans="1:28">
      <c r="A2" s="170" t="s">
        <v>917</v>
      </c>
      <c r="B2" s="174">
        <v>8460295.6592598446</v>
      </c>
      <c r="C2" s="174">
        <v>29186361.566191815</v>
      </c>
      <c r="D2" s="174">
        <v>8003998.3410948738</v>
      </c>
      <c r="E2" s="174">
        <v>5537647.8334544301</v>
      </c>
      <c r="F2" s="174">
        <v>2929826.6911631091</v>
      </c>
      <c r="G2" s="175">
        <v>54118130.091164075</v>
      </c>
      <c r="H2" s="170"/>
      <c r="I2" s="170"/>
      <c r="J2" s="170"/>
      <c r="K2" s="170"/>
      <c r="L2" s="170"/>
      <c r="M2" s="170"/>
      <c r="N2" s="170"/>
      <c r="O2" s="170"/>
      <c r="P2" s="170"/>
      <c r="Q2" s="170"/>
      <c r="R2" s="170"/>
      <c r="S2" s="170"/>
      <c r="T2" s="170"/>
      <c r="U2" s="170"/>
      <c r="V2" s="170"/>
      <c r="W2" s="170"/>
      <c r="X2" s="170"/>
      <c r="Y2" s="170"/>
      <c r="Z2" s="170"/>
      <c r="AA2" s="170"/>
      <c r="AB2" s="172"/>
    </row>
    <row r="3" spans="1:28">
      <c r="A3" s="171" t="s">
        <v>475</v>
      </c>
      <c r="B3" s="174">
        <v>19885543</v>
      </c>
      <c r="C3" s="174">
        <v>31859848</v>
      </c>
      <c r="D3" s="174">
        <v>63229620.15442849</v>
      </c>
      <c r="E3" s="174">
        <v>18987066.663351629</v>
      </c>
      <c r="F3" s="174">
        <v>30357435.168775488</v>
      </c>
      <c r="G3" s="175">
        <v>164319512.98655561</v>
      </c>
      <c r="H3" s="170"/>
      <c r="I3" s="170"/>
      <c r="J3" s="170"/>
      <c r="K3" s="170"/>
      <c r="L3" s="170"/>
      <c r="M3" s="170"/>
      <c r="N3" s="170"/>
      <c r="O3" s="170"/>
      <c r="P3" s="170"/>
      <c r="Q3" s="170"/>
      <c r="R3" s="170"/>
      <c r="S3" s="170"/>
      <c r="T3" s="170"/>
      <c r="U3" s="170"/>
      <c r="V3" s="170"/>
      <c r="W3" s="170"/>
      <c r="X3" s="170"/>
      <c r="Y3" s="170"/>
      <c r="Z3" s="170"/>
      <c r="AA3" s="170"/>
      <c r="AB3" s="172"/>
    </row>
    <row r="4" spans="1:28">
      <c r="A4" s="171" t="s">
        <v>476</v>
      </c>
      <c r="B4" s="174">
        <v>51014236.484452657</v>
      </c>
      <c r="C4" s="174">
        <v>126522055.86150233</v>
      </c>
      <c r="D4" s="174">
        <v>72977381.157310739</v>
      </c>
      <c r="E4" s="174">
        <v>34299730.702522986</v>
      </c>
      <c r="F4" s="174">
        <v>25470689.013762552</v>
      </c>
      <c r="G4" s="175">
        <v>310284093.21955127</v>
      </c>
      <c r="H4" s="170"/>
      <c r="I4" s="170"/>
      <c r="J4" s="170"/>
      <c r="K4" s="170"/>
      <c r="L4" s="170"/>
      <c r="M4" s="170"/>
      <c r="N4" s="170"/>
      <c r="O4" s="170"/>
      <c r="P4" s="170"/>
      <c r="Q4" s="170"/>
      <c r="R4" s="170"/>
      <c r="S4" s="170"/>
      <c r="T4" s="170"/>
      <c r="U4" s="170"/>
      <c r="V4" s="170"/>
      <c r="W4" s="170"/>
      <c r="X4" s="170"/>
      <c r="Y4" s="170"/>
      <c r="Z4" s="170"/>
      <c r="AA4" s="170"/>
      <c r="AB4" s="172"/>
    </row>
    <row r="5" spans="1:28">
      <c r="A5" s="170" t="s">
        <v>978</v>
      </c>
      <c r="B5" s="170">
        <v>0</v>
      </c>
      <c r="C5" s="170">
        <v>0</v>
      </c>
      <c r="D5" s="175">
        <v>5976355.7606466021</v>
      </c>
      <c r="E5" s="175">
        <v>3532567.3439856311</v>
      </c>
      <c r="F5" s="170">
        <v>0</v>
      </c>
      <c r="G5" s="175">
        <v>9508923.1046322323</v>
      </c>
      <c r="H5" s="170"/>
      <c r="I5" s="170"/>
      <c r="J5" s="170"/>
      <c r="K5" s="170"/>
      <c r="L5" s="170"/>
      <c r="M5" s="170"/>
      <c r="N5" s="170"/>
      <c r="O5" s="170"/>
      <c r="P5" s="170"/>
      <c r="Q5" s="170"/>
      <c r="R5" s="170"/>
      <c r="S5" s="170"/>
      <c r="T5" s="170"/>
      <c r="U5" s="170"/>
      <c r="V5" s="170"/>
      <c r="W5" s="170"/>
      <c r="X5" s="170"/>
      <c r="Y5" s="170"/>
      <c r="Z5" s="170"/>
      <c r="AA5" s="170"/>
      <c r="AB5" s="172"/>
    </row>
    <row r="6" spans="1:28">
      <c r="A6" s="170"/>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2"/>
    </row>
    <row r="7" spans="1:28">
      <c r="A7" s="176" t="s">
        <v>976</v>
      </c>
      <c r="B7" s="177" t="s">
        <v>523</v>
      </c>
      <c r="C7" s="177" t="s">
        <v>524</v>
      </c>
      <c r="D7" s="177" t="s">
        <v>525</v>
      </c>
      <c r="E7" s="177" t="s">
        <v>526</v>
      </c>
      <c r="F7" s="177" t="s">
        <v>527</v>
      </c>
      <c r="G7" s="177" t="s">
        <v>528</v>
      </c>
      <c r="H7" s="170"/>
      <c r="I7" s="176" t="s">
        <v>976</v>
      </c>
      <c r="J7" s="177" t="s">
        <v>523</v>
      </c>
      <c r="K7" s="177" t="s">
        <v>524</v>
      </c>
      <c r="L7" s="177" t="s">
        <v>525</v>
      </c>
      <c r="M7" s="177" t="s">
        <v>526</v>
      </c>
      <c r="N7" s="177" t="s">
        <v>527</v>
      </c>
      <c r="O7" s="177" t="s">
        <v>528</v>
      </c>
      <c r="P7" s="170"/>
      <c r="Q7" s="170"/>
      <c r="R7" s="170"/>
      <c r="S7" s="170"/>
      <c r="T7" s="170"/>
      <c r="U7" s="170"/>
      <c r="V7" s="170"/>
      <c r="W7" s="170"/>
      <c r="X7" s="170"/>
      <c r="Y7" s="170"/>
      <c r="Z7" s="170"/>
      <c r="AA7" s="170"/>
      <c r="AB7" s="172"/>
    </row>
    <row r="8" spans="1:28">
      <c r="A8" s="170" t="s">
        <v>482</v>
      </c>
      <c r="B8" s="178">
        <v>451052104</v>
      </c>
      <c r="C8" s="178">
        <v>141799753</v>
      </c>
      <c r="D8" s="178">
        <v>30184805.999999996</v>
      </c>
      <c r="E8" s="178">
        <v>240814156.00000003</v>
      </c>
      <c r="F8" s="178">
        <v>188837761</v>
      </c>
      <c r="G8" s="178">
        <v>1052688580</v>
      </c>
      <c r="H8" s="170"/>
      <c r="I8" s="170" t="s">
        <v>482</v>
      </c>
      <c r="J8" s="179">
        <v>0.42847629638007473</v>
      </c>
      <c r="K8" s="179">
        <v>0.13470247107648875</v>
      </c>
      <c r="L8" s="179">
        <v>2.8674012973523469E-2</v>
      </c>
      <c r="M8" s="179">
        <v>0.22876106055980966</v>
      </c>
      <c r="N8" s="179">
        <v>0.17938615901010344</v>
      </c>
      <c r="O8" s="179">
        <v>1</v>
      </c>
      <c r="P8" s="170"/>
      <c r="Q8" s="170"/>
      <c r="R8" s="170"/>
      <c r="S8" s="170"/>
      <c r="T8" s="170"/>
      <c r="U8" s="170"/>
      <c r="V8" s="170"/>
      <c r="W8" s="170"/>
      <c r="X8" s="170"/>
      <c r="Y8" s="170"/>
      <c r="Z8" s="170"/>
      <c r="AA8" s="170"/>
      <c r="AB8" s="172"/>
    </row>
    <row r="9" spans="1:28">
      <c r="A9" s="170" t="s">
        <v>485</v>
      </c>
      <c r="B9" s="178">
        <v>488073637</v>
      </c>
      <c r="C9" s="178">
        <v>365931051</v>
      </c>
      <c r="D9" s="178">
        <v>743673556</v>
      </c>
      <c r="E9" s="178">
        <v>235518283</v>
      </c>
      <c r="F9" s="178">
        <v>20635136</v>
      </c>
      <c r="G9" s="178">
        <v>1853831663</v>
      </c>
      <c r="H9" s="170"/>
      <c r="I9" s="170" t="s">
        <v>485</v>
      </c>
      <c r="J9" s="179">
        <v>0.26327829367752037</v>
      </c>
      <c r="K9" s="179">
        <v>0.19739173642542321</v>
      </c>
      <c r="L9" s="179">
        <v>0.40115484638801319</v>
      </c>
      <c r="M9" s="179">
        <v>0.12704405027739565</v>
      </c>
      <c r="N9" s="179">
        <v>1.1131073231647571E-2</v>
      </c>
      <c r="O9" s="179">
        <v>1</v>
      </c>
      <c r="P9" s="170"/>
      <c r="Q9" s="170"/>
      <c r="R9" s="170"/>
      <c r="S9" s="170"/>
      <c r="T9" s="170"/>
      <c r="U9" s="170"/>
      <c r="V9" s="170"/>
      <c r="W9" s="170"/>
      <c r="X9" s="170"/>
      <c r="Y9" s="170"/>
      <c r="Z9" s="170"/>
      <c r="AA9" s="170"/>
      <c r="AB9" s="172"/>
    </row>
    <row r="10" spans="1:28">
      <c r="A10" s="170" t="s">
        <v>494</v>
      </c>
      <c r="B10" s="178">
        <v>120536929</v>
      </c>
      <c r="C10" s="178">
        <v>52844931</v>
      </c>
      <c r="D10" s="178">
        <v>737990936</v>
      </c>
      <c r="E10" s="178">
        <v>81617104</v>
      </c>
      <c r="F10" s="178">
        <v>21255942</v>
      </c>
      <c r="G10" s="178">
        <v>1014245842</v>
      </c>
      <c r="H10" s="170"/>
      <c r="I10" s="170" t="s">
        <v>494</v>
      </c>
      <c r="J10" s="179">
        <v>0.11884389761195589</v>
      </c>
      <c r="K10" s="179">
        <v>5.2102684390398515E-2</v>
      </c>
      <c r="L10" s="179">
        <v>0.72762530092778044</v>
      </c>
      <c r="M10" s="179">
        <v>8.0470730685036421E-2</v>
      </c>
      <c r="N10" s="179">
        <v>2.0957386384828778E-2</v>
      </c>
      <c r="O10" s="179">
        <v>1</v>
      </c>
      <c r="P10" s="170"/>
      <c r="Q10" s="170"/>
      <c r="R10" s="170"/>
      <c r="S10" s="170"/>
      <c r="T10" s="170"/>
      <c r="U10" s="170"/>
      <c r="V10" s="170"/>
      <c r="W10" s="170"/>
      <c r="X10" s="170"/>
      <c r="Y10" s="170"/>
      <c r="Z10" s="170"/>
      <c r="AA10" s="170"/>
      <c r="AB10" s="172"/>
    </row>
    <row r="11" spans="1:28">
      <c r="A11" s="170" t="s">
        <v>503</v>
      </c>
      <c r="B11" s="178">
        <v>125278970</v>
      </c>
      <c r="C11" s="178">
        <v>43875351</v>
      </c>
      <c r="D11" s="178">
        <v>39271823</v>
      </c>
      <c r="E11" s="178">
        <v>77054457</v>
      </c>
      <c r="F11" s="178">
        <v>10499730</v>
      </c>
      <c r="G11" s="178">
        <v>295980331</v>
      </c>
      <c r="H11" s="170"/>
      <c r="I11" s="170" t="s">
        <v>503</v>
      </c>
      <c r="J11" s="179">
        <v>0.42326788937877091</v>
      </c>
      <c r="K11" s="179">
        <v>0.14823738743639692</v>
      </c>
      <c r="L11" s="179">
        <v>0.13268389445783815</v>
      </c>
      <c r="M11" s="179">
        <v>0.26033641066507218</v>
      </c>
      <c r="N11" s="179">
        <v>3.5474418061921822E-2</v>
      </c>
      <c r="O11" s="179">
        <v>1</v>
      </c>
      <c r="P11" s="170"/>
      <c r="Q11" s="170"/>
      <c r="R11" s="170"/>
      <c r="S11" s="170"/>
      <c r="T11" s="170"/>
      <c r="U11" s="170"/>
      <c r="V11" s="170"/>
      <c r="W11" s="170"/>
      <c r="X11" s="179"/>
      <c r="Y11" s="170"/>
      <c r="Z11" s="170"/>
      <c r="AA11" s="170"/>
      <c r="AB11" s="172"/>
    </row>
    <row r="12" spans="1:28">
      <c r="A12" s="170" t="s">
        <v>507</v>
      </c>
      <c r="B12" s="178">
        <v>154479825</v>
      </c>
      <c r="C12" s="178">
        <v>92417027</v>
      </c>
      <c r="D12" s="178">
        <v>163140516</v>
      </c>
      <c r="E12" s="178">
        <v>48554369</v>
      </c>
      <c r="F12" s="178">
        <v>25465478</v>
      </c>
      <c r="G12" s="178">
        <v>484057215</v>
      </c>
      <c r="H12" s="170"/>
      <c r="I12" s="170" t="s">
        <v>507</v>
      </c>
      <c r="J12" s="179">
        <v>0.31913546624855083</v>
      </c>
      <c r="K12" s="179">
        <v>0.19092170127037567</v>
      </c>
      <c r="L12" s="179">
        <v>0.33702734086919872</v>
      </c>
      <c r="M12" s="179">
        <v>0.10030708663231061</v>
      </c>
      <c r="N12" s="179">
        <v>5.2608404979564247E-2</v>
      </c>
      <c r="O12" s="179">
        <v>1</v>
      </c>
      <c r="P12" s="170"/>
      <c r="Q12" s="170"/>
      <c r="R12" s="170"/>
      <c r="S12" s="170"/>
      <c r="T12" s="170"/>
      <c r="U12" s="170"/>
      <c r="V12" s="170"/>
      <c r="W12" s="170"/>
      <c r="X12" s="170"/>
      <c r="Y12" s="170"/>
      <c r="Z12" s="170"/>
      <c r="AA12" s="170"/>
      <c r="AB12" s="172"/>
    </row>
    <row r="13" spans="1:28">
      <c r="A13" s="170"/>
      <c r="B13" s="178"/>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2"/>
    </row>
    <row r="14" spans="1:28">
      <c r="A14" s="170"/>
      <c r="B14" s="178">
        <v>275016754</v>
      </c>
      <c r="C14" s="178">
        <v>145261958</v>
      </c>
      <c r="D14" s="178">
        <v>901131452</v>
      </c>
      <c r="E14" s="178">
        <v>130171473</v>
      </c>
      <c r="F14" s="178">
        <v>46721420</v>
      </c>
      <c r="G14" s="178">
        <v>1498303057</v>
      </c>
      <c r="H14" s="170"/>
      <c r="I14" s="170"/>
      <c r="J14" s="170"/>
      <c r="K14" s="170"/>
      <c r="L14" s="170"/>
      <c r="M14" s="170"/>
      <c r="N14" s="170"/>
      <c r="O14" s="170"/>
      <c r="P14" s="170"/>
      <c r="Q14" s="170"/>
      <c r="R14" s="170"/>
      <c r="S14" s="179"/>
      <c r="T14" s="179"/>
      <c r="U14" s="179"/>
      <c r="V14" s="179"/>
      <c r="W14" s="179"/>
      <c r="X14" s="170"/>
      <c r="Y14" s="170"/>
      <c r="Z14" s="170"/>
      <c r="AA14" s="170"/>
      <c r="AB14" s="172"/>
    </row>
    <row r="15" spans="1:28">
      <c r="A15" s="176" t="s">
        <v>494</v>
      </c>
      <c r="B15" s="177" t="s">
        <v>523</v>
      </c>
      <c r="C15" s="177" t="s">
        <v>524</v>
      </c>
      <c r="D15" s="177" t="s">
        <v>525</v>
      </c>
      <c r="E15" s="177" t="s">
        <v>526</v>
      </c>
      <c r="F15" s="177" t="s">
        <v>527</v>
      </c>
      <c r="G15" s="170"/>
      <c r="H15" s="170"/>
      <c r="I15" s="170"/>
      <c r="J15" s="170"/>
      <c r="K15" s="170"/>
      <c r="L15" s="170"/>
      <c r="M15" s="170"/>
      <c r="N15" s="170"/>
      <c r="O15" s="170"/>
      <c r="P15" s="170"/>
      <c r="Q15" s="170"/>
      <c r="R15" s="170"/>
      <c r="S15" s="179"/>
      <c r="T15" s="179"/>
      <c r="U15" s="179"/>
      <c r="V15" s="179"/>
      <c r="W15" s="179"/>
      <c r="X15" s="170"/>
      <c r="Y15" s="170"/>
      <c r="Z15" s="170"/>
      <c r="AA15" s="170"/>
      <c r="AB15" s="172"/>
    </row>
    <row r="16" spans="1:28">
      <c r="A16" s="180" t="s">
        <v>494</v>
      </c>
      <c r="B16" s="181">
        <v>0.43828940327031857</v>
      </c>
      <c r="C16" s="181">
        <v>0.36379057344112076</v>
      </c>
      <c r="D16" s="181">
        <v>0.81896035740632434</v>
      </c>
      <c r="E16" s="181">
        <v>0.62699685360401503</v>
      </c>
      <c r="F16" s="181">
        <v>0.45495068428998947</v>
      </c>
      <c r="G16" s="170"/>
      <c r="H16" s="170"/>
      <c r="I16" s="170"/>
      <c r="J16" s="170"/>
      <c r="K16" s="170"/>
      <c r="L16" s="170"/>
      <c r="M16" s="170"/>
      <c r="N16" s="170"/>
      <c r="O16" s="170"/>
      <c r="P16" s="170"/>
      <c r="Q16" s="170"/>
      <c r="R16" s="170"/>
      <c r="S16" s="179"/>
      <c r="T16" s="179"/>
      <c r="U16" s="179"/>
      <c r="V16" s="179"/>
      <c r="W16" s="179"/>
      <c r="X16" s="170"/>
      <c r="Y16" s="170"/>
      <c r="Z16" s="170"/>
      <c r="AA16" s="170"/>
      <c r="AB16" s="172"/>
    </row>
    <row r="17" spans="1:28">
      <c r="A17" s="180" t="s">
        <v>507</v>
      </c>
      <c r="B17" s="181">
        <v>0.56171059672968138</v>
      </c>
      <c r="C17" s="181">
        <v>0.63620942655887924</v>
      </c>
      <c r="D17" s="181">
        <v>0.18103964259367566</v>
      </c>
      <c r="E17" s="181">
        <v>0.37300314639598492</v>
      </c>
      <c r="F17" s="181">
        <v>0.54504931571001047</v>
      </c>
      <c r="G17" s="170"/>
      <c r="H17" s="170"/>
      <c r="I17" s="170"/>
      <c r="J17" s="170"/>
      <c r="K17" s="170"/>
      <c r="L17" s="170"/>
      <c r="M17" s="170"/>
      <c r="N17" s="170"/>
      <c r="O17" s="170"/>
      <c r="P17" s="170"/>
      <c r="Q17" s="170"/>
      <c r="R17" s="170"/>
      <c r="S17" s="179"/>
      <c r="T17" s="179"/>
      <c r="U17" s="179"/>
      <c r="V17" s="179"/>
      <c r="W17" s="179"/>
      <c r="X17" s="170"/>
      <c r="Y17" s="170"/>
      <c r="Z17" s="170"/>
      <c r="AA17" s="170"/>
      <c r="AB17" s="172"/>
    </row>
    <row r="18" spans="1:28">
      <c r="A18" s="170"/>
      <c r="B18" s="179">
        <v>0.18355215436232003</v>
      </c>
      <c r="C18" s="179">
        <v>9.6950985530826428E-2</v>
      </c>
      <c r="D18" s="179">
        <v>0.60143470160456325</v>
      </c>
      <c r="E18" s="179">
        <v>8.6879268110576904E-2</v>
      </c>
      <c r="F18" s="179">
        <v>3.1182890391713323E-2</v>
      </c>
      <c r="G18" s="170"/>
      <c r="H18" s="170"/>
      <c r="I18" s="170"/>
      <c r="J18" s="170"/>
      <c r="K18" s="170"/>
      <c r="L18" s="170"/>
      <c r="M18" s="170"/>
      <c r="N18" s="170"/>
      <c r="O18" s="170"/>
      <c r="P18" s="170"/>
      <c r="Q18" s="170"/>
      <c r="R18" s="170"/>
      <c r="S18" s="179"/>
      <c r="T18" s="179"/>
      <c r="U18" s="179"/>
      <c r="V18" s="179"/>
      <c r="W18" s="179"/>
      <c r="X18" s="170"/>
      <c r="Y18" s="170"/>
      <c r="Z18" s="170"/>
      <c r="AA18" s="170"/>
      <c r="AB18" s="172"/>
    </row>
    <row r="19" spans="1:28">
      <c r="A19" s="170"/>
      <c r="B19" s="170"/>
      <c r="C19" s="170"/>
      <c r="D19" s="170"/>
      <c r="E19" s="170"/>
      <c r="F19" s="170"/>
      <c r="G19" s="170"/>
      <c r="H19" s="170"/>
      <c r="I19" s="170"/>
      <c r="J19" s="170"/>
      <c r="K19" s="170"/>
      <c r="L19" s="170"/>
      <c r="M19" s="170"/>
      <c r="N19" s="170"/>
      <c r="O19" s="170"/>
      <c r="P19" s="170"/>
      <c r="Q19" s="170"/>
      <c r="R19" s="170"/>
      <c r="S19" s="179"/>
      <c r="T19" s="179"/>
      <c r="U19" s="179"/>
      <c r="V19" s="179"/>
      <c r="W19" s="179"/>
      <c r="X19" s="170"/>
      <c r="Y19" s="170"/>
      <c r="Z19" s="170"/>
      <c r="AA19" s="170"/>
      <c r="AB19" s="172"/>
    </row>
    <row r="20" spans="1:28">
      <c r="A20" s="170"/>
      <c r="B20" s="170"/>
      <c r="C20" s="170"/>
      <c r="D20" s="170"/>
      <c r="E20" s="170"/>
      <c r="F20" s="170"/>
      <c r="G20" s="170"/>
      <c r="H20" s="170"/>
      <c r="I20" s="170"/>
      <c r="J20" s="170"/>
      <c r="K20" s="170"/>
      <c r="L20" s="170"/>
      <c r="M20" s="170"/>
      <c r="N20" s="170"/>
      <c r="O20" s="170"/>
      <c r="P20" s="170"/>
      <c r="Q20" s="170"/>
      <c r="R20" s="170"/>
      <c r="S20" s="179"/>
      <c r="T20" s="179"/>
      <c r="U20" s="179"/>
      <c r="V20" s="179"/>
      <c r="W20" s="179"/>
      <c r="X20" s="170"/>
      <c r="Y20" s="170"/>
      <c r="Z20" s="170"/>
      <c r="AA20" s="170"/>
      <c r="AB20" s="172"/>
    </row>
    <row r="21" spans="1:28">
      <c r="A21" s="170"/>
      <c r="B21" s="170"/>
      <c r="C21" s="170"/>
      <c r="D21" s="170"/>
      <c r="E21" s="170"/>
      <c r="F21" s="170"/>
      <c r="G21" s="170"/>
      <c r="H21" s="170"/>
      <c r="I21" s="170"/>
      <c r="J21" s="170"/>
      <c r="K21" s="170"/>
      <c r="L21" s="170"/>
      <c r="M21" s="170"/>
      <c r="N21" s="170"/>
      <c r="O21" s="170"/>
      <c r="P21" s="170"/>
      <c r="Q21" s="170"/>
      <c r="R21" s="170"/>
      <c r="S21" s="179"/>
      <c r="T21" s="179"/>
      <c r="U21" s="179"/>
      <c r="V21" s="179"/>
      <c r="W21" s="179"/>
      <c r="X21" s="170"/>
      <c r="Y21" s="170"/>
      <c r="Z21" s="170"/>
      <c r="AA21" s="170"/>
      <c r="AB21" s="172"/>
    </row>
    <row r="22" spans="1:28">
      <c r="A22" s="170" t="s">
        <v>979</v>
      </c>
      <c r="B22" s="170" t="s">
        <v>980</v>
      </c>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2"/>
    </row>
    <row r="23" spans="1:28">
      <c r="A23" s="170"/>
      <c r="B23" s="170"/>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2"/>
    </row>
    <row r="24" spans="1:28">
      <c r="A24" s="170"/>
      <c r="B24" s="170" t="s">
        <v>981</v>
      </c>
      <c r="C24" s="170" t="s">
        <v>485</v>
      </c>
      <c r="D24" s="170" t="s">
        <v>494</v>
      </c>
      <c r="E24" s="170" t="s">
        <v>503</v>
      </c>
      <c r="F24" s="170" t="s">
        <v>507</v>
      </c>
      <c r="G24" s="170"/>
      <c r="H24" s="170"/>
      <c r="I24" s="170"/>
      <c r="J24" s="170"/>
      <c r="K24" s="170" t="s">
        <v>982</v>
      </c>
      <c r="L24" s="170" t="s">
        <v>981</v>
      </c>
      <c r="M24" s="170" t="s">
        <v>485</v>
      </c>
      <c r="N24" s="170" t="s">
        <v>494</v>
      </c>
      <c r="O24" s="170" t="s">
        <v>503</v>
      </c>
      <c r="P24" s="170" t="s">
        <v>507</v>
      </c>
      <c r="Q24" s="182" t="s">
        <v>983</v>
      </c>
      <c r="R24" s="183"/>
      <c r="S24" s="183" t="s">
        <v>494</v>
      </c>
      <c r="T24" s="183" t="s">
        <v>507</v>
      </c>
      <c r="U24" s="183" t="s">
        <v>494</v>
      </c>
      <c r="V24" s="183" t="s">
        <v>503</v>
      </c>
      <c r="W24" s="183" t="s">
        <v>507</v>
      </c>
      <c r="X24" s="170"/>
      <c r="Y24" s="170"/>
      <c r="Z24" s="170"/>
      <c r="AA24" s="170"/>
      <c r="AB24" s="172"/>
    </row>
    <row r="25" spans="1:28">
      <c r="A25" s="170" t="s">
        <v>36</v>
      </c>
      <c r="B25" s="184">
        <v>0.12101753856601928</v>
      </c>
      <c r="C25" s="184">
        <v>0.19388962041657662</v>
      </c>
      <c r="D25" s="184">
        <v>0.38479678405328432</v>
      </c>
      <c r="E25" s="184">
        <v>0.18474637988526227</v>
      </c>
      <c r="F25" s="184">
        <v>0.11554967707885748</v>
      </c>
      <c r="G25" s="179">
        <v>0.99999999999999989</v>
      </c>
      <c r="H25" s="170"/>
      <c r="I25" s="170" t="s">
        <v>36</v>
      </c>
      <c r="J25" s="184">
        <v>0.73508036089914564</v>
      </c>
      <c r="K25" s="181">
        <v>447.63833799999998</v>
      </c>
      <c r="L25" s="181">
        <v>54.172089832543769</v>
      </c>
      <c r="M25" s="181">
        <v>86.792427438727216</v>
      </c>
      <c r="N25" s="181">
        <v>172.24979288135708</v>
      </c>
      <c r="O25" s="181">
        <v>82.699562443355433</v>
      </c>
      <c r="P25" s="181">
        <v>51.724465404016456</v>
      </c>
      <c r="Q25" s="185">
        <v>0</v>
      </c>
      <c r="R25" s="183" t="s">
        <v>36</v>
      </c>
      <c r="S25" s="186">
        <v>-172.24979288135708</v>
      </c>
      <c r="T25" s="186">
        <v>-51.724465404016456</v>
      </c>
      <c r="U25" s="186"/>
      <c r="V25" s="186"/>
      <c r="W25" s="186"/>
      <c r="X25" s="170"/>
      <c r="Y25" s="170"/>
      <c r="Z25" s="170"/>
      <c r="AA25" s="170"/>
      <c r="AB25" s="172"/>
    </row>
    <row r="26" spans="1:28">
      <c r="A26" s="170" t="s">
        <v>530</v>
      </c>
      <c r="B26" s="184">
        <v>0.164411381695793</v>
      </c>
      <c r="C26" s="184">
        <v>0.40776197886489035</v>
      </c>
      <c r="D26" s="184">
        <v>0.23519536692998727</v>
      </c>
      <c r="E26" s="184">
        <v>8.2088284802082856E-2</v>
      </c>
      <c r="F26" s="184">
        <v>0.11054298770724651</v>
      </c>
      <c r="G26" s="179">
        <v>1</v>
      </c>
      <c r="H26" s="170"/>
      <c r="I26" s="170" t="s">
        <v>530</v>
      </c>
      <c r="J26" s="184">
        <v>0.19845822321575829</v>
      </c>
      <c r="K26" s="181">
        <v>271.99211200000002</v>
      </c>
      <c r="L26" s="181">
        <v>44.718598944276884</v>
      </c>
      <c r="M26" s="181">
        <v>110.9080418247609</v>
      </c>
      <c r="N26" s="181">
        <v>63.971284583902197</v>
      </c>
      <c r="O26" s="181">
        <v>22.32736595377602</v>
      </c>
      <c r="P26" s="181">
        <v>30.066820693284019</v>
      </c>
      <c r="Q26" s="185">
        <v>0</v>
      </c>
      <c r="R26" s="183" t="s">
        <v>530</v>
      </c>
      <c r="S26" s="186">
        <v>-63.971284583902197</v>
      </c>
      <c r="T26" s="186">
        <v>-30.066820693284019</v>
      </c>
      <c r="U26" s="186"/>
      <c r="V26" s="186"/>
      <c r="W26" s="186"/>
      <c r="X26" s="170"/>
      <c r="Y26" s="170"/>
      <c r="Z26" s="170"/>
      <c r="AA26" s="170"/>
      <c r="AB26" s="172"/>
    </row>
    <row r="27" spans="1:28">
      <c r="A27" s="170" t="s">
        <v>984</v>
      </c>
      <c r="B27" s="184">
        <v>0.15633015488539886</v>
      </c>
      <c r="C27" s="184">
        <v>0.53930838920388169</v>
      </c>
      <c r="D27" s="184">
        <v>0.14789864926248986</v>
      </c>
      <c r="E27" s="184">
        <v>5.4137618691327716E-2</v>
      </c>
      <c r="F27" s="184">
        <v>0.10232518795690186</v>
      </c>
      <c r="G27" s="179">
        <v>0.99999999999999989</v>
      </c>
      <c r="H27" s="170"/>
      <c r="I27" s="170" t="s">
        <v>984</v>
      </c>
      <c r="J27" s="184">
        <v>6.6461415885096062E-2</v>
      </c>
      <c r="K27" s="181">
        <v>138.11435900000001</v>
      </c>
      <c r="L27" s="181">
        <v>21.591439134367583</v>
      </c>
      <c r="M27" s="181">
        <v>74.48623247821665</v>
      </c>
      <c r="N27" s="181">
        <v>20.426927139854609</v>
      </c>
      <c r="O27" s="181">
        <v>7.4771825033391464</v>
      </c>
      <c r="P27" s="181">
        <v>14.13257774422202</v>
      </c>
      <c r="Q27" s="185">
        <v>0</v>
      </c>
      <c r="R27" s="183" t="s">
        <v>984</v>
      </c>
      <c r="S27" s="186">
        <v>-20.426927139854609</v>
      </c>
      <c r="T27" s="186">
        <v>-14.13257774422202</v>
      </c>
      <c r="U27" s="186"/>
      <c r="V27" s="186"/>
      <c r="W27" s="186"/>
      <c r="X27" s="170"/>
      <c r="Y27" s="170"/>
      <c r="Z27" s="170"/>
      <c r="AA27" s="170"/>
      <c r="AB27" s="172"/>
    </row>
    <row r="28" spans="1:28">
      <c r="A28" s="170" t="s">
        <v>978</v>
      </c>
      <c r="B28" s="184">
        <v>0</v>
      </c>
      <c r="C28" s="184">
        <v>0</v>
      </c>
      <c r="D28" s="184">
        <v>0.62849974648919449</v>
      </c>
      <c r="E28" s="184">
        <v>0</v>
      </c>
      <c r="F28" s="184">
        <v>0.37150025351080562</v>
      </c>
      <c r="G28" s="179">
        <v>1</v>
      </c>
      <c r="H28" s="170"/>
      <c r="I28" s="170" t="s">
        <v>978</v>
      </c>
      <c r="J28" s="170"/>
      <c r="K28" s="181">
        <v>16.342311377027659</v>
      </c>
      <c r="L28" s="181">
        <v>0</v>
      </c>
      <c r="M28" s="181">
        <v>0</v>
      </c>
      <c r="N28" s="181">
        <v>7.5952768455378816</v>
      </c>
      <c r="O28" s="181">
        <v>4.2575382518749905</v>
      </c>
      <c r="P28" s="181">
        <v>4.4894962796147873</v>
      </c>
      <c r="Q28" s="170"/>
      <c r="R28" s="170"/>
      <c r="S28" s="170"/>
      <c r="T28" s="170"/>
      <c r="U28" s="170"/>
      <c r="V28" s="170"/>
      <c r="W28" s="170"/>
      <c r="X28" s="170"/>
      <c r="Y28" s="170"/>
      <c r="Z28" s="170"/>
      <c r="AA28" s="170"/>
      <c r="AB28" s="172"/>
    </row>
    <row r="29" spans="1:28">
      <c r="A29" s="170"/>
      <c r="B29" s="184"/>
      <c r="C29" s="179"/>
      <c r="D29" s="179"/>
      <c r="E29" s="179"/>
      <c r="F29" s="179"/>
      <c r="G29" s="179"/>
      <c r="H29" s="170"/>
      <c r="I29" s="170"/>
      <c r="J29" s="170"/>
      <c r="K29" s="170"/>
      <c r="L29" s="170"/>
      <c r="M29" s="170"/>
      <c r="N29" s="170"/>
      <c r="O29" s="179">
        <v>112.50411090047061</v>
      </c>
      <c r="P29" s="170"/>
      <c r="Q29" s="170"/>
      <c r="R29" s="170"/>
      <c r="S29" s="170"/>
      <c r="T29" s="170"/>
      <c r="U29" s="170"/>
      <c r="V29" s="170"/>
      <c r="W29" s="170"/>
      <c r="X29" s="170"/>
      <c r="Y29" s="170"/>
      <c r="Z29" s="170"/>
      <c r="AA29" s="170"/>
      <c r="AB29" s="172"/>
    </row>
    <row r="30" spans="1:28" s="173" customFormat="1">
      <c r="I30" s="170"/>
    </row>
    <row r="31" spans="1:28" s="173" customFormat="1">
      <c r="I31" s="170"/>
    </row>
    <row r="32" spans="1:28" s="173" customFormat="1">
      <c r="I32" s="170"/>
    </row>
    <row r="33" s="173" customFormat="1"/>
    <row r="34" s="173" customFormat="1"/>
    <row r="35" s="173" customFormat="1"/>
    <row r="36" s="173" customFormat="1"/>
    <row r="37" s="173" customFormat="1"/>
    <row r="38" s="173" customFormat="1"/>
    <row r="39" s="173" customFormat="1"/>
    <row r="40" s="173" customFormat="1"/>
    <row r="41" s="173" customFormat="1"/>
    <row r="42" s="173" customFormat="1"/>
    <row r="43" s="173" customFormat="1"/>
    <row r="44" s="173" customFormat="1"/>
    <row r="45" s="173" customFormat="1"/>
    <row r="46" s="173" customFormat="1"/>
    <row r="47" s="173" customFormat="1"/>
    <row r="48" s="173" customFormat="1"/>
    <row r="49" s="173" customFormat="1"/>
    <row r="50" s="173" customFormat="1"/>
    <row r="51" s="173" customFormat="1"/>
    <row r="52" s="173" customFormat="1"/>
    <row r="53" s="173" customFormat="1"/>
    <row r="54" s="173" customFormat="1"/>
    <row r="55" s="173" customFormat="1"/>
    <row r="56" s="173" customFormat="1"/>
    <row r="57" s="173" customFormat="1"/>
    <row r="58" s="173" customFormat="1"/>
    <row r="59" s="173" customFormat="1"/>
    <row r="60" s="173" customFormat="1"/>
    <row r="61" s="173" customFormat="1"/>
    <row r="62" s="173" customFormat="1"/>
    <row r="63" s="173" customFormat="1"/>
    <row r="64" s="173" customFormat="1"/>
    <row r="65" s="173" customFormat="1"/>
    <row r="66" s="173" customFormat="1"/>
    <row r="67" s="173" customFormat="1"/>
    <row r="68" s="173" customFormat="1"/>
    <row r="69" s="173" customFormat="1"/>
    <row r="70" s="173" customFormat="1"/>
    <row r="71" s="173" customFormat="1"/>
    <row r="72" s="173" customFormat="1"/>
    <row r="73" s="173" customFormat="1"/>
    <row r="74" s="173" customFormat="1"/>
    <row r="75" s="173" customFormat="1"/>
    <row r="76" s="173" customFormat="1"/>
    <row r="77" s="173" customFormat="1"/>
    <row r="78" s="173" customFormat="1"/>
    <row r="79" s="173" customFormat="1"/>
    <row r="80" s="173" customFormat="1"/>
    <row r="81" s="173" customFormat="1"/>
    <row r="82" s="173" customFormat="1"/>
    <row r="83" s="173" customFormat="1"/>
    <row r="84" s="173" customFormat="1"/>
    <row r="85" s="173" customFormat="1"/>
    <row r="86" s="173" customFormat="1"/>
    <row r="87" s="173" customFormat="1"/>
    <row r="88" s="173" customFormat="1"/>
    <row r="89" s="173" customFormat="1"/>
    <row r="90" s="173" customFormat="1"/>
    <row r="91" s="173" customFormat="1"/>
    <row r="92" s="173" customFormat="1"/>
    <row r="93" s="173" customFormat="1"/>
    <row r="94" s="173" customFormat="1"/>
    <row r="95" s="173" customFormat="1"/>
    <row r="96" s="173" customFormat="1"/>
    <row r="97" s="173" customFormat="1"/>
    <row r="98" s="173" customFormat="1"/>
    <row r="99" s="173" customFormat="1"/>
    <row r="100" s="173" customFormat="1"/>
    <row r="101" s="173" customFormat="1"/>
    <row r="102" s="173" customFormat="1"/>
    <row r="103" s="173" customFormat="1"/>
    <row r="104" s="173" customFormat="1"/>
    <row r="105" s="173" customFormat="1"/>
    <row r="106" s="173" customFormat="1"/>
    <row r="107" s="173" customFormat="1"/>
    <row r="108" s="173" customFormat="1"/>
    <row r="109" s="173" customFormat="1"/>
    <row r="110" s="173" customFormat="1"/>
    <row r="111" s="173" customFormat="1"/>
    <row r="112" s="173" customFormat="1"/>
    <row r="113" s="173" customFormat="1"/>
    <row r="114" s="173" customFormat="1"/>
    <row r="115" s="173" customFormat="1"/>
    <row r="116" s="173" customFormat="1"/>
    <row r="117" s="173" customFormat="1"/>
    <row r="118" s="173" customFormat="1"/>
    <row r="119" s="173" customFormat="1"/>
    <row r="120" s="173" customFormat="1"/>
    <row r="121" s="173" customFormat="1"/>
    <row r="122" s="173" customFormat="1"/>
    <row r="123" s="173" customFormat="1"/>
    <row r="124" s="173" customFormat="1"/>
    <row r="125" s="173" customFormat="1"/>
    <row r="126" s="173" customFormat="1"/>
    <row r="127" s="173" customFormat="1"/>
    <row r="128" s="173" customFormat="1"/>
    <row r="129" s="173" customFormat="1"/>
    <row r="130" s="173" customFormat="1"/>
    <row r="131" s="173" customFormat="1"/>
    <row r="132" s="173" customFormat="1"/>
    <row r="133" s="173" customFormat="1"/>
    <row r="134" s="173" customFormat="1"/>
    <row r="135" s="173" customFormat="1"/>
    <row r="136" s="173" customFormat="1"/>
    <row r="137" s="173" customFormat="1"/>
    <row r="138" s="173" customFormat="1"/>
    <row r="139" s="173" customFormat="1"/>
    <row r="140" s="173" customFormat="1"/>
    <row r="141" s="173" customFormat="1"/>
    <row r="142" s="173" customFormat="1"/>
    <row r="143" s="173" customFormat="1"/>
    <row r="144" s="173" customFormat="1"/>
    <row r="145" s="173" customFormat="1"/>
    <row r="146" s="173" customFormat="1"/>
    <row r="147" s="173" customFormat="1"/>
    <row r="148" s="173" customFormat="1"/>
    <row r="149" s="173" customFormat="1"/>
    <row r="150" s="173" customFormat="1"/>
    <row r="151" s="173" customFormat="1"/>
    <row r="152" s="173" customFormat="1"/>
    <row r="153" s="173" customFormat="1"/>
    <row r="154" s="173" customFormat="1"/>
    <row r="155" s="173" customFormat="1"/>
    <row r="156" s="173" customFormat="1"/>
    <row r="157" s="173" customFormat="1"/>
    <row r="158" s="173" customFormat="1"/>
    <row r="159" s="173" customFormat="1"/>
    <row r="160" s="173" customFormat="1"/>
    <row r="161" s="173" customFormat="1"/>
    <row r="162" s="173" customFormat="1"/>
    <row r="163" s="173" customFormat="1"/>
    <row r="164" s="173" customFormat="1"/>
    <row r="165" s="173" customFormat="1"/>
    <row r="166" s="173" customFormat="1"/>
    <row r="167" s="173" customFormat="1"/>
    <row r="168" s="173" customFormat="1"/>
    <row r="169" s="173" customFormat="1"/>
    <row r="170" s="173" customFormat="1"/>
    <row r="171" s="173" customFormat="1"/>
    <row r="172" s="173" customFormat="1"/>
    <row r="173" s="173" customFormat="1"/>
    <row r="174" s="173" customFormat="1"/>
    <row r="175" s="173" customFormat="1"/>
    <row r="176" s="173" customFormat="1"/>
    <row r="177" s="173" customFormat="1"/>
    <row r="178" s="173" customFormat="1"/>
    <row r="179" s="173" customFormat="1"/>
    <row r="180" s="173" customFormat="1"/>
    <row r="181" s="173" customFormat="1"/>
    <row r="182" s="173" customFormat="1"/>
    <row r="183" s="173" customFormat="1"/>
    <row r="184" s="173" customFormat="1"/>
    <row r="185" s="173" customFormat="1"/>
    <row r="186" s="173" customFormat="1"/>
    <row r="187" s="173" customFormat="1"/>
    <row r="188" s="173" customFormat="1"/>
    <row r="189" s="173" customFormat="1"/>
    <row r="190" s="173" customFormat="1"/>
    <row r="191" s="173" customFormat="1"/>
    <row r="192" s="173" customFormat="1"/>
    <row r="193" s="173" customFormat="1"/>
    <row r="194" s="173" customFormat="1"/>
    <row r="195" s="173" customFormat="1"/>
    <row r="196" s="173" customFormat="1"/>
    <row r="197" s="173" customFormat="1"/>
    <row r="198" s="173" customFormat="1"/>
    <row r="199" s="173" customFormat="1"/>
    <row r="200" s="173" customFormat="1"/>
    <row r="201" s="173" customFormat="1"/>
    <row r="202" s="173" customFormat="1"/>
    <row r="203" s="173" customFormat="1"/>
    <row r="204" s="173" customFormat="1"/>
    <row r="205" s="173" customFormat="1"/>
    <row r="206" s="173" customFormat="1"/>
    <row r="207" s="173" customFormat="1"/>
    <row r="208" s="173" customFormat="1"/>
    <row r="209" s="173" customFormat="1"/>
    <row r="210" s="173" customFormat="1"/>
    <row r="211" s="173" customFormat="1"/>
    <row r="212" s="173" customFormat="1"/>
    <row r="213" s="173" customFormat="1"/>
    <row r="214" s="173" customFormat="1"/>
    <row r="215" s="173" customFormat="1"/>
    <row r="216" s="173" customFormat="1"/>
    <row r="217" s="173" customFormat="1"/>
    <row r="218" s="173" customFormat="1"/>
    <row r="219" s="173" customFormat="1"/>
    <row r="220" s="173" customFormat="1"/>
    <row r="221" s="173" customFormat="1"/>
    <row r="222" s="173" customFormat="1"/>
    <row r="223" s="173" customFormat="1"/>
    <row r="224" s="173" customFormat="1"/>
    <row r="225" s="173" customFormat="1"/>
    <row r="226" s="173" customFormat="1"/>
    <row r="227" s="173" customFormat="1"/>
    <row r="228" s="173" customFormat="1"/>
    <row r="229" s="173" customFormat="1"/>
    <row r="230" s="173" customFormat="1"/>
    <row r="231" s="173" customFormat="1"/>
    <row r="232" s="173" customFormat="1"/>
    <row r="233" s="173" customFormat="1"/>
    <row r="234" s="173" customFormat="1"/>
    <row r="235" s="173" customFormat="1"/>
    <row r="236" s="173" customFormat="1"/>
    <row r="237" s="173" customFormat="1"/>
    <row r="238" s="173" customFormat="1"/>
    <row r="239" s="173" customFormat="1"/>
    <row r="240" s="173" customFormat="1"/>
    <row r="241" s="173" customFormat="1"/>
    <row r="242" s="173" customFormat="1"/>
    <row r="243" s="173" customFormat="1"/>
    <row r="244" s="173" customFormat="1"/>
    <row r="245" s="173" customFormat="1"/>
    <row r="246" s="173" customFormat="1"/>
    <row r="247" s="173" customFormat="1"/>
    <row r="248" s="173" customFormat="1"/>
    <row r="249" s="173" customFormat="1"/>
    <row r="250" s="173" customFormat="1"/>
    <row r="251" s="173" customFormat="1"/>
    <row r="252" s="173" customFormat="1"/>
    <row r="253" s="173" customFormat="1"/>
    <row r="254" s="173" customFormat="1"/>
    <row r="255" s="173" customFormat="1"/>
    <row r="256" s="173" customFormat="1"/>
    <row r="257" s="173" customFormat="1"/>
    <row r="258" s="173" customFormat="1"/>
    <row r="259" s="173" customFormat="1"/>
    <row r="260" s="173" customFormat="1"/>
    <row r="261" s="173" customFormat="1"/>
    <row r="262" s="173" customFormat="1"/>
    <row r="263" s="173" customFormat="1"/>
    <row r="264" s="173" customFormat="1"/>
    <row r="265" s="173" customFormat="1"/>
    <row r="266" s="173" customFormat="1"/>
    <row r="267" s="173" customFormat="1"/>
    <row r="268" s="173" customFormat="1"/>
    <row r="269" s="173" customFormat="1"/>
    <row r="270" s="173" customFormat="1"/>
    <row r="271" s="173" customFormat="1"/>
    <row r="272" s="173" customFormat="1"/>
    <row r="273" s="173" customFormat="1"/>
    <row r="274" s="173" customFormat="1"/>
    <row r="275" s="173" customFormat="1"/>
    <row r="276" s="173" customFormat="1"/>
    <row r="277" s="173" customFormat="1"/>
    <row r="278" s="173" customFormat="1"/>
    <row r="279" s="173" customFormat="1"/>
    <row r="280" s="173" customFormat="1"/>
    <row r="281" s="173" customFormat="1"/>
    <row r="282" s="173" customFormat="1"/>
    <row r="283" s="173" customFormat="1"/>
    <row r="284" s="173" customFormat="1"/>
    <row r="285" s="173" customFormat="1"/>
    <row r="286" s="173" customFormat="1"/>
    <row r="287" s="173" customFormat="1"/>
    <row r="288" s="173" customFormat="1"/>
    <row r="289" s="173" customFormat="1"/>
    <row r="290" s="173" customFormat="1"/>
    <row r="291" s="173" customFormat="1"/>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8517D-BBFF-46F1-B92D-7F22D0B50B09}">
  <sheetPr>
    <tabColor theme="4" tint="0.59999389629810485"/>
  </sheetPr>
  <dimension ref="A1:N157"/>
  <sheetViews>
    <sheetView workbookViewId="0">
      <selection sqref="A1:XFD1048576"/>
    </sheetView>
  </sheetViews>
  <sheetFormatPr defaultColWidth="9.140625" defaultRowHeight="14.45"/>
  <cols>
    <col min="1" max="1" width="18.7109375" style="190" customWidth="1"/>
    <col min="2" max="2" width="62.28515625" style="190" bestFit="1" customWidth="1"/>
    <col min="12" max="12" width="10.28515625" customWidth="1"/>
    <col min="13" max="13" width="9.5703125" customWidth="1"/>
  </cols>
  <sheetData>
    <row r="1" spans="1:14" ht="75" customHeight="1">
      <c r="A1" s="187"/>
      <c r="B1" s="761"/>
      <c r="C1" s="762" t="s">
        <v>538</v>
      </c>
      <c r="D1" s="188"/>
      <c r="E1" s="763"/>
      <c r="F1" s="763"/>
      <c r="G1" s="763"/>
      <c r="H1" s="763"/>
      <c r="I1" s="763"/>
      <c r="J1" s="763"/>
      <c r="K1" s="763"/>
      <c r="L1" s="763"/>
      <c r="M1" s="763"/>
      <c r="N1" s="189"/>
    </row>
    <row r="2" spans="1:14" ht="11.25" customHeight="1"/>
    <row r="3" spans="1:14" ht="30" customHeight="1">
      <c r="A3" s="671" t="s">
        <v>985</v>
      </c>
      <c r="B3" s="671"/>
      <c r="C3" s="671"/>
      <c r="D3" s="671"/>
      <c r="E3" s="671"/>
      <c r="F3" s="671"/>
      <c r="G3" s="671"/>
      <c r="H3" s="671"/>
      <c r="I3" s="671"/>
      <c r="J3" s="671"/>
      <c r="K3" s="671"/>
      <c r="L3" s="671"/>
      <c r="M3" s="671"/>
    </row>
    <row r="4" spans="1:14">
      <c r="A4" s="191" t="s">
        <v>986</v>
      </c>
    </row>
    <row r="5" spans="1:14" ht="11.25" customHeight="1"/>
    <row r="6" spans="1:14" ht="15" thickBot="1">
      <c r="A6" s="192" t="s">
        <v>987</v>
      </c>
    </row>
    <row r="7" spans="1:14">
      <c r="A7" s="193"/>
      <c r="B7" s="194"/>
      <c r="C7" s="705" t="s">
        <v>988</v>
      </c>
      <c r="D7" s="706"/>
      <c r="E7" s="706"/>
      <c r="F7" s="706"/>
      <c r="G7" s="706"/>
      <c r="H7" s="706"/>
      <c r="I7" s="706"/>
      <c r="J7" s="707"/>
      <c r="K7" s="705" t="s">
        <v>989</v>
      </c>
      <c r="L7" s="706"/>
      <c r="M7" s="707"/>
    </row>
    <row r="8" spans="1:14" ht="29.45" thickBot="1">
      <c r="A8" s="195" t="s">
        <v>990</v>
      </c>
      <c r="B8" s="196" t="s">
        <v>991</v>
      </c>
      <c r="C8" s="197">
        <v>2005</v>
      </c>
      <c r="D8" s="197">
        <v>2010</v>
      </c>
      <c r="E8" s="197">
        <v>2015</v>
      </c>
      <c r="F8" s="198">
        <v>2020</v>
      </c>
      <c r="G8" s="197">
        <v>2025</v>
      </c>
      <c r="H8" s="198">
        <v>2030</v>
      </c>
      <c r="I8" s="197">
        <v>2035</v>
      </c>
      <c r="J8" s="198">
        <v>2040</v>
      </c>
      <c r="K8" s="199">
        <v>2045</v>
      </c>
      <c r="L8" s="198">
        <v>2050</v>
      </c>
      <c r="M8" s="196">
        <v>2055</v>
      </c>
    </row>
    <row r="9" spans="1:14">
      <c r="A9" s="708" t="s">
        <v>597</v>
      </c>
      <c r="B9" s="200" t="s">
        <v>992</v>
      </c>
      <c r="C9" s="201">
        <v>474.05392456054699</v>
      </c>
      <c r="D9" s="202">
        <v>555.158142</v>
      </c>
      <c r="E9" s="203">
        <v>624.38342299999999</v>
      </c>
      <c r="F9" s="204">
        <v>698.30908199999999</v>
      </c>
      <c r="G9" s="203">
        <v>763.49041699999998</v>
      </c>
      <c r="H9" s="204">
        <v>827.59405500000003</v>
      </c>
      <c r="I9" s="203">
        <v>893.85522500000002</v>
      </c>
      <c r="J9" s="204">
        <v>963.15045199999997</v>
      </c>
      <c r="K9" s="205">
        <v>1035.2836796098636</v>
      </c>
      <c r="L9" s="201">
        <v>1104.2357550631532</v>
      </c>
      <c r="M9" s="206">
        <v>1173.1878305164391</v>
      </c>
    </row>
    <row r="10" spans="1:14">
      <c r="A10" s="709"/>
      <c r="B10" s="207" t="s">
        <v>993</v>
      </c>
      <c r="C10" s="208">
        <v>1071.72741699219</v>
      </c>
      <c r="D10" s="209">
        <v>1148.7</v>
      </c>
      <c r="E10" s="210">
        <v>1199.292725</v>
      </c>
      <c r="F10" s="211">
        <v>1294.2116699999999</v>
      </c>
      <c r="G10" s="210">
        <v>1370.3057859999999</v>
      </c>
      <c r="H10" s="211">
        <v>1442.165649</v>
      </c>
      <c r="I10" s="210">
        <v>1511.2280270000001</v>
      </c>
      <c r="J10" s="211">
        <v>1585.314453</v>
      </c>
      <c r="K10" s="212">
        <v>1660.6786948948102</v>
      </c>
      <c r="L10" s="208">
        <v>1734.6365791216485</v>
      </c>
      <c r="M10" s="213">
        <v>1808.5944633484905</v>
      </c>
    </row>
    <row r="11" spans="1:14" ht="28.9">
      <c r="A11" s="709"/>
      <c r="B11" s="207" t="s">
        <v>994</v>
      </c>
      <c r="C11" s="208">
        <v>2.2607712745666499</v>
      </c>
      <c r="D11" s="209">
        <v>2.0691401478175564</v>
      </c>
      <c r="E11" s="210">
        <v>1.9207639999999999</v>
      </c>
      <c r="F11" s="210">
        <v>1.853351</v>
      </c>
      <c r="G11" s="210">
        <v>1.794791</v>
      </c>
      <c r="H11" s="210">
        <v>1.7425999999999999</v>
      </c>
      <c r="I11" s="210">
        <v>1.690685</v>
      </c>
      <c r="J11" s="211">
        <v>1.6459680000000001</v>
      </c>
      <c r="K11" s="212">
        <v>1.6040808211336051</v>
      </c>
      <c r="L11" s="208">
        <v>1.5708933270526471</v>
      </c>
      <c r="M11" s="213">
        <v>1.5416069075250673</v>
      </c>
    </row>
    <row r="12" spans="1:14">
      <c r="A12" s="709"/>
      <c r="B12" s="207" t="s">
        <v>995</v>
      </c>
      <c r="C12" s="208"/>
      <c r="D12" s="209">
        <v>1211.8785</v>
      </c>
      <c r="E12" s="214">
        <v>1265.2543271554064</v>
      </c>
      <c r="F12" s="209">
        <v>1415.0577275854735</v>
      </c>
      <c r="G12" s="209">
        <v>1547.1415772211101</v>
      </c>
      <c r="H12" s="209">
        <v>1677.041575168211</v>
      </c>
      <c r="I12" s="209">
        <v>1811.3136089484544</v>
      </c>
      <c r="J12" s="215">
        <v>1951.7338740985208</v>
      </c>
      <c r="K12" s="212">
        <v>2097.9050807691788</v>
      </c>
      <c r="L12" s="215">
        <v>2237.6299815592188</v>
      </c>
      <c r="M12" s="216">
        <v>2377.3548823492515</v>
      </c>
    </row>
    <row r="13" spans="1:14">
      <c r="A13" s="709"/>
      <c r="B13" s="207" t="s">
        <v>996</v>
      </c>
      <c r="C13" s="208"/>
      <c r="D13" s="209">
        <v>1020.9886241416605</v>
      </c>
      <c r="E13" s="214">
        <v>1065.9569211531359</v>
      </c>
      <c r="F13" s="214">
        <v>1192.1639358801374</v>
      </c>
      <c r="G13" s="214">
        <v>1303.4425070494606</v>
      </c>
      <c r="H13" s="214">
        <v>1412.8812174317432</v>
      </c>
      <c r="I13" s="214">
        <v>1526.0032994143785</v>
      </c>
      <c r="J13" s="217">
        <v>1644.3051698718323</v>
      </c>
      <c r="K13" s="218">
        <v>1767.4521183388622</v>
      </c>
      <c r="L13" s="214">
        <v>1885.1681552319608</v>
      </c>
      <c r="M13" s="219">
        <v>2002.8841921250532</v>
      </c>
    </row>
    <row r="14" spans="1:14">
      <c r="A14" s="709"/>
      <c r="B14" s="207" t="s">
        <v>997</v>
      </c>
      <c r="C14" s="208"/>
      <c r="D14" s="209">
        <v>1211.8785</v>
      </c>
      <c r="E14" s="214">
        <v>1265.253824875</v>
      </c>
      <c r="F14" s="215">
        <v>1365.3933118499999</v>
      </c>
      <c r="G14" s="209">
        <v>1445.6726042299997</v>
      </c>
      <c r="H14" s="215">
        <v>1521.4847596949999</v>
      </c>
      <c r="I14" s="209">
        <v>1594.3455684850001</v>
      </c>
      <c r="J14" s="215">
        <v>1672.5067479149998</v>
      </c>
      <c r="K14" s="212">
        <v>1752.0160231140246</v>
      </c>
      <c r="L14" s="215">
        <v>1830.041590973339</v>
      </c>
      <c r="M14" s="216">
        <v>1908.0671588326575</v>
      </c>
    </row>
    <row r="15" spans="1:14" ht="15" thickBot="1">
      <c r="A15" s="710"/>
      <c r="B15" s="207" t="s">
        <v>998</v>
      </c>
      <c r="C15" s="220"/>
      <c r="D15" s="221">
        <v>1</v>
      </c>
      <c r="E15" s="221">
        <v>0.99999960302020263</v>
      </c>
      <c r="F15" s="215">
        <v>0.96490290483045071</v>
      </c>
      <c r="G15" s="209">
        <v>0.93441519865727907</v>
      </c>
      <c r="H15" s="215">
        <v>0.90724331598183039</v>
      </c>
      <c r="I15" s="209">
        <v>0.88021508843550644</v>
      </c>
      <c r="J15" s="215">
        <v>0.85693381157690252</v>
      </c>
      <c r="K15" s="222">
        <v>0.83512645027374788</v>
      </c>
      <c r="L15" s="223">
        <v>0.81784817242131103</v>
      </c>
      <c r="M15" s="224">
        <v>0.80260089606274776</v>
      </c>
    </row>
    <row r="16" spans="1:14">
      <c r="A16" s="711" t="s">
        <v>999</v>
      </c>
      <c r="B16" s="225" t="s">
        <v>992</v>
      </c>
      <c r="C16" s="226">
        <v>153.66319274902301</v>
      </c>
      <c r="D16" s="227">
        <v>141.57605000000001</v>
      </c>
      <c r="E16" s="228">
        <v>145.05102500000001</v>
      </c>
      <c r="F16" s="229">
        <v>161.20468099999999</v>
      </c>
      <c r="G16" s="228">
        <v>178.025375</v>
      </c>
      <c r="H16" s="229">
        <v>192.435776</v>
      </c>
      <c r="I16" s="228">
        <v>206.46096800000001</v>
      </c>
      <c r="J16" s="230">
        <v>221.61811800000001</v>
      </c>
      <c r="K16" s="231">
        <v>226.38389895560158</v>
      </c>
      <c r="L16" s="226">
        <v>237.80156578604056</v>
      </c>
      <c r="M16" s="232">
        <v>249.21923261647862</v>
      </c>
    </row>
    <row r="17" spans="1:13">
      <c r="A17" s="712"/>
      <c r="B17" s="233" t="s">
        <v>993</v>
      </c>
      <c r="C17" s="234">
        <v>2239.73071289063</v>
      </c>
      <c r="D17" s="235">
        <v>1991.767212</v>
      </c>
      <c r="E17" s="236">
        <v>2061.9201659999999</v>
      </c>
      <c r="F17" s="237">
        <v>2216.056885</v>
      </c>
      <c r="G17" s="236">
        <v>2389.0192870000001</v>
      </c>
      <c r="H17" s="237">
        <v>2553.6560060000002</v>
      </c>
      <c r="I17" s="236">
        <v>2735.857422</v>
      </c>
      <c r="J17" s="238">
        <v>2922.0390619999998</v>
      </c>
      <c r="K17" s="239">
        <v>2932.2261699559167</v>
      </c>
      <c r="L17" s="234">
        <v>3052.9973534769306</v>
      </c>
      <c r="M17" s="240">
        <v>3173.7685369979517</v>
      </c>
    </row>
    <row r="18" spans="1:13" ht="28.9">
      <c r="A18" s="712"/>
      <c r="B18" s="233" t="s">
        <v>994</v>
      </c>
      <c r="C18" s="234">
        <v>14.575585365295399</v>
      </c>
      <c r="D18" s="235">
        <v>14.068531999999999</v>
      </c>
      <c r="E18" s="236">
        <v>14.215137</v>
      </c>
      <c r="F18" s="237">
        <v>13.746852000000001</v>
      </c>
      <c r="G18" s="236">
        <v>13.419543000000001</v>
      </c>
      <c r="H18" s="237">
        <v>13.270173</v>
      </c>
      <c r="I18" s="236">
        <v>13.251208</v>
      </c>
      <c r="J18" s="238">
        <v>13.185019</v>
      </c>
      <c r="K18" s="239">
        <v>12.952450167540338</v>
      </c>
      <c r="L18" s="234">
        <v>12.838424101142516</v>
      </c>
      <c r="M18" s="240">
        <v>12.734845957422706</v>
      </c>
    </row>
    <row r="19" spans="1:13">
      <c r="A19" s="712"/>
      <c r="B19" s="233" t="s">
        <v>995</v>
      </c>
      <c r="C19" s="234"/>
      <c r="D19" s="235">
        <v>2101.3143853008228</v>
      </c>
      <c r="E19" s="235">
        <v>2175.3258029455233</v>
      </c>
      <c r="F19" s="235">
        <v>2417.5816898563935</v>
      </c>
      <c r="G19" s="235">
        <v>2669.8411253319505</v>
      </c>
      <c r="H19" s="235">
        <v>2885.9534701160842</v>
      </c>
      <c r="I19" s="235">
        <v>3096.28884726261</v>
      </c>
      <c r="J19" s="241">
        <v>3323.6001640500353</v>
      </c>
      <c r="K19" s="239">
        <v>3395.0724358516754</v>
      </c>
      <c r="L19" s="234">
        <v>3566.3028374685482</v>
      </c>
      <c r="M19" s="240">
        <v>3737.5332390854082</v>
      </c>
    </row>
    <row r="20" spans="1:13">
      <c r="A20" s="712"/>
      <c r="B20" s="233" t="s">
        <v>1000</v>
      </c>
      <c r="C20" s="234"/>
      <c r="D20" s="235">
        <v>248.19468555354138</v>
      </c>
      <c r="E20" s="235">
        <v>244.73734451034423</v>
      </c>
      <c r="F20" s="235">
        <v>271.99260088356596</v>
      </c>
      <c r="G20" s="235">
        <v>300.37331713414795</v>
      </c>
      <c r="H20" s="235">
        <v>324.68726647762355</v>
      </c>
      <c r="I20" s="235">
        <v>348.35127192899989</v>
      </c>
      <c r="J20" s="235">
        <v>373.92517353600311</v>
      </c>
      <c r="K20" s="239">
        <v>381.96623753808029</v>
      </c>
      <c r="L20" s="234">
        <v>401.2306961007514</v>
      </c>
      <c r="M20" s="240">
        <v>420.49515466342103</v>
      </c>
    </row>
    <row r="21" spans="1:13">
      <c r="A21" s="712"/>
      <c r="B21" s="233" t="s">
        <v>1001</v>
      </c>
      <c r="C21" s="234"/>
      <c r="D21" s="235">
        <v>933.62670841738793</v>
      </c>
      <c r="E21" s="235">
        <v>920.62132947126963</v>
      </c>
      <c r="F21" s="235">
        <v>1023.146632291719</v>
      </c>
      <c r="G21" s="235">
        <v>1129.9055447013995</v>
      </c>
      <c r="H21" s="235">
        <v>1221.3666186706055</v>
      </c>
      <c r="I21" s="235">
        <v>1310.3828176607872</v>
      </c>
      <c r="J21" s="235">
        <v>1406.5834173049154</v>
      </c>
      <c r="K21" s="239">
        <v>1436.8312531910444</v>
      </c>
      <c r="L21" s="234">
        <v>1509.2978049916865</v>
      </c>
      <c r="M21" s="240">
        <v>1581.764356792323</v>
      </c>
    </row>
    <row r="22" spans="1:13">
      <c r="A22" s="712"/>
      <c r="B22" s="233" t="s">
        <v>1002</v>
      </c>
      <c r="C22" s="234"/>
      <c r="D22" s="235">
        <v>854.85136572265901</v>
      </c>
      <c r="E22" s="235">
        <v>842.94332383225958</v>
      </c>
      <c r="F22" s="235">
        <v>936.81798952788586</v>
      </c>
      <c r="G22" s="235">
        <v>1034.5690513320014</v>
      </c>
      <c r="H22" s="235">
        <v>1118.3130394678712</v>
      </c>
      <c r="I22" s="235">
        <v>1199.8184404939282</v>
      </c>
      <c r="J22" s="235">
        <v>1287.9020538349862</v>
      </c>
      <c r="K22" s="239">
        <v>1315.5977094801033</v>
      </c>
      <c r="L22" s="234">
        <v>1381.9498502420147</v>
      </c>
      <c r="M22" s="240">
        <v>1448.3019910039213</v>
      </c>
    </row>
    <row r="23" spans="1:13">
      <c r="A23" s="712"/>
      <c r="B23" s="233" t="s">
        <v>1003</v>
      </c>
      <c r="C23" s="234"/>
      <c r="D23" s="235">
        <v>169.38330714319585</v>
      </c>
      <c r="E23" s="235">
        <v>167.02380513164971</v>
      </c>
      <c r="F23" s="235">
        <v>185.62446715322253</v>
      </c>
      <c r="G23" s="235">
        <v>204.99321216440123</v>
      </c>
      <c r="H23" s="235">
        <v>221.58654549998386</v>
      </c>
      <c r="I23" s="235">
        <v>237.73631717889461</v>
      </c>
      <c r="J23" s="235">
        <v>255.1895193741303</v>
      </c>
      <c r="K23" s="239">
        <v>260.6772356424471</v>
      </c>
      <c r="L23" s="234">
        <v>273.82448613409537</v>
      </c>
      <c r="M23" s="240">
        <v>286.97173662574261</v>
      </c>
    </row>
    <row r="24" spans="1:13">
      <c r="A24" s="712"/>
      <c r="B24" s="233" t="s">
        <v>996</v>
      </c>
      <c r="C24" s="234"/>
      <c r="D24" s="235"/>
      <c r="E24" s="235"/>
      <c r="F24" s="242"/>
      <c r="G24" s="235"/>
      <c r="H24" s="242"/>
      <c r="I24" s="235"/>
      <c r="J24" s="240"/>
      <c r="K24" s="239"/>
      <c r="L24" s="234"/>
      <c r="M24" s="240"/>
    </row>
    <row r="25" spans="1:13">
      <c r="A25" s="712"/>
      <c r="B25" s="233" t="s">
        <v>1000</v>
      </c>
      <c r="C25" s="234"/>
      <c r="D25" s="235">
        <v>204.35891651253638</v>
      </c>
      <c r="E25" s="235">
        <v>201.51220580224731</v>
      </c>
      <c r="F25" s="235">
        <v>223.95368012020344</v>
      </c>
      <c r="G25" s="235">
        <v>247.32183729844206</v>
      </c>
      <c r="H25" s="235">
        <v>267.34149377453326</v>
      </c>
      <c r="I25" s="235">
        <v>286.82599846328009</v>
      </c>
      <c r="J25" s="235">
        <v>307.88307634449831</v>
      </c>
      <c r="K25" s="239">
        <v>314.50393981467107</v>
      </c>
      <c r="L25" s="234">
        <v>330.36593891544896</v>
      </c>
      <c r="M25" s="240">
        <v>346.22793801622561</v>
      </c>
    </row>
    <row r="26" spans="1:13">
      <c r="A26" s="712"/>
      <c r="B26" s="233" t="s">
        <v>1001</v>
      </c>
      <c r="C26" s="234"/>
      <c r="D26" s="235">
        <v>724.3327123082413</v>
      </c>
      <c r="E26" s="235">
        <v>714.24278951393001</v>
      </c>
      <c r="F26" s="235">
        <v>793.7846770827249</v>
      </c>
      <c r="G26" s="235">
        <v>876.61111284296999</v>
      </c>
      <c r="H26" s="235">
        <v>947.56907407250526</v>
      </c>
      <c r="I26" s="235">
        <v>1016.630235533091</v>
      </c>
      <c r="J26" s="235">
        <v>1091.2652482610677</v>
      </c>
      <c r="K26" s="239">
        <v>1114.7323329227668</v>
      </c>
      <c r="L26" s="234">
        <v>1170.9538329550028</v>
      </c>
      <c r="M26" s="240">
        <v>1227.1753329872349</v>
      </c>
    </row>
    <row r="27" spans="1:13">
      <c r="A27" s="712"/>
      <c r="B27" s="233" t="s">
        <v>1002</v>
      </c>
      <c r="C27" s="234"/>
      <c r="D27" s="235">
        <v>683.45326282221049</v>
      </c>
      <c r="E27" s="235">
        <v>673.93278895955598</v>
      </c>
      <c r="F27" s="235">
        <v>748.98553981032228</v>
      </c>
      <c r="G27" s="235">
        <v>827.13746751752217</v>
      </c>
      <c r="H27" s="235">
        <v>894.09074644785449</v>
      </c>
      <c r="I27" s="235">
        <v>959.25427604203173</v>
      </c>
      <c r="J27" s="235">
        <v>1029.6770832726484</v>
      </c>
      <c r="K27" s="239">
        <v>1051.8197468696749</v>
      </c>
      <c r="L27" s="234">
        <v>1104.8682520453449</v>
      </c>
      <c r="M27" s="240">
        <v>1157.9167572210108</v>
      </c>
    </row>
    <row r="28" spans="1:13">
      <c r="A28" s="712"/>
      <c r="B28" s="233" t="s">
        <v>1003</v>
      </c>
      <c r="C28" s="234"/>
      <c r="D28" s="235">
        <v>157.32286337235578</v>
      </c>
      <c r="E28" s="235">
        <v>155.13136281158648</v>
      </c>
      <c r="F28" s="235">
        <v>172.4076190094973</v>
      </c>
      <c r="G28" s="235">
        <v>190.3972690906096</v>
      </c>
      <c r="H28" s="235">
        <v>205.80912258003823</v>
      </c>
      <c r="I28" s="235">
        <v>220.80899692531889</v>
      </c>
      <c r="J28" s="235">
        <v>237.01949482314237</v>
      </c>
      <c r="K28" s="239">
        <v>242.11647427919226</v>
      </c>
      <c r="L28" s="234">
        <v>254.32761319072108</v>
      </c>
      <c r="M28" s="240">
        <v>266.53875210224896</v>
      </c>
    </row>
    <row r="29" spans="1:13">
      <c r="A29" s="712"/>
      <c r="B29" s="233" t="s">
        <v>997</v>
      </c>
      <c r="C29" s="234"/>
      <c r="D29" s="235">
        <v>2101.31440866</v>
      </c>
      <c r="E29" s="235">
        <v>2175.3257751299998</v>
      </c>
      <c r="F29" s="242">
        <v>2337.940013675</v>
      </c>
      <c r="G29" s="235">
        <v>2520.415347785</v>
      </c>
      <c r="H29" s="242">
        <v>2694.1070863300001</v>
      </c>
      <c r="I29" s="235">
        <v>2886.3295802099997</v>
      </c>
      <c r="J29" s="240">
        <v>3082.7512104099997</v>
      </c>
      <c r="K29" s="239">
        <v>3093.4986093034918</v>
      </c>
      <c r="L29" s="234">
        <v>3220.9122079181616</v>
      </c>
      <c r="M29" s="240">
        <v>3348.3258065328387</v>
      </c>
    </row>
    <row r="30" spans="1:13" ht="15" thickBot="1">
      <c r="A30" s="712"/>
      <c r="B30" s="233" t="s">
        <v>998</v>
      </c>
      <c r="C30" s="243"/>
      <c r="D30" s="244">
        <v>1.00000001111646</v>
      </c>
      <c r="E30" s="244">
        <v>0.99999998721316896</v>
      </c>
      <c r="F30" s="245">
        <v>0.96705729675421048</v>
      </c>
      <c r="G30" s="246">
        <v>0.9440319590071593</v>
      </c>
      <c r="H30" s="245">
        <v>0.93352408977738399</v>
      </c>
      <c r="I30" s="246">
        <v>0.93219002573411947</v>
      </c>
      <c r="J30" s="247">
        <v>0.92753371592491896</v>
      </c>
      <c r="K30" s="248">
        <v>0.91117308032559485</v>
      </c>
      <c r="L30" s="245">
        <v>0.90315162640659152</v>
      </c>
      <c r="M30" s="249">
        <v>0.89586515820584101</v>
      </c>
    </row>
    <row r="31" spans="1:13" ht="18">
      <c r="A31" s="713" t="s">
        <v>569</v>
      </c>
      <c r="B31" s="250" t="s">
        <v>992</v>
      </c>
      <c r="C31" s="251">
        <v>224.15490722656301</v>
      </c>
      <c r="D31" s="252">
        <v>301.88516199999998</v>
      </c>
      <c r="E31" s="253">
        <v>315.14694200000002</v>
      </c>
      <c r="F31" s="254">
        <v>397.13443000000001</v>
      </c>
      <c r="G31" s="253">
        <v>444.06924400000003</v>
      </c>
      <c r="H31" s="254">
        <v>459.27142300000003</v>
      </c>
      <c r="I31" s="253">
        <v>455.50756799999999</v>
      </c>
      <c r="J31" s="255">
        <v>448.54836999999998</v>
      </c>
      <c r="K31" s="256">
        <v>475.18606820000059</v>
      </c>
      <c r="L31" s="256">
        <v>486.61268860000018</v>
      </c>
      <c r="M31" s="256">
        <v>498.03930899999978</v>
      </c>
    </row>
    <row r="32" spans="1:13">
      <c r="A32" s="714"/>
      <c r="B32" s="257" t="s">
        <v>995</v>
      </c>
      <c r="C32" s="258">
        <v>7242.1597155312929</v>
      </c>
      <c r="D32" s="259">
        <v>5792.608883731129</v>
      </c>
      <c r="E32" s="259">
        <v>6183.12402071407</v>
      </c>
      <c r="F32" s="260">
        <v>7791.7031909057532</v>
      </c>
      <c r="G32" s="259">
        <v>8712.555457500639</v>
      </c>
      <c r="H32" s="260">
        <v>9010.8193643168288</v>
      </c>
      <c r="I32" s="259">
        <v>8936.9732336411107</v>
      </c>
      <c r="J32" s="261">
        <v>8800.4350713298118</v>
      </c>
      <c r="K32" s="262">
        <v>9323.0617246354159</v>
      </c>
      <c r="L32" s="259">
        <v>9547.2498783342671</v>
      </c>
      <c r="M32" s="261">
        <v>9771.4380320331184</v>
      </c>
    </row>
    <row r="33" spans="1:13">
      <c r="A33" s="714"/>
      <c r="B33" s="257" t="s">
        <v>1004</v>
      </c>
      <c r="C33" s="258"/>
      <c r="D33" s="259">
        <v>3130.9217367050533</v>
      </c>
      <c r="E33" s="259">
        <v>3382.5002467663494</v>
      </c>
      <c r="F33" s="259">
        <v>4262.4792706204125</v>
      </c>
      <c r="G33" s="259">
        <v>4766.2348169361139</v>
      </c>
      <c r="H33" s="259">
        <v>4929.4011605235009</v>
      </c>
      <c r="I33" s="259">
        <v>4889.0033689869651</v>
      </c>
      <c r="J33" s="259">
        <v>4814.3096759341033</v>
      </c>
      <c r="K33" s="262">
        <v>5100.2144674036945</v>
      </c>
      <c r="L33" s="259">
        <v>5222.8574036715136</v>
      </c>
      <c r="M33" s="261">
        <v>5345.5003399393327</v>
      </c>
    </row>
    <row r="34" spans="1:13">
      <c r="A34" s="714"/>
      <c r="B34" s="257" t="s">
        <v>1005</v>
      </c>
      <c r="C34" s="258"/>
      <c r="D34" s="259">
        <v>615.62583864413671</v>
      </c>
      <c r="E34" s="259">
        <v>665.09313430522843</v>
      </c>
      <c r="F34" s="259">
        <v>838.1213573356531</v>
      </c>
      <c r="G34" s="259">
        <v>937.17363546720776</v>
      </c>
      <c r="H34" s="259">
        <v>969.25665304374877</v>
      </c>
      <c r="I34" s="259">
        <v>961.31332951621016</v>
      </c>
      <c r="J34" s="259">
        <v>946.62648286398826</v>
      </c>
      <c r="K34" s="262">
        <v>1002.8432751770646</v>
      </c>
      <c r="L34" s="259">
        <v>1026.9582696876309</v>
      </c>
      <c r="M34" s="261">
        <v>1051.0732641981974</v>
      </c>
    </row>
    <row r="35" spans="1:13">
      <c r="A35" s="714"/>
      <c r="B35" s="257" t="s">
        <v>1006</v>
      </c>
      <c r="C35" s="258"/>
      <c r="D35" s="259">
        <v>1557.5782230669624</v>
      </c>
      <c r="E35" s="259">
        <v>1682.7340850194523</v>
      </c>
      <c r="F35" s="259">
        <v>2120.5080952229951</v>
      </c>
      <c r="G35" s="259">
        <v>2371.117575329733</v>
      </c>
      <c r="H35" s="259">
        <v>2452.2899472002077</v>
      </c>
      <c r="I35" s="259">
        <v>2432.192759966289</v>
      </c>
      <c r="J35" s="259">
        <v>2395.0339679288932</v>
      </c>
      <c r="K35" s="262">
        <v>2537.2665481441318</v>
      </c>
      <c r="L35" s="259">
        <v>2598.279241148965</v>
      </c>
      <c r="M35" s="261">
        <v>2659.2919341537981</v>
      </c>
    </row>
    <row r="36" spans="1:13">
      <c r="A36" s="714"/>
      <c r="B36" s="257" t="s">
        <v>1007</v>
      </c>
      <c r="C36" s="258"/>
      <c r="D36" s="259">
        <v>419.11913429414074</v>
      </c>
      <c r="E36" s="259">
        <v>452.79655462303896</v>
      </c>
      <c r="F36" s="259">
        <v>570.59446772669128</v>
      </c>
      <c r="G36" s="259">
        <v>638.02942976758322</v>
      </c>
      <c r="H36" s="259">
        <v>659.87160354937009</v>
      </c>
      <c r="I36" s="259">
        <v>654.46377517164558</v>
      </c>
      <c r="J36" s="259">
        <v>644.46494460282622</v>
      </c>
      <c r="K36" s="262">
        <v>682.73743391052369</v>
      </c>
      <c r="L36" s="259">
        <v>699.1549638261564</v>
      </c>
      <c r="M36" s="261">
        <v>715.572493741789</v>
      </c>
    </row>
    <row r="37" spans="1:13">
      <c r="A37" s="714"/>
      <c r="B37" s="257" t="s">
        <v>996</v>
      </c>
      <c r="C37" s="258"/>
      <c r="D37" s="259"/>
      <c r="E37" s="259"/>
      <c r="F37" s="260"/>
      <c r="G37" s="259"/>
      <c r="H37" s="260"/>
      <c r="I37" s="259"/>
      <c r="J37" s="261"/>
      <c r="K37" s="262"/>
      <c r="L37" s="259"/>
      <c r="M37" s="261"/>
    </row>
    <row r="38" spans="1:13">
      <c r="A38" s="714"/>
      <c r="B38" s="257" t="s">
        <v>1004</v>
      </c>
      <c r="C38" s="258"/>
      <c r="D38" s="259">
        <v>2915.3822325219985</v>
      </c>
      <c r="E38" s="259">
        <v>3149.6415273866896</v>
      </c>
      <c r="F38" s="259">
        <v>3969.0408694590546</v>
      </c>
      <c r="G38" s="259">
        <v>4438.1167815285744</v>
      </c>
      <c r="H38" s="259">
        <v>4590.0503969439706</v>
      </c>
      <c r="I38" s="259">
        <v>4552.4336777848739</v>
      </c>
      <c r="J38" s="259">
        <v>4482.8820620242914</v>
      </c>
      <c r="K38" s="262">
        <v>4749.1045419641896</v>
      </c>
      <c r="L38" s="259">
        <v>4863.304470102863</v>
      </c>
      <c r="M38" s="261">
        <v>4977.5043982415364</v>
      </c>
    </row>
    <row r="39" spans="1:13">
      <c r="A39" s="714"/>
      <c r="B39" s="257" t="s">
        <v>1005</v>
      </c>
      <c r="C39" s="258"/>
      <c r="D39" s="259">
        <v>551.70360203743724</v>
      </c>
      <c r="E39" s="259">
        <v>596.03456329043127</v>
      </c>
      <c r="F39" s="259">
        <v>751.09675838975568</v>
      </c>
      <c r="G39" s="259">
        <v>839.86414793849394</v>
      </c>
      <c r="H39" s="259">
        <v>868.61589169277102</v>
      </c>
      <c r="I39" s="259">
        <v>861.4973467467961</v>
      </c>
      <c r="J39" s="259">
        <v>848.33547846256681</v>
      </c>
      <c r="K39" s="262">
        <v>898.71511633225509</v>
      </c>
      <c r="L39" s="259">
        <v>920.32618022764666</v>
      </c>
      <c r="M39" s="261">
        <v>941.93724412303834</v>
      </c>
    </row>
    <row r="40" spans="1:13">
      <c r="A40" s="714"/>
      <c r="B40" s="257" t="s">
        <v>1006</v>
      </c>
      <c r="C40" s="258"/>
      <c r="D40" s="259">
        <v>1442.0294627072517</v>
      </c>
      <c r="E40" s="259">
        <v>1557.9006515138333</v>
      </c>
      <c r="F40" s="259">
        <v>1963.1984473946595</v>
      </c>
      <c r="G40" s="259">
        <v>2195.2164922001862</v>
      </c>
      <c r="H40" s="259">
        <v>2270.3671010502312</v>
      </c>
      <c r="I40" s="259">
        <v>2251.7608213272201</v>
      </c>
      <c r="J40" s="259">
        <v>2217.3586499800717</v>
      </c>
      <c r="K40" s="262">
        <v>2349.0397226798336</v>
      </c>
      <c r="L40" s="259">
        <v>2405.5261961096176</v>
      </c>
      <c r="M40" s="261">
        <v>2462.0126695394015</v>
      </c>
    </row>
    <row r="41" spans="1:13">
      <c r="A41" s="714"/>
      <c r="B41" s="257" t="s">
        <v>1007</v>
      </c>
      <c r="C41" s="258"/>
      <c r="D41" s="259">
        <v>407.81898498538715</v>
      </c>
      <c r="E41" s="259">
        <v>440.58840602026333</v>
      </c>
      <c r="F41" s="259">
        <v>555.21029136137349</v>
      </c>
      <c r="G41" s="259">
        <v>620.82709460840465</v>
      </c>
      <c r="H41" s="259">
        <v>642.08036703788832</v>
      </c>
      <c r="I41" s="259">
        <v>636.81834271229172</v>
      </c>
      <c r="J41" s="259">
        <v>627.08909725447154</v>
      </c>
      <c r="K41" s="262">
        <v>664.32969656191165</v>
      </c>
      <c r="L41" s="259">
        <v>680.30458255091946</v>
      </c>
      <c r="M41" s="261">
        <v>696.27946853992717</v>
      </c>
    </row>
    <row r="42" spans="1:13">
      <c r="A42" s="714"/>
      <c r="B42" s="257" t="s">
        <v>998</v>
      </c>
      <c r="C42" s="263"/>
      <c r="D42" s="264">
        <v>1.0000000401880873</v>
      </c>
      <c r="E42" s="264">
        <v>0.99999999039578225</v>
      </c>
      <c r="F42" s="260">
        <v>0.92493101445734627</v>
      </c>
      <c r="G42" s="259">
        <v>0.88554409371625309</v>
      </c>
      <c r="H42" s="260">
        <v>0.86286178255605084</v>
      </c>
      <c r="I42" s="259">
        <v>0.84852482722670386</v>
      </c>
      <c r="J42" s="261">
        <v>0.83905339127275858</v>
      </c>
      <c r="K42" s="262">
        <v>0.85017501315572785</v>
      </c>
      <c r="L42" s="259">
        <v>0.84920294563430543</v>
      </c>
      <c r="M42" s="261">
        <v>0.84827548281122511</v>
      </c>
    </row>
    <row r="43" spans="1:13">
      <c r="A43" s="764" t="s">
        <v>1008</v>
      </c>
      <c r="B43" s="765" t="s">
        <v>1009</v>
      </c>
      <c r="C43" s="265">
        <v>2744.65087890625</v>
      </c>
      <c r="D43" s="766">
        <v>2160.8791500000002</v>
      </c>
      <c r="E43" s="767">
        <v>2502.851318</v>
      </c>
      <c r="F43" s="266">
        <v>2740.892578</v>
      </c>
      <c r="G43" s="767">
        <v>2830.9907229999999</v>
      </c>
      <c r="H43" s="266">
        <v>2791.1423340000001</v>
      </c>
      <c r="I43" s="767">
        <v>2675.4433589999999</v>
      </c>
      <c r="J43" s="768">
        <v>2579.820557</v>
      </c>
      <c r="K43" s="769">
        <v>2755.5113614162947</v>
      </c>
      <c r="L43" s="265">
        <v>2783.773027900299</v>
      </c>
      <c r="M43" s="770">
        <v>2812.0346943843015</v>
      </c>
    </row>
    <row r="44" spans="1:13" ht="28.9">
      <c r="A44" s="715"/>
      <c r="B44" s="257" t="s">
        <v>1010</v>
      </c>
      <c r="C44" s="258">
        <v>12.244438171386699</v>
      </c>
      <c r="D44" s="259">
        <v>7.1579519999999999</v>
      </c>
      <c r="E44" s="267">
        <v>7.9418550000000003</v>
      </c>
      <c r="F44" s="268">
        <v>6.901675</v>
      </c>
      <c r="G44" s="267">
        <v>6.3751119999999997</v>
      </c>
      <c r="H44" s="268">
        <v>6.0773260000000002</v>
      </c>
      <c r="I44" s="267">
        <v>5.8735429999999997</v>
      </c>
      <c r="J44" s="269">
        <v>5.7514880000000002</v>
      </c>
      <c r="K44" s="262">
        <v>5.7988050277949865</v>
      </c>
      <c r="L44" s="259">
        <v>5.7207160707405729</v>
      </c>
      <c r="M44" s="261">
        <v>5.6462103363497818</v>
      </c>
    </row>
    <row r="45" spans="1:13">
      <c r="A45" s="715"/>
      <c r="B45" s="257" t="s">
        <v>1011</v>
      </c>
      <c r="C45" s="258">
        <v>2895.6067019777438</v>
      </c>
      <c r="D45" s="259">
        <v>2279.7278715591756</v>
      </c>
      <c r="E45" s="259">
        <v>2640.5081394955673</v>
      </c>
      <c r="F45" s="259">
        <v>3327.4531817888706</v>
      </c>
      <c r="G45" s="259">
        <v>3720.7038908270392</v>
      </c>
      <c r="H45" s="259">
        <v>3848.0777347006965</v>
      </c>
      <c r="I45" s="259">
        <v>3816.5416845638651</v>
      </c>
      <c r="J45" s="270">
        <v>3758.2329513527989</v>
      </c>
      <c r="K45" s="262">
        <v>3981.4210885060638</v>
      </c>
      <c r="L45" s="259">
        <v>4077.1608217925286</v>
      </c>
      <c r="M45" s="261">
        <v>4172.9005550789934</v>
      </c>
    </row>
    <row r="46" spans="1:13">
      <c r="A46" s="716"/>
      <c r="B46" s="271" t="s">
        <v>1012</v>
      </c>
      <c r="C46" s="272">
        <v>2895.6066772460936</v>
      </c>
      <c r="D46" s="273">
        <v>2279.7275032500002</v>
      </c>
      <c r="E46" s="273">
        <v>2640.5081404899997</v>
      </c>
      <c r="F46" s="274">
        <v>2891.6416697899999</v>
      </c>
      <c r="G46" s="273">
        <v>2986.6952127649997</v>
      </c>
      <c r="H46" s="274">
        <v>2944.6551623699997</v>
      </c>
      <c r="I46" s="273">
        <v>2822.5927437449996</v>
      </c>
      <c r="J46" s="275">
        <v>2721.7106876349999</v>
      </c>
      <c r="K46" s="276">
        <v>2907.0644862941908</v>
      </c>
      <c r="L46" s="273">
        <v>2936.8805444348154</v>
      </c>
      <c r="M46" s="275">
        <v>2966.6966025754377</v>
      </c>
    </row>
    <row r="47" spans="1:13">
      <c r="A47" s="715" t="s">
        <v>1013</v>
      </c>
      <c r="B47" s="257" t="s">
        <v>1014</v>
      </c>
      <c r="C47" s="258">
        <v>4119.9560546875</v>
      </c>
      <c r="D47" s="259">
        <v>3329.7456050000001</v>
      </c>
      <c r="E47" s="267">
        <v>3357.9296880000002</v>
      </c>
      <c r="F47" s="268">
        <v>4090.1860350000002</v>
      </c>
      <c r="G47" s="267">
        <v>4482.1391599999997</v>
      </c>
      <c r="H47" s="268">
        <v>4578.6127930000002</v>
      </c>
      <c r="I47" s="267">
        <v>4512.4653319999998</v>
      </c>
      <c r="J47" s="269">
        <v>4419.2646480000003</v>
      </c>
      <c r="K47" s="277">
        <v>4757.5067659709821</v>
      </c>
      <c r="L47" s="258">
        <v>4901.1110663065483</v>
      </c>
      <c r="M47" s="261">
        <v>5044.7153666421073</v>
      </c>
    </row>
    <row r="48" spans="1:13" ht="28.9">
      <c r="A48" s="715"/>
      <c r="B48" s="257" t="s">
        <v>1015</v>
      </c>
      <c r="C48" s="258">
        <v>18.379947662353501</v>
      </c>
      <c r="D48" s="259">
        <v>11.02984</v>
      </c>
      <c r="E48" s="267">
        <v>10.655124000000001</v>
      </c>
      <c r="F48" s="268">
        <v>10.299248</v>
      </c>
      <c r="G48" s="267">
        <v>10.093334</v>
      </c>
      <c r="H48" s="268">
        <v>9.9692959999999999</v>
      </c>
      <c r="I48" s="267">
        <v>9.9064549999999993</v>
      </c>
      <c r="J48" s="269">
        <v>9.8523700000000005</v>
      </c>
      <c r="K48" s="262">
        <v>10.011881838186804</v>
      </c>
      <c r="L48" s="259">
        <v>10.071893275958745</v>
      </c>
      <c r="M48" s="261">
        <v>10.129151003705431</v>
      </c>
    </row>
    <row r="49" spans="1:13">
      <c r="A49" s="715"/>
      <c r="B49" s="257" t="s">
        <v>1011</v>
      </c>
      <c r="C49" s="258">
        <v>4346.5530135535491</v>
      </c>
      <c r="D49" s="259">
        <v>3512.8810121719539</v>
      </c>
      <c r="E49" s="259">
        <v>3542.6158812185026</v>
      </c>
      <c r="F49" s="259">
        <v>4464.2500091168831</v>
      </c>
      <c r="G49" s="259">
        <v>4991.8515666736002</v>
      </c>
      <c r="H49" s="259">
        <v>5162.7416296161318</v>
      </c>
      <c r="I49" s="259">
        <v>5120.431549077246</v>
      </c>
      <c r="J49" s="270">
        <v>5042.2021199770134</v>
      </c>
      <c r="K49" s="262">
        <v>5341.640636129353</v>
      </c>
      <c r="L49" s="259">
        <v>5470.0890565417394</v>
      </c>
      <c r="M49" s="261">
        <v>5598.5374769541259</v>
      </c>
    </row>
    <row r="50" spans="1:13" ht="15" thickBot="1">
      <c r="A50" s="717"/>
      <c r="B50" s="278" t="s">
        <v>1016</v>
      </c>
      <c r="C50" s="279">
        <v>4346.5536376953123</v>
      </c>
      <c r="D50" s="280">
        <v>3512.8816132749998</v>
      </c>
      <c r="E50" s="280">
        <v>3542.6158208400002</v>
      </c>
      <c r="F50" s="281">
        <v>4315.1462669249995</v>
      </c>
      <c r="G50" s="280">
        <v>4728.6568137999993</v>
      </c>
      <c r="H50" s="281">
        <v>4830.4364966149997</v>
      </c>
      <c r="I50" s="280">
        <v>4760.6509252599999</v>
      </c>
      <c r="J50" s="282">
        <v>4662.3242036399997</v>
      </c>
      <c r="K50" s="283">
        <v>5019.1696380993862</v>
      </c>
      <c r="L50" s="280">
        <v>5170.6721749534081</v>
      </c>
      <c r="M50" s="282">
        <v>5322.1747118074227</v>
      </c>
    </row>
    <row r="51" spans="1:13">
      <c r="A51" s="718" t="s">
        <v>1017</v>
      </c>
      <c r="B51" s="284" t="s">
        <v>992</v>
      </c>
      <c r="C51" s="285">
        <v>22.540349960327099</v>
      </c>
      <c r="D51" s="286">
        <v>19.313880999999999</v>
      </c>
      <c r="E51" s="287">
        <v>22.565615000000001</v>
      </c>
      <c r="F51" s="288">
        <v>25.019855</v>
      </c>
      <c r="G51" s="287">
        <v>27.276409000000001</v>
      </c>
      <c r="H51" s="288">
        <v>29.271837000000001</v>
      </c>
      <c r="I51" s="287">
        <v>30.529619</v>
      </c>
      <c r="J51" s="289">
        <v>31.85125</v>
      </c>
      <c r="K51" s="290">
        <v>33.740577545632505</v>
      </c>
      <c r="L51" s="285">
        <v>35.450461001319582</v>
      </c>
      <c r="M51" s="291">
        <v>37.160344457006659</v>
      </c>
    </row>
    <row r="52" spans="1:13">
      <c r="A52" s="719"/>
      <c r="B52" s="292" t="s">
        <v>993</v>
      </c>
      <c r="C52" s="293">
        <v>209.47463989257801</v>
      </c>
      <c r="D52" s="294">
        <v>253.72013899999999</v>
      </c>
      <c r="E52" s="295">
        <v>220.482742</v>
      </c>
      <c r="F52" s="296">
        <v>231.85755900000001</v>
      </c>
      <c r="G52" s="295">
        <v>233.72006200000001</v>
      </c>
      <c r="H52" s="296">
        <v>242.796539</v>
      </c>
      <c r="I52" s="295">
        <v>232.20609999999999</v>
      </c>
      <c r="J52" s="297">
        <v>224.66166699999999</v>
      </c>
      <c r="K52" s="298">
        <v>234.73330002685552</v>
      </c>
      <c r="L52" s="293">
        <v>235.53738203580733</v>
      </c>
      <c r="M52" s="299">
        <v>236.34146404475919</v>
      </c>
    </row>
    <row r="53" spans="1:13" ht="28.9">
      <c r="A53" s="719"/>
      <c r="B53" s="292" t="s">
        <v>994</v>
      </c>
      <c r="C53" s="293">
        <v>9.2933177947997994</v>
      </c>
      <c r="D53" s="294">
        <v>13.136673999999999</v>
      </c>
      <c r="E53" s="295">
        <v>9.77074</v>
      </c>
      <c r="F53" s="296">
        <v>9.2669429999999995</v>
      </c>
      <c r="G53" s="295">
        <v>8.5685789999999997</v>
      </c>
      <c r="H53" s="296">
        <v>8.2945440000000001</v>
      </c>
      <c r="I53" s="295">
        <v>7.6059289999999997</v>
      </c>
      <c r="J53" s="297">
        <v>7.0534650000000001</v>
      </c>
      <c r="K53" s="298">
        <v>6.9570030243077507</v>
      </c>
      <c r="L53" s="293">
        <v>6.6441274776945738</v>
      </c>
      <c r="M53" s="299">
        <v>6.3600450291357973</v>
      </c>
    </row>
    <row r="54" spans="1:13">
      <c r="A54" s="719"/>
      <c r="B54" s="292" t="s">
        <v>995</v>
      </c>
      <c r="C54" s="293">
        <v>220.99574033362552</v>
      </c>
      <c r="D54" s="294">
        <v>267.67476708224262</v>
      </c>
      <c r="E54" s="294">
        <v>232.6093087458805</v>
      </c>
      <c r="F54" s="294">
        <v>257.9079354350485</v>
      </c>
      <c r="G54" s="294">
        <v>281.16878899865628</v>
      </c>
      <c r="H54" s="294">
        <v>301.73792162509585</v>
      </c>
      <c r="I54" s="294">
        <v>314.70330287320331</v>
      </c>
      <c r="J54" s="300">
        <v>328.32684795837497</v>
      </c>
      <c r="K54" s="301">
        <v>347.80228323386507</v>
      </c>
      <c r="L54" s="294">
        <v>365.42798537685508</v>
      </c>
      <c r="M54" s="299">
        <v>383.05368751984514</v>
      </c>
    </row>
    <row r="55" spans="1:13">
      <c r="A55" s="719"/>
      <c r="B55" s="292" t="s">
        <v>997</v>
      </c>
      <c r="C55" s="293">
        <v>220.99574508666979</v>
      </c>
      <c r="D55" s="294">
        <v>267.67474664499997</v>
      </c>
      <c r="E55" s="294">
        <v>232.60929281</v>
      </c>
      <c r="F55" s="302">
        <v>244.60972474499999</v>
      </c>
      <c r="G55" s="294">
        <v>246.57466540999999</v>
      </c>
      <c r="H55" s="302">
        <v>256.15034864500001</v>
      </c>
      <c r="I55" s="294">
        <v>244.97743549999998</v>
      </c>
      <c r="J55" s="299">
        <v>237.01805868499997</v>
      </c>
      <c r="K55" s="301">
        <v>247.64363152833255</v>
      </c>
      <c r="L55" s="294">
        <v>248.49193804777673</v>
      </c>
      <c r="M55" s="299">
        <v>249.34024456722091</v>
      </c>
    </row>
    <row r="56" spans="1:13">
      <c r="A56" s="720"/>
      <c r="B56" s="303" t="s">
        <v>998</v>
      </c>
      <c r="C56" s="304">
        <v>1.0000000215074021</v>
      </c>
      <c r="D56" s="305">
        <v>0.99999992364897572</v>
      </c>
      <c r="E56" s="306">
        <v>0.99999993149078781</v>
      </c>
      <c r="F56" s="307">
        <v>0.94843814841285667</v>
      </c>
      <c r="G56" s="308">
        <v>0.87696314476489912</v>
      </c>
      <c r="H56" s="307">
        <v>0.84891666007848487</v>
      </c>
      <c r="I56" s="307">
        <v>0.77843935307759871</v>
      </c>
      <c r="J56" s="309">
        <v>0.72189667143836178</v>
      </c>
      <c r="K56" s="301">
        <v>0.71202416851822381</v>
      </c>
      <c r="L56" s="294">
        <v>0.68000248473448011</v>
      </c>
      <c r="M56" s="299">
        <v>0.6509276706918613</v>
      </c>
    </row>
    <row r="57" spans="1:13">
      <c r="A57" s="721" t="s">
        <v>1018</v>
      </c>
      <c r="B57" s="292" t="s">
        <v>992</v>
      </c>
      <c r="C57" s="293">
        <v>8.46930027008057</v>
      </c>
      <c r="D57" s="294">
        <v>5.6083460000000001</v>
      </c>
      <c r="E57" s="295">
        <v>8.1092479999999991</v>
      </c>
      <c r="F57" s="296">
        <v>9.6043889999999994</v>
      </c>
      <c r="G57" s="295">
        <v>10.166302999999999</v>
      </c>
      <c r="H57" s="296">
        <v>11.058609000000001</v>
      </c>
      <c r="I57" s="295">
        <v>11.799562</v>
      </c>
      <c r="J57" s="297">
        <v>12.639805000000001</v>
      </c>
      <c r="K57" s="771">
        <v>13.408352968194151</v>
      </c>
      <c r="L57" s="310">
        <v>14.236443564735055</v>
      </c>
      <c r="M57" s="772">
        <v>15.064534161275958</v>
      </c>
    </row>
    <row r="58" spans="1:13">
      <c r="A58" s="721"/>
      <c r="B58" s="292" t="s">
        <v>993</v>
      </c>
      <c r="C58" s="293">
        <v>451.16394042968801</v>
      </c>
      <c r="D58" s="294">
        <v>247.77973900000001</v>
      </c>
      <c r="E58" s="295">
        <v>368.156677</v>
      </c>
      <c r="F58" s="296">
        <v>430.93170199999997</v>
      </c>
      <c r="G58" s="295">
        <v>447.85247800000002</v>
      </c>
      <c r="H58" s="296">
        <v>465.27633700000001</v>
      </c>
      <c r="I58" s="295">
        <v>476.17111199999999</v>
      </c>
      <c r="J58" s="297">
        <v>494.84353599999997</v>
      </c>
      <c r="K58" s="298">
        <v>516.84303607114998</v>
      </c>
      <c r="L58" s="293">
        <v>537.74772404724717</v>
      </c>
      <c r="M58" s="299">
        <v>558.65241202334437</v>
      </c>
    </row>
    <row r="59" spans="1:13" ht="28.9">
      <c r="A59" s="721"/>
      <c r="B59" s="292" t="s">
        <v>994</v>
      </c>
      <c r="C59" s="293">
        <v>53.2705078125</v>
      </c>
      <c r="D59" s="294">
        <v>44.180542000000003</v>
      </c>
      <c r="E59" s="295">
        <v>45.399608999999998</v>
      </c>
      <c r="F59" s="296">
        <v>44.868201999999997</v>
      </c>
      <c r="G59" s="295">
        <v>44.052643000000003</v>
      </c>
      <c r="H59" s="296">
        <v>42.073672999999999</v>
      </c>
      <c r="I59" s="295">
        <v>40.354984000000002</v>
      </c>
      <c r="J59" s="297">
        <v>39.149619999999999</v>
      </c>
      <c r="K59" s="298">
        <v>38.546347735411594</v>
      </c>
      <c r="L59" s="293">
        <v>37.772616566913975</v>
      </c>
      <c r="M59" s="299">
        <v>37.083948699813419</v>
      </c>
    </row>
    <row r="60" spans="1:13">
      <c r="A60" s="721"/>
      <c r="B60" s="292" t="s">
        <v>995</v>
      </c>
      <c r="C60" s="293">
        <v>475.97794214494076</v>
      </c>
      <c r="D60" s="294">
        <v>261.40765313372628</v>
      </c>
      <c r="E60" s="294">
        <v>388.40530635065363</v>
      </c>
      <c r="F60" s="294">
        <v>460.01745807451545</v>
      </c>
      <c r="G60" s="294">
        <v>486.93122114018092</v>
      </c>
      <c r="H60" s="294">
        <v>529.66963354149436</v>
      </c>
      <c r="I60" s="294">
        <v>565.15875373567712</v>
      </c>
      <c r="J60" s="300">
        <v>605.40352610223852</v>
      </c>
      <c r="K60" s="298">
        <v>642.21435110495406</v>
      </c>
      <c r="L60" s="293">
        <v>681.87706481596217</v>
      </c>
      <c r="M60" s="299">
        <v>721.53977852697028</v>
      </c>
    </row>
    <row r="61" spans="1:13">
      <c r="A61" s="721"/>
      <c r="B61" s="292" t="s">
        <v>1019</v>
      </c>
      <c r="C61" s="293"/>
      <c r="D61" s="294">
        <v>228.55914849358095</v>
      </c>
      <c r="E61" s="294">
        <v>279.73546529093557</v>
      </c>
      <c r="F61" s="294">
        <v>331.31163651057949</v>
      </c>
      <c r="G61" s="294">
        <v>350.69534191008029</v>
      </c>
      <c r="H61" s="294">
        <v>381.47620273612648</v>
      </c>
      <c r="I61" s="294">
        <v>407.03601200743185</v>
      </c>
      <c r="J61" s="294">
        <v>436.0209149925733</v>
      </c>
      <c r="K61" s="298">
        <v>462.5326363607191</v>
      </c>
      <c r="L61" s="293">
        <v>491.09833176507942</v>
      </c>
      <c r="M61" s="299">
        <v>519.66402716943969</v>
      </c>
    </row>
    <row r="62" spans="1:13">
      <c r="A62" s="721"/>
      <c r="B62" s="292" t="s">
        <v>1020</v>
      </c>
      <c r="C62" s="293"/>
      <c r="D62" s="294">
        <v>88.789193439273078</v>
      </c>
      <c r="E62" s="294">
        <v>108.66984105971804</v>
      </c>
      <c r="F62" s="294">
        <v>128.70582156393593</v>
      </c>
      <c r="G62" s="294">
        <v>136.23587923010061</v>
      </c>
      <c r="H62" s="294">
        <v>148.19343080536785</v>
      </c>
      <c r="I62" s="294">
        <v>158.12274172824519</v>
      </c>
      <c r="J62" s="294">
        <v>169.38261110966513</v>
      </c>
      <c r="K62" s="298">
        <v>179.68171474423488</v>
      </c>
      <c r="L62" s="293">
        <v>190.77873305088269</v>
      </c>
      <c r="M62" s="299">
        <v>201.8757513575305</v>
      </c>
    </row>
    <row r="63" spans="1:13">
      <c r="A63" s="721"/>
      <c r="B63" s="292" t="s">
        <v>996</v>
      </c>
      <c r="C63" s="293"/>
      <c r="D63" s="294"/>
      <c r="E63" s="294"/>
      <c r="F63" s="302"/>
      <c r="G63" s="294"/>
      <c r="H63" s="302"/>
      <c r="I63" s="294"/>
      <c r="J63" s="299"/>
      <c r="K63" s="298"/>
      <c r="L63" s="293"/>
      <c r="M63" s="299"/>
    </row>
    <row r="64" spans="1:13">
      <c r="A64" s="721"/>
      <c r="B64" s="292" t="s">
        <v>1019</v>
      </c>
      <c r="C64" s="293"/>
      <c r="D64" s="294">
        <v>228.26074665363285</v>
      </c>
      <c r="E64" s="294">
        <v>279.37024876780919</v>
      </c>
      <c r="F64" s="294">
        <v>330.87908326306098</v>
      </c>
      <c r="G64" s="294">
        <v>350.23748171950416</v>
      </c>
      <c r="H64" s="294">
        <v>380.97815572491237</v>
      </c>
      <c r="I64" s="294">
        <v>406.50459466663108</v>
      </c>
      <c r="J64" s="294">
        <v>435.45165559452613</v>
      </c>
      <c r="K64" s="298">
        <v>461.92876383741049</v>
      </c>
      <c r="L64" s="293">
        <v>490.45716449280002</v>
      </c>
      <c r="M64" s="299">
        <v>518.98556514818938</v>
      </c>
    </row>
    <row r="65" spans="1:13">
      <c r="A65" s="721"/>
      <c r="B65" s="292" t="s">
        <v>997</v>
      </c>
      <c r="C65" s="293">
        <v>475.9779571533208</v>
      </c>
      <c r="D65" s="294">
        <v>261.407624645</v>
      </c>
      <c r="E65" s="294">
        <v>388.40529423499999</v>
      </c>
      <c r="F65" s="302">
        <v>454.63294560999992</v>
      </c>
      <c r="G65" s="294">
        <v>472.48436428999997</v>
      </c>
      <c r="H65" s="302">
        <v>490.86653553499997</v>
      </c>
      <c r="I65" s="294">
        <v>502.36052315999996</v>
      </c>
      <c r="J65" s="299">
        <v>522.05993047999993</v>
      </c>
      <c r="K65" s="298">
        <v>545.26940305506321</v>
      </c>
      <c r="L65" s="293">
        <v>567.32384886984573</v>
      </c>
      <c r="M65" s="299">
        <v>589.37829468462826</v>
      </c>
    </row>
    <row r="66" spans="1:13" ht="15" thickBot="1">
      <c r="A66" s="722"/>
      <c r="B66" s="311" t="s">
        <v>998</v>
      </c>
      <c r="C66" s="312">
        <v>1.0000000315316713</v>
      </c>
      <c r="D66" s="313">
        <v>0.99999989101800979</v>
      </c>
      <c r="E66" s="313">
        <v>0.99999996880667319</v>
      </c>
      <c r="F66" s="314">
        <v>0.98829498235337987</v>
      </c>
      <c r="G66" s="314">
        <v>0.97033080602974542</v>
      </c>
      <c r="H66" s="314">
        <v>0.92674094275133756</v>
      </c>
      <c r="I66" s="314">
        <v>0.88888391065239047</v>
      </c>
      <c r="J66" s="315">
        <v>0.86233381202975712</v>
      </c>
      <c r="K66" s="316">
        <v>0.84904580864147083</v>
      </c>
      <c r="L66" s="314">
        <v>0.83200312511312546</v>
      </c>
      <c r="M66" s="315">
        <v>0.81683409872127788</v>
      </c>
    </row>
    <row r="67" spans="1:13" ht="18">
      <c r="A67" s="723" t="s">
        <v>1021</v>
      </c>
      <c r="B67" s="317" t="s">
        <v>992</v>
      </c>
      <c r="C67" s="318">
        <v>73.466018676757798</v>
      </c>
      <c r="D67" s="319">
        <v>102.142471</v>
      </c>
      <c r="E67" s="320">
        <v>131.344955</v>
      </c>
      <c r="F67" s="321">
        <v>146.92245500000001</v>
      </c>
      <c r="G67" s="320">
        <v>164.62550400000001</v>
      </c>
      <c r="H67" s="321">
        <v>164.68884299999999</v>
      </c>
      <c r="I67" s="320">
        <v>158.96772799999999</v>
      </c>
      <c r="J67" s="322">
        <v>148.204071</v>
      </c>
      <c r="K67" s="323">
        <v>155.75335699999999</v>
      </c>
      <c r="L67" s="323">
        <v>155.4439026</v>
      </c>
      <c r="M67" s="323">
        <v>155.13444820000001</v>
      </c>
    </row>
    <row r="68" spans="1:13">
      <c r="A68" s="703"/>
      <c r="B68" s="324" t="s">
        <v>993</v>
      </c>
      <c r="C68" s="325">
        <v>1469.9580078125</v>
      </c>
      <c r="D68" s="326">
        <v>1271.547607</v>
      </c>
      <c r="E68" s="327">
        <v>1441.387207</v>
      </c>
      <c r="F68" s="328">
        <v>1491.57251</v>
      </c>
      <c r="G68" s="327">
        <v>1555.166504</v>
      </c>
      <c r="H68" s="328">
        <v>1479.319336</v>
      </c>
      <c r="I68" s="327">
        <v>1367.8271480000001</v>
      </c>
      <c r="J68" s="329">
        <v>1279.8317870000001</v>
      </c>
      <c r="K68" s="330">
        <v>1383.5711494397324</v>
      </c>
      <c r="L68" s="325">
        <v>1375.5700130148812</v>
      </c>
      <c r="M68" s="331">
        <v>1367.56887659003</v>
      </c>
    </row>
    <row r="69" spans="1:13" ht="28.9">
      <c r="A69" s="703"/>
      <c r="B69" s="324" t="s">
        <v>994</v>
      </c>
      <c r="C69" s="325">
        <v>20.008680343627901</v>
      </c>
      <c r="D69" s="326">
        <v>12.448766000000001</v>
      </c>
      <c r="E69" s="327">
        <v>10.974057999999999</v>
      </c>
      <c r="F69" s="328">
        <v>10.152108</v>
      </c>
      <c r="G69" s="327">
        <v>9.4466920000000005</v>
      </c>
      <c r="H69" s="328">
        <v>8.9825110000000006</v>
      </c>
      <c r="I69" s="327">
        <v>8.6044339999999995</v>
      </c>
      <c r="J69" s="329">
        <v>8.6356059999999992</v>
      </c>
      <c r="K69" s="330">
        <v>8.8830903942554027</v>
      </c>
      <c r="L69" s="325">
        <v>8.849301838198194</v>
      </c>
      <c r="M69" s="331">
        <v>8.8153784827142587</v>
      </c>
    </row>
    <row r="70" spans="1:13">
      <c r="A70" s="703"/>
      <c r="B70" s="324" t="s">
        <v>995</v>
      </c>
      <c r="C70" s="325">
        <v>1550.8057784324674</v>
      </c>
      <c r="D70" s="326">
        <v>1341.4828447485293</v>
      </c>
      <c r="E70" s="326">
        <v>1520.6634476571462</v>
      </c>
      <c r="F70" s="326">
        <v>1701.0139975193715</v>
      </c>
      <c r="G70" s="326">
        <v>1905.9733697798695</v>
      </c>
      <c r="H70" s="326">
        <v>1906.7066853618128</v>
      </c>
      <c r="I70" s="326">
        <v>1840.469725896236</v>
      </c>
      <c r="J70" s="332">
        <v>1715.8520748945743</v>
      </c>
      <c r="K70" s="333">
        <v>1803.2549239504046</v>
      </c>
      <c r="L70" s="326">
        <v>1799.6721750370818</v>
      </c>
      <c r="M70" s="331">
        <v>1796.0894261237593</v>
      </c>
    </row>
    <row r="71" spans="1:13">
      <c r="A71" s="703"/>
      <c r="B71" s="324" t="s">
        <v>1022</v>
      </c>
      <c r="C71" s="325"/>
      <c r="D71" s="326">
        <v>959.725762341782</v>
      </c>
      <c r="E71" s="326">
        <v>1128.6474936285406</v>
      </c>
      <c r="F71" s="326">
        <v>1262.5049861527007</v>
      </c>
      <c r="G71" s="326">
        <v>1414.6273260129046</v>
      </c>
      <c r="H71" s="326">
        <v>1415.1715981823149</v>
      </c>
      <c r="I71" s="326">
        <v>1366.010044124067</v>
      </c>
      <c r="J71" s="326">
        <v>1273.5179153222618</v>
      </c>
      <c r="K71" s="333">
        <v>1338.3889468939353</v>
      </c>
      <c r="L71" s="326">
        <v>1335.7298045389639</v>
      </c>
      <c r="M71" s="331">
        <v>1333.0706621839925</v>
      </c>
    </row>
    <row r="72" spans="1:13">
      <c r="A72" s="703"/>
      <c r="B72" s="324" t="s">
        <v>1023</v>
      </c>
      <c r="C72" s="325"/>
      <c r="D72" s="326">
        <v>255.1169747997142</v>
      </c>
      <c r="E72" s="326">
        <v>300.02021982530829</v>
      </c>
      <c r="F72" s="326">
        <v>335.60259125578119</v>
      </c>
      <c r="G72" s="326">
        <v>376.04017526925315</v>
      </c>
      <c r="H72" s="326">
        <v>376.18485521302046</v>
      </c>
      <c r="I72" s="326">
        <v>363.11659400766337</v>
      </c>
      <c r="J72" s="326">
        <v>338.53007875655067</v>
      </c>
      <c r="K72" s="333">
        <v>355.77427702243853</v>
      </c>
      <c r="L72" s="326">
        <v>355.06741639643343</v>
      </c>
      <c r="M72" s="331">
        <v>354.36055577042839</v>
      </c>
    </row>
    <row r="73" spans="1:13">
      <c r="A73" s="703"/>
      <c r="B73" s="324" t="s">
        <v>1024</v>
      </c>
      <c r="C73" s="325"/>
      <c r="D73" s="326">
        <v>78.226972229036448</v>
      </c>
      <c r="E73" s="326">
        <v>91.995734203297289</v>
      </c>
      <c r="F73" s="326">
        <v>102.90642011088975</v>
      </c>
      <c r="G73" s="326">
        <v>115.30586849771166</v>
      </c>
      <c r="H73" s="326">
        <v>115.35023196647757</v>
      </c>
      <c r="I73" s="326">
        <v>111.34308776450577</v>
      </c>
      <c r="J73" s="326">
        <v>103.80408081576184</v>
      </c>
      <c r="K73" s="333">
        <v>109.09170003403081</v>
      </c>
      <c r="L73" s="326">
        <v>108.87495410168464</v>
      </c>
      <c r="M73" s="331">
        <v>108.65820816933847</v>
      </c>
    </row>
    <row r="74" spans="1:13">
      <c r="A74" s="703"/>
      <c r="B74" s="324" t="s">
        <v>1025</v>
      </c>
      <c r="C74" s="325"/>
      <c r="D74" s="326"/>
      <c r="E74" s="326"/>
      <c r="F74" s="334"/>
      <c r="G74" s="326"/>
      <c r="H74" s="334"/>
      <c r="I74" s="326"/>
      <c r="J74" s="331"/>
      <c r="K74" s="333"/>
      <c r="L74" s="326"/>
      <c r="M74" s="331"/>
    </row>
    <row r="75" spans="1:13">
      <c r="A75" s="703"/>
      <c r="B75" s="324" t="s">
        <v>1022</v>
      </c>
      <c r="C75" s="325"/>
      <c r="D75" s="326">
        <v>845.43917976064381</v>
      </c>
      <c r="E75" s="326">
        <v>994.24528203131081</v>
      </c>
      <c r="F75" s="326">
        <v>1112.1626841945138</v>
      </c>
      <c r="G75" s="326">
        <v>1246.1699092593749</v>
      </c>
      <c r="H75" s="326">
        <v>1246.6493681157779</v>
      </c>
      <c r="I75" s="326">
        <v>1203.3420968413802</v>
      </c>
      <c r="J75" s="326">
        <v>1121.8641657731232</v>
      </c>
      <c r="K75" s="333">
        <v>1179.0101900586014</v>
      </c>
      <c r="L75" s="326">
        <v>1176.6677051325239</v>
      </c>
      <c r="M75" s="331">
        <v>1174.3252202064464</v>
      </c>
    </row>
    <row r="76" spans="1:13">
      <c r="A76" s="703"/>
      <c r="B76" s="324" t="s">
        <v>1023</v>
      </c>
      <c r="C76" s="325"/>
      <c r="D76" s="326">
        <v>224.73699715156354</v>
      </c>
      <c r="E76" s="326">
        <v>264.29304965389275</v>
      </c>
      <c r="F76" s="326">
        <v>295.63818187449095</v>
      </c>
      <c r="G76" s="326">
        <v>331.26035562590982</v>
      </c>
      <c r="H76" s="326">
        <v>331.38780671432073</v>
      </c>
      <c r="I76" s="326">
        <v>319.87574726163268</v>
      </c>
      <c r="J76" s="326">
        <v>298.21705672450116</v>
      </c>
      <c r="K76" s="333">
        <v>313.40777204089403</v>
      </c>
      <c r="L76" s="326">
        <v>312.78508617446835</v>
      </c>
      <c r="M76" s="331">
        <v>312.16240030804272</v>
      </c>
    </row>
    <row r="77" spans="1:13">
      <c r="A77" s="703"/>
      <c r="B77" s="324" t="s">
        <v>997</v>
      </c>
      <c r="C77" s="325">
        <v>1550.8056982421874</v>
      </c>
      <c r="D77" s="326">
        <v>1341.4827253849999</v>
      </c>
      <c r="E77" s="326">
        <v>1520.663503385</v>
      </c>
      <c r="F77" s="334">
        <v>1573.6089980499999</v>
      </c>
      <c r="G77" s="326">
        <v>1640.70066172</v>
      </c>
      <c r="H77" s="334">
        <v>1560.6818994799999</v>
      </c>
      <c r="I77" s="326">
        <v>1443.05764114</v>
      </c>
      <c r="J77" s="331">
        <v>1350.222535285</v>
      </c>
      <c r="K77" s="333">
        <v>1459.6675626589176</v>
      </c>
      <c r="L77" s="326">
        <v>1451.2263637306994</v>
      </c>
      <c r="M77" s="331">
        <v>1442.7851648024812</v>
      </c>
    </row>
    <row r="78" spans="1:13">
      <c r="A78" s="724"/>
      <c r="B78" s="335" t="s">
        <v>998</v>
      </c>
      <c r="C78" s="336">
        <v>0.99999994829121663</v>
      </c>
      <c r="D78" s="337">
        <v>0.99999991102120322</v>
      </c>
      <c r="E78" s="337">
        <v>1.000000036647066</v>
      </c>
      <c r="F78" s="338">
        <v>0.92510055787008849</v>
      </c>
      <c r="G78" s="338">
        <v>0.86082034918960737</v>
      </c>
      <c r="H78" s="338">
        <v>0.81852227794745891</v>
      </c>
      <c r="I78" s="338">
        <v>0.78407029511843118</v>
      </c>
      <c r="J78" s="339">
        <v>0.78691080369964916</v>
      </c>
      <c r="K78" s="340">
        <v>0.80946267955348905</v>
      </c>
      <c r="L78" s="338">
        <v>0.80638373135973906</v>
      </c>
      <c r="M78" s="339">
        <v>0.80329249970377936</v>
      </c>
    </row>
    <row r="79" spans="1:13" ht="18">
      <c r="A79" s="703" t="s">
        <v>1026</v>
      </c>
      <c r="B79" s="324" t="s">
        <v>992</v>
      </c>
      <c r="C79" s="325">
        <v>29.627761840820298</v>
      </c>
      <c r="D79" s="326">
        <v>30.641382</v>
      </c>
      <c r="E79" s="327">
        <v>37.339989000000003</v>
      </c>
      <c r="F79" s="328">
        <v>42.331283999999997</v>
      </c>
      <c r="G79" s="327">
        <v>50.611656000000004</v>
      </c>
      <c r="H79" s="328">
        <v>51.879615999999999</v>
      </c>
      <c r="I79" s="327">
        <v>50.266201000000002</v>
      </c>
      <c r="J79" s="329">
        <v>47.575302000000001</v>
      </c>
      <c r="K79" s="773">
        <v>51.575586099999953</v>
      </c>
      <c r="L79" s="773">
        <v>52.589844199999959</v>
      </c>
      <c r="M79" s="773">
        <v>53.604102299999965</v>
      </c>
    </row>
    <row r="80" spans="1:13">
      <c r="A80" s="703"/>
      <c r="B80" s="324" t="s">
        <v>993</v>
      </c>
      <c r="C80" s="325">
        <v>399.37713623046898</v>
      </c>
      <c r="D80" s="326">
        <v>348.97265599999997</v>
      </c>
      <c r="E80" s="327">
        <v>393.59216300000003</v>
      </c>
      <c r="F80" s="328">
        <v>418.66980000000001</v>
      </c>
      <c r="G80" s="327">
        <v>455.24691799999999</v>
      </c>
      <c r="H80" s="328">
        <v>423.25616500000001</v>
      </c>
      <c r="I80" s="327">
        <v>357.36361699999998</v>
      </c>
      <c r="J80" s="329">
        <v>320.08630399999998</v>
      </c>
      <c r="K80" s="330">
        <v>368.81102901381132</v>
      </c>
      <c r="L80" s="325">
        <v>364.19779214936761</v>
      </c>
      <c r="M80" s="331">
        <v>359.58455528492368</v>
      </c>
    </row>
    <row r="81" spans="1:13" ht="28.9">
      <c r="A81" s="703"/>
      <c r="B81" s="324" t="s">
        <v>994</v>
      </c>
      <c r="C81" s="325">
        <v>13.4798288345337</v>
      </c>
      <c r="D81" s="326">
        <v>11.388933</v>
      </c>
      <c r="E81" s="327">
        <v>10.540768</v>
      </c>
      <c r="F81" s="328">
        <v>9.8903160000000003</v>
      </c>
      <c r="G81" s="327">
        <v>8.9949030000000008</v>
      </c>
      <c r="H81" s="328">
        <v>8.1584280000000007</v>
      </c>
      <c r="I81" s="327">
        <v>7.1094220000000004</v>
      </c>
      <c r="J81" s="329">
        <v>6.7279929999999997</v>
      </c>
      <c r="K81" s="330">
        <v>7.1508839143140959</v>
      </c>
      <c r="L81" s="325">
        <v>6.9252494980650257</v>
      </c>
      <c r="M81" s="331">
        <v>6.7081536646668907</v>
      </c>
    </row>
    <row r="82" spans="1:13">
      <c r="A82" s="703"/>
      <c r="B82" s="324" t="s">
        <v>995</v>
      </c>
      <c r="C82" s="325">
        <v>421.34290207463897</v>
      </c>
      <c r="D82" s="326">
        <v>368.16614218980334</v>
      </c>
      <c r="E82" s="326">
        <v>415.23973003598741</v>
      </c>
      <c r="F82" s="326">
        <v>470.7454771943481</v>
      </c>
      <c r="G82" s="326">
        <v>562.82743881135752</v>
      </c>
      <c r="H82" s="326">
        <v>576.92780097526781</v>
      </c>
      <c r="I82" s="326">
        <v>558.98580294639817</v>
      </c>
      <c r="J82" s="332">
        <v>529.06163306209248</v>
      </c>
      <c r="K82" s="330">
        <v>573.54683335905111</v>
      </c>
      <c r="L82" s="325">
        <v>584.82590094610418</v>
      </c>
      <c r="M82" s="331">
        <v>596.10496853315715</v>
      </c>
    </row>
    <row r="83" spans="1:13">
      <c r="A83" s="703"/>
      <c r="B83" s="324" t="s">
        <v>1027</v>
      </c>
      <c r="C83" s="325"/>
      <c r="D83" s="326">
        <v>349.9593058418759</v>
      </c>
      <c r="E83" s="326">
        <v>377.96992567442686</v>
      </c>
      <c r="F83" s="326">
        <v>428.49375952368524</v>
      </c>
      <c r="G83" s="326">
        <v>512.31091301552499</v>
      </c>
      <c r="H83" s="326">
        <v>525.14569845046833</v>
      </c>
      <c r="I83" s="326">
        <v>508.81408282969221</v>
      </c>
      <c r="J83" s="326">
        <v>481.57575410315224</v>
      </c>
      <c r="K83" s="330">
        <v>522.06818927643451</v>
      </c>
      <c r="L83" s="325">
        <v>532.3349051737448</v>
      </c>
      <c r="M83" s="331">
        <v>542.60162107105486</v>
      </c>
    </row>
    <row r="84" spans="1:13">
      <c r="A84" s="703"/>
      <c r="B84" s="324" t="s">
        <v>1028</v>
      </c>
      <c r="C84" s="325"/>
      <c r="D84" s="326">
        <v>34.507811276151834</v>
      </c>
      <c r="E84" s="326">
        <v>37.269804361560574</v>
      </c>
      <c r="F84" s="326">
        <v>42.25171767066292</v>
      </c>
      <c r="G84" s="326">
        <v>50.516525795832543</v>
      </c>
      <c r="H84" s="326">
        <v>51.782102524799548</v>
      </c>
      <c r="I84" s="326">
        <v>50.171720116705984</v>
      </c>
      <c r="J84" s="326">
        <v>47.485878958940276</v>
      </c>
      <c r="K84" s="330">
        <v>51.478644082616654</v>
      </c>
      <c r="L84" s="325">
        <v>52.490995772359476</v>
      </c>
      <c r="M84" s="331">
        <v>53.503347462102298</v>
      </c>
    </row>
    <row r="85" spans="1:13">
      <c r="A85" s="703"/>
      <c r="B85" s="324" t="s">
        <v>1025</v>
      </c>
      <c r="C85" s="325"/>
      <c r="D85" s="326"/>
      <c r="E85" s="326"/>
      <c r="F85" s="334"/>
      <c r="G85" s="326"/>
      <c r="H85" s="334"/>
      <c r="I85" s="326"/>
      <c r="J85" s="331"/>
      <c r="K85" s="330"/>
      <c r="L85" s="325"/>
      <c r="M85" s="331"/>
    </row>
    <row r="86" spans="1:13">
      <c r="A86" s="703"/>
      <c r="B86" s="324" t="s">
        <v>1027</v>
      </c>
      <c r="C86" s="325"/>
      <c r="D86" s="326">
        <v>299.34610263401072</v>
      </c>
      <c r="E86" s="326">
        <v>323.30565947181526</v>
      </c>
      <c r="F86" s="326">
        <v>366.52243496667074</v>
      </c>
      <c r="G86" s="326">
        <v>438.21745153809917</v>
      </c>
      <c r="H86" s="326">
        <v>449.19599371131409</v>
      </c>
      <c r="I86" s="326">
        <v>435.22635380122409</v>
      </c>
      <c r="J86" s="326">
        <v>411.92739472099925</v>
      </c>
      <c r="K86" s="330">
        <v>446.56357227919568</v>
      </c>
      <c r="L86" s="325">
        <v>455.34545445637406</v>
      </c>
      <c r="M86" s="331">
        <v>464.1273366335522</v>
      </c>
    </row>
    <row r="87" spans="1:13">
      <c r="A87" s="703"/>
      <c r="B87" s="324" t="s">
        <v>1028</v>
      </c>
      <c r="C87" s="325"/>
      <c r="D87" s="326">
        <v>33.802148900292373</v>
      </c>
      <c r="E87" s="326">
        <v>36.507661017170264</v>
      </c>
      <c r="F87" s="326">
        <v>41.387697427912016</v>
      </c>
      <c r="G87" s="326">
        <v>49.483495583398039</v>
      </c>
      <c r="H87" s="326">
        <v>50.723192088486208</v>
      </c>
      <c r="I87" s="326">
        <v>49.145740956938802</v>
      </c>
      <c r="J87" s="326">
        <v>46.514823510138214</v>
      </c>
      <c r="K87" s="330">
        <v>50.425939174772559</v>
      </c>
      <c r="L87" s="325">
        <v>51.417588928571881</v>
      </c>
      <c r="M87" s="331">
        <v>52.409238682371203</v>
      </c>
    </row>
    <row r="88" spans="1:13">
      <c r="A88" s="703"/>
      <c r="B88" s="324" t="s">
        <v>997</v>
      </c>
      <c r="C88" s="325">
        <v>421.34287872314474</v>
      </c>
      <c r="D88" s="326">
        <v>368.16615207999996</v>
      </c>
      <c r="E88" s="326">
        <v>415.23973196500003</v>
      </c>
      <c r="F88" s="334">
        <v>441.696639</v>
      </c>
      <c r="G88" s="326">
        <v>480.28549848999995</v>
      </c>
      <c r="H88" s="334">
        <v>446.53525407500001</v>
      </c>
      <c r="I88" s="326">
        <v>377.01861593499996</v>
      </c>
      <c r="J88" s="331">
        <v>337.69105071999996</v>
      </c>
      <c r="K88" s="330">
        <v>389.09563560957093</v>
      </c>
      <c r="L88" s="325">
        <v>384.22867071758282</v>
      </c>
      <c r="M88" s="331">
        <v>379.36170582559447</v>
      </c>
    </row>
    <row r="89" spans="1:13" ht="15" thickBot="1">
      <c r="A89" s="704"/>
      <c r="B89" s="341" t="s">
        <v>998</v>
      </c>
      <c r="C89" s="342">
        <v>0.99999994457840846</v>
      </c>
      <c r="D89" s="343">
        <v>1.0000000268634062</v>
      </c>
      <c r="E89" s="343">
        <v>1.0000000046455397</v>
      </c>
      <c r="F89" s="344">
        <v>0.93829183794291615</v>
      </c>
      <c r="G89" s="344">
        <v>0.85334414310773665</v>
      </c>
      <c r="H89" s="344">
        <v>0.77398810270566665</v>
      </c>
      <c r="I89" s="344">
        <v>0.6744690365081647</v>
      </c>
      <c r="J89" s="345">
        <v>0.63828300828680085</v>
      </c>
      <c r="K89" s="346">
        <v>0.67840255229164481</v>
      </c>
      <c r="L89" s="344">
        <v>0.65699667216516144</v>
      </c>
      <c r="M89" s="345">
        <v>0.63640084523887541</v>
      </c>
    </row>
    <row r="90" spans="1:13" ht="15" customHeight="1">
      <c r="A90" s="689" t="s">
        <v>1029</v>
      </c>
      <c r="B90" s="347" t="s">
        <v>992</v>
      </c>
      <c r="C90" s="348">
        <v>2058.6334915161128</v>
      </c>
      <c r="D90" s="349">
        <v>1817.4983669999999</v>
      </c>
      <c r="E90" s="349">
        <v>2331.5900649999999</v>
      </c>
      <c r="F90" s="349">
        <v>2715.4532160000003</v>
      </c>
      <c r="G90" s="349">
        <v>3145.8756720000001</v>
      </c>
      <c r="H90" s="349">
        <v>3593.4124139999999</v>
      </c>
      <c r="I90" s="349">
        <v>3996.5087359999998</v>
      </c>
      <c r="J90" s="350">
        <v>4381.5793830000002</v>
      </c>
      <c r="K90" s="351">
        <v>4685.6883424424159</v>
      </c>
      <c r="L90" s="352">
        <v>5059.1593256375054</v>
      </c>
      <c r="M90" s="353">
        <v>5432.6303088325949</v>
      </c>
    </row>
    <row r="91" spans="1:13">
      <c r="A91" s="690"/>
      <c r="B91" s="354" t="s">
        <v>993</v>
      </c>
      <c r="C91" s="355">
        <v>1947.2432403564449</v>
      </c>
      <c r="D91" s="356">
        <v>1823.8076159999998</v>
      </c>
      <c r="E91" s="356">
        <v>2186.4813680000002</v>
      </c>
      <c r="F91" s="356">
        <v>2327.7836620000003</v>
      </c>
      <c r="G91" s="356">
        <v>2480.0323250000001</v>
      </c>
      <c r="H91" s="356">
        <v>2587.0031430000004</v>
      </c>
      <c r="I91" s="356">
        <v>2652.3962239999996</v>
      </c>
      <c r="J91" s="357">
        <v>2717.192352</v>
      </c>
      <c r="K91" s="358">
        <v>2923.4425346608914</v>
      </c>
      <c r="L91" s="359">
        <v>3053.0425442978521</v>
      </c>
      <c r="M91" s="360">
        <v>3182.6425539348129</v>
      </c>
    </row>
    <row r="92" spans="1:13">
      <c r="A92" s="690"/>
      <c r="B92" s="361" t="s">
        <v>997</v>
      </c>
      <c r="C92" s="355">
        <v>2054.3416185760493</v>
      </c>
      <c r="D92" s="356">
        <v>1924.1170348799997</v>
      </c>
      <c r="E92" s="356">
        <v>2306.7378432400001</v>
      </c>
      <c r="F92" s="356">
        <v>2455.8117634100004</v>
      </c>
      <c r="G92" s="356">
        <v>2616.434102875</v>
      </c>
      <c r="H92" s="356">
        <v>2729.2883158650002</v>
      </c>
      <c r="I92" s="356">
        <v>2798.2780163199996</v>
      </c>
      <c r="J92" s="357">
        <v>2866.63793136</v>
      </c>
      <c r="K92" s="362">
        <v>3084.2318740672404</v>
      </c>
      <c r="L92" s="356">
        <v>3220.9598842342334</v>
      </c>
      <c r="M92" s="363">
        <v>3357.6878944012274</v>
      </c>
    </row>
    <row r="93" spans="1:13" ht="28.9">
      <c r="A93" s="690"/>
      <c r="B93" s="354" t="s">
        <v>994</v>
      </c>
      <c r="C93" s="355">
        <v>0.94589116925440042</v>
      </c>
      <c r="D93" s="356">
        <v>1.0034713918397704</v>
      </c>
      <c r="E93" s="356">
        <v>0.9377640610250243</v>
      </c>
      <c r="F93" s="356">
        <v>0.85723578233063547</v>
      </c>
      <c r="G93" s="356">
        <v>0.78834403631193473</v>
      </c>
      <c r="H93" s="356">
        <v>0.71992937212577912</v>
      </c>
      <c r="I93" s="356">
        <v>0.66367832506096636</v>
      </c>
      <c r="J93" s="357">
        <v>0.62013993459581696</v>
      </c>
      <c r="K93" s="362">
        <v>0.62390887336246659</v>
      </c>
      <c r="L93" s="356">
        <v>0.60346835270168875</v>
      </c>
      <c r="M93" s="363">
        <v>0.58583823544192604</v>
      </c>
    </row>
    <row r="94" spans="1:13">
      <c r="A94" s="690"/>
      <c r="B94" s="354" t="s">
        <v>1011</v>
      </c>
      <c r="C94" s="355">
        <v>2054.3416185760493</v>
      </c>
      <c r="D94" s="356">
        <v>1924.1170348799997</v>
      </c>
      <c r="E94" s="356">
        <v>2306.7378432400001</v>
      </c>
      <c r="F94" s="356">
        <v>2686.5094293044021</v>
      </c>
      <c r="G94" s="356">
        <v>3112.3440486655472</v>
      </c>
      <c r="H94" s="356">
        <v>3555.110534296346</v>
      </c>
      <c r="I94" s="356">
        <v>3953.9102866139801</v>
      </c>
      <c r="J94" s="357">
        <v>4334.8764980804081</v>
      </c>
      <c r="K94" s="364">
        <v>4635.7439857852678</v>
      </c>
      <c r="L94" s="356">
        <v>5005.2341732844852</v>
      </c>
      <c r="M94" s="357">
        <v>5374.7243607837027</v>
      </c>
    </row>
    <row r="95" spans="1:13">
      <c r="A95" s="691"/>
      <c r="B95" s="365" t="s">
        <v>998</v>
      </c>
      <c r="C95" s="366">
        <v>1</v>
      </c>
      <c r="D95" s="367">
        <v>1</v>
      </c>
      <c r="E95" s="368">
        <v>1</v>
      </c>
      <c r="F95" s="369">
        <v>0.91412735671873868</v>
      </c>
      <c r="G95" s="370">
        <v>0.84066351983060028</v>
      </c>
      <c r="H95" s="369">
        <v>0.76770842693508579</v>
      </c>
      <c r="I95" s="369">
        <v>0.70772420552727511</v>
      </c>
      <c r="J95" s="371">
        <v>0.661296332808886</v>
      </c>
      <c r="K95" s="372">
        <v>0.66531540212844387</v>
      </c>
      <c r="L95" s="369">
        <v>0.64351831956757521</v>
      </c>
      <c r="M95" s="371">
        <v>0.62471815650684537</v>
      </c>
    </row>
    <row r="96" spans="1:13">
      <c r="A96" s="692" t="s">
        <v>1030</v>
      </c>
      <c r="B96" s="354" t="s">
        <v>993</v>
      </c>
      <c r="C96" s="355">
        <v>362.50369262695301</v>
      </c>
      <c r="D96" s="356">
        <v>345.82843000000003</v>
      </c>
      <c r="E96" s="373">
        <v>366.052032</v>
      </c>
      <c r="F96" s="374">
        <v>390.47351099999997</v>
      </c>
      <c r="G96" s="373">
        <v>406.86325099999999</v>
      </c>
      <c r="H96" s="374">
        <v>403.86682100000002</v>
      </c>
      <c r="I96" s="373">
        <v>397.68994099999998</v>
      </c>
      <c r="J96" s="375">
        <v>393.68231200000002</v>
      </c>
      <c r="K96" s="374"/>
      <c r="L96" s="374"/>
      <c r="M96" s="374"/>
    </row>
    <row r="97" spans="1:13">
      <c r="A97" s="693"/>
      <c r="B97" s="376" t="s">
        <v>992</v>
      </c>
      <c r="C97" s="377">
        <v>252.17987060546901</v>
      </c>
      <c r="D97" s="369">
        <v>250.150497</v>
      </c>
      <c r="E97" s="378">
        <v>303.98458900000003</v>
      </c>
      <c r="F97" s="379">
        <v>352.73410000000001</v>
      </c>
      <c r="G97" s="378">
        <v>392.77136200000001</v>
      </c>
      <c r="H97" s="379">
        <v>417.94552599999997</v>
      </c>
      <c r="I97" s="378">
        <v>440.20840500000003</v>
      </c>
      <c r="J97" s="380">
        <v>465.58431999999999</v>
      </c>
      <c r="K97" s="374"/>
      <c r="L97" s="374"/>
      <c r="M97" s="374"/>
    </row>
    <row r="98" spans="1:13">
      <c r="A98" s="692" t="s">
        <v>1031</v>
      </c>
      <c r="B98" s="354" t="s">
        <v>993</v>
      </c>
      <c r="C98" s="355">
        <v>166.083251953125</v>
      </c>
      <c r="D98" s="356">
        <v>184.772186</v>
      </c>
      <c r="E98" s="373">
        <v>201.61064099999999</v>
      </c>
      <c r="F98" s="374">
        <v>218.24438499999999</v>
      </c>
      <c r="G98" s="373">
        <v>234.23178100000001</v>
      </c>
      <c r="H98" s="374">
        <v>242.380493</v>
      </c>
      <c r="I98" s="373">
        <v>242.12423699999999</v>
      </c>
      <c r="J98" s="375">
        <v>241.86308299999999</v>
      </c>
      <c r="K98" s="374"/>
      <c r="L98" s="374"/>
      <c r="M98" s="374"/>
    </row>
    <row r="99" spans="1:13">
      <c r="A99" s="693"/>
      <c r="B99" s="376" t="s">
        <v>992</v>
      </c>
      <c r="C99" s="377">
        <v>283.05764770507801</v>
      </c>
      <c r="D99" s="369">
        <v>277.55310100000003</v>
      </c>
      <c r="E99" s="378">
        <v>371.25707999999997</v>
      </c>
      <c r="F99" s="379">
        <v>440.45327800000001</v>
      </c>
      <c r="G99" s="378">
        <v>509.79702800000001</v>
      </c>
      <c r="H99" s="379">
        <v>575.05071999999996</v>
      </c>
      <c r="I99" s="378">
        <v>624.93353300000001</v>
      </c>
      <c r="J99" s="380">
        <v>675.849243</v>
      </c>
      <c r="K99" s="374"/>
      <c r="L99" s="374"/>
      <c r="M99" s="374"/>
    </row>
    <row r="100" spans="1:13">
      <c r="A100" s="692" t="s">
        <v>1032</v>
      </c>
      <c r="B100" s="354" t="s">
        <v>993</v>
      </c>
      <c r="C100" s="355">
        <v>187.23100280761699</v>
      </c>
      <c r="D100" s="356">
        <v>248.224411</v>
      </c>
      <c r="E100" s="373">
        <v>424.75839200000001</v>
      </c>
      <c r="F100" s="374">
        <v>477.09768700000001</v>
      </c>
      <c r="G100" s="373">
        <v>551.25500499999998</v>
      </c>
      <c r="H100" s="374">
        <v>604.03265399999998</v>
      </c>
      <c r="I100" s="373">
        <v>643.38226299999997</v>
      </c>
      <c r="J100" s="375">
        <v>674.29077099999995</v>
      </c>
      <c r="K100" s="374"/>
      <c r="L100" s="374"/>
      <c r="M100" s="374"/>
    </row>
    <row r="101" spans="1:13">
      <c r="A101" s="693"/>
      <c r="B101" s="376" t="s">
        <v>992</v>
      </c>
      <c r="C101" s="377">
        <v>469.36602783203102</v>
      </c>
      <c r="D101" s="369">
        <v>392.44439699999998</v>
      </c>
      <c r="E101" s="378">
        <v>430.71792599999998</v>
      </c>
      <c r="F101" s="379">
        <v>531.39410399999997</v>
      </c>
      <c r="G101" s="378">
        <v>675.59582499999999</v>
      </c>
      <c r="H101" s="379">
        <v>803.88091999999995</v>
      </c>
      <c r="I101" s="378">
        <v>905.67785600000002</v>
      </c>
      <c r="J101" s="380">
        <v>996.58892800000001</v>
      </c>
      <c r="K101" s="374"/>
      <c r="L101" s="374"/>
      <c r="M101" s="374"/>
    </row>
    <row r="102" spans="1:13">
      <c r="A102" s="774" t="s">
        <v>1033</v>
      </c>
      <c r="B102" s="354" t="s">
        <v>993</v>
      </c>
      <c r="C102" s="355">
        <v>371.39065551757801</v>
      </c>
      <c r="D102" s="356">
        <v>401.58279399999998</v>
      </c>
      <c r="E102" s="373">
        <v>408.58367900000002</v>
      </c>
      <c r="F102" s="374">
        <v>423.03311200000002</v>
      </c>
      <c r="G102" s="373">
        <v>444.08392300000003</v>
      </c>
      <c r="H102" s="374">
        <v>487.12670900000001</v>
      </c>
      <c r="I102" s="373">
        <v>526.58593800000006</v>
      </c>
      <c r="J102" s="375">
        <v>558.13171399999999</v>
      </c>
      <c r="K102" s="374"/>
      <c r="L102" s="374"/>
      <c r="M102" s="374"/>
    </row>
    <row r="103" spans="1:13" ht="15" customHeight="1">
      <c r="A103" s="694"/>
      <c r="B103" s="376" t="s">
        <v>992</v>
      </c>
      <c r="C103" s="377">
        <v>667.53698730468795</v>
      </c>
      <c r="D103" s="369">
        <v>567.39312700000005</v>
      </c>
      <c r="E103" s="378">
        <v>825.16870100000006</v>
      </c>
      <c r="F103" s="379">
        <v>936.00408900000002</v>
      </c>
      <c r="G103" s="378">
        <v>1062.717529</v>
      </c>
      <c r="H103" s="379">
        <v>1249.034058</v>
      </c>
      <c r="I103" s="378">
        <v>1444.6400149999999</v>
      </c>
      <c r="J103" s="380">
        <v>1623.9754640000001</v>
      </c>
      <c r="K103" s="374"/>
      <c r="L103" s="374"/>
      <c r="M103" s="374"/>
    </row>
    <row r="104" spans="1:13">
      <c r="A104" s="692" t="s">
        <v>1034</v>
      </c>
      <c r="B104" s="354" t="s">
        <v>993</v>
      </c>
      <c r="C104" s="355">
        <v>160.496337890625</v>
      </c>
      <c r="D104" s="356">
        <v>61.187027</v>
      </c>
      <c r="E104" s="373">
        <v>73.115844999999993</v>
      </c>
      <c r="F104" s="374">
        <v>79.187531000000007</v>
      </c>
      <c r="G104" s="373">
        <v>85.736427000000006</v>
      </c>
      <c r="H104" s="374">
        <v>91.260650999999996</v>
      </c>
      <c r="I104" s="373">
        <v>94.491409000000004</v>
      </c>
      <c r="J104" s="375">
        <v>97.561477999999994</v>
      </c>
      <c r="K104" s="374"/>
      <c r="L104" s="374"/>
      <c r="M104" s="374"/>
    </row>
    <row r="105" spans="1:13">
      <c r="A105" s="693"/>
      <c r="B105" s="376" t="s">
        <v>992</v>
      </c>
      <c r="C105" s="377">
        <v>108.95285797119099</v>
      </c>
      <c r="D105" s="369">
        <v>96.543998999999999</v>
      </c>
      <c r="E105" s="378">
        <v>110.68879699999999</v>
      </c>
      <c r="F105" s="379">
        <v>132.197418</v>
      </c>
      <c r="G105" s="378">
        <v>153.738846</v>
      </c>
      <c r="H105" s="379">
        <v>176.666901</v>
      </c>
      <c r="I105" s="378">
        <v>195.765457</v>
      </c>
      <c r="J105" s="380">
        <v>214.34994499999999</v>
      </c>
      <c r="K105" s="374"/>
      <c r="L105" s="374"/>
      <c r="M105" s="374"/>
    </row>
    <row r="106" spans="1:13">
      <c r="A106" s="692" t="s">
        <v>1035</v>
      </c>
      <c r="B106" s="354" t="s">
        <v>993</v>
      </c>
      <c r="C106" s="355">
        <v>378.90032958984398</v>
      </c>
      <c r="D106" s="356">
        <v>285.346069</v>
      </c>
      <c r="E106" s="373">
        <v>391.90893599999998</v>
      </c>
      <c r="F106" s="374">
        <v>398.69873000000001</v>
      </c>
      <c r="G106" s="373">
        <v>403.27648900000003</v>
      </c>
      <c r="H106" s="374">
        <v>399.87005599999998</v>
      </c>
      <c r="I106" s="373">
        <v>392.08367900000002</v>
      </c>
      <c r="J106" s="375">
        <v>392.99606299999999</v>
      </c>
      <c r="K106" s="374"/>
      <c r="L106" s="374"/>
      <c r="M106" s="374"/>
    </row>
    <row r="107" spans="1:13">
      <c r="A107" s="693"/>
      <c r="B107" s="376" t="s">
        <v>992</v>
      </c>
      <c r="C107" s="377">
        <v>101.849853515625</v>
      </c>
      <c r="D107" s="369">
        <v>73.266823000000002</v>
      </c>
      <c r="E107" s="378">
        <v>105.95459700000001</v>
      </c>
      <c r="F107" s="379">
        <v>107.04119900000001</v>
      </c>
      <c r="G107" s="378">
        <v>108.61082500000001</v>
      </c>
      <c r="H107" s="379">
        <v>107.075653</v>
      </c>
      <c r="I107" s="378">
        <v>104.598778</v>
      </c>
      <c r="J107" s="380">
        <v>105.14362300000001</v>
      </c>
      <c r="K107" s="374"/>
      <c r="L107" s="374"/>
      <c r="M107" s="374"/>
    </row>
    <row r="108" spans="1:13">
      <c r="A108" s="695" t="s">
        <v>1036</v>
      </c>
      <c r="B108" s="354" t="s">
        <v>993</v>
      </c>
      <c r="C108" s="355">
        <v>320.63796997070301</v>
      </c>
      <c r="D108" s="356">
        <v>296.86669899999998</v>
      </c>
      <c r="E108" s="373">
        <v>320.451843</v>
      </c>
      <c r="F108" s="374">
        <v>341.04870599999998</v>
      </c>
      <c r="G108" s="373">
        <v>354.58544899999998</v>
      </c>
      <c r="H108" s="374">
        <v>358.46575899999999</v>
      </c>
      <c r="I108" s="373">
        <v>356.03875699999998</v>
      </c>
      <c r="J108" s="375">
        <v>358.66693099999998</v>
      </c>
      <c r="K108" s="374"/>
      <c r="L108" s="374"/>
      <c r="M108" s="374"/>
    </row>
    <row r="109" spans="1:13" ht="15" thickBot="1">
      <c r="A109" s="695"/>
      <c r="B109" s="354" t="s">
        <v>992</v>
      </c>
      <c r="C109" s="355">
        <v>175.69024658203099</v>
      </c>
      <c r="D109" s="356">
        <v>160.146423</v>
      </c>
      <c r="E109" s="373">
        <v>183.818375</v>
      </c>
      <c r="F109" s="374">
        <v>215.62902800000001</v>
      </c>
      <c r="G109" s="373">
        <v>242.64425700000001</v>
      </c>
      <c r="H109" s="374">
        <v>263.75863600000002</v>
      </c>
      <c r="I109" s="373">
        <v>280.68469199999998</v>
      </c>
      <c r="J109" s="375">
        <v>300.08785999999998</v>
      </c>
      <c r="K109" s="374"/>
      <c r="L109" s="374"/>
      <c r="M109" s="374"/>
    </row>
    <row r="110" spans="1:13" ht="15" customHeight="1">
      <c r="A110" s="696" t="s">
        <v>1037</v>
      </c>
      <c r="B110" s="381" t="s">
        <v>993</v>
      </c>
      <c r="C110" s="382">
        <v>1732.84240722656</v>
      </c>
      <c r="D110" s="383">
        <v>1377.3460689999999</v>
      </c>
      <c r="E110" s="384">
        <v>1684.709717</v>
      </c>
      <c r="F110" s="385">
        <v>1766.26001</v>
      </c>
      <c r="G110" s="384">
        <v>1851.8945309999999</v>
      </c>
      <c r="H110" s="385">
        <v>1919.6525879999999</v>
      </c>
      <c r="I110" s="385">
        <v>2003.9228519999999</v>
      </c>
      <c r="J110" s="386">
        <v>2136.7849120000001</v>
      </c>
      <c r="K110" s="382">
        <v>2170.8343812647909</v>
      </c>
      <c r="L110" s="383">
        <v>2251.2027691506701</v>
      </c>
      <c r="M110" s="387">
        <v>2331.5711570365493</v>
      </c>
    </row>
    <row r="111" spans="1:13" ht="15" customHeight="1">
      <c r="A111" s="697"/>
      <c r="B111" s="388" t="s">
        <v>992</v>
      </c>
      <c r="C111" s="389">
        <v>941.87103271484398</v>
      </c>
      <c r="D111" s="390">
        <v>847.70404099999996</v>
      </c>
      <c r="E111" s="391">
        <v>941.370544</v>
      </c>
      <c r="F111" s="392">
        <v>1087.7867429999999</v>
      </c>
      <c r="G111" s="391">
        <v>1239.650879</v>
      </c>
      <c r="H111" s="392">
        <v>1383.77124</v>
      </c>
      <c r="I111" s="392">
        <v>1550.3709719999999</v>
      </c>
      <c r="J111" s="393">
        <v>1758.1232910000001</v>
      </c>
      <c r="K111" s="389">
        <v>1792.3757367855724</v>
      </c>
      <c r="L111" s="390">
        <v>1919.8301021069492</v>
      </c>
      <c r="M111" s="394">
        <v>2047.2844674283333</v>
      </c>
    </row>
    <row r="112" spans="1:13" ht="28.9">
      <c r="A112" s="697"/>
      <c r="B112" s="388" t="s">
        <v>994</v>
      </c>
      <c r="C112" s="389">
        <v>1.8397873456537084</v>
      </c>
      <c r="D112" s="390">
        <v>1.6247959221418882</v>
      </c>
      <c r="E112" s="391">
        <v>1.7896350000000001</v>
      </c>
      <c r="F112" s="392">
        <v>1.6237189999999999</v>
      </c>
      <c r="G112" s="391">
        <v>1.493884</v>
      </c>
      <c r="H112" s="392">
        <v>1.387262</v>
      </c>
      <c r="I112" s="392">
        <v>1.2925439999999999</v>
      </c>
      <c r="J112" s="393">
        <v>1.2153780000000001</v>
      </c>
      <c r="K112" s="389">
        <v>1.2111491673938537</v>
      </c>
      <c r="L112" s="390">
        <v>1.1726052043251383</v>
      </c>
      <c r="M112" s="394">
        <v>1.1388603753562976</v>
      </c>
    </row>
    <row r="113" spans="1:13" ht="15" customHeight="1">
      <c r="A113" s="697"/>
      <c r="B113" s="388" t="s">
        <v>1011</v>
      </c>
      <c r="C113" s="389">
        <v>1828.1487396240207</v>
      </c>
      <c r="D113" s="390">
        <v>1453.1001027949999</v>
      </c>
      <c r="E113" s="395">
        <v>1777.3687055545693</v>
      </c>
      <c r="F113" s="390">
        <v>2053.8119953382893</v>
      </c>
      <c r="G113" s="395">
        <v>2340.5413438853188</v>
      </c>
      <c r="H113" s="390">
        <v>2612.6499424677568</v>
      </c>
      <c r="I113" s="390">
        <v>2927.2010529713566</v>
      </c>
      <c r="J113" s="394">
        <v>3319.4509195626688</v>
      </c>
      <c r="K113" s="389">
        <v>3632.0809831242191</v>
      </c>
      <c r="L113" s="390">
        <v>3890.3552762867362</v>
      </c>
      <c r="M113" s="394">
        <v>4148.6295694492683</v>
      </c>
    </row>
    <row r="114" spans="1:13" ht="15" customHeight="1">
      <c r="A114" s="697"/>
      <c r="B114" s="388" t="s">
        <v>1038</v>
      </c>
      <c r="C114" s="396"/>
      <c r="D114" s="390">
        <v>135.79244101523079</v>
      </c>
      <c r="E114" s="395">
        <v>163.47471872068027</v>
      </c>
      <c r="F114" s="390">
        <v>188.90078192207585</v>
      </c>
      <c r="G114" s="395">
        <v>215.27291250826414</v>
      </c>
      <c r="H114" s="390">
        <v>240.30028948172284</v>
      </c>
      <c r="I114" s="390">
        <v>269.23134590921256</v>
      </c>
      <c r="J114" s="394">
        <v>305.30879928669378</v>
      </c>
      <c r="K114" s="389">
        <v>334.06316609006706</v>
      </c>
      <c r="L114" s="390">
        <v>357.81812323293587</v>
      </c>
      <c r="M114" s="394">
        <v>381.57308037580606</v>
      </c>
    </row>
    <row r="115" spans="1:13">
      <c r="A115" s="697"/>
      <c r="B115" s="388" t="s">
        <v>1039</v>
      </c>
      <c r="C115" s="396"/>
      <c r="D115" s="390">
        <v>349.37885748038462</v>
      </c>
      <c r="E115" s="395">
        <v>420.60228114724299</v>
      </c>
      <c r="F115" s="390">
        <v>486.02071567211664</v>
      </c>
      <c r="G115" s="395">
        <v>553.87327642321554</v>
      </c>
      <c r="H115" s="390">
        <v>618.26593559735284</v>
      </c>
      <c r="I115" s="390">
        <v>692.70232811498317</v>
      </c>
      <c r="J115" s="394">
        <v>785.52560566702653</v>
      </c>
      <c r="K115" s="389">
        <v>859.50739542075553</v>
      </c>
      <c r="L115" s="390">
        <v>920.62625979951804</v>
      </c>
      <c r="M115" s="394">
        <v>981.74512417828419</v>
      </c>
    </row>
    <row r="116" spans="1:13">
      <c r="A116" s="697"/>
      <c r="B116" s="388" t="s">
        <v>1040</v>
      </c>
      <c r="C116" s="396"/>
      <c r="D116" s="390">
        <v>48.39578418273554</v>
      </c>
      <c r="E116" s="395">
        <v>58.261617122355645</v>
      </c>
      <c r="F116" s="390">
        <v>67.323345876265563</v>
      </c>
      <c r="G116" s="395">
        <v>76.722248574722357</v>
      </c>
      <c r="H116" s="390">
        <v>85.641887441304192</v>
      </c>
      <c r="I116" s="390">
        <v>95.952779215363194</v>
      </c>
      <c r="J116" s="394">
        <v>108.81061308642123</v>
      </c>
      <c r="K116" s="389">
        <v>119.05853351353237</v>
      </c>
      <c r="L116" s="390">
        <v>127.52468796632303</v>
      </c>
      <c r="M116" s="394">
        <v>135.99084241911419</v>
      </c>
    </row>
    <row r="117" spans="1:13">
      <c r="A117" s="697"/>
      <c r="B117" s="388" t="s">
        <v>1041</v>
      </c>
      <c r="C117" s="396"/>
      <c r="D117" s="390">
        <v>206.58023284303144</v>
      </c>
      <c r="E117" s="395">
        <v>248.69311726622107</v>
      </c>
      <c r="F117" s="390">
        <v>287.3736359840251</v>
      </c>
      <c r="G117" s="395">
        <v>327.49340138724477</v>
      </c>
      <c r="H117" s="390">
        <v>365.56740111781539</v>
      </c>
      <c r="I117" s="390">
        <v>409.58004518329295</v>
      </c>
      <c r="J117" s="394">
        <v>464.46446042307605</v>
      </c>
      <c r="K117" s="389">
        <v>508.20830761430909</v>
      </c>
      <c r="L117" s="390">
        <v>544.34658262476898</v>
      </c>
      <c r="M117" s="394">
        <v>580.48485763523104</v>
      </c>
    </row>
    <row r="118" spans="1:13">
      <c r="A118" s="697"/>
      <c r="B118" s="388" t="s">
        <v>1042</v>
      </c>
      <c r="C118" s="396"/>
      <c r="D118" s="390">
        <v>257.2150009731929</v>
      </c>
      <c r="E118" s="395">
        <v>309.65015151407425</v>
      </c>
      <c r="F118" s="390">
        <v>357.81163106475037</v>
      </c>
      <c r="G118" s="395">
        <v>407.76513027042972</v>
      </c>
      <c r="H118" s="390">
        <v>455.17142729592183</v>
      </c>
      <c r="I118" s="390">
        <v>509.97198652821083</v>
      </c>
      <c r="J118" s="394">
        <v>578.30909083402651</v>
      </c>
      <c r="K118" s="389">
        <v>632.77496853692196</v>
      </c>
      <c r="L118" s="390">
        <v>677.77107641258658</v>
      </c>
      <c r="M118" s="394">
        <v>722.76718428825393</v>
      </c>
    </row>
    <row r="119" spans="1:13">
      <c r="A119" s="697"/>
      <c r="B119" s="388" t="s">
        <v>1043</v>
      </c>
      <c r="C119" s="396"/>
      <c r="D119" s="390">
        <v>479.0325474948969</v>
      </c>
      <c r="E119" s="395">
        <v>576.68681978399502</v>
      </c>
      <c r="F119" s="390">
        <v>666.38188481905581</v>
      </c>
      <c r="G119" s="395">
        <v>759.4143747214423</v>
      </c>
      <c r="H119" s="390">
        <v>847.70300153363974</v>
      </c>
      <c r="I119" s="390">
        <v>949.76256802029388</v>
      </c>
      <c r="J119" s="394">
        <v>1077.0323502654248</v>
      </c>
      <c r="K119" s="389">
        <v>1178.4686119486332</v>
      </c>
      <c r="L119" s="390">
        <v>1262.2685462506035</v>
      </c>
      <c r="M119" s="394">
        <v>1346.0684805525789</v>
      </c>
    </row>
    <row r="120" spans="1:13">
      <c r="A120" s="697"/>
      <c r="B120" s="388" t="s">
        <v>995</v>
      </c>
      <c r="C120" s="396"/>
      <c r="D120" s="390"/>
      <c r="E120" s="395"/>
      <c r="F120" s="390"/>
      <c r="G120" s="395"/>
      <c r="H120" s="390"/>
      <c r="I120" s="390"/>
      <c r="J120" s="394"/>
      <c r="K120" s="389"/>
      <c r="L120" s="390"/>
      <c r="M120" s="394"/>
    </row>
    <row r="121" spans="1:13">
      <c r="A121" s="697"/>
      <c r="B121" s="388" t="s">
        <v>1044</v>
      </c>
      <c r="C121" s="389"/>
      <c r="D121" s="390">
        <v>316.07055126497818</v>
      </c>
      <c r="E121" s="395">
        <v>290.87092586823616</v>
      </c>
      <c r="F121" s="390">
        <v>325.23128131131409</v>
      </c>
      <c r="G121" s="395">
        <v>357.89103757337864</v>
      </c>
      <c r="H121" s="390">
        <v>387.37980906640007</v>
      </c>
      <c r="I121" s="390">
        <v>410.65608208856651</v>
      </c>
      <c r="J121" s="394">
        <v>437.13746104479617</v>
      </c>
      <c r="K121" s="389">
        <v>466.86081674739745</v>
      </c>
      <c r="L121" s="390">
        <v>492.95267334317811</v>
      </c>
      <c r="M121" s="394">
        <v>519.04452993895939</v>
      </c>
    </row>
    <row r="122" spans="1:13">
      <c r="A122" s="697"/>
      <c r="B122" s="397" t="s">
        <v>1045</v>
      </c>
      <c r="C122" s="389"/>
      <c r="D122" s="390">
        <v>295.36942628230452</v>
      </c>
      <c r="E122" s="395">
        <v>357.36295832593908</v>
      </c>
      <c r="F122" s="390">
        <v>416.07945754796106</v>
      </c>
      <c r="G122" s="395">
        <v>463.72928061734535</v>
      </c>
      <c r="H122" s="390">
        <v>513.76083192318322</v>
      </c>
      <c r="I122" s="390">
        <v>567.70278691153817</v>
      </c>
      <c r="J122" s="394">
        <v>633.84707153274121</v>
      </c>
      <c r="K122" s="389">
        <v>687.890022358544</v>
      </c>
      <c r="L122" s="390">
        <v>735.12531567565168</v>
      </c>
      <c r="M122" s="394">
        <v>782.36060899276151</v>
      </c>
    </row>
    <row r="123" spans="1:13">
      <c r="A123" s="697"/>
      <c r="B123" s="397" t="s">
        <v>1046</v>
      </c>
      <c r="C123" s="389"/>
      <c r="D123" s="390">
        <v>335.44197320222935</v>
      </c>
      <c r="E123" s="395">
        <v>401.64588571737153</v>
      </c>
      <c r="F123" s="390">
        <v>460.71805117564014</v>
      </c>
      <c r="G123" s="395">
        <v>523.07099876814141</v>
      </c>
      <c r="H123" s="390">
        <v>570.52165926239945</v>
      </c>
      <c r="I123" s="390">
        <v>621.31507429271664</v>
      </c>
      <c r="J123" s="394">
        <v>682.11317164978834</v>
      </c>
      <c r="K123" s="389">
        <v>741.86666857095281</v>
      </c>
      <c r="L123" s="390">
        <v>786.64603051427116</v>
      </c>
      <c r="M123" s="394">
        <v>831.42539245759235</v>
      </c>
    </row>
    <row r="124" spans="1:13">
      <c r="A124" s="697"/>
      <c r="B124" s="397" t="s">
        <v>1047</v>
      </c>
      <c r="C124" s="389"/>
      <c r="D124" s="390">
        <v>2403.1495823748965</v>
      </c>
      <c r="E124" s="395">
        <v>2470.2125619606804</v>
      </c>
      <c r="F124" s="390">
        <v>2875.4102112264782</v>
      </c>
      <c r="G124" s="395">
        <v>3327.6169611738114</v>
      </c>
      <c r="H124" s="390">
        <v>3795.4108237780688</v>
      </c>
      <c r="I124" s="390">
        <v>4223.141632523193</v>
      </c>
      <c r="J124" s="394">
        <v>4640.1852973671021</v>
      </c>
      <c r="K124" s="389">
        <v>4969.807151875335</v>
      </c>
      <c r="L124" s="390">
        <v>5363.0522965174214</v>
      </c>
      <c r="M124" s="394">
        <v>5756.2974411595087</v>
      </c>
    </row>
    <row r="125" spans="1:13">
      <c r="A125" s="697"/>
      <c r="B125" s="388" t="s">
        <v>996</v>
      </c>
      <c r="C125" s="389"/>
      <c r="D125" s="390"/>
      <c r="E125" s="395"/>
      <c r="F125" s="390"/>
      <c r="G125" s="395"/>
      <c r="H125" s="390"/>
      <c r="I125" s="390"/>
      <c r="J125" s="394"/>
      <c r="K125" s="389"/>
      <c r="L125" s="390"/>
      <c r="M125" s="394"/>
    </row>
    <row r="126" spans="1:13">
      <c r="A126" s="697"/>
      <c r="B126" s="388" t="s">
        <v>1039</v>
      </c>
      <c r="C126" s="389"/>
      <c r="D126" s="390">
        <v>304.64545799762743</v>
      </c>
      <c r="E126" s="395">
        <v>366.74965250907502</v>
      </c>
      <c r="F126" s="390">
        <v>423.79211091953232</v>
      </c>
      <c r="G126" s="395">
        <v>482.95703748493247</v>
      </c>
      <c r="H126" s="390">
        <v>539.10505768072107</v>
      </c>
      <c r="I126" s="390">
        <v>604.01084234600467</v>
      </c>
      <c r="J126" s="394">
        <v>684.94931156711596</v>
      </c>
      <c r="K126" s="389">
        <v>749.45869941487479</v>
      </c>
      <c r="L126" s="390">
        <v>802.75209147998657</v>
      </c>
      <c r="M126" s="394">
        <v>856.04548354510166</v>
      </c>
    </row>
    <row r="127" spans="1:13">
      <c r="A127" s="697"/>
      <c r="B127" s="388" t="s">
        <v>1044</v>
      </c>
      <c r="C127" s="389"/>
      <c r="D127" s="390">
        <v>337.57139652730592</v>
      </c>
      <c r="E127" s="395">
        <v>310.65755497168567</v>
      </c>
      <c r="F127" s="390">
        <v>347.35528946695132</v>
      </c>
      <c r="G127" s="395">
        <v>382.23674073630332</v>
      </c>
      <c r="H127" s="390">
        <v>413.73149953282416</v>
      </c>
      <c r="I127" s="390">
        <v>438.59115178007295</v>
      </c>
      <c r="J127" s="394">
        <v>466.87393877318618</v>
      </c>
      <c r="K127" s="389">
        <v>498.61923947851244</v>
      </c>
      <c r="L127" s="390">
        <v>526.48600667266271</v>
      </c>
      <c r="M127" s="394">
        <v>554.35277386681355</v>
      </c>
    </row>
    <row r="128" spans="1:13">
      <c r="A128" s="697"/>
      <c r="B128" s="397" t="s">
        <v>1045</v>
      </c>
      <c r="C128" s="389"/>
      <c r="D128" s="390">
        <v>290.54139996803349</v>
      </c>
      <c r="E128" s="395">
        <v>351.52160301621814</v>
      </c>
      <c r="F128" s="390">
        <v>409.27833870789135</v>
      </c>
      <c r="G128" s="395">
        <v>456.14929105072497</v>
      </c>
      <c r="H128" s="390">
        <v>505.36304056411353</v>
      </c>
      <c r="I128" s="390">
        <v>558.42327539136397</v>
      </c>
      <c r="J128" s="394">
        <v>623.48638397241518</v>
      </c>
      <c r="K128" s="389">
        <v>676.64596378730482</v>
      </c>
      <c r="L128" s="390">
        <v>723.10916216565158</v>
      </c>
      <c r="M128" s="394">
        <v>769.57236054400039</v>
      </c>
    </row>
    <row r="129" spans="1:13">
      <c r="A129" s="697"/>
      <c r="B129" s="397" t="s">
        <v>1046</v>
      </c>
      <c r="C129" s="389"/>
      <c r="D129" s="390">
        <v>327.16652499855377</v>
      </c>
      <c r="E129" s="395">
        <v>391.73716829675919</v>
      </c>
      <c r="F129" s="390">
        <v>449.35200675190362</v>
      </c>
      <c r="G129" s="395">
        <v>510.16668951957581</v>
      </c>
      <c r="H129" s="390">
        <v>556.44672881994506</v>
      </c>
      <c r="I129" s="390">
        <v>605.98705595801516</v>
      </c>
      <c r="J129" s="394">
        <v>665.28524708463681</v>
      </c>
      <c r="K129" s="389">
        <v>723.5646083630877</v>
      </c>
      <c r="L129" s="390">
        <v>767.23925080211143</v>
      </c>
      <c r="M129" s="394">
        <v>810.91389324113788</v>
      </c>
    </row>
    <row r="130" spans="1:13">
      <c r="A130" s="697"/>
      <c r="B130" s="397" t="s">
        <v>1047</v>
      </c>
      <c r="C130" s="389"/>
      <c r="D130" s="390">
        <v>2253.9187697947796</v>
      </c>
      <c r="E130" s="395">
        <v>2316.8172716422532</v>
      </c>
      <c r="F130" s="390">
        <v>2696.8529522570061</v>
      </c>
      <c r="G130" s="395">
        <v>3120.9785618359715</v>
      </c>
      <c r="H130" s="390">
        <v>3559.7233553567153</v>
      </c>
      <c r="I130" s="390">
        <v>3960.8929310338985</v>
      </c>
      <c r="J130" s="394">
        <v>4352.0390132044304</v>
      </c>
      <c r="K130" s="389">
        <v>4661.192005702077</v>
      </c>
      <c r="L130" s="390">
        <v>5030.0174084735263</v>
      </c>
      <c r="M130" s="394">
        <v>5398.8428112449765</v>
      </c>
    </row>
    <row r="131" spans="1:13">
      <c r="A131" s="697"/>
      <c r="B131" s="397"/>
      <c r="C131" s="389"/>
      <c r="D131" s="390"/>
      <c r="E131" s="395"/>
      <c r="F131" s="390"/>
      <c r="G131" s="395"/>
      <c r="H131" s="390"/>
      <c r="I131" s="390"/>
      <c r="J131" s="394"/>
      <c r="K131" s="389"/>
      <c r="L131" s="390"/>
      <c r="M131" s="394"/>
    </row>
    <row r="132" spans="1:13">
      <c r="A132" s="697"/>
      <c r="B132" s="397" t="s">
        <v>1048</v>
      </c>
      <c r="C132" s="389"/>
      <c r="D132" s="390">
        <v>1453.1001027949999</v>
      </c>
      <c r="E132" s="395">
        <v>1777.3687514349999</v>
      </c>
      <c r="F132" s="390">
        <v>1863.4043105499998</v>
      </c>
      <c r="G132" s="395">
        <v>1953.7487302049999</v>
      </c>
      <c r="H132" s="390">
        <v>2025.2334803399997</v>
      </c>
      <c r="I132" s="390">
        <v>2114.1386088599997</v>
      </c>
      <c r="J132" s="394">
        <v>2254.3080821600001</v>
      </c>
      <c r="K132" s="389">
        <v>2290.2302722343543</v>
      </c>
      <c r="L132" s="390">
        <v>2375.0189214539569</v>
      </c>
      <c r="M132" s="394">
        <v>2459.8075706735594</v>
      </c>
    </row>
    <row r="133" spans="1:13">
      <c r="A133" s="697"/>
      <c r="B133" s="397" t="s">
        <v>998</v>
      </c>
      <c r="C133" s="398"/>
      <c r="D133" s="399">
        <v>1</v>
      </c>
      <c r="E133" s="400">
        <v>1.0000000258136821</v>
      </c>
      <c r="F133" s="401">
        <v>0.90729059659770517</v>
      </c>
      <c r="G133" s="402">
        <v>0.83474224256246643</v>
      </c>
      <c r="H133" s="401">
        <v>0.77516449770805584</v>
      </c>
      <c r="I133" s="401">
        <v>0.72223894792398025</v>
      </c>
      <c r="J133" s="403">
        <v>0.67912077532901161</v>
      </c>
      <c r="K133" s="404">
        <v>0.63055594929614134</v>
      </c>
      <c r="L133" s="401">
        <v>0.61048895352325339</v>
      </c>
      <c r="M133" s="403">
        <v>0.59292051254412181</v>
      </c>
    </row>
    <row r="134" spans="1:13">
      <c r="A134" s="697"/>
      <c r="B134" s="388" t="s">
        <v>1044</v>
      </c>
      <c r="C134" s="398"/>
      <c r="D134" s="399">
        <v>0.99999993533961773</v>
      </c>
      <c r="E134" s="400">
        <v>0.99999997585715727</v>
      </c>
      <c r="F134" s="401">
        <v>0.92789204799268254</v>
      </c>
      <c r="G134" s="402">
        <v>0.86791211466426432</v>
      </c>
      <c r="H134" s="401">
        <v>0.83261153977935631</v>
      </c>
      <c r="I134" s="401">
        <v>0.76530771981383972</v>
      </c>
      <c r="J134" s="403">
        <v>0.71124905622401979</v>
      </c>
      <c r="K134" s="404">
        <v>0.69124819769223733</v>
      </c>
      <c r="L134" s="401">
        <v>0.6620196400183147</v>
      </c>
      <c r="M134" s="403">
        <v>0.63572966387773</v>
      </c>
    </row>
    <row r="135" spans="1:13">
      <c r="A135" s="697"/>
      <c r="B135" s="397" t="s">
        <v>1045</v>
      </c>
      <c r="C135" s="398"/>
      <c r="D135" s="399">
        <v>0.99999996723959161</v>
      </c>
      <c r="E135" s="400">
        <v>1.0000000084785263</v>
      </c>
      <c r="F135" s="401">
        <v>0.93234767603250102</v>
      </c>
      <c r="G135" s="402">
        <v>0.87457588673718833</v>
      </c>
      <c r="H135" s="401">
        <v>0.81888646330858617</v>
      </c>
      <c r="I135" s="401">
        <v>0.76865471161112142</v>
      </c>
      <c r="J135" s="403">
        <v>0.72808069632487626</v>
      </c>
      <c r="K135" s="404">
        <v>0.68762703814082438</v>
      </c>
      <c r="L135" s="401">
        <v>0.66797601335861001</v>
      </c>
      <c r="M135" s="403">
        <v>0.65069786346017588</v>
      </c>
    </row>
    <row r="136" spans="1:13">
      <c r="A136" s="697"/>
      <c r="B136" s="397" t="s">
        <v>1046</v>
      </c>
      <c r="C136" s="398"/>
      <c r="D136" s="399">
        <v>0.99999991102120322</v>
      </c>
      <c r="E136" s="400">
        <v>1.0000000275589986</v>
      </c>
      <c r="F136" s="401">
        <v>0.91126864640968397</v>
      </c>
      <c r="G136" s="402">
        <v>0.84049090524974968</v>
      </c>
      <c r="H136" s="401">
        <v>0.78393073808994185</v>
      </c>
      <c r="I136" s="401">
        <v>0.73331946633101619</v>
      </c>
      <c r="J136" s="403">
        <v>0.69552427738873079</v>
      </c>
      <c r="K136" s="404">
        <v>0.65686423376038283</v>
      </c>
      <c r="L136" s="401">
        <v>0.63760157358155822</v>
      </c>
      <c r="M136" s="403">
        <v>0.62041383110422033</v>
      </c>
    </row>
    <row r="137" spans="1:13" ht="15" thickBot="1">
      <c r="A137" s="698"/>
      <c r="B137" s="405" t="s">
        <v>1047</v>
      </c>
      <c r="C137" s="406"/>
      <c r="D137" s="407">
        <v>1</v>
      </c>
      <c r="E137" s="408">
        <v>1.0000000017083082</v>
      </c>
      <c r="F137" s="409">
        <v>0.91367821407897398</v>
      </c>
      <c r="G137" s="410">
        <v>0.84028045572852572</v>
      </c>
      <c r="H137" s="409">
        <v>0.76818049598065941</v>
      </c>
      <c r="I137" s="409">
        <v>0.70864954120649915</v>
      </c>
      <c r="J137" s="411">
        <v>0.66246912199617591</v>
      </c>
      <c r="K137" s="412">
        <v>0.66297892256095492</v>
      </c>
      <c r="L137" s="409">
        <v>0.64131462937100048</v>
      </c>
      <c r="M137" s="411">
        <v>0.62261035629680173</v>
      </c>
    </row>
    <row r="138" spans="1:13">
      <c r="A138" s="699" t="s">
        <v>1049</v>
      </c>
      <c r="B138" s="413" t="s">
        <v>1050</v>
      </c>
      <c r="C138" s="414">
        <v>2136.8554776763908</v>
      </c>
      <c r="D138" s="415">
        <v>1697.6914694849997</v>
      </c>
      <c r="E138" s="416">
        <v>1708.0736632949997</v>
      </c>
      <c r="F138" s="415">
        <v>1923.9347467548557</v>
      </c>
      <c r="G138" s="416">
        <v>2041.8865813972434</v>
      </c>
      <c r="H138" s="415">
        <v>2164.1754448466127</v>
      </c>
      <c r="I138" s="415">
        <v>2262.8553782442123</v>
      </c>
      <c r="J138" s="417">
        <v>2393.8600806842574</v>
      </c>
      <c r="K138" s="416">
        <v>2368.5474415916055</v>
      </c>
      <c r="L138" s="415">
        <v>2441.2987385457554</v>
      </c>
      <c r="M138" s="417">
        <v>2514.0500354999017</v>
      </c>
    </row>
    <row r="139" spans="1:13">
      <c r="A139" s="700"/>
      <c r="B139" s="418" t="s">
        <v>998</v>
      </c>
      <c r="C139" s="414">
        <v>1</v>
      </c>
      <c r="D139" s="419">
        <v>1</v>
      </c>
      <c r="E139" s="420">
        <v>1</v>
      </c>
      <c r="F139" s="421">
        <v>0.95705432649458577</v>
      </c>
      <c r="G139" s="422">
        <v>0.93024364224491995</v>
      </c>
      <c r="H139" s="421">
        <v>0.91187319923587329</v>
      </c>
      <c r="I139" s="421">
        <v>0.90124371609085896</v>
      </c>
      <c r="J139" s="423">
        <v>0.89263575240964266</v>
      </c>
      <c r="K139" s="422">
        <v>0.87244156182755184</v>
      </c>
      <c r="L139" s="421">
        <v>0.8589392209780321</v>
      </c>
      <c r="M139" s="423">
        <v>0.84621833856796347</v>
      </c>
    </row>
    <row r="140" spans="1:13">
      <c r="A140" s="700"/>
      <c r="B140" s="418" t="s">
        <v>995</v>
      </c>
      <c r="C140" s="414">
        <v>2136.8554776763908</v>
      </c>
      <c r="D140" s="419">
        <v>1697.6914694849997</v>
      </c>
      <c r="E140" s="420">
        <v>1708.0736632949997</v>
      </c>
      <c r="F140" s="421">
        <v>1841.3100732749999</v>
      </c>
      <c r="G140" s="422">
        <v>1899.4520105299998</v>
      </c>
      <c r="H140" s="421">
        <v>1973.4535865999999</v>
      </c>
      <c r="I140" s="421">
        <v>2039.3841900650002</v>
      </c>
      <c r="J140" s="423">
        <v>2136.845094285</v>
      </c>
      <c r="K140" s="422">
        <v>2066.4192292048324</v>
      </c>
      <c r="L140" s="421">
        <v>2096.9272366611435</v>
      </c>
      <c r="M140" s="423">
        <v>2127.4352441174565</v>
      </c>
    </row>
    <row r="141" spans="1:13">
      <c r="A141" s="701"/>
      <c r="B141" s="424" t="s">
        <v>1051</v>
      </c>
      <c r="C141" s="425"/>
      <c r="D141" s="426">
        <v>112.50411090047061</v>
      </c>
      <c r="E141" s="427">
        <v>113.19212724783715</v>
      </c>
      <c r="F141" s="426">
        <v>122.02155480508209</v>
      </c>
      <c r="G141" s="428">
        <v>125.87455582115541</v>
      </c>
      <c r="H141" s="426">
        <v>130.77855732592499</v>
      </c>
      <c r="I141" s="426">
        <v>135.14770452215345</v>
      </c>
      <c r="J141" s="429">
        <v>141.60632941007444</v>
      </c>
      <c r="K141" s="428">
        <v>136.93928626492377</v>
      </c>
      <c r="L141" s="426">
        <v>138.96101772550441</v>
      </c>
      <c r="M141" s="429">
        <v>140.98274918608516</v>
      </c>
    </row>
    <row r="142" spans="1:13">
      <c r="A142" s="775" t="s">
        <v>1052</v>
      </c>
      <c r="B142" s="430" t="s">
        <v>1053</v>
      </c>
      <c r="C142" s="776">
        <v>497.00076293945301</v>
      </c>
      <c r="D142" s="777">
        <v>313.47549400000003</v>
      </c>
      <c r="E142" s="431">
        <v>469.96157799999997</v>
      </c>
      <c r="F142" s="778">
        <v>492.39386000000002</v>
      </c>
      <c r="G142" s="431">
        <v>499.87377900000001</v>
      </c>
      <c r="H142" s="778">
        <v>504.53359999999998</v>
      </c>
      <c r="I142" s="778">
        <v>508.61346400000002</v>
      </c>
      <c r="J142" s="779">
        <v>513.149902</v>
      </c>
      <c r="K142" s="780"/>
      <c r="L142" s="781"/>
      <c r="M142" s="782"/>
    </row>
    <row r="143" spans="1:13">
      <c r="A143" s="687"/>
      <c r="B143" s="418" t="s">
        <v>1054</v>
      </c>
      <c r="C143" s="432">
        <v>161.06710815429699</v>
      </c>
      <c r="D143" s="421">
        <v>187.85762</v>
      </c>
      <c r="E143" s="433">
        <v>114.28089900000001</v>
      </c>
      <c r="F143" s="434">
        <v>119.553787</v>
      </c>
      <c r="G143" s="433">
        <v>121.070335</v>
      </c>
      <c r="H143" s="434">
        <v>122.364723</v>
      </c>
      <c r="I143" s="434">
        <v>123.674988</v>
      </c>
      <c r="J143" s="435">
        <v>125.118179</v>
      </c>
      <c r="K143" s="436"/>
      <c r="L143" s="437"/>
      <c r="M143" s="438"/>
    </row>
    <row r="144" spans="1:13">
      <c r="A144" s="687"/>
      <c r="B144" s="418" t="s">
        <v>993</v>
      </c>
      <c r="C144" s="432">
        <v>971.997314453125</v>
      </c>
      <c r="D144" s="421">
        <v>896.78539999999998</v>
      </c>
      <c r="E144" s="433">
        <v>882.880493</v>
      </c>
      <c r="F144" s="434">
        <v>926.56018100000006</v>
      </c>
      <c r="G144" s="433">
        <v>943.13317900000004</v>
      </c>
      <c r="H144" s="434">
        <v>955.24969499999997</v>
      </c>
      <c r="I144" s="434">
        <v>966.24517800000001</v>
      </c>
      <c r="J144" s="435">
        <v>978.884094</v>
      </c>
      <c r="K144" s="436"/>
      <c r="L144" s="437"/>
      <c r="M144" s="438"/>
    </row>
    <row r="145" spans="1:13">
      <c r="A145" s="687"/>
      <c r="B145" s="418" t="s">
        <v>992</v>
      </c>
      <c r="C145" s="432">
        <v>262.45120239257801</v>
      </c>
      <c r="D145" s="421">
        <v>290.39965799999999</v>
      </c>
      <c r="E145" s="433">
        <v>297.33084100000002</v>
      </c>
      <c r="F145" s="434">
        <v>326.15817299999998</v>
      </c>
      <c r="G145" s="433">
        <v>344.23996</v>
      </c>
      <c r="H145" s="434">
        <v>361.66726699999998</v>
      </c>
      <c r="I145" s="434">
        <v>378.036316</v>
      </c>
      <c r="J145" s="435">
        <v>394.41314699999998</v>
      </c>
      <c r="K145" s="436"/>
      <c r="L145" s="437"/>
      <c r="M145" s="438"/>
    </row>
    <row r="146" spans="1:13">
      <c r="A146" s="687"/>
      <c r="B146" s="418" t="s">
        <v>1055</v>
      </c>
      <c r="C146" s="414">
        <v>313.929443359375</v>
      </c>
      <c r="D146" s="419">
        <v>395.45228599999996</v>
      </c>
      <c r="E146" s="420">
        <v>298.63801599999999</v>
      </c>
      <c r="F146" s="419">
        <v>314.6125340000001</v>
      </c>
      <c r="G146" s="420">
        <v>322.18906500000003</v>
      </c>
      <c r="H146" s="419">
        <v>328.35137199999997</v>
      </c>
      <c r="I146" s="419">
        <v>333.956726</v>
      </c>
      <c r="J146" s="423">
        <v>340.61601300000007</v>
      </c>
      <c r="K146" s="439">
        <v>329.6848669101563</v>
      </c>
      <c r="L146" s="440">
        <v>329.39968579687508</v>
      </c>
      <c r="M146" s="441">
        <v>329.11450468359385</v>
      </c>
    </row>
    <row r="147" spans="1:13" s="445" customFormat="1" ht="28.9">
      <c r="A147" s="687"/>
      <c r="B147" s="442" t="s">
        <v>1056</v>
      </c>
      <c r="C147" s="439">
        <v>1.1961440469599951</v>
      </c>
      <c r="D147" s="443">
        <v>1.361751899859331</v>
      </c>
      <c r="E147" s="444">
        <v>1.0043963653269321</v>
      </c>
      <c r="F147" s="443">
        <v>0.9646011047529387</v>
      </c>
      <c r="G147" s="444">
        <v>0.93594324435780218</v>
      </c>
      <c r="H147" s="443">
        <v>0.90788247087895846</v>
      </c>
      <c r="I147" s="443">
        <v>0.88339853042055361</v>
      </c>
      <c r="J147" s="441">
        <v>0.86360207713867121</v>
      </c>
      <c r="K147" s="439">
        <v>0.74483495783606557</v>
      </c>
      <c r="L147" s="440">
        <v>0.684861622363659</v>
      </c>
      <c r="M147" s="441">
        <v>0.62488828689124887</v>
      </c>
    </row>
    <row r="148" spans="1:13">
      <c r="A148" s="687"/>
      <c r="B148" s="418" t="s">
        <v>1011</v>
      </c>
      <c r="C148" s="414">
        <v>331.1955627441406</v>
      </c>
      <c r="D148" s="419">
        <v>417.20216172999994</v>
      </c>
      <c r="E148" s="420">
        <v>315.06310687999996</v>
      </c>
      <c r="F148" s="419">
        <v>345.60964807443065</v>
      </c>
      <c r="G148" s="420">
        <v>364.76979967862434</v>
      </c>
      <c r="H148" s="419">
        <v>383.2364392963139</v>
      </c>
      <c r="I148" s="419">
        <v>400.5817083483426</v>
      </c>
      <c r="J148" s="446">
        <v>417.93522350457459</v>
      </c>
      <c r="K148" s="439">
        <v>412.00753702854718</v>
      </c>
      <c r="L148" s="440">
        <v>420.90938830554569</v>
      </c>
      <c r="M148" s="441">
        <v>429.8112395825442</v>
      </c>
    </row>
    <row r="149" spans="1:13">
      <c r="A149" s="702"/>
      <c r="B149" s="424" t="s">
        <v>1057</v>
      </c>
      <c r="C149" s="425">
        <v>331.1955627441406</v>
      </c>
      <c r="D149" s="447">
        <v>417.20216172999994</v>
      </c>
      <c r="E149" s="427">
        <v>315.06310687999996</v>
      </c>
      <c r="F149" s="447">
        <v>331.91622337000007</v>
      </c>
      <c r="G149" s="427">
        <v>339.90946357500002</v>
      </c>
      <c r="H149" s="447">
        <v>346.41069745999994</v>
      </c>
      <c r="I149" s="447">
        <v>352.32434592999999</v>
      </c>
      <c r="J149" s="448">
        <v>359.34989371500006</v>
      </c>
      <c r="K149" s="449">
        <v>347.8175345902149</v>
      </c>
      <c r="L149" s="450">
        <v>347.5166685157032</v>
      </c>
      <c r="M149" s="451">
        <v>347.2158024411915</v>
      </c>
    </row>
    <row r="150" spans="1:13">
      <c r="A150" s="687" t="s">
        <v>1058</v>
      </c>
      <c r="B150" s="418" t="s">
        <v>1053</v>
      </c>
      <c r="C150" s="432">
        <v>505.32849121093801</v>
      </c>
      <c r="D150" s="777">
        <v>417.901794</v>
      </c>
      <c r="E150" s="433">
        <v>343.21075400000001</v>
      </c>
      <c r="F150" s="434">
        <v>366.44854700000002</v>
      </c>
      <c r="G150" s="433">
        <v>372.63699300000002</v>
      </c>
      <c r="H150" s="434">
        <v>382.23672499999998</v>
      </c>
      <c r="I150" s="434">
        <v>391.03567500000003</v>
      </c>
      <c r="J150" s="435">
        <v>407.33441199999999</v>
      </c>
      <c r="K150" s="436"/>
      <c r="L150" s="437"/>
      <c r="M150" s="438"/>
    </row>
    <row r="151" spans="1:13">
      <c r="A151" s="687"/>
      <c r="B151" s="418" t="s">
        <v>1054</v>
      </c>
      <c r="C151" s="432">
        <v>157.65577697753901</v>
      </c>
      <c r="D151" s="421">
        <v>76.537361000000004</v>
      </c>
      <c r="E151" s="433">
        <v>109.936836</v>
      </c>
      <c r="F151" s="434">
        <v>121.18232</v>
      </c>
      <c r="G151" s="433">
        <v>125.921722</v>
      </c>
      <c r="H151" s="434">
        <v>130.97197</v>
      </c>
      <c r="I151" s="434">
        <v>134.41894500000001</v>
      </c>
      <c r="J151" s="435">
        <v>139.835037</v>
      </c>
      <c r="K151" s="436"/>
      <c r="L151" s="437"/>
      <c r="M151" s="438"/>
    </row>
    <row r="152" spans="1:13">
      <c r="A152" s="687"/>
      <c r="B152" s="418" t="s">
        <v>993</v>
      </c>
      <c r="C152" s="432">
        <v>2374.51025390625</v>
      </c>
      <c r="D152" s="421">
        <v>1708.173096</v>
      </c>
      <c r="E152" s="433">
        <v>1773.5367429999999</v>
      </c>
      <c r="F152" s="434">
        <v>1918.3359379999999</v>
      </c>
      <c r="G152" s="433">
        <v>1976.798096</v>
      </c>
      <c r="H152" s="434">
        <v>2055.429443</v>
      </c>
      <c r="I152" s="434">
        <v>2124.5634770000001</v>
      </c>
      <c r="J152" s="435">
        <v>2231.9990229999999</v>
      </c>
      <c r="K152" s="436"/>
      <c r="L152" s="437"/>
      <c r="M152" s="438"/>
    </row>
    <row r="153" spans="1:13">
      <c r="A153" s="687"/>
      <c r="B153" s="418" t="s">
        <v>992</v>
      </c>
      <c r="C153" s="432">
        <v>1043.81311035156</v>
      </c>
      <c r="D153" s="421">
        <v>889.56518600000004</v>
      </c>
      <c r="E153" s="433">
        <v>1169.1972659999999</v>
      </c>
      <c r="F153" s="434">
        <v>1324.7375489999999</v>
      </c>
      <c r="G153" s="433">
        <v>1407.6564940000001</v>
      </c>
      <c r="H153" s="434">
        <v>1494.7977289999999</v>
      </c>
      <c r="I153" s="434">
        <v>1563.064453</v>
      </c>
      <c r="J153" s="435">
        <v>1658.4554439999999</v>
      </c>
      <c r="K153" s="436"/>
      <c r="L153" s="437"/>
      <c r="M153" s="438"/>
    </row>
    <row r="154" spans="1:13">
      <c r="A154" s="687"/>
      <c r="B154" s="418" t="s">
        <v>1055</v>
      </c>
      <c r="C154" s="414">
        <v>1711.525985717773</v>
      </c>
      <c r="D154" s="419">
        <v>1213.733941</v>
      </c>
      <c r="E154" s="420">
        <v>1320.3891529999999</v>
      </c>
      <c r="F154" s="419">
        <v>1430.7050709999999</v>
      </c>
      <c r="G154" s="420">
        <v>1478.2393809999999</v>
      </c>
      <c r="H154" s="419">
        <v>1542.220748</v>
      </c>
      <c r="I154" s="419">
        <v>1599.1088570000002</v>
      </c>
      <c r="J154" s="446">
        <v>1684.8295739999999</v>
      </c>
      <c r="K154" s="439">
        <v>1629.0063456062708</v>
      </c>
      <c r="L154" s="440">
        <v>1658.2090693321697</v>
      </c>
      <c r="M154" s="441">
        <v>1687.4117930580705</v>
      </c>
    </row>
    <row r="155" spans="1:13" s="445" customFormat="1" ht="28.9">
      <c r="A155" s="687"/>
      <c r="B155" s="442" t="s">
        <v>1056</v>
      </c>
      <c r="C155" s="439">
        <v>1.6396862318977052</v>
      </c>
      <c r="D155" s="443">
        <v>1.3644125917940317</v>
      </c>
      <c r="E155" s="444">
        <v>1.1293125560558743</v>
      </c>
      <c r="F155" s="443">
        <v>1.0799913326832105</v>
      </c>
      <c r="G155" s="444">
        <v>1.0501421243754088</v>
      </c>
      <c r="H155" s="443">
        <v>1.0317253753333739</v>
      </c>
      <c r="I155" s="443">
        <v>1.0230600881050169</v>
      </c>
      <c r="J155" s="441">
        <v>1.0159028269920769</v>
      </c>
      <c r="K155" s="439">
        <v>0.82414393894424265</v>
      </c>
      <c r="L155" s="440">
        <v>0.74800278295305489</v>
      </c>
      <c r="M155" s="441">
        <v>0.67186162696186713</v>
      </c>
    </row>
    <row r="156" spans="1:13">
      <c r="A156" s="687"/>
      <c r="B156" s="418" t="s">
        <v>1011</v>
      </c>
      <c r="C156" s="414">
        <v>1805.6599149322503</v>
      </c>
      <c r="D156" s="419">
        <v>1280.4893077549998</v>
      </c>
      <c r="E156" s="420">
        <v>1393.0105564149997</v>
      </c>
      <c r="F156" s="419">
        <v>1578.3250986804251</v>
      </c>
      <c r="G156" s="420">
        <v>1677.116781718619</v>
      </c>
      <c r="H156" s="419">
        <v>1780.9390055502986</v>
      </c>
      <c r="I156" s="419">
        <v>1862.2736698958697</v>
      </c>
      <c r="J156" s="446">
        <v>1975.9248571796827</v>
      </c>
      <c r="K156" s="439">
        <v>1956.5399045630584</v>
      </c>
      <c r="L156" s="440">
        <v>2020.3893502402098</v>
      </c>
      <c r="M156" s="441">
        <v>2084.2387959173575</v>
      </c>
    </row>
    <row r="157" spans="1:13" ht="15" thickBot="1">
      <c r="A157" s="688"/>
      <c r="B157" s="452" t="s">
        <v>1057</v>
      </c>
      <c r="C157" s="453">
        <v>1805.6599149322503</v>
      </c>
      <c r="D157" s="454">
        <v>1280.4893077549998</v>
      </c>
      <c r="E157" s="455">
        <v>1393.0105564149997</v>
      </c>
      <c r="F157" s="454">
        <v>1509.3938499049998</v>
      </c>
      <c r="G157" s="455">
        <v>1559.5425469549998</v>
      </c>
      <c r="H157" s="454">
        <v>1627.0428891399999</v>
      </c>
      <c r="I157" s="454">
        <v>1687.059844135</v>
      </c>
      <c r="J157" s="456">
        <v>1777.4952005699997</v>
      </c>
      <c r="K157" s="457">
        <v>1718.6016946146174</v>
      </c>
      <c r="L157" s="458">
        <v>1749.4105681454403</v>
      </c>
      <c r="M157" s="459">
        <v>1780.219441676265</v>
      </c>
    </row>
  </sheetData>
  <mergeCells count="24">
    <mergeCell ref="A79:A89"/>
    <mergeCell ref="A3:M3"/>
    <mergeCell ref="C7:J7"/>
    <mergeCell ref="K7:M7"/>
    <mergeCell ref="A9:A15"/>
    <mergeCell ref="A16:A30"/>
    <mergeCell ref="A31:A42"/>
    <mergeCell ref="A43:A46"/>
    <mergeCell ref="A47:A50"/>
    <mergeCell ref="A51:A56"/>
    <mergeCell ref="A57:A66"/>
    <mergeCell ref="A67:A78"/>
    <mergeCell ref="A150:A157"/>
    <mergeCell ref="A90:A95"/>
    <mergeCell ref="A96:A97"/>
    <mergeCell ref="A98:A99"/>
    <mergeCell ref="A100:A101"/>
    <mergeCell ref="A102:A103"/>
    <mergeCell ref="A104:A105"/>
    <mergeCell ref="A106:A107"/>
    <mergeCell ref="A108:A109"/>
    <mergeCell ref="A110:A137"/>
    <mergeCell ref="A138:A141"/>
    <mergeCell ref="A142:A1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22788-F7BC-40E6-8579-AE271A645493}">
  <sheetPr>
    <tabColor rgb="FFFFC000"/>
  </sheetPr>
  <dimension ref="B3:J53"/>
  <sheetViews>
    <sheetView workbookViewId="0">
      <selection sqref="A1:J53"/>
    </sheetView>
  </sheetViews>
  <sheetFormatPr defaultRowHeight="14.45"/>
  <cols>
    <col min="2" max="2" width="14.140625" bestFit="1" customWidth="1"/>
    <col min="3" max="3" width="4.85546875" bestFit="1" customWidth="1"/>
    <col min="4" max="4" width="13.28515625" bestFit="1" customWidth="1"/>
    <col min="5" max="5" width="40.42578125" bestFit="1" customWidth="1"/>
    <col min="6" max="6" width="4.85546875" bestFit="1" customWidth="1"/>
    <col min="7" max="7" width="5.42578125" bestFit="1" customWidth="1"/>
    <col min="8" max="8" width="10.85546875" bestFit="1" customWidth="1"/>
    <col min="9" max="9" width="8" bestFit="1" customWidth="1"/>
  </cols>
  <sheetData>
    <row r="3" spans="2:10" s="1" customFormat="1" ht="13.15">
      <c r="B3" s="2" t="s">
        <v>89</v>
      </c>
      <c r="C3" s="3"/>
      <c r="D3" s="3"/>
      <c r="E3" s="3"/>
      <c r="F3" s="3"/>
      <c r="G3" s="3"/>
      <c r="H3" s="3"/>
      <c r="I3" s="3"/>
    </row>
    <row r="4" spans="2:10" s="1" customFormat="1" ht="13.15">
      <c r="B4" s="4" t="s">
        <v>1</v>
      </c>
      <c r="C4" s="4" t="s">
        <v>90</v>
      </c>
      <c r="D4" s="4" t="s">
        <v>91</v>
      </c>
      <c r="E4" s="4" t="s">
        <v>92</v>
      </c>
      <c r="F4" s="725" t="s">
        <v>93</v>
      </c>
      <c r="G4" s="725" t="s">
        <v>94</v>
      </c>
      <c r="H4" s="725" t="s">
        <v>95</v>
      </c>
      <c r="I4" s="725" t="s">
        <v>96</v>
      </c>
      <c r="J4" s="726" t="s">
        <v>97</v>
      </c>
    </row>
    <row r="5" spans="2:10">
      <c r="B5" s="602" t="s">
        <v>98</v>
      </c>
      <c r="C5" s="602"/>
      <c r="D5" s="602"/>
      <c r="E5" s="602"/>
      <c r="F5" s="602"/>
      <c r="G5" s="602"/>
      <c r="H5" s="602"/>
      <c r="I5" s="602"/>
    </row>
    <row r="6" spans="2:10">
      <c r="B6" s="491" t="s">
        <v>11</v>
      </c>
      <c r="C6" s="491" t="s">
        <v>99</v>
      </c>
      <c r="D6" s="491" t="s">
        <v>100</v>
      </c>
      <c r="E6" s="491" t="s">
        <v>101</v>
      </c>
      <c r="F6" s="491" t="s">
        <v>15</v>
      </c>
      <c r="G6" s="491" t="s">
        <v>102</v>
      </c>
      <c r="H6" s="491"/>
      <c r="I6" s="491"/>
      <c r="J6" s="657" t="s">
        <v>34</v>
      </c>
    </row>
    <row r="7" spans="2:10">
      <c r="B7" s="491" t="s">
        <v>103</v>
      </c>
      <c r="C7" s="491" t="s">
        <v>99</v>
      </c>
      <c r="D7" s="491" t="s">
        <v>104</v>
      </c>
      <c r="E7" s="491" t="s">
        <v>105</v>
      </c>
      <c r="F7" s="491" t="s">
        <v>15</v>
      </c>
      <c r="G7" s="491" t="s">
        <v>102</v>
      </c>
      <c r="H7" s="491"/>
      <c r="I7" s="491"/>
    </row>
    <row r="8" spans="2:10">
      <c r="B8" s="491" t="s">
        <v>103</v>
      </c>
      <c r="C8" s="491" t="s">
        <v>99</v>
      </c>
      <c r="D8" s="491" t="s">
        <v>106</v>
      </c>
      <c r="E8" s="491" t="s">
        <v>107</v>
      </c>
      <c r="F8" s="491" t="s">
        <v>15</v>
      </c>
      <c r="G8" s="491" t="s">
        <v>102</v>
      </c>
      <c r="H8" s="491"/>
      <c r="I8" s="491"/>
    </row>
    <row r="9" spans="2:10">
      <c r="B9" s="491" t="s">
        <v>103</v>
      </c>
      <c r="C9" s="491" t="s">
        <v>99</v>
      </c>
      <c r="D9" s="491" t="s">
        <v>108</v>
      </c>
      <c r="E9" s="491" t="s">
        <v>109</v>
      </c>
      <c r="F9" s="491" t="s">
        <v>15</v>
      </c>
      <c r="G9" s="491" t="s">
        <v>102</v>
      </c>
      <c r="H9" s="491"/>
      <c r="I9" s="491"/>
    </row>
    <row r="10" spans="2:10">
      <c r="B10" s="491" t="s">
        <v>103</v>
      </c>
      <c r="C10" s="491" t="s">
        <v>99</v>
      </c>
      <c r="D10" s="491" t="s">
        <v>110</v>
      </c>
      <c r="E10" s="491" t="s">
        <v>111</v>
      </c>
      <c r="F10" s="491" t="s">
        <v>15</v>
      </c>
      <c r="G10" s="491" t="s">
        <v>102</v>
      </c>
      <c r="H10" s="491"/>
      <c r="I10" s="491"/>
    </row>
    <row r="11" spans="2:10">
      <c r="B11" s="491" t="s">
        <v>103</v>
      </c>
      <c r="C11" s="491" t="s">
        <v>99</v>
      </c>
      <c r="D11" s="491" t="s">
        <v>112</v>
      </c>
      <c r="E11" s="491" t="s">
        <v>113</v>
      </c>
      <c r="F11" s="491" t="s">
        <v>15</v>
      </c>
      <c r="G11" s="491" t="s">
        <v>102</v>
      </c>
      <c r="H11" s="491"/>
      <c r="I11" s="491"/>
    </row>
    <row r="12" spans="2:10">
      <c r="B12" s="491" t="s">
        <v>103</v>
      </c>
      <c r="C12" s="491" t="s">
        <v>99</v>
      </c>
      <c r="D12" s="491" t="s">
        <v>114</v>
      </c>
      <c r="E12" s="491" t="s">
        <v>115</v>
      </c>
      <c r="F12" s="491" t="s">
        <v>15</v>
      </c>
      <c r="G12" s="491" t="s">
        <v>102</v>
      </c>
      <c r="H12" s="491"/>
      <c r="I12" s="491"/>
    </row>
    <row r="13" spans="2:10">
      <c r="B13" s="491" t="s">
        <v>103</v>
      </c>
      <c r="C13" s="491" t="s">
        <v>99</v>
      </c>
      <c r="D13" s="491" t="s">
        <v>116</v>
      </c>
      <c r="E13" s="491" t="s">
        <v>117</v>
      </c>
      <c r="F13" s="491" t="s">
        <v>15</v>
      </c>
      <c r="G13" s="491" t="s">
        <v>102</v>
      </c>
      <c r="H13" s="491"/>
      <c r="I13" s="491"/>
    </row>
    <row r="14" spans="2:10">
      <c r="B14" s="491" t="s">
        <v>103</v>
      </c>
      <c r="C14" s="491" t="s">
        <v>99</v>
      </c>
      <c r="D14" s="491" t="s">
        <v>118</v>
      </c>
      <c r="E14" s="491" t="s">
        <v>119</v>
      </c>
      <c r="F14" s="491" t="s">
        <v>15</v>
      </c>
      <c r="G14" s="491" t="s">
        <v>102</v>
      </c>
      <c r="H14" s="491"/>
      <c r="I14" s="491"/>
    </row>
    <row r="15" spans="2:10">
      <c r="B15" s="491" t="s">
        <v>103</v>
      </c>
      <c r="C15" s="491" t="s">
        <v>99</v>
      </c>
      <c r="D15" s="491" t="s">
        <v>120</v>
      </c>
      <c r="E15" s="491" t="s">
        <v>121</v>
      </c>
      <c r="F15" s="491" t="s">
        <v>15</v>
      </c>
      <c r="G15" s="491" t="s">
        <v>102</v>
      </c>
      <c r="H15" s="491"/>
      <c r="I15" s="491"/>
    </row>
    <row r="16" spans="2:10">
      <c r="B16" s="491" t="s">
        <v>103</v>
      </c>
      <c r="C16" s="491" t="s">
        <v>99</v>
      </c>
      <c r="D16" s="491" t="s">
        <v>122</v>
      </c>
      <c r="E16" s="491" t="s">
        <v>123</v>
      </c>
      <c r="F16" s="491" t="s">
        <v>15</v>
      </c>
      <c r="G16" s="491" t="s">
        <v>102</v>
      </c>
      <c r="H16" s="491"/>
      <c r="I16" s="491"/>
    </row>
    <row r="17" spans="2:9">
      <c r="B17" s="491" t="s">
        <v>103</v>
      </c>
      <c r="C17" s="491" t="s">
        <v>99</v>
      </c>
      <c r="D17" s="491" t="s">
        <v>124</v>
      </c>
      <c r="E17" s="491" t="s">
        <v>125</v>
      </c>
      <c r="F17" s="491" t="s">
        <v>15</v>
      </c>
      <c r="G17" s="491" t="s">
        <v>102</v>
      </c>
      <c r="H17" s="491"/>
      <c r="I17" s="491"/>
    </row>
    <row r="18" spans="2:9">
      <c r="B18" s="491" t="s">
        <v>103</v>
      </c>
      <c r="C18" s="491" t="s">
        <v>99</v>
      </c>
      <c r="D18" s="491" t="s">
        <v>126</v>
      </c>
      <c r="E18" s="491" t="s">
        <v>127</v>
      </c>
      <c r="F18" s="491" t="s">
        <v>15</v>
      </c>
      <c r="G18" s="491" t="s">
        <v>102</v>
      </c>
      <c r="H18" s="491"/>
      <c r="I18" s="491"/>
    </row>
    <row r="19" spans="2:9">
      <c r="B19" s="491" t="s">
        <v>103</v>
      </c>
      <c r="C19" s="491" t="s">
        <v>99</v>
      </c>
      <c r="D19" s="491" t="s">
        <v>128</v>
      </c>
      <c r="E19" s="491" t="s">
        <v>129</v>
      </c>
      <c r="F19" s="491" t="s">
        <v>15</v>
      </c>
      <c r="G19" s="491" t="s">
        <v>102</v>
      </c>
      <c r="H19" s="491"/>
      <c r="I19" s="491"/>
    </row>
    <row r="20" spans="2:9">
      <c r="B20" s="491" t="s">
        <v>103</v>
      </c>
      <c r="C20" s="491" t="s">
        <v>99</v>
      </c>
      <c r="D20" s="491" t="s">
        <v>130</v>
      </c>
      <c r="E20" s="491" t="s">
        <v>131</v>
      </c>
      <c r="F20" s="491" t="s">
        <v>15</v>
      </c>
      <c r="G20" s="491" t="s">
        <v>102</v>
      </c>
      <c r="H20" s="491"/>
      <c r="I20" s="491"/>
    </row>
    <row r="21" spans="2:9">
      <c r="B21" s="491" t="s">
        <v>103</v>
      </c>
      <c r="C21" s="491" t="s">
        <v>99</v>
      </c>
      <c r="D21" s="491" t="s">
        <v>132</v>
      </c>
      <c r="E21" s="491" t="s">
        <v>133</v>
      </c>
      <c r="F21" s="491" t="s">
        <v>15</v>
      </c>
      <c r="G21" s="491" t="s">
        <v>102</v>
      </c>
      <c r="H21" s="491"/>
      <c r="I21" s="491"/>
    </row>
    <row r="22" spans="2:9">
      <c r="B22" s="491" t="s">
        <v>103</v>
      </c>
      <c r="C22" s="491" t="s">
        <v>99</v>
      </c>
      <c r="D22" s="491" t="s">
        <v>134</v>
      </c>
      <c r="E22" s="491" t="s">
        <v>135</v>
      </c>
      <c r="F22" s="491" t="s">
        <v>15</v>
      </c>
      <c r="G22" s="491" t="s">
        <v>102</v>
      </c>
      <c r="H22" s="491"/>
      <c r="I22" s="491"/>
    </row>
    <row r="23" spans="2:9">
      <c r="B23" s="491" t="s">
        <v>103</v>
      </c>
      <c r="C23" s="491" t="s">
        <v>99</v>
      </c>
      <c r="D23" s="491" t="s">
        <v>136</v>
      </c>
      <c r="E23" s="491" t="s">
        <v>137</v>
      </c>
      <c r="F23" s="491" t="s">
        <v>15</v>
      </c>
      <c r="G23" s="491" t="s">
        <v>102</v>
      </c>
      <c r="H23" s="491"/>
      <c r="I23" s="491"/>
    </row>
    <row r="24" spans="2:9">
      <c r="B24" s="491" t="s">
        <v>103</v>
      </c>
      <c r="C24" s="491" t="s">
        <v>99</v>
      </c>
      <c r="D24" s="491" t="s">
        <v>138</v>
      </c>
      <c r="E24" s="491" t="s">
        <v>139</v>
      </c>
      <c r="F24" s="491" t="s">
        <v>15</v>
      </c>
      <c r="G24" s="491" t="s">
        <v>102</v>
      </c>
      <c r="H24" s="491"/>
      <c r="I24" s="491"/>
    </row>
    <row r="25" spans="2:9">
      <c r="B25" s="491" t="s">
        <v>103</v>
      </c>
      <c r="C25" s="491" t="s">
        <v>99</v>
      </c>
      <c r="D25" s="491" t="s">
        <v>140</v>
      </c>
      <c r="E25" s="491" t="s">
        <v>141</v>
      </c>
      <c r="F25" s="491" t="s">
        <v>15</v>
      </c>
      <c r="G25" s="491" t="s">
        <v>102</v>
      </c>
      <c r="H25" s="491"/>
      <c r="I25" s="491"/>
    </row>
    <row r="26" spans="2:9">
      <c r="B26" s="491" t="s">
        <v>103</v>
      </c>
      <c r="C26" s="491" t="s">
        <v>99</v>
      </c>
      <c r="D26" s="491" t="s">
        <v>142</v>
      </c>
      <c r="E26" s="491" t="s">
        <v>143</v>
      </c>
      <c r="F26" s="491" t="s">
        <v>15</v>
      </c>
      <c r="G26" s="491" t="s">
        <v>102</v>
      </c>
      <c r="H26" s="491"/>
      <c r="I26" s="491"/>
    </row>
    <row r="27" spans="2:9">
      <c r="B27" s="491" t="s">
        <v>103</v>
      </c>
      <c r="C27" s="491" t="s">
        <v>99</v>
      </c>
      <c r="D27" s="491" t="s">
        <v>144</v>
      </c>
      <c r="E27" s="491" t="s">
        <v>145</v>
      </c>
      <c r="F27" s="491" t="s">
        <v>15</v>
      </c>
      <c r="G27" s="491" t="s">
        <v>102</v>
      </c>
      <c r="H27" s="491"/>
      <c r="I27" s="491"/>
    </row>
    <row r="28" spans="2:9">
      <c r="B28" s="491" t="s">
        <v>11</v>
      </c>
      <c r="C28" s="491" t="s">
        <v>99</v>
      </c>
      <c r="D28" s="491" t="s">
        <v>146</v>
      </c>
      <c r="E28" s="491" t="s">
        <v>147</v>
      </c>
      <c r="F28" s="491" t="s">
        <v>15</v>
      </c>
      <c r="G28" s="491" t="s">
        <v>102</v>
      </c>
      <c r="H28" s="491"/>
      <c r="I28" s="491"/>
    </row>
    <row r="29" spans="2:9">
      <c r="B29" s="491" t="s">
        <v>11</v>
      </c>
      <c r="C29" s="491" t="s">
        <v>99</v>
      </c>
      <c r="D29" s="491" t="s">
        <v>148</v>
      </c>
      <c r="E29" s="491" t="s">
        <v>149</v>
      </c>
      <c r="F29" s="491" t="s">
        <v>15</v>
      </c>
      <c r="G29" s="491" t="s">
        <v>102</v>
      </c>
      <c r="H29" s="491"/>
      <c r="I29" s="491"/>
    </row>
    <row r="30" spans="2:9">
      <c r="B30" s="491" t="s">
        <v>103</v>
      </c>
      <c r="C30" s="491" t="s">
        <v>99</v>
      </c>
      <c r="D30" s="491" t="s">
        <v>150</v>
      </c>
      <c r="E30" s="491" t="s">
        <v>151</v>
      </c>
      <c r="F30" s="491" t="s">
        <v>15</v>
      </c>
      <c r="G30" s="491" t="s">
        <v>102</v>
      </c>
      <c r="H30" s="491"/>
      <c r="I30" s="491"/>
    </row>
    <row r="31" spans="2:9">
      <c r="B31" s="491" t="s">
        <v>11</v>
      </c>
      <c r="C31" s="491" t="s">
        <v>99</v>
      </c>
      <c r="D31" s="491" t="s">
        <v>152</v>
      </c>
      <c r="E31" s="491" t="s">
        <v>153</v>
      </c>
      <c r="F31" s="491" t="s">
        <v>15</v>
      </c>
      <c r="G31" s="491" t="s">
        <v>102</v>
      </c>
      <c r="H31" s="491"/>
      <c r="I31" s="491"/>
    </row>
    <row r="32" spans="2:9">
      <c r="B32" s="491" t="s">
        <v>103</v>
      </c>
      <c r="C32" s="491" t="s">
        <v>99</v>
      </c>
      <c r="D32" s="491" t="s">
        <v>154</v>
      </c>
      <c r="E32" s="491" t="s">
        <v>155</v>
      </c>
      <c r="F32" s="491" t="s">
        <v>15</v>
      </c>
      <c r="G32" s="491" t="s">
        <v>102</v>
      </c>
      <c r="H32" s="491"/>
      <c r="I32" s="491"/>
    </row>
    <row r="33" spans="2:9">
      <c r="B33" s="491" t="s">
        <v>103</v>
      </c>
      <c r="C33" s="491" t="s">
        <v>99</v>
      </c>
      <c r="D33" s="491" t="s">
        <v>156</v>
      </c>
      <c r="E33" s="491" t="s">
        <v>157</v>
      </c>
      <c r="F33" s="491" t="s">
        <v>15</v>
      </c>
      <c r="G33" s="491" t="s">
        <v>102</v>
      </c>
      <c r="H33" s="491"/>
      <c r="I33" s="491"/>
    </row>
    <row r="34" spans="2:9">
      <c r="B34" s="491" t="s">
        <v>103</v>
      </c>
      <c r="C34" s="491" t="s">
        <v>99</v>
      </c>
      <c r="D34" s="491" t="s">
        <v>158</v>
      </c>
      <c r="E34" s="491" t="s">
        <v>159</v>
      </c>
      <c r="F34" s="491" t="s">
        <v>15</v>
      </c>
      <c r="G34" s="491" t="s">
        <v>102</v>
      </c>
      <c r="H34" s="491"/>
      <c r="I34" s="491"/>
    </row>
    <row r="35" spans="2:9">
      <c r="B35" s="491" t="s">
        <v>103</v>
      </c>
      <c r="C35" s="491" t="s">
        <v>99</v>
      </c>
      <c r="D35" s="491" t="s">
        <v>160</v>
      </c>
      <c r="E35" s="491" t="s">
        <v>161</v>
      </c>
      <c r="F35" s="491" t="s">
        <v>15</v>
      </c>
      <c r="G35" s="491" t="s">
        <v>102</v>
      </c>
      <c r="H35" s="491"/>
      <c r="I35" s="491"/>
    </row>
    <row r="36" spans="2:9">
      <c r="B36" s="491" t="s">
        <v>103</v>
      </c>
      <c r="C36" s="491" t="s">
        <v>99</v>
      </c>
      <c r="D36" s="491" t="s">
        <v>162</v>
      </c>
      <c r="E36" s="491" t="s">
        <v>163</v>
      </c>
      <c r="F36" s="491" t="s">
        <v>15</v>
      </c>
      <c r="G36" s="491" t="s">
        <v>102</v>
      </c>
      <c r="H36" s="491"/>
      <c r="I36" s="491"/>
    </row>
    <row r="37" spans="2:9">
      <c r="B37" s="491" t="s">
        <v>103</v>
      </c>
      <c r="C37" s="491" t="s">
        <v>99</v>
      </c>
      <c r="D37" s="491" t="s">
        <v>164</v>
      </c>
      <c r="E37" s="491" t="s">
        <v>165</v>
      </c>
      <c r="F37" s="491" t="s">
        <v>15</v>
      </c>
      <c r="G37" s="491" t="s">
        <v>102</v>
      </c>
      <c r="H37" s="491"/>
      <c r="I37" s="491"/>
    </row>
    <row r="38" spans="2:9">
      <c r="B38" s="491" t="s">
        <v>103</v>
      </c>
      <c r="C38" s="491" t="s">
        <v>99</v>
      </c>
      <c r="D38" s="491" t="s">
        <v>166</v>
      </c>
      <c r="E38" s="491" t="s">
        <v>167</v>
      </c>
      <c r="F38" s="491" t="s">
        <v>15</v>
      </c>
      <c r="G38" s="491" t="s">
        <v>102</v>
      </c>
      <c r="H38" s="491"/>
      <c r="I38" s="491"/>
    </row>
    <row r="39" spans="2:9">
      <c r="B39" s="491" t="s">
        <v>103</v>
      </c>
      <c r="C39" s="491" t="s">
        <v>99</v>
      </c>
      <c r="D39" s="491" t="s">
        <v>168</v>
      </c>
      <c r="E39" s="491" t="s">
        <v>169</v>
      </c>
      <c r="F39" s="491" t="s">
        <v>15</v>
      </c>
      <c r="G39" s="491" t="s">
        <v>102</v>
      </c>
      <c r="H39" s="491"/>
      <c r="I39" s="491"/>
    </row>
    <row r="40" spans="2:9">
      <c r="B40" s="491" t="s">
        <v>103</v>
      </c>
      <c r="C40" s="491" t="s">
        <v>99</v>
      </c>
      <c r="D40" s="491" t="s">
        <v>170</v>
      </c>
      <c r="E40" s="491" t="s">
        <v>171</v>
      </c>
      <c r="F40" s="491" t="s">
        <v>15</v>
      </c>
      <c r="G40" s="491" t="s">
        <v>102</v>
      </c>
      <c r="H40" s="491"/>
      <c r="I40" s="491"/>
    </row>
    <row r="41" spans="2:9">
      <c r="B41" s="491" t="s">
        <v>103</v>
      </c>
      <c r="C41" s="491" t="s">
        <v>99</v>
      </c>
      <c r="D41" s="491" t="s">
        <v>172</v>
      </c>
      <c r="E41" s="491" t="s">
        <v>173</v>
      </c>
      <c r="F41" s="491" t="s">
        <v>15</v>
      </c>
      <c r="G41" s="491" t="s">
        <v>102</v>
      </c>
      <c r="H41" s="491"/>
      <c r="I41" s="491"/>
    </row>
    <row r="42" spans="2:9">
      <c r="B42" s="491" t="s">
        <v>11</v>
      </c>
      <c r="C42" s="491" t="s">
        <v>174</v>
      </c>
      <c r="D42" s="491" t="s">
        <v>175</v>
      </c>
      <c r="E42" s="491" t="s">
        <v>176</v>
      </c>
      <c r="F42" s="491" t="s">
        <v>15</v>
      </c>
      <c r="G42" s="491" t="s">
        <v>102</v>
      </c>
      <c r="H42" s="491"/>
      <c r="I42" s="491"/>
    </row>
    <row r="43" spans="2:9">
      <c r="B43" s="602" t="s">
        <v>177</v>
      </c>
      <c r="C43" s="602"/>
      <c r="D43" s="602"/>
      <c r="E43" s="602"/>
      <c r="F43" s="602"/>
      <c r="G43" s="602"/>
      <c r="H43" s="602"/>
      <c r="I43" s="602"/>
    </row>
    <row r="44" spans="2:9">
      <c r="B44" s="491" t="s">
        <v>11</v>
      </c>
      <c r="C44" s="491" t="s">
        <v>99</v>
      </c>
      <c r="D44" s="491" t="s">
        <v>178</v>
      </c>
      <c r="E44" s="491" t="s">
        <v>179</v>
      </c>
      <c r="F44" s="491" t="s">
        <v>15</v>
      </c>
      <c r="G44" s="491" t="s">
        <v>102</v>
      </c>
      <c r="H44" s="491"/>
      <c r="I44" s="657" t="s">
        <v>34</v>
      </c>
    </row>
    <row r="45" spans="2:9">
      <c r="B45" s="491" t="s">
        <v>11</v>
      </c>
      <c r="C45" s="491" t="s">
        <v>99</v>
      </c>
      <c r="D45" s="491" t="s">
        <v>180</v>
      </c>
      <c r="E45" s="491" t="s">
        <v>181</v>
      </c>
      <c r="F45" s="491" t="s">
        <v>15</v>
      </c>
      <c r="G45" s="491" t="s">
        <v>102</v>
      </c>
      <c r="H45" s="491"/>
      <c r="I45" s="491"/>
    </row>
    <row r="46" spans="2:9">
      <c r="B46" s="491" t="s">
        <v>11</v>
      </c>
      <c r="C46" s="491" t="s">
        <v>99</v>
      </c>
      <c r="D46" s="491" t="s">
        <v>182</v>
      </c>
      <c r="E46" s="491" t="s">
        <v>183</v>
      </c>
      <c r="F46" s="491" t="s">
        <v>15</v>
      </c>
      <c r="G46" s="491" t="s">
        <v>102</v>
      </c>
      <c r="H46" s="491"/>
      <c r="I46" s="491"/>
    </row>
    <row r="47" spans="2:9">
      <c r="B47" s="491" t="s">
        <v>11</v>
      </c>
      <c r="C47" s="491" t="s">
        <v>99</v>
      </c>
      <c r="D47" s="491" t="s">
        <v>184</v>
      </c>
      <c r="E47" s="491" t="s">
        <v>185</v>
      </c>
      <c r="F47" s="491" t="s">
        <v>15</v>
      </c>
      <c r="G47" s="491" t="s">
        <v>102</v>
      </c>
      <c r="H47" s="491"/>
      <c r="I47" s="491"/>
    </row>
    <row r="48" spans="2:9">
      <c r="B48" s="491" t="s">
        <v>103</v>
      </c>
      <c r="C48" s="491" t="s">
        <v>99</v>
      </c>
      <c r="D48" s="491" t="s">
        <v>186</v>
      </c>
      <c r="E48" s="491" t="s">
        <v>187</v>
      </c>
      <c r="F48" s="491" t="s">
        <v>15</v>
      </c>
      <c r="G48" s="491" t="s">
        <v>102</v>
      </c>
      <c r="H48" s="491"/>
      <c r="I48" s="491"/>
    </row>
    <row r="49" spans="2:9">
      <c r="B49" s="491" t="s">
        <v>103</v>
      </c>
      <c r="C49" s="491" t="s">
        <v>99</v>
      </c>
      <c r="D49" s="491" t="s">
        <v>188</v>
      </c>
      <c r="E49" s="491" t="s">
        <v>189</v>
      </c>
      <c r="F49" s="491" t="s">
        <v>15</v>
      </c>
      <c r="G49" s="491" t="s">
        <v>102</v>
      </c>
      <c r="H49" s="491"/>
      <c r="I49" s="491"/>
    </row>
    <row r="50" spans="2:9">
      <c r="B50" s="491" t="s">
        <v>103</v>
      </c>
      <c r="C50" s="491" t="s">
        <v>99</v>
      </c>
      <c r="D50" s="491" t="s">
        <v>190</v>
      </c>
      <c r="E50" s="491" t="s">
        <v>191</v>
      </c>
      <c r="F50" s="491" t="s">
        <v>15</v>
      </c>
      <c r="G50" s="491" t="s">
        <v>102</v>
      </c>
      <c r="H50" s="491"/>
      <c r="I50" s="491"/>
    </row>
    <row r="51" spans="2:9">
      <c r="B51" s="491" t="s">
        <v>103</v>
      </c>
      <c r="C51" s="491" t="s">
        <v>99</v>
      </c>
      <c r="D51" s="491" t="s">
        <v>182</v>
      </c>
      <c r="E51" s="491" t="s">
        <v>183</v>
      </c>
      <c r="F51" s="491" t="s">
        <v>15</v>
      </c>
      <c r="G51" s="491" t="s">
        <v>102</v>
      </c>
      <c r="H51" s="491"/>
      <c r="I51" s="491"/>
    </row>
    <row r="52" spans="2:9">
      <c r="B52" s="491" t="s">
        <v>103</v>
      </c>
      <c r="C52" s="491" t="s">
        <v>99</v>
      </c>
      <c r="D52" s="491" t="s">
        <v>192</v>
      </c>
      <c r="E52" s="491" t="s">
        <v>193</v>
      </c>
      <c r="F52" s="491" t="s">
        <v>15</v>
      </c>
      <c r="G52" s="491" t="s">
        <v>102</v>
      </c>
      <c r="H52" s="491"/>
      <c r="I52" s="491"/>
    </row>
    <row r="53" spans="2:9">
      <c r="B53" s="491" t="s">
        <v>103</v>
      </c>
      <c r="C53" s="491" t="s">
        <v>99</v>
      </c>
      <c r="D53" s="491" t="s">
        <v>194</v>
      </c>
      <c r="E53" s="491" t="s">
        <v>195</v>
      </c>
      <c r="F53" s="491" t="s">
        <v>15</v>
      </c>
      <c r="G53" s="491" t="s">
        <v>102</v>
      </c>
      <c r="H53" s="491"/>
      <c r="I53" s="49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62318-CEBE-4C36-AE98-82096FA57A76}">
  <sheetPr>
    <tabColor rgb="FFFFC000"/>
  </sheetPr>
  <dimension ref="A5:O12"/>
  <sheetViews>
    <sheetView workbookViewId="0">
      <selection sqref="A1:O12"/>
    </sheetView>
  </sheetViews>
  <sheetFormatPr defaultColWidth="9.140625" defaultRowHeight="14.45"/>
  <cols>
    <col min="1" max="1" width="7.42578125" style="601" bestFit="1" customWidth="1"/>
    <col min="2" max="2" width="12.140625" style="601" bestFit="1" customWidth="1"/>
    <col min="3" max="3" width="24.42578125" style="601" bestFit="1" customWidth="1"/>
    <col min="4" max="4" width="6.140625" style="601" bestFit="1" customWidth="1"/>
    <col min="5" max="14" width="16.5703125" style="601" bestFit="1" customWidth="1"/>
    <col min="15" max="16384" width="9.140625" style="601"/>
  </cols>
  <sheetData>
    <row r="5" spans="1:15" s="1" customFormat="1" ht="13.15">
      <c r="E5" s="593"/>
      <c r="F5" s="594"/>
      <c r="G5" s="595"/>
      <c r="H5" s="595"/>
      <c r="I5" s="595"/>
      <c r="J5" s="595"/>
      <c r="K5" s="595"/>
      <c r="L5" s="595"/>
      <c r="M5" s="595"/>
      <c r="N5" s="595"/>
    </row>
    <row r="6" spans="1:15" s="1" customFormat="1" ht="13.15">
      <c r="A6" s="4" t="s">
        <v>1</v>
      </c>
      <c r="B6" s="4" t="s">
        <v>3</v>
      </c>
      <c r="C6" s="4" t="s">
        <v>196</v>
      </c>
      <c r="D6" s="4" t="s">
        <v>197</v>
      </c>
      <c r="E6" s="4" t="s">
        <v>198</v>
      </c>
      <c r="F6" s="4" t="s">
        <v>199</v>
      </c>
      <c r="G6" s="4" t="s">
        <v>200</v>
      </c>
      <c r="H6" s="4" t="s">
        <v>201</v>
      </c>
      <c r="I6" s="4" t="s">
        <v>202</v>
      </c>
      <c r="J6" s="4" t="s">
        <v>203</v>
      </c>
      <c r="K6" s="4" t="s">
        <v>204</v>
      </c>
      <c r="L6" s="4" t="s">
        <v>205</v>
      </c>
      <c r="M6" s="4" t="s">
        <v>206</v>
      </c>
      <c r="N6" s="4" t="s">
        <v>207</v>
      </c>
    </row>
    <row r="7" spans="1:15" s="1" customFormat="1" ht="13.15">
      <c r="A7" s="596" t="s">
        <v>98</v>
      </c>
      <c r="B7" s="597"/>
      <c r="C7" s="597"/>
      <c r="D7" s="597"/>
      <c r="E7" s="598"/>
      <c r="F7" s="598"/>
      <c r="G7" s="598"/>
      <c r="H7" s="598"/>
      <c r="I7" s="598"/>
      <c r="J7" s="598"/>
      <c r="K7" s="598"/>
      <c r="L7" s="598"/>
      <c r="M7" s="598"/>
      <c r="N7" s="598"/>
    </row>
    <row r="8" spans="1:15" s="1" customFormat="1" ht="13.15">
      <c r="A8" s="597" t="s">
        <v>208</v>
      </c>
      <c r="B8" s="597" t="s">
        <v>13</v>
      </c>
      <c r="C8" s="597" t="s">
        <v>14</v>
      </c>
      <c r="D8" s="597" t="s">
        <v>15</v>
      </c>
      <c r="E8" s="599">
        <v>47.619377567277368</v>
      </c>
      <c r="F8" s="599">
        <v>47.831544918844173</v>
      </c>
      <c r="G8" s="599">
        <v>52.263054325743397</v>
      </c>
      <c r="H8" s="599">
        <v>54.712806035452985</v>
      </c>
      <c r="I8" s="599">
        <v>57.270827424166853</v>
      </c>
      <c r="J8" s="599">
        <v>59.360318109624608</v>
      </c>
      <c r="K8" s="599">
        <v>62.139440250235012</v>
      </c>
      <c r="L8" s="599">
        <v>61.532396069449916</v>
      </c>
      <c r="M8" s="599">
        <v>63.057903419900001</v>
      </c>
      <c r="N8" s="599">
        <v>64.586092968776811</v>
      </c>
      <c r="O8" s="600"/>
    </row>
    <row r="9" spans="1:15" s="1" customFormat="1" ht="13.15">
      <c r="A9" s="597" t="s">
        <v>209</v>
      </c>
      <c r="B9" s="597" t="s">
        <v>13</v>
      </c>
      <c r="C9" s="597" t="s">
        <v>14</v>
      </c>
      <c r="D9" s="597" t="s">
        <v>15</v>
      </c>
      <c r="E9" s="599">
        <v>16.677315475740425</v>
      </c>
      <c r="F9" s="599">
        <v>16.794429140493914</v>
      </c>
      <c r="G9" s="599">
        <v>19.214048559831646</v>
      </c>
      <c r="H9" s="599">
        <v>20.571390942998164</v>
      </c>
      <c r="I9" s="599">
        <v>22.000657930218761</v>
      </c>
      <c r="J9" s="599">
        <v>23.179427510226866</v>
      </c>
      <c r="K9" s="599">
        <v>24.750026116114107</v>
      </c>
      <c r="L9" s="599">
        <v>24.455871103909438</v>
      </c>
      <c r="M9" s="599">
        <v>25.340042066727037</v>
      </c>
      <c r="N9" s="599">
        <v>26.230735992417397</v>
      </c>
      <c r="O9" s="600"/>
    </row>
    <row r="10" spans="1:15" s="1" customFormat="1" ht="13.15">
      <c r="A10" s="597" t="s">
        <v>210</v>
      </c>
      <c r="B10" s="597" t="s">
        <v>13</v>
      </c>
      <c r="C10" s="597" t="s">
        <v>14</v>
      </c>
      <c r="D10" s="597" t="s">
        <v>15</v>
      </c>
      <c r="E10" s="599">
        <v>14.927483576790959</v>
      </c>
      <c r="F10" s="599">
        <v>15.059811258057348</v>
      </c>
      <c r="G10" s="599">
        <v>17.799971884502973</v>
      </c>
      <c r="H10" s="599">
        <v>19.280078156452092</v>
      </c>
      <c r="I10" s="599">
        <v>20.803564230138047</v>
      </c>
      <c r="J10" s="599">
        <v>21.996427021157963</v>
      </c>
      <c r="K10" s="599">
        <v>23.574612144769336</v>
      </c>
      <c r="L10" s="599">
        <v>23.218936678948914</v>
      </c>
      <c r="M10" s="599">
        <v>24.073919878475458</v>
      </c>
      <c r="N10" s="599">
        <v>24.921807554208307</v>
      </c>
      <c r="O10" s="600"/>
    </row>
    <row r="11" spans="1:15" s="1" customFormat="1" ht="13.15">
      <c r="A11" s="597" t="s">
        <v>211</v>
      </c>
      <c r="B11" s="597" t="s">
        <v>13</v>
      </c>
      <c r="C11" s="597" t="s">
        <v>14</v>
      </c>
      <c r="D11" s="597" t="s">
        <v>15</v>
      </c>
      <c r="E11" s="599">
        <v>29.288916416893738</v>
      </c>
      <c r="F11" s="599">
        <v>29.477138312691942</v>
      </c>
      <c r="G11" s="599">
        <v>33.37475098435791</v>
      </c>
      <c r="H11" s="599">
        <v>35.46506375535931</v>
      </c>
      <c r="I11" s="599">
        <v>37.607047715400725</v>
      </c>
      <c r="J11" s="599">
        <v>39.333450889967345</v>
      </c>
      <c r="K11" s="599">
        <v>41.62178259901679</v>
      </c>
      <c r="L11" s="599">
        <v>41.232337898499544</v>
      </c>
      <c r="M11" s="599">
        <v>42.506196868628081</v>
      </c>
      <c r="N11" s="599">
        <v>43.776627323966849</v>
      </c>
      <c r="O11" s="600"/>
    </row>
    <row r="12" spans="1:15" s="1" customFormat="1" ht="13.15">
      <c r="A12" s="597" t="s">
        <v>212</v>
      </c>
      <c r="B12" s="597" t="s">
        <v>13</v>
      </c>
      <c r="C12" s="597" t="s">
        <v>14</v>
      </c>
      <c r="D12" s="597" t="s">
        <v>15</v>
      </c>
      <c r="E12" s="599">
        <v>3.9910178637681097</v>
      </c>
      <c r="F12" s="599">
        <v>4.0292036177497721</v>
      </c>
      <c r="G12" s="599">
        <v>4.8451735559500042</v>
      </c>
      <c r="H12" s="599">
        <v>5.2841963007841368</v>
      </c>
      <c r="I12" s="599">
        <v>5.7353838098550298</v>
      </c>
      <c r="J12" s="599">
        <v>6.0872661640283079</v>
      </c>
      <c r="K12" s="599">
        <v>6.5525633847525153</v>
      </c>
      <c r="L12" s="599">
        <v>6.5214425219604397</v>
      </c>
      <c r="M12" s="599">
        <v>6.8040689481198786</v>
      </c>
      <c r="N12" s="599">
        <v>7.0880142515629778</v>
      </c>
      <c r="O12" s="60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6D2C3-C39A-480C-B455-F033CAEFC181}">
  <sheetPr>
    <tabColor rgb="FFFFC000"/>
  </sheetPr>
  <dimension ref="A4:BU54"/>
  <sheetViews>
    <sheetView tabSelected="1" zoomScale="70" zoomScaleNormal="70" workbookViewId="0"/>
  </sheetViews>
  <sheetFormatPr defaultRowHeight="14.45"/>
  <cols>
    <col min="1" max="1" width="15.5703125" bestFit="1" customWidth="1"/>
    <col min="2" max="2" width="13.42578125" bestFit="1" customWidth="1"/>
    <col min="3" max="3" width="37.28515625" bestFit="1" customWidth="1"/>
    <col min="4" max="4" width="8" bestFit="1" customWidth="1"/>
    <col min="5" max="5" width="10.5703125" bestFit="1" customWidth="1"/>
    <col min="6" max="6" width="10.7109375" bestFit="1" customWidth="1"/>
    <col min="7" max="7" width="12" bestFit="1" customWidth="1"/>
    <col min="8" max="9" width="13.5703125" bestFit="1" customWidth="1"/>
    <col min="10" max="10" width="13.42578125" bestFit="1" customWidth="1"/>
    <col min="11" max="11" width="12.28515625" bestFit="1" customWidth="1"/>
    <col min="12" max="12" width="11.28515625" bestFit="1" customWidth="1"/>
    <col min="13" max="15" width="20" bestFit="1" customWidth="1"/>
    <col min="16" max="30" width="20.28515625" bestFit="1" customWidth="1"/>
    <col min="31" max="31" width="12.5703125" bestFit="1" customWidth="1"/>
    <col min="32" max="42" width="9.5703125" bestFit="1" customWidth="1"/>
    <col min="43" max="57" width="20.140625" bestFit="1" customWidth="1"/>
    <col min="58" max="58" width="5.5703125" bestFit="1" customWidth="1"/>
    <col min="60" max="69" width="10.7109375" bestFit="1" customWidth="1"/>
    <col min="70" max="70" width="6.5703125" bestFit="1" customWidth="1"/>
    <col min="71" max="71" width="7" bestFit="1" customWidth="1"/>
    <col min="72" max="72" width="5" bestFit="1" customWidth="1"/>
    <col min="73" max="73" width="7" bestFit="1" customWidth="1"/>
  </cols>
  <sheetData>
    <row r="4" spans="1:73" s="474" customFormat="1" ht="12.75">
      <c r="C4" s="475"/>
      <c r="F4" s="5" t="s">
        <v>213</v>
      </c>
      <c r="AQ4" s="476"/>
      <c r="AR4" s="476"/>
      <c r="AS4" s="476"/>
      <c r="AT4" s="476"/>
      <c r="AU4" s="476"/>
      <c r="AV4" s="476"/>
      <c r="AW4" s="476"/>
      <c r="AX4" s="476"/>
      <c r="AY4" s="476"/>
      <c r="AZ4" s="476"/>
      <c r="BA4" s="476"/>
      <c r="BB4" s="476"/>
      <c r="BC4" s="476"/>
      <c r="BD4" s="476"/>
      <c r="BE4" s="476"/>
    </row>
    <row r="5" spans="1:73" s="477" customFormat="1" ht="13.15">
      <c r="A5" s="4" t="s">
        <v>1</v>
      </c>
      <c r="B5" s="4" t="s">
        <v>91</v>
      </c>
      <c r="C5" s="4" t="s">
        <v>214</v>
      </c>
      <c r="D5" s="4" t="s">
        <v>197</v>
      </c>
      <c r="E5" s="4" t="s">
        <v>215</v>
      </c>
      <c r="F5" s="4" t="s">
        <v>216</v>
      </c>
      <c r="G5" s="4" t="s">
        <v>217</v>
      </c>
      <c r="H5" s="4" t="s">
        <v>218</v>
      </c>
      <c r="I5" s="4" t="s">
        <v>219</v>
      </c>
      <c r="J5" s="4" t="s">
        <v>220</v>
      </c>
      <c r="M5" s="477" t="s">
        <v>221</v>
      </c>
      <c r="N5" s="478" t="s">
        <v>222</v>
      </c>
      <c r="AQ5" s="479"/>
      <c r="AR5" s="479"/>
      <c r="AS5" s="479"/>
      <c r="AT5" s="479"/>
      <c r="AU5" s="479"/>
      <c r="AV5" s="479"/>
      <c r="AW5" s="479"/>
      <c r="AX5" s="479"/>
      <c r="AY5" s="479"/>
      <c r="AZ5" s="479"/>
      <c r="BA5" s="479"/>
      <c r="BB5" s="479"/>
      <c r="BC5" s="479"/>
      <c r="BD5" s="479"/>
      <c r="BE5" s="479"/>
    </row>
    <row r="6" spans="1:73" s="477" customFormat="1" ht="13.15">
      <c r="A6" s="480" t="s">
        <v>11</v>
      </c>
      <c r="B6" s="480" t="s">
        <v>100</v>
      </c>
      <c r="C6" s="480" t="s">
        <v>101</v>
      </c>
      <c r="D6" s="480" t="s">
        <v>223</v>
      </c>
      <c r="E6" s="480" t="s">
        <v>36</v>
      </c>
      <c r="F6" s="480" t="s">
        <v>38</v>
      </c>
      <c r="G6" s="480">
        <v>2010</v>
      </c>
      <c r="H6" s="480">
        <v>1</v>
      </c>
      <c r="I6" s="480">
        <v>1</v>
      </c>
      <c r="J6" s="481">
        <v>1</v>
      </c>
      <c r="M6" s="482">
        <v>1</v>
      </c>
      <c r="N6" s="482">
        <v>1</v>
      </c>
      <c r="AQ6" s="479"/>
      <c r="AR6" s="479"/>
      <c r="AS6" s="479"/>
      <c r="AT6" s="479"/>
      <c r="AU6" s="479"/>
      <c r="AV6" s="479"/>
      <c r="AW6" s="479"/>
      <c r="AX6" s="479"/>
      <c r="AY6" s="479"/>
      <c r="AZ6" s="479"/>
      <c r="BA6" s="479"/>
      <c r="BB6" s="479"/>
      <c r="BC6" s="479"/>
      <c r="BD6" s="479"/>
      <c r="BE6" s="479"/>
    </row>
    <row r="7" spans="1:73" s="474" customFormat="1" ht="12.75">
      <c r="C7" s="475"/>
      <c r="AQ7" s="476"/>
      <c r="AR7" s="476"/>
      <c r="AS7" s="476"/>
      <c r="AT7" s="476"/>
      <c r="AU7" s="476"/>
      <c r="AV7" s="476"/>
      <c r="AW7" s="476"/>
      <c r="AX7" s="476"/>
      <c r="AY7" s="476"/>
      <c r="AZ7" s="476"/>
      <c r="BA7" s="476"/>
      <c r="BB7" s="476"/>
      <c r="BC7" s="476"/>
      <c r="BD7" s="476"/>
      <c r="BE7" s="476"/>
    </row>
    <row r="8" spans="1:73" s="474" customFormat="1" ht="12.75">
      <c r="C8" s="475"/>
      <c r="AQ8" s="476"/>
      <c r="AR8" s="476"/>
      <c r="AS8" s="476"/>
      <c r="AT8" s="476"/>
      <c r="AU8" s="476"/>
      <c r="AV8" s="476"/>
      <c r="AW8" s="476"/>
      <c r="AX8" s="476"/>
      <c r="AY8" s="476"/>
      <c r="AZ8" s="476"/>
      <c r="BA8" s="476"/>
      <c r="BB8" s="476"/>
      <c r="BC8" s="476"/>
      <c r="BD8" s="476"/>
      <c r="BE8" s="476"/>
    </row>
    <row r="9" spans="1:73" s="474" customFormat="1" ht="12.75">
      <c r="C9" s="475"/>
      <c r="F9" s="5" t="s">
        <v>213</v>
      </c>
      <c r="AQ9" s="476"/>
      <c r="AR9" s="476"/>
      <c r="AS9" s="476"/>
      <c r="AT9" s="476"/>
      <c r="AU9" s="476"/>
      <c r="AV9" s="476"/>
      <c r="AW9" s="476"/>
      <c r="AX9" s="476"/>
      <c r="AY9" s="476"/>
      <c r="AZ9" s="476"/>
      <c r="BA9" s="476"/>
      <c r="BB9" s="476"/>
      <c r="BC9" s="476"/>
      <c r="BD9" s="476"/>
      <c r="BE9" s="476"/>
    </row>
    <row r="10" spans="1:73" s="477" customFormat="1" ht="13.15">
      <c r="A10" s="4" t="s">
        <v>1</v>
      </c>
      <c r="B10" s="4" t="s">
        <v>91</v>
      </c>
      <c r="C10" s="4" t="s">
        <v>214</v>
      </c>
      <c r="D10" s="4" t="s">
        <v>197</v>
      </c>
      <c r="E10" s="4" t="s">
        <v>215</v>
      </c>
      <c r="F10" s="4" t="s">
        <v>216</v>
      </c>
      <c r="G10" s="4" t="s">
        <v>217</v>
      </c>
      <c r="H10" s="4" t="s">
        <v>224</v>
      </c>
      <c r="I10" s="4" t="s">
        <v>218</v>
      </c>
      <c r="J10" s="4" t="s">
        <v>225</v>
      </c>
      <c r="K10" s="4" t="s">
        <v>226</v>
      </c>
      <c r="L10" s="4" t="s">
        <v>227</v>
      </c>
      <c r="M10" s="4" t="s">
        <v>228</v>
      </c>
      <c r="N10" s="4" t="s">
        <v>229</v>
      </c>
      <c r="O10" s="4" t="s">
        <v>230</v>
      </c>
      <c r="P10" s="4" t="s">
        <v>231</v>
      </c>
      <c r="Q10" s="4" t="s">
        <v>232</v>
      </c>
      <c r="R10" s="4" t="s">
        <v>233</v>
      </c>
      <c r="S10" s="4" t="s">
        <v>234</v>
      </c>
      <c r="T10" s="4" t="s">
        <v>235</v>
      </c>
      <c r="U10" s="4" t="s">
        <v>236</v>
      </c>
      <c r="V10" s="4" t="s">
        <v>237</v>
      </c>
      <c r="W10" s="4" t="s">
        <v>238</v>
      </c>
      <c r="X10" s="4" t="s">
        <v>239</v>
      </c>
      <c r="Y10" s="4" t="s">
        <v>240</v>
      </c>
      <c r="Z10" s="4" t="s">
        <v>241</v>
      </c>
      <c r="AA10" s="4" t="s">
        <v>242</v>
      </c>
      <c r="AB10" s="4" t="s">
        <v>243</v>
      </c>
      <c r="AC10" s="4" t="s">
        <v>244</v>
      </c>
      <c r="AD10" s="4" t="s">
        <v>245</v>
      </c>
      <c r="AE10" s="4" t="s">
        <v>219</v>
      </c>
      <c r="AF10" s="4" t="s">
        <v>219</v>
      </c>
      <c r="AG10" s="4" t="s">
        <v>246</v>
      </c>
      <c r="AH10" s="4" t="s">
        <v>247</v>
      </c>
      <c r="AI10" s="4" t="s">
        <v>248</v>
      </c>
      <c r="AJ10" s="4" t="s">
        <v>249</v>
      </c>
      <c r="AK10" s="4" t="s">
        <v>250</v>
      </c>
      <c r="AL10" s="4" t="s">
        <v>251</v>
      </c>
      <c r="AM10" s="4" t="s">
        <v>252</v>
      </c>
      <c r="AN10" s="4" t="s">
        <v>253</v>
      </c>
      <c r="AO10" s="4" t="s">
        <v>254</v>
      </c>
      <c r="AP10" s="4" t="s">
        <v>255</v>
      </c>
      <c r="AQ10" s="483" t="s">
        <v>256</v>
      </c>
      <c r="AR10" s="483" t="s">
        <v>257</v>
      </c>
      <c r="AS10" s="483" t="s">
        <v>258</v>
      </c>
      <c r="AT10" s="483" t="s">
        <v>259</v>
      </c>
      <c r="AU10" s="483" t="s">
        <v>260</v>
      </c>
      <c r="AV10" s="483" t="s">
        <v>261</v>
      </c>
      <c r="AW10" s="483" t="s">
        <v>262</v>
      </c>
      <c r="AX10" s="483" t="s">
        <v>263</v>
      </c>
      <c r="AY10" s="483" t="s">
        <v>264</v>
      </c>
      <c r="AZ10" s="483" t="s">
        <v>265</v>
      </c>
      <c r="BA10" s="483" t="s">
        <v>266</v>
      </c>
      <c r="BB10" s="483" t="s">
        <v>267</v>
      </c>
      <c r="BC10" s="483" t="s">
        <v>268</v>
      </c>
      <c r="BD10" s="483" t="s">
        <v>269</v>
      </c>
      <c r="BE10" s="483" t="s">
        <v>270</v>
      </c>
      <c r="BF10" s="4" t="s">
        <v>271</v>
      </c>
      <c r="BH10" s="478" t="s">
        <v>272</v>
      </c>
      <c r="BI10" s="478" t="s">
        <v>273</v>
      </c>
      <c r="BJ10" s="478" t="s">
        <v>274</v>
      </c>
      <c r="BK10" s="478" t="s">
        <v>275</v>
      </c>
      <c r="BL10" s="478" t="s">
        <v>276</v>
      </c>
      <c r="BM10" s="478" t="s">
        <v>277</v>
      </c>
      <c r="BN10" s="478" t="s">
        <v>278</v>
      </c>
      <c r="BO10" s="478" t="s">
        <v>279</v>
      </c>
      <c r="BP10" s="478" t="s">
        <v>280</v>
      </c>
      <c r="BQ10" s="478" t="s">
        <v>281</v>
      </c>
      <c r="BR10" s="484" t="s">
        <v>222</v>
      </c>
      <c r="BS10" s="478" t="s">
        <v>222</v>
      </c>
      <c r="BT10" s="477" t="s">
        <v>221</v>
      </c>
      <c r="BU10" s="478" t="s">
        <v>222</v>
      </c>
    </row>
    <row r="11" spans="1:73" s="485" customFormat="1" ht="13.15">
      <c r="A11" s="727" t="s">
        <v>282</v>
      </c>
      <c r="B11" s="728"/>
      <c r="C11" s="728"/>
      <c r="D11" s="728"/>
      <c r="E11" s="728"/>
      <c r="F11" s="728"/>
      <c r="G11" s="728"/>
      <c r="H11" s="728"/>
      <c r="I11" s="728"/>
      <c r="J11" s="728"/>
      <c r="K11" s="728"/>
      <c r="L11" s="728"/>
      <c r="M11" s="728"/>
      <c r="N11" s="728"/>
      <c r="O11" s="728"/>
      <c r="P11" s="728"/>
      <c r="Q11" s="728"/>
      <c r="R11" s="728"/>
      <c r="S11" s="728"/>
      <c r="T11" s="728"/>
      <c r="U11" s="728"/>
      <c r="V11" s="728"/>
      <c r="W11" s="728"/>
      <c r="X11" s="728"/>
      <c r="Y11" s="728"/>
      <c r="Z11" s="728"/>
      <c r="AA11" s="728"/>
      <c r="AB11" s="728"/>
      <c r="AC11" s="728"/>
      <c r="AD11" s="728"/>
      <c r="AE11" s="728"/>
      <c r="AF11" s="728"/>
      <c r="AG11" s="728"/>
      <c r="AH11" s="728"/>
      <c r="AI11" s="728"/>
      <c r="AJ11" s="728"/>
      <c r="AK11" s="728"/>
      <c r="AL11" s="728"/>
      <c r="AM11" s="728"/>
      <c r="AN11" s="728"/>
      <c r="AO11" s="728"/>
      <c r="AP11" s="728"/>
      <c r="AQ11" s="729"/>
      <c r="AR11" s="729"/>
      <c r="AS11" s="729"/>
      <c r="AT11" s="729"/>
      <c r="AU11" s="729"/>
      <c r="AV11" s="729"/>
      <c r="AW11" s="729"/>
      <c r="AX11" s="729"/>
      <c r="AY11" s="729"/>
      <c r="AZ11" s="729"/>
      <c r="BA11" s="729" t="s">
        <v>283</v>
      </c>
      <c r="BB11" s="729" t="s">
        <v>283</v>
      </c>
      <c r="BC11" s="729" t="s">
        <v>283</v>
      </c>
      <c r="BD11" s="729" t="s">
        <v>283</v>
      </c>
      <c r="BE11" s="729" t="s">
        <v>283</v>
      </c>
      <c r="BF11" s="728"/>
      <c r="BG11" s="730"/>
      <c r="BH11" s="730"/>
      <c r="BI11" s="730" t="s">
        <v>283</v>
      </c>
      <c r="BJ11" s="730"/>
      <c r="BK11" s="730"/>
      <c r="BL11" s="730"/>
      <c r="BM11" s="730"/>
      <c r="BN11" s="730"/>
      <c r="BO11" s="730"/>
      <c r="BP11" s="730"/>
      <c r="BQ11" s="730"/>
      <c r="BR11" s="730"/>
      <c r="BS11" s="730"/>
      <c r="BT11" s="730"/>
      <c r="BU11" s="730"/>
    </row>
    <row r="12" spans="1:73" s="474" customFormat="1" ht="13.15">
      <c r="A12" s="480" t="s">
        <v>103</v>
      </c>
      <c r="B12" s="480" t="s">
        <v>104</v>
      </c>
      <c r="C12" s="480" t="s">
        <v>105</v>
      </c>
      <c r="D12" s="480" t="s">
        <v>223</v>
      </c>
      <c r="E12" s="480" t="s">
        <v>43</v>
      </c>
      <c r="F12" s="480" t="s">
        <v>41</v>
      </c>
      <c r="G12" s="480">
        <v>2010</v>
      </c>
      <c r="H12" s="480">
        <v>30</v>
      </c>
      <c r="I12" s="480">
        <v>1</v>
      </c>
      <c r="J12" s="480">
        <v>0.15</v>
      </c>
      <c r="K12" s="486">
        <v>19.887215999999999</v>
      </c>
      <c r="L12" s="486">
        <v>3.173022</v>
      </c>
      <c r="M12" s="480">
        <v>0</v>
      </c>
      <c r="N12" s="480"/>
      <c r="O12" s="480"/>
      <c r="P12" s="488">
        <v>0.37987590943799793</v>
      </c>
      <c r="Q12" s="488">
        <v>0.9145576556777999</v>
      </c>
      <c r="R12" s="488">
        <v>0.41274750402057409</v>
      </c>
      <c r="S12" s="488">
        <v>0.37097101424709189</v>
      </c>
      <c r="T12" s="488">
        <v>0.27476451994550283</v>
      </c>
      <c r="U12" s="488">
        <v>0</v>
      </c>
      <c r="V12" s="488">
        <v>0.8727703713351026</v>
      </c>
      <c r="W12" s="488">
        <v>0.59114812499715508</v>
      </c>
      <c r="X12" s="488">
        <v>0.29877444104201978</v>
      </c>
      <c r="Y12" s="488">
        <v>0.26042544494988917</v>
      </c>
      <c r="Z12" s="481"/>
      <c r="AA12" s="487"/>
      <c r="AB12" s="487"/>
      <c r="AC12" s="487"/>
      <c r="AD12" s="487"/>
      <c r="AE12" s="480">
        <v>1</v>
      </c>
      <c r="AF12" s="480"/>
      <c r="AG12" s="488">
        <v>0.76923076923076916</v>
      </c>
      <c r="AH12" s="488">
        <v>0.76923076923076916</v>
      </c>
      <c r="AI12" s="488">
        <v>0.76923076923076916</v>
      </c>
      <c r="AJ12" s="488">
        <v>0.76923076923076916</v>
      </c>
      <c r="AK12" s="488">
        <v>0.76923076923076916</v>
      </c>
      <c r="AL12" s="488">
        <v>0.76923076923076916</v>
      </c>
      <c r="AM12" s="488">
        <v>0.76923076923076916</v>
      </c>
      <c r="AN12" s="488">
        <v>0.76923076923076916</v>
      </c>
      <c r="AO12" s="488">
        <v>0.76923076923076916</v>
      </c>
      <c r="AP12" s="488">
        <v>0.76923076923076916</v>
      </c>
      <c r="AQ12" s="488"/>
      <c r="AR12" s="488"/>
      <c r="AS12" s="488"/>
      <c r="AT12" s="488"/>
      <c r="AU12" s="488"/>
      <c r="AV12" s="488"/>
      <c r="AW12" s="488"/>
      <c r="AX12" s="488"/>
      <c r="AY12" s="488"/>
      <c r="AZ12" s="488"/>
      <c r="BA12" s="488" t="s">
        <v>283</v>
      </c>
      <c r="BB12" s="488" t="s">
        <v>283</v>
      </c>
      <c r="BC12" s="488" t="s">
        <v>283</v>
      </c>
      <c r="BD12" s="488" t="s">
        <v>283</v>
      </c>
      <c r="BE12" s="488" t="s">
        <v>283</v>
      </c>
      <c r="BF12" s="480"/>
      <c r="BH12" s="474">
        <v>1.3</v>
      </c>
      <c r="BI12" s="474">
        <v>1.3</v>
      </c>
      <c r="BJ12" s="474">
        <v>1.3</v>
      </c>
      <c r="BK12" s="474">
        <v>1.3</v>
      </c>
      <c r="BL12" s="474">
        <v>1.3</v>
      </c>
      <c r="BM12" s="474">
        <v>1.3</v>
      </c>
      <c r="BN12" s="474">
        <v>1.3</v>
      </c>
      <c r="BO12" s="474">
        <v>1.3</v>
      </c>
      <c r="BP12" s="474">
        <v>1.3</v>
      </c>
      <c r="BQ12" s="474">
        <v>1.3</v>
      </c>
      <c r="BR12" s="474">
        <v>1</v>
      </c>
      <c r="BS12" s="489"/>
    </row>
    <row r="13" spans="1:73" s="474" customFormat="1" ht="13.15">
      <c r="A13" s="480" t="s">
        <v>103</v>
      </c>
      <c r="B13" s="480" t="s">
        <v>106</v>
      </c>
      <c r="C13" s="480" t="s">
        <v>107</v>
      </c>
      <c r="D13" s="480" t="s">
        <v>223</v>
      </c>
      <c r="E13" s="480" t="s">
        <v>56</v>
      </c>
      <c r="F13" s="480" t="s">
        <v>17</v>
      </c>
      <c r="G13" s="480">
        <v>2010</v>
      </c>
      <c r="H13" s="480">
        <v>30</v>
      </c>
      <c r="I13" s="480">
        <v>1</v>
      </c>
      <c r="J13" s="480">
        <v>0.15</v>
      </c>
      <c r="K13" s="480"/>
      <c r="L13" s="480"/>
      <c r="M13" s="480">
        <v>0</v>
      </c>
      <c r="N13" s="480"/>
      <c r="O13" s="480"/>
      <c r="P13" s="488"/>
      <c r="Q13" s="488"/>
      <c r="R13" s="488"/>
      <c r="S13" s="488"/>
      <c r="T13" s="488"/>
      <c r="U13" s="488">
        <v>0</v>
      </c>
      <c r="V13" s="488">
        <v>0</v>
      </c>
      <c r="W13" s="488">
        <v>0</v>
      </c>
      <c r="X13" s="488">
        <v>0.14511206678428679</v>
      </c>
      <c r="Y13" s="488">
        <v>0.12648630327311364</v>
      </c>
      <c r="Z13" s="481"/>
      <c r="AA13" s="481"/>
      <c r="AB13" s="481"/>
      <c r="AC13" s="487"/>
      <c r="AD13" s="487"/>
      <c r="AE13" s="480">
        <v>1</v>
      </c>
      <c r="AF13" s="480"/>
      <c r="AG13" s="488">
        <v>1</v>
      </c>
      <c r="AH13" s="488">
        <v>1</v>
      </c>
      <c r="AI13" s="488">
        <v>1.0050251256281406</v>
      </c>
      <c r="AJ13" s="488">
        <v>1.0101010101010102</v>
      </c>
      <c r="AK13" s="488">
        <v>1.015228426395939</v>
      </c>
      <c r="AL13" s="488">
        <v>1.0204081632653061</v>
      </c>
      <c r="AM13" s="488">
        <v>1.0256410256410258</v>
      </c>
      <c r="AN13" s="488">
        <v>1.0309278350515465</v>
      </c>
      <c r="AO13" s="488">
        <v>1.0362694300518136</v>
      </c>
      <c r="AP13" s="488">
        <v>1.0416666666666667</v>
      </c>
      <c r="AQ13" s="488"/>
      <c r="AR13" s="488"/>
      <c r="AS13" s="488"/>
      <c r="AT13" s="488"/>
      <c r="AU13" s="488"/>
      <c r="AV13" s="488"/>
      <c r="AW13" s="488"/>
      <c r="AX13" s="488"/>
      <c r="AY13" s="488"/>
      <c r="AZ13" s="488"/>
      <c r="BA13" s="488" t="s">
        <v>283</v>
      </c>
      <c r="BB13" s="488" t="s">
        <v>283</v>
      </c>
      <c r="BC13" s="488" t="s">
        <v>283</v>
      </c>
      <c r="BD13" s="488" t="s">
        <v>283</v>
      </c>
      <c r="BE13" s="488" t="s">
        <v>283</v>
      </c>
      <c r="BF13" s="480"/>
      <c r="BH13" s="474">
        <v>1</v>
      </c>
      <c r="BI13" s="474">
        <v>1</v>
      </c>
      <c r="BJ13" s="490">
        <v>0.995</v>
      </c>
      <c r="BK13" s="490">
        <v>0.99</v>
      </c>
      <c r="BL13" s="490">
        <v>0.98499999999999999</v>
      </c>
      <c r="BM13" s="490">
        <v>0.98</v>
      </c>
      <c r="BN13" s="490">
        <v>0.97499999999999998</v>
      </c>
      <c r="BO13" s="490">
        <v>0.97</v>
      </c>
      <c r="BP13" s="490">
        <v>0.96499999999999997</v>
      </c>
      <c r="BQ13" s="490">
        <v>0.96</v>
      </c>
      <c r="BR13" s="474">
        <v>1</v>
      </c>
      <c r="BS13" s="489"/>
    </row>
    <row r="14" spans="1:73" s="474" customFormat="1" ht="13.15">
      <c r="A14" s="480" t="s">
        <v>103</v>
      </c>
      <c r="B14" s="480" t="s">
        <v>108</v>
      </c>
      <c r="C14" s="480" t="s">
        <v>109</v>
      </c>
      <c r="D14" s="480" t="s">
        <v>223</v>
      </c>
      <c r="E14" s="480" t="s">
        <v>50</v>
      </c>
      <c r="F14" s="480" t="s">
        <v>17</v>
      </c>
      <c r="G14" s="480">
        <v>2010</v>
      </c>
      <c r="H14" s="480">
        <v>30</v>
      </c>
      <c r="I14" s="480">
        <v>1</v>
      </c>
      <c r="J14" s="480">
        <v>0.15</v>
      </c>
      <c r="K14" s="480"/>
      <c r="L14" s="480"/>
      <c r="M14" s="480">
        <v>0</v>
      </c>
      <c r="N14" s="480"/>
      <c r="O14" s="480"/>
      <c r="P14" s="488">
        <v>0</v>
      </c>
      <c r="Q14" s="488">
        <v>1.2765939291434714</v>
      </c>
      <c r="R14" s="488">
        <v>0.5761374962317487</v>
      </c>
      <c r="S14" s="488">
        <v>0.61199828298948633</v>
      </c>
      <c r="T14" s="488">
        <v>0.45328451004281228</v>
      </c>
      <c r="U14" s="488">
        <v>0.5913378289336052</v>
      </c>
      <c r="V14" s="488">
        <v>0.48062378066441269</v>
      </c>
      <c r="W14" s="488">
        <v>0.32553791478299726</v>
      </c>
      <c r="X14" s="488">
        <v>0.32906273204450326</v>
      </c>
      <c r="Y14" s="488">
        <v>0.28682610236082262</v>
      </c>
      <c r="Z14" s="487"/>
      <c r="AA14" s="487"/>
      <c r="AB14" s="487"/>
      <c r="AC14" s="487"/>
      <c r="AD14" s="487"/>
      <c r="AE14" s="480">
        <v>1</v>
      </c>
      <c r="AF14" s="480"/>
      <c r="AG14" s="488">
        <v>1</v>
      </c>
      <c r="AH14" s="488">
        <v>1</v>
      </c>
      <c r="AI14" s="488">
        <v>1.0050251256281406</v>
      </c>
      <c r="AJ14" s="488">
        <v>1.0101010101010102</v>
      </c>
      <c r="AK14" s="488">
        <v>1.015228426395939</v>
      </c>
      <c r="AL14" s="488">
        <v>1.0204081632653061</v>
      </c>
      <c r="AM14" s="488">
        <v>1.0256410256410258</v>
      </c>
      <c r="AN14" s="488">
        <v>1.0309278350515465</v>
      </c>
      <c r="AO14" s="488">
        <v>1.0362694300518136</v>
      </c>
      <c r="AP14" s="488">
        <v>1.0416666666666667</v>
      </c>
      <c r="AQ14" s="488"/>
      <c r="AR14" s="488"/>
      <c r="AS14" s="488"/>
      <c r="AT14" s="488"/>
      <c r="AU14" s="488"/>
      <c r="AV14" s="488"/>
      <c r="AW14" s="488"/>
      <c r="AX14" s="488"/>
      <c r="AY14" s="488"/>
      <c r="AZ14" s="488"/>
      <c r="BA14" s="488" t="s">
        <v>283</v>
      </c>
      <c r="BB14" s="488" t="s">
        <v>283</v>
      </c>
      <c r="BC14" s="488" t="s">
        <v>283</v>
      </c>
      <c r="BD14" s="488" t="s">
        <v>283</v>
      </c>
      <c r="BE14" s="488" t="s">
        <v>283</v>
      </c>
      <c r="BF14" s="480"/>
      <c r="BH14" s="474">
        <v>1</v>
      </c>
      <c r="BI14" s="474">
        <v>1</v>
      </c>
      <c r="BJ14" s="490">
        <v>0.995</v>
      </c>
      <c r="BK14" s="490">
        <v>0.99</v>
      </c>
      <c r="BL14" s="490">
        <v>0.98499999999999999</v>
      </c>
      <c r="BM14" s="490">
        <v>0.98</v>
      </c>
      <c r="BN14" s="490">
        <v>0.97499999999999998</v>
      </c>
      <c r="BO14" s="490">
        <v>0.97</v>
      </c>
      <c r="BP14" s="490">
        <v>0.96499999999999997</v>
      </c>
      <c r="BQ14" s="490">
        <v>0.96</v>
      </c>
      <c r="BR14" s="474">
        <v>1</v>
      </c>
      <c r="BS14" s="489"/>
    </row>
    <row r="15" spans="1:73" s="474" customFormat="1" ht="13.15">
      <c r="A15" s="480" t="s">
        <v>103</v>
      </c>
      <c r="B15" s="480" t="s">
        <v>110</v>
      </c>
      <c r="C15" s="480" t="s">
        <v>111</v>
      </c>
      <c r="D15" s="480" t="s">
        <v>223</v>
      </c>
      <c r="E15" s="480" t="s">
        <v>54</v>
      </c>
      <c r="F15" s="480" t="s">
        <v>17</v>
      </c>
      <c r="G15" s="480">
        <v>2010</v>
      </c>
      <c r="H15" s="480">
        <v>30</v>
      </c>
      <c r="I15" s="480">
        <v>1</v>
      </c>
      <c r="J15" s="480">
        <v>0.15</v>
      </c>
      <c r="K15" s="480"/>
      <c r="L15" s="480"/>
      <c r="M15" s="480">
        <v>0</v>
      </c>
      <c r="N15" s="480"/>
      <c r="O15" s="480"/>
      <c r="P15" s="488">
        <v>0</v>
      </c>
      <c r="Q15" s="488">
        <v>0</v>
      </c>
      <c r="R15" s="488">
        <v>0</v>
      </c>
      <c r="S15" s="488">
        <v>0.20384894604031381</v>
      </c>
      <c r="T15" s="488">
        <v>0.15098338050437751</v>
      </c>
      <c r="U15" s="488">
        <v>0</v>
      </c>
      <c r="V15" s="488">
        <v>3.1805833857237262</v>
      </c>
      <c r="W15" s="488">
        <v>2.1542847541805217</v>
      </c>
      <c r="X15" s="488">
        <v>0.8166039898359585</v>
      </c>
      <c r="Y15" s="488">
        <v>0.71178932394345951</v>
      </c>
      <c r="Z15" s="481"/>
      <c r="AA15" s="487"/>
      <c r="AB15" s="487"/>
      <c r="AC15" s="487"/>
      <c r="AD15" s="487"/>
      <c r="AE15" s="480">
        <v>1</v>
      </c>
      <c r="AF15" s="480"/>
      <c r="AG15" s="488">
        <v>1</v>
      </c>
      <c r="AH15" s="488">
        <v>1</v>
      </c>
      <c r="AI15" s="488">
        <v>1.0050251256281406</v>
      </c>
      <c r="AJ15" s="488">
        <v>1.0101010101010102</v>
      </c>
      <c r="AK15" s="488">
        <v>1.015228426395939</v>
      </c>
      <c r="AL15" s="488">
        <v>1.0204081632653061</v>
      </c>
      <c r="AM15" s="488">
        <v>1.0256410256410258</v>
      </c>
      <c r="AN15" s="488">
        <v>1.0309278350515465</v>
      </c>
      <c r="AO15" s="488">
        <v>1.0362694300518136</v>
      </c>
      <c r="AP15" s="488">
        <v>1.0416666666666667</v>
      </c>
      <c r="AQ15" s="488"/>
      <c r="AR15" s="488"/>
      <c r="AS15" s="488"/>
      <c r="AT15" s="488"/>
      <c r="AU15" s="488"/>
      <c r="AV15" s="488"/>
      <c r="AW15" s="488"/>
      <c r="AX15" s="488"/>
      <c r="AY15" s="488"/>
      <c r="AZ15" s="488"/>
      <c r="BA15" s="488" t="s">
        <v>283</v>
      </c>
      <c r="BB15" s="488" t="s">
        <v>283</v>
      </c>
      <c r="BC15" s="488" t="s">
        <v>283</v>
      </c>
      <c r="BD15" s="488" t="s">
        <v>283</v>
      </c>
      <c r="BE15" s="488" t="s">
        <v>283</v>
      </c>
      <c r="BF15" s="480"/>
      <c r="BH15" s="474">
        <v>1</v>
      </c>
      <c r="BI15" s="474">
        <v>1</v>
      </c>
      <c r="BJ15" s="490">
        <v>0.995</v>
      </c>
      <c r="BK15" s="490">
        <v>0.99</v>
      </c>
      <c r="BL15" s="490">
        <v>0.98499999999999999</v>
      </c>
      <c r="BM15" s="490">
        <v>0.98</v>
      </c>
      <c r="BN15" s="490">
        <v>0.97499999999999998</v>
      </c>
      <c r="BO15" s="490">
        <v>0.97</v>
      </c>
      <c r="BP15" s="490">
        <v>0.96499999999999997</v>
      </c>
      <c r="BQ15" s="490">
        <v>0.96</v>
      </c>
      <c r="BR15" s="474">
        <v>1</v>
      </c>
      <c r="BS15" s="489"/>
    </row>
    <row r="16" spans="1:73" s="474" customFormat="1" ht="13.15">
      <c r="A16" s="480" t="s">
        <v>103</v>
      </c>
      <c r="B16" s="480" t="s">
        <v>112</v>
      </c>
      <c r="C16" s="480" t="s">
        <v>113</v>
      </c>
      <c r="D16" s="480" t="s">
        <v>223</v>
      </c>
      <c r="E16" s="480" t="s">
        <v>52</v>
      </c>
      <c r="F16" s="480" t="s">
        <v>17</v>
      </c>
      <c r="G16" s="480">
        <v>2010</v>
      </c>
      <c r="H16" s="480">
        <v>30</v>
      </c>
      <c r="I16" s="480">
        <v>1</v>
      </c>
      <c r="J16" s="480">
        <v>0.15</v>
      </c>
      <c r="K16" s="480"/>
      <c r="L16" s="480"/>
      <c r="M16" s="480">
        <v>0</v>
      </c>
      <c r="N16" s="480"/>
      <c r="O16" s="480"/>
      <c r="P16" s="488">
        <v>0</v>
      </c>
      <c r="Q16" s="488">
        <v>0.34311093881961846</v>
      </c>
      <c r="R16" s="488">
        <v>0.15484883071149505</v>
      </c>
      <c r="S16" s="488">
        <v>0</v>
      </c>
      <c r="T16" s="488">
        <v>0</v>
      </c>
      <c r="U16" s="488">
        <v>0</v>
      </c>
      <c r="V16" s="488">
        <v>0</v>
      </c>
      <c r="W16" s="488">
        <v>0</v>
      </c>
      <c r="X16" s="488">
        <v>1.0793181908062981</v>
      </c>
      <c r="Y16" s="488">
        <v>0.9407830171246413</v>
      </c>
      <c r="Z16" s="481"/>
      <c r="AA16" s="481"/>
      <c r="AB16" s="481"/>
      <c r="AC16" s="487"/>
      <c r="AD16" s="487"/>
      <c r="AE16" s="480">
        <v>1</v>
      </c>
      <c r="AF16" s="480"/>
      <c r="AG16" s="488">
        <v>1</v>
      </c>
      <c r="AH16" s="488">
        <v>1</v>
      </c>
      <c r="AI16" s="488">
        <v>1.0050251256281406</v>
      </c>
      <c r="AJ16" s="488">
        <v>1.0101010101010102</v>
      </c>
      <c r="AK16" s="488">
        <v>1.015228426395939</v>
      </c>
      <c r="AL16" s="488">
        <v>1.0204081632653061</v>
      </c>
      <c r="AM16" s="488">
        <v>1.0256410256410258</v>
      </c>
      <c r="AN16" s="488">
        <v>1.0309278350515465</v>
      </c>
      <c r="AO16" s="488">
        <v>1.0362694300518136</v>
      </c>
      <c r="AP16" s="488">
        <v>1.0416666666666667</v>
      </c>
      <c r="AQ16" s="488"/>
      <c r="AR16" s="488"/>
      <c r="AS16" s="488"/>
      <c r="AT16" s="488"/>
      <c r="AU16" s="488"/>
      <c r="AV16" s="488"/>
      <c r="AW16" s="488"/>
      <c r="AX16" s="488"/>
      <c r="AY16" s="488"/>
      <c r="AZ16" s="488"/>
      <c r="BA16" s="488" t="s">
        <v>283</v>
      </c>
      <c r="BB16" s="488" t="s">
        <v>283</v>
      </c>
      <c r="BC16" s="488" t="s">
        <v>283</v>
      </c>
      <c r="BD16" s="488" t="s">
        <v>283</v>
      </c>
      <c r="BE16" s="488" t="s">
        <v>283</v>
      </c>
      <c r="BF16" s="480"/>
      <c r="BH16" s="474">
        <v>1</v>
      </c>
      <c r="BI16" s="474">
        <v>1</v>
      </c>
      <c r="BJ16" s="490">
        <v>0.995</v>
      </c>
      <c r="BK16" s="490">
        <v>0.99</v>
      </c>
      <c r="BL16" s="490">
        <v>0.98499999999999999</v>
      </c>
      <c r="BM16" s="490">
        <v>0.98</v>
      </c>
      <c r="BN16" s="490">
        <v>0.97499999999999998</v>
      </c>
      <c r="BO16" s="490">
        <v>0.97</v>
      </c>
      <c r="BP16" s="490">
        <v>0.96499999999999997</v>
      </c>
      <c r="BQ16" s="490">
        <v>0.96</v>
      </c>
      <c r="BR16" s="474">
        <v>1</v>
      </c>
      <c r="BS16" s="489"/>
    </row>
    <row r="17" spans="1:71" s="474" customFormat="1" ht="13.15">
      <c r="A17" s="480" t="s">
        <v>103</v>
      </c>
      <c r="B17" s="480" t="s">
        <v>114</v>
      </c>
      <c r="C17" s="480" t="s">
        <v>115</v>
      </c>
      <c r="D17" s="480" t="s">
        <v>223</v>
      </c>
      <c r="E17" s="480" t="s">
        <v>87</v>
      </c>
      <c r="F17" s="480" t="s">
        <v>17</v>
      </c>
      <c r="G17" s="480">
        <v>2010</v>
      </c>
      <c r="H17" s="480">
        <v>30</v>
      </c>
      <c r="I17" s="480">
        <v>1</v>
      </c>
      <c r="J17" s="480">
        <v>0.15</v>
      </c>
      <c r="K17" s="480"/>
      <c r="L17" s="480"/>
      <c r="M17" s="480">
        <v>0</v>
      </c>
      <c r="N17" s="480"/>
      <c r="O17" s="480"/>
      <c r="P17" s="488">
        <v>0.37987590943799793</v>
      </c>
      <c r="Q17" s="488">
        <v>0.9145576556777999</v>
      </c>
      <c r="R17" s="488">
        <v>0.41274750402057409</v>
      </c>
      <c r="S17" s="488">
        <v>0.37097101424709189</v>
      </c>
      <c r="T17" s="488">
        <v>0.27476451994550283</v>
      </c>
      <c r="U17" s="488">
        <v>0</v>
      </c>
      <c r="V17" s="488">
        <v>0.8727703713351026</v>
      </c>
      <c r="W17" s="488">
        <v>0.59114812499715508</v>
      </c>
      <c r="X17" s="488">
        <v>0.29877444104201978</v>
      </c>
      <c r="Y17" s="488">
        <v>0.26042544494988917</v>
      </c>
      <c r="Z17" s="481"/>
      <c r="AA17" s="487"/>
      <c r="AB17" s="487"/>
      <c r="AC17" s="487"/>
      <c r="AD17" s="487"/>
      <c r="AE17" s="480">
        <v>1</v>
      </c>
      <c r="AF17" s="480"/>
      <c r="AG17" s="488">
        <v>1</v>
      </c>
      <c r="AH17" s="488">
        <v>1</v>
      </c>
      <c r="AI17" s="488">
        <v>1.0050251256281406</v>
      </c>
      <c r="AJ17" s="488">
        <v>1.0101010101010102</v>
      </c>
      <c r="AK17" s="488">
        <v>1.015228426395939</v>
      </c>
      <c r="AL17" s="488">
        <v>1.0204081632653061</v>
      </c>
      <c r="AM17" s="488">
        <v>1.0256410256410258</v>
      </c>
      <c r="AN17" s="488">
        <v>1.0309278350515465</v>
      </c>
      <c r="AO17" s="488">
        <v>1.0362694300518136</v>
      </c>
      <c r="AP17" s="488">
        <v>1.0416666666666667</v>
      </c>
      <c r="AQ17" s="488"/>
      <c r="AR17" s="488"/>
      <c r="AS17" s="488"/>
      <c r="AT17" s="488"/>
      <c r="AU17" s="488"/>
      <c r="AV17" s="488"/>
      <c r="AW17" s="488"/>
      <c r="AX17" s="488"/>
      <c r="AY17" s="488"/>
      <c r="AZ17" s="488"/>
      <c r="BA17" s="488" t="s">
        <v>283</v>
      </c>
      <c r="BB17" s="488" t="s">
        <v>283</v>
      </c>
      <c r="BC17" s="488" t="s">
        <v>283</v>
      </c>
      <c r="BD17" s="488" t="s">
        <v>283</v>
      </c>
      <c r="BE17" s="488" t="s">
        <v>283</v>
      </c>
      <c r="BF17" s="480"/>
      <c r="BH17" s="474">
        <v>1</v>
      </c>
      <c r="BI17" s="474">
        <v>1</v>
      </c>
      <c r="BJ17" s="490">
        <v>0.995</v>
      </c>
      <c r="BK17" s="490">
        <v>0.99</v>
      </c>
      <c r="BL17" s="490">
        <v>0.98499999999999999</v>
      </c>
      <c r="BM17" s="490">
        <v>0.98</v>
      </c>
      <c r="BN17" s="490">
        <v>0.97499999999999998</v>
      </c>
      <c r="BO17" s="490">
        <v>0.97</v>
      </c>
      <c r="BP17" s="490">
        <v>0.96499999999999997</v>
      </c>
      <c r="BQ17" s="490">
        <v>0.96</v>
      </c>
      <c r="BR17" s="474">
        <v>1</v>
      </c>
      <c r="BS17" s="489"/>
    </row>
    <row r="18" spans="1:71" s="474" customFormat="1" ht="13.15">
      <c r="A18" s="480" t="s">
        <v>103</v>
      </c>
      <c r="B18" s="480" t="s">
        <v>116</v>
      </c>
      <c r="C18" s="480" t="s">
        <v>117</v>
      </c>
      <c r="D18" s="480" t="s">
        <v>223</v>
      </c>
      <c r="E18" s="480" t="s">
        <v>46</v>
      </c>
      <c r="F18" s="480" t="s">
        <v>17</v>
      </c>
      <c r="G18" s="480">
        <v>2010</v>
      </c>
      <c r="H18" s="480">
        <v>30</v>
      </c>
      <c r="I18" s="480">
        <v>1</v>
      </c>
      <c r="J18" s="480">
        <v>0.15</v>
      </c>
      <c r="K18" s="480"/>
      <c r="L18" s="480"/>
      <c r="M18" s="480">
        <v>0</v>
      </c>
      <c r="N18" s="480"/>
      <c r="O18" s="480"/>
      <c r="P18" s="488">
        <v>0</v>
      </c>
      <c r="Q18" s="488">
        <v>0.93917997207264492</v>
      </c>
      <c r="R18" s="488">
        <v>0.42385976093743871</v>
      </c>
      <c r="S18" s="488">
        <v>5.0573357526682585</v>
      </c>
      <c r="T18" s="488">
        <v>3.7457816835241204</v>
      </c>
      <c r="U18" s="488">
        <v>0.4286664806584064</v>
      </c>
      <c r="V18" s="488">
        <v>0.11078909838039874</v>
      </c>
      <c r="W18" s="488">
        <v>7.5040090645506041E-2</v>
      </c>
      <c r="X18" s="488">
        <v>1.1053541701960603</v>
      </c>
      <c r="Y18" s="488">
        <v>0.96347716557200247</v>
      </c>
      <c r="Z18" s="487"/>
      <c r="AA18" s="487"/>
      <c r="AB18" s="487"/>
      <c r="AC18" s="487"/>
      <c r="AD18" s="487"/>
      <c r="AE18" s="480">
        <v>1</v>
      </c>
      <c r="AF18" s="480"/>
      <c r="AG18" s="488">
        <v>1</v>
      </c>
      <c r="AH18" s="488">
        <v>1</v>
      </c>
      <c r="AI18" s="488">
        <v>1.0050251256281406</v>
      </c>
      <c r="AJ18" s="488">
        <v>1.0101010101010102</v>
      </c>
      <c r="AK18" s="488">
        <v>1.015228426395939</v>
      </c>
      <c r="AL18" s="488">
        <v>1.0204081632653061</v>
      </c>
      <c r="AM18" s="488">
        <v>1.0256410256410258</v>
      </c>
      <c r="AN18" s="488">
        <v>1.0309278350515465</v>
      </c>
      <c r="AO18" s="488">
        <v>1.0362694300518136</v>
      </c>
      <c r="AP18" s="488">
        <v>1.0416666666666667</v>
      </c>
      <c r="AQ18" s="488"/>
      <c r="AR18" s="488"/>
      <c r="AS18" s="488"/>
      <c r="AT18" s="488"/>
      <c r="AU18" s="488"/>
      <c r="AV18" s="488"/>
      <c r="AW18" s="488"/>
      <c r="AX18" s="488"/>
      <c r="AY18" s="488"/>
      <c r="AZ18" s="488"/>
      <c r="BA18" s="488" t="s">
        <v>283</v>
      </c>
      <c r="BB18" s="488" t="s">
        <v>283</v>
      </c>
      <c r="BC18" s="488" t="s">
        <v>283</v>
      </c>
      <c r="BD18" s="488" t="s">
        <v>283</v>
      </c>
      <c r="BE18" s="488" t="s">
        <v>283</v>
      </c>
      <c r="BF18" s="480"/>
      <c r="BH18" s="474">
        <v>1</v>
      </c>
      <c r="BI18" s="474">
        <v>1</v>
      </c>
      <c r="BJ18" s="490">
        <v>0.995</v>
      </c>
      <c r="BK18" s="490">
        <v>0.99</v>
      </c>
      <c r="BL18" s="490">
        <v>0.98499999999999999</v>
      </c>
      <c r="BM18" s="490">
        <v>0.98</v>
      </c>
      <c r="BN18" s="490">
        <v>0.97499999999999998</v>
      </c>
      <c r="BO18" s="490">
        <v>0.97</v>
      </c>
      <c r="BP18" s="490">
        <v>0.96499999999999997</v>
      </c>
      <c r="BQ18" s="490">
        <v>0.96</v>
      </c>
      <c r="BR18" s="474">
        <v>1</v>
      </c>
      <c r="BS18" s="489"/>
    </row>
    <row r="19" spans="1:71" s="474" customFormat="1" ht="13.15">
      <c r="A19" s="480" t="s">
        <v>103</v>
      </c>
      <c r="B19" s="480" t="s">
        <v>118</v>
      </c>
      <c r="C19" s="480" t="s">
        <v>119</v>
      </c>
      <c r="D19" s="480" t="s">
        <v>223</v>
      </c>
      <c r="E19" s="480" t="s">
        <v>67</v>
      </c>
      <c r="F19" s="480" t="s">
        <v>17</v>
      </c>
      <c r="G19" s="480">
        <v>2010</v>
      </c>
      <c r="H19" s="480">
        <v>30</v>
      </c>
      <c r="I19" s="480">
        <v>1</v>
      </c>
      <c r="J19" s="480">
        <v>0.15</v>
      </c>
      <c r="K19" s="480"/>
      <c r="L19" s="480"/>
      <c r="M19" s="480">
        <v>0</v>
      </c>
      <c r="N19" s="480"/>
      <c r="O19" s="480"/>
      <c r="P19" s="488">
        <v>0</v>
      </c>
      <c r="Q19" s="488">
        <v>1.2782995847267267</v>
      </c>
      <c r="R19" s="488">
        <v>0.57690727283395282</v>
      </c>
      <c r="S19" s="488">
        <v>1.0930737549419893</v>
      </c>
      <c r="T19" s="488">
        <v>0.809599332581867</v>
      </c>
      <c r="U19" s="488">
        <v>0.16735231431487405</v>
      </c>
      <c r="V19" s="488">
        <v>9.2916319402799388E-2</v>
      </c>
      <c r="W19" s="488">
        <v>6.2934432469995194E-2</v>
      </c>
      <c r="X19" s="488">
        <v>0.86116156775197827</v>
      </c>
      <c r="Y19" s="488">
        <v>0.75062774336848959</v>
      </c>
      <c r="Z19" s="487"/>
      <c r="AA19" s="487"/>
      <c r="AB19" s="487"/>
      <c r="AC19" s="487"/>
      <c r="AD19" s="487"/>
      <c r="AE19" s="480">
        <v>1</v>
      </c>
      <c r="AF19" s="480"/>
      <c r="AG19" s="488">
        <v>1</v>
      </c>
      <c r="AH19" s="488">
        <v>1</v>
      </c>
      <c r="AI19" s="488">
        <v>1.0050251256281406</v>
      </c>
      <c r="AJ19" s="488">
        <v>1.0101010101010102</v>
      </c>
      <c r="AK19" s="488">
        <v>1.015228426395939</v>
      </c>
      <c r="AL19" s="488">
        <v>1.0204081632653061</v>
      </c>
      <c r="AM19" s="488">
        <v>1.0256410256410258</v>
      </c>
      <c r="AN19" s="488">
        <v>1.0309278350515465</v>
      </c>
      <c r="AO19" s="488">
        <v>1.0362694300518136</v>
      </c>
      <c r="AP19" s="488">
        <v>1.0416666666666667</v>
      </c>
      <c r="AQ19" s="488"/>
      <c r="AR19" s="488"/>
      <c r="AS19" s="488"/>
      <c r="AT19" s="488"/>
      <c r="AU19" s="488"/>
      <c r="AV19" s="488"/>
      <c r="AW19" s="488"/>
      <c r="AX19" s="488"/>
      <c r="AY19" s="488"/>
      <c r="AZ19" s="488"/>
      <c r="BA19" s="488" t="s">
        <v>283</v>
      </c>
      <c r="BB19" s="488" t="s">
        <v>283</v>
      </c>
      <c r="BC19" s="488" t="s">
        <v>283</v>
      </c>
      <c r="BD19" s="488" t="s">
        <v>283</v>
      </c>
      <c r="BE19" s="488" t="s">
        <v>283</v>
      </c>
      <c r="BF19" s="480"/>
      <c r="BH19" s="474">
        <v>1</v>
      </c>
      <c r="BI19" s="474">
        <v>1</v>
      </c>
      <c r="BJ19" s="490">
        <v>0.995</v>
      </c>
      <c r="BK19" s="490">
        <v>0.99</v>
      </c>
      <c r="BL19" s="490">
        <v>0.98499999999999999</v>
      </c>
      <c r="BM19" s="490">
        <v>0.98</v>
      </c>
      <c r="BN19" s="490">
        <v>0.97499999999999998</v>
      </c>
      <c r="BO19" s="490">
        <v>0.97</v>
      </c>
      <c r="BP19" s="490">
        <v>0.96499999999999997</v>
      </c>
      <c r="BQ19" s="490">
        <v>0.96</v>
      </c>
      <c r="BR19" s="474">
        <v>1</v>
      </c>
      <c r="BS19" s="489"/>
    </row>
    <row r="20" spans="1:71" s="474" customFormat="1" ht="13.15">
      <c r="A20" s="480" t="s">
        <v>103</v>
      </c>
      <c r="B20" s="480" t="s">
        <v>120</v>
      </c>
      <c r="C20" s="480" t="s">
        <v>121</v>
      </c>
      <c r="D20" s="480" t="s">
        <v>223</v>
      </c>
      <c r="E20" s="480" t="s">
        <v>69</v>
      </c>
      <c r="F20" s="480" t="s">
        <v>17</v>
      </c>
      <c r="G20" s="480">
        <v>2010</v>
      </c>
      <c r="H20" s="480">
        <v>30</v>
      </c>
      <c r="I20" s="480">
        <v>1</v>
      </c>
      <c r="J20" s="480">
        <v>0.15</v>
      </c>
      <c r="K20" s="480"/>
      <c r="L20" s="480"/>
      <c r="M20" s="480">
        <v>0</v>
      </c>
      <c r="N20" s="480"/>
      <c r="O20" s="480"/>
      <c r="P20" s="488">
        <v>0</v>
      </c>
      <c r="Q20" s="488">
        <v>8.1920907938616533E-2</v>
      </c>
      <c r="R20" s="488">
        <v>3.6971589564469678E-2</v>
      </c>
      <c r="S20" s="488">
        <v>2.5984203705129504E-2</v>
      </c>
      <c r="T20" s="488">
        <v>1.9245539362950464E-2</v>
      </c>
      <c r="U20" s="488">
        <v>0</v>
      </c>
      <c r="V20" s="488">
        <v>4.01940044733536E-3</v>
      </c>
      <c r="W20" s="488">
        <v>2.7224354951695868E-3</v>
      </c>
      <c r="X20" s="488">
        <v>3.3022957554517986E-2</v>
      </c>
      <c r="Y20" s="488">
        <v>2.8784317643446418E-2</v>
      </c>
      <c r="Z20" s="481"/>
      <c r="AA20" s="487"/>
      <c r="AB20" s="487"/>
      <c r="AC20" s="487"/>
      <c r="AD20" s="487"/>
      <c r="AE20" s="480">
        <v>1</v>
      </c>
      <c r="AF20" s="480"/>
      <c r="AG20" s="488">
        <v>1</v>
      </c>
      <c r="AH20" s="488">
        <v>1</v>
      </c>
      <c r="AI20" s="488">
        <v>1.0050251256281406</v>
      </c>
      <c r="AJ20" s="488">
        <v>1.0101010101010102</v>
      </c>
      <c r="AK20" s="488">
        <v>1.015228426395939</v>
      </c>
      <c r="AL20" s="488">
        <v>1.0204081632653061</v>
      </c>
      <c r="AM20" s="488">
        <v>1.0256410256410258</v>
      </c>
      <c r="AN20" s="488">
        <v>1.0309278350515465</v>
      </c>
      <c r="AO20" s="488">
        <v>1.0362694300518136</v>
      </c>
      <c r="AP20" s="488">
        <v>1.0416666666666667</v>
      </c>
      <c r="AQ20" s="488"/>
      <c r="AR20" s="488"/>
      <c r="AS20" s="488"/>
      <c r="AT20" s="488"/>
      <c r="AU20" s="488"/>
      <c r="AV20" s="488"/>
      <c r="AW20" s="488"/>
      <c r="AX20" s="488"/>
      <c r="AY20" s="488"/>
      <c r="AZ20" s="488"/>
      <c r="BA20" s="488" t="s">
        <v>283</v>
      </c>
      <c r="BB20" s="488" t="s">
        <v>283</v>
      </c>
      <c r="BC20" s="488" t="s">
        <v>283</v>
      </c>
      <c r="BD20" s="488" t="s">
        <v>283</v>
      </c>
      <c r="BE20" s="488" t="s">
        <v>283</v>
      </c>
      <c r="BF20" s="480"/>
      <c r="BH20" s="474">
        <v>1</v>
      </c>
      <c r="BI20" s="474">
        <v>1</v>
      </c>
      <c r="BJ20" s="490">
        <v>0.995</v>
      </c>
      <c r="BK20" s="490">
        <v>0.99</v>
      </c>
      <c r="BL20" s="490">
        <v>0.98499999999999999</v>
      </c>
      <c r="BM20" s="490">
        <v>0.98</v>
      </c>
      <c r="BN20" s="490">
        <v>0.97499999999999998</v>
      </c>
      <c r="BO20" s="490">
        <v>0.97</v>
      </c>
      <c r="BP20" s="490">
        <v>0.96499999999999997</v>
      </c>
      <c r="BQ20" s="490">
        <v>0.96</v>
      </c>
      <c r="BR20" s="474">
        <v>1</v>
      </c>
    </row>
    <row r="21" spans="1:71" s="474" customFormat="1" ht="13.15">
      <c r="A21" s="480" t="s">
        <v>103</v>
      </c>
      <c r="B21" s="480" t="s">
        <v>122</v>
      </c>
      <c r="C21" s="480" t="s">
        <v>123</v>
      </c>
      <c r="D21" s="480" t="s">
        <v>223</v>
      </c>
      <c r="E21" s="480" t="s">
        <v>32</v>
      </c>
      <c r="F21" s="480" t="s">
        <v>19</v>
      </c>
      <c r="G21" s="480">
        <v>2010</v>
      </c>
      <c r="H21" s="480">
        <v>30</v>
      </c>
      <c r="I21" s="480">
        <v>1</v>
      </c>
      <c r="J21" s="480">
        <v>0.15</v>
      </c>
      <c r="K21" s="486">
        <v>177.58015334407696</v>
      </c>
      <c r="L21" s="486">
        <v>21.84703202325149</v>
      </c>
      <c r="M21" s="480">
        <v>0</v>
      </c>
      <c r="N21" s="480"/>
      <c r="O21" s="480"/>
      <c r="P21" s="488">
        <v>0.92696647379766406</v>
      </c>
      <c r="Q21" s="488">
        <v>2.3688162086106237</v>
      </c>
      <c r="R21" s="488">
        <v>1.0690665279740088</v>
      </c>
      <c r="S21" s="488">
        <v>0.90255485012024184</v>
      </c>
      <c r="T21" s="488">
        <v>0.66848902095783502</v>
      </c>
      <c r="U21" s="488">
        <v>1.4369921625185693</v>
      </c>
      <c r="V21" s="488">
        <v>3.2678985586167504</v>
      </c>
      <c r="W21" s="488">
        <v>2.2134253969369375</v>
      </c>
      <c r="X21" s="488">
        <v>1.4013987333665723</v>
      </c>
      <c r="Y21" s="488">
        <v>1.2215231243219784</v>
      </c>
      <c r="Z21" s="487"/>
      <c r="AA21" s="487"/>
      <c r="AB21" s="487"/>
      <c r="AC21" s="487"/>
      <c r="AD21" s="487"/>
      <c r="AE21" s="480">
        <v>1</v>
      </c>
      <c r="AF21" s="480"/>
      <c r="AG21" s="488">
        <v>1</v>
      </c>
      <c r="AH21" s="488">
        <v>1</v>
      </c>
      <c r="AI21" s="488">
        <v>1.0944772290625775</v>
      </c>
      <c r="AJ21" s="488">
        <v>1.1900788518673768</v>
      </c>
      <c r="AK21" s="488">
        <v>1.3017773885594424</v>
      </c>
      <c r="AL21" s="488">
        <v>1.411134759640805</v>
      </c>
      <c r="AM21" s="488">
        <v>1.5095043177058032</v>
      </c>
      <c r="AN21" s="488">
        <v>1.5083435777071164</v>
      </c>
      <c r="AO21" s="488">
        <v>1.5592970348747495</v>
      </c>
      <c r="AP21" s="488">
        <v>1.6061409674388625</v>
      </c>
      <c r="AQ21" s="488"/>
      <c r="AR21" s="488"/>
      <c r="AS21" s="488"/>
      <c r="AT21" s="488"/>
      <c r="AU21" s="488"/>
      <c r="AV21" s="488"/>
      <c r="AW21" s="488"/>
      <c r="AX21" s="488"/>
      <c r="AY21" s="488"/>
      <c r="AZ21" s="488"/>
      <c r="BA21" s="488" t="s">
        <v>283</v>
      </c>
      <c r="BB21" s="488" t="s">
        <v>283</v>
      </c>
      <c r="BC21" s="488" t="s">
        <v>283</v>
      </c>
      <c r="BD21" s="488" t="s">
        <v>283</v>
      </c>
      <c r="BE21" s="488" t="s">
        <v>283</v>
      </c>
      <c r="BF21" s="480"/>
      <c r="BH21" s="474">
        <v>1</v>
      </c>
      <c r="BI21" s="474">
        <v>1</v>
      </c>
      <c r="BJ21" s="490">
        <v>0.91367821407897398</v>
      </c>
      <c r="BK21" s="490">
        <v>0.84028045572852572</v>
      </c>
      <c r="BL21" s="490">
        <v>0.76818049598065941</v>
      </c>
      <c r="BM21" s="490">
        <v>0.70864954120649915</v>
      </c>
      <c r="BN21" s="490">
        <v>0.66246912199617591</v>
      </c>
      <c r="BO21" s="490">
        <v>0.66297892256095492</v>
      </c>
      <c r="BP21" s="490">
        <v>0.64131462937100048</v>
      </c>
      <c r="BQ21" s="490">
        <v>0.62261035629680173</v>
      </c>
      <c r="BR21" s="474">
        <v>1</v>
      </c>
      <c r="BS21" s="489"/>
    </row>
    <row r="22" spans="1:71" s="474" customFormat="1" ht="13.15">
      <c r="A22" s="480" t="s">
        <v>103</v>
      </c>
      <c r="B22" s="480" t="s">
        <v>124</v>
      </c>
      <c r="C22" s="480" t="s">
        <v>125</v>
      </c>
      <c r="D22" s="480" t="s">
        <v>223</v>
      </c>
      <c r="E22" s="480" t="s">
        <v>32</v>
      </c>
      <c r="F22" s="480" t="s">
        <v>23</v>
      </c>
      <c r="G22" s="480">
        <v>2010</v>
      </c>
      <c r="H22" s="480">
        <v>30</v>
      </c>
      <c r="I22" s="480">
        <v>1</v>
      </c>
      <c r="J22" s="480">
        <v>0.15</v>
      </c>
      <c r="K22" s="486">
        <v>25.663247334000005</v>
      </c>
      <c r="L22" s="486">
        <v>2.5663247334000006</v>
      </c>
      <c r="M22" s="480">
        <v>0</v>
      </c>
      <c r="N22" s="480"/>
      <c r="O22" s="480"/>
      <c r="P22" s="488">
        <v>18.745322025686093</v>
      </c>
      <c r="Q22" s="488">
        <v>47.902727774125943</v>
      </c>
      <c r="R22" s="488">
        <v>21.618900899029953</v>
      </c>
      <c r="S22" s="488">
        <v>18.251664746875999</v>
      </c>
      <c r="T22" s="488">
        <v>13.518333534925107</v>
      </c>
      <c r="U22" s="488">
        <v>17.33233623714705</v>
      </c>
      <c r="V22" s="488">
        <v>39.41588415316204</v>
      </c>
      <c r="W22" s="488">
        <v>26.697315556900911</v>
      </c>
      <c r="X22" s="488">
        <v>16.903024722452194</v>
      </c>
      <c r="Y22" s="488">
        <v>14.73344814566817</v>
      </c>
      <c r="Z22" s="487"/>
      <c r="AA22" s="487"/>
      <c r="AB22" s="487"/>
      <c r="AC22" s="487"/>
      <c r="AD22" s="487"/>
      <c r="AE22" s="480">
        <v>1</v>
      </c>
      <c r="AF22" s="480"/>
      <c r="AG22" s="488">
        <v>1</v>
      </c>
      <c r="AH22" s="488">
        <v>1</v>
      </c>
      <c r="AI22" s="488">
        <v>1.0944772290625775</v>
      </c>
      <c r="AJ22" s="488">
        <v>1.1900788518673768</v>
      </c>
      <c r="AK22" s="488">
        <v>1.3017773885594424</v>
      </c>
      <c r="AL22" s="488">
        <v>1.411134759640805</v>
      </c>
      <c r="AM22" s="488">
        <v>1.5095043177058032</v>
      </c>
      <c r="AN22" s="488">
        <v>1.5083435777071164</v>
      </c>
      <c r="AO22" s="488">
        <v>1.5592970348747495</v>
      </c>
      <c r="AP22" s="488">
        <v>1.6061409674388625</v>
      </c>
      <c r="AQ22" s="488"/>
      <c r="AR22" s="488"/>
      <c r="AS22" s="488"/>
      <c r="AT22" s="488"/>
      <c r="AU22" s="488"/>
      <c r="AV22" s="488"/>
      <c r="AW22" s="488"/>
      <c r="AX22" s="488"/>
      <c r="AY22" s="488"/>
      <c r="AZ22" s="488"/>
      <c r="BA22" s="488" t="s">
        <v>283</v>
      </c>
      <c r="BB22" s="488" t="s">
        <v>283</v>
      </c>
      <c r="BC22" s="488" t="s">
        <v>283</v>
      </c>
      <c r="BD22" s="488" t="s">
        <v>283</v>
      </c>
      <c r="BE22" s="488" t="s">
        <v>283</v>
      </c>
      <c r="BF22" s="480"/>
      <c r="BH22" s="474">
        <v>1</v>
      </c>
      <c r="BI22" s="474">
        <v>1</v>
      </c>
      <c r="BJ22" s="490">
        <v>0.91367821407897398</v>
      </c>
      <c r="BK22" s="490">
        <v>0.84028045572852572</v>
      </c>
      <c r="BL22" s="490">
        <v>0.76818049598065941</v>
      </c>
      <c r="BM22" s="490">
        <v>0.70864954120649915</v>
      </c>
      <c r="BN22" s="490">
        <v>0.66246912199617591</v>
      </c>
      <c r="BO22" s="490">
        <v>0.66297892256095492</v>
      </c>
      <c r="BP22" s="490">
        <v>0.64131462937100048</v>
      </c>
      <c r="BQ22" s="490">
        <v>0.62261035629680173</v>
      </c>
      <c r="BR22" s="474">
        <v>1</v>
      </c>
      <c r="BS22" s="489"/>
    </row>
    <row r="23" spans="1:71" s="474" customFormat="1" ht="13.15">
      <c r="A23" s="480" t="s">
        <v>103</v>
      </c>
      <c r="B23" s="480" t="s">
        <v>126</v>
      </c>
      <c r="C23" s="480" t="s">
        <v>127</v>
      </c>
      <c r="D23" s="480" t="s">
        <v>223</v>
      </c>
      <c r="E23" s="480" t="s">
        <v>56</v>
      </c>
      <c r="F23" s="480" t="s">
        <v>23</v>
      </c>
      <c r="G23" s="480">
        <v>2010</v>
      </c>
      <c r="H23" s="480">
        <v>30</v>
      </c>
      <c r="I23" s="480">
        <v>1</v>
      </c>
      <c r="J23" s="480">
        <v>0.15</v>
      </c>
      <c r="K23" s="486">
        <v>22.077411000000001</v>
      </c>
      <c r="L23" s="486">
        <v>2.2077411000000002</v>
      </c>
      <c r="M23" s="480">
        <v>0</v>
      </c>
      <c r="N23" s="480"/>
      <c r="O23" s="480"/>
      <c r="P23" s="488">
        <v>0.5353324672203903</v>
      </c>
      <c r="Q23" s="488">
        <v>0.1174042894875764</v>
      </c>
      <c r="R23" s="488">
        <v>5.2985535845077467E-2</v>
      </c>
      <c r="S23" s="488">
        <v>0.18292150018147815</v>
      </c>
      <c r="T23" s="488">
        <v>0.13548319479105786</v>
      </c>
      <c r="U23" s="488">
        <v>0.46359416835481571</v>
      </c>
      <c r="V23" s="488">
        <v>0</v>
      </c>
      <c r="W23" s="488">
        <v>0</v>
      </c>
      <c r="X23" s="488">
        <v>9.6741377856191191E-2</v>
      </c>
      <c r="Y23" s="488">
        <v>8.4324202182075758E-2</v>
      </c>
      <c r="Z23" s="487"/>
      <c r="AA23" s="481"/>
      <c r="AB23" s="481"/>
      <c r="AC23" s="487"/>
      <c r="AD23" s="487"/>
      <c r="AE23" s="480">
        <v>1</v>
      </c>
      <c r="AF23" s="480"/>
      <c r="AG23" s="488">
        <v>1</v>
      </c>
      <c r="AH23" s="488">
        <v>1</v>
      </c>
      <c r="AI23" s="488">
        <v>1.0944772290625775</v>
      </c>
      <c r="AJ23" s="488">
        <v>1.1900788518673768</v>
      </c>
      <c r="AK23" s="488">
        <v>1.3017773885594424</v>
      </c>
      <c r="AL23" s="488">
        <v>1.411134759640805</v>
      </c>
      <c r="AM23" s="488">
        <v>1.5095043177058032</v>
      </c>
      <c r="AN23" s="488">
        <v>1.5083435777071164</v>
      </c>
      <c r="AO23" s="488">
        <v>1.5592970348747495</v>
      </c>
      <c r="AP23" s="488">
        <v>1.6061409674388625</v>
      </c>
      <c r="AQ23" s="488"/>
      <c r="AR23" s="488"/>
      <c r="AS23" s="488"/>
      <c r="AT23" s="488"/>
      <c r="AU23" s="488"/>
      <c r="AV23" s="488"/>
      <c r="AW23" s="488"/>
      <c r="AX23" s="488"/>
      <c r="AY23" s="488"/>
      <c r="AZ23" s="488"/>
      <c r="BA23" s="488" t="s">
        <v>283</v>
      </c>
      <c r="BB23" s="488" t="s">
        <v>283</v>
      </c>
      <c r="BC23" s="488" t="s">
        <v>283</v>
      </c>
      <c r="BD23" s="488" t="s">
        <v>283</v>
      </c>
      <c r="BE23" s="488" t="s">
        <v>283</v>
      </c>
      <c r="BF23" s="480"/>
      <c r="BH23" s="474">
        <v>1</v>
      </c>
      <c r="BI23" s="474">
        <v>1</v>
      </c>
      <c r="BJ23" s="490">
        <v>0.91367821407897398</v>
      </c>
      <c r="BK23" s="490">
        <v>0.84028045572852572</v>
      </c>
      <c r="BL23" s="490">
        <v>0.76818049598065941</v>
      </c>
      <c r="BM23" s="490">
        <v>0.70864954120649915</v>
      </c>
      <c r="BN23" s="490">
        <v>0.66246912199617591</v>
      </c>
      <c r="BO23" s="490">
        <v>0.66297892256095492</v>
      </c>
      <c r="BP23" s="490">
        <v>0.64131462937100048</v>
      </c>
      <c r="BQ23" s="490">
        <v>0.62261035629680173</v>
      </c>
      <c r="BR23" s="474">
        <v>1</v>
      </c>
      <c r="BS23" s="489"/>
    </row>
    <row r="24" spans="1:71" s="474" customFormat="1" ht="13.15">
      <c r="A24" s="480" t="s">
        <v>103</v>
      </c>
      <c r="B24" s="480" t="s">
        <v>128</v>
      </c>
      <c r="C24" s="480" t="s">
        <v>129</v>
      </c>
      <c r="D24" s="480" t="s">
        <v>223</v>
      </c>
      <c r="E24" s="480" t="s">
        <v>50</v>
      </c>
      <c r="F24" s="480" t="s">
        <v>23</v>
      </c>
      <c r="G24" s="480">
        <v>2010</v>
      </c>
      <c r="H24" s="480">
        <v>30</v>
      </c>
      <c r="I24" s="480">
        <v>1</v>
      </c>
      <c r="J24" s="480">
        <v>0.15</v>
      </c>
      <c r="K24" s="486">
        <v>21.147835800000003</v>
      </c>
      <c r="L24" s="486">
        <v>2.1147835800000006</v>
      </c>
      <c r="M24" s="480">
        <v>0</v>
      </c>
      <c r="N24" s="480"/>
      <c r="O24" s="480"/>
      <c r="P24" s="488">
        <v>0.2347149286005403</v>
      </c>
      <c r="Q24" s="488">
        <v>0.65888718923534006</v>
      </c>
      <c r="R24" s="488">
        <v>0.29736128837767678</v>
      </c>
      <c r="S24" s="488">
        <v>0.25170897122954683</v>
      </c>
      <c r="T24" s="488">
        <v>0.18643153235631799</v>
      </c>
      <c r="U24" s="488">
        <v>0.80190646543579303</v>
      </c>
      <c r="V24" s="488">
        <v>0.55865863804166049</v>
      </c>
      <c r="W24" s="488">
        <v>0.37839277917580866</v>
      </c>
      <c r="X24" s="488">
        <v>0.31874157624236943</v>
      </c>
      <c r="Y24" s="488">
        <v>0.27782971169636878</v>
      </c>
      <c r="Z24" s="487"/>
      <c r="AA24" s="487"/>
      <c r="AB24" s="487"/>
      <c r="AC24" s="487"/>
      <c r="AD24" s="487"/>
      <c r="AE24" s="480">
        <v>1</v>
      </c>
      <c r="AF24" s="480"/>
      <c r="AG24" s="488">
        <v>1</v>
      </c>
      <c r="AH24" s="488">
        <v>1</v>
      </c>
      <c r="AI24" s="488">
        <v>1.0944772290625775</v>
      </c>
      <c r="AJ24" s="488">
        <v>1.1900788518673768</v>
      </c>
      <c r="AK24" s="488">
        <v>1.3017773885594424</v>
      </c>
      <c r="AL24" s="488">
        <v>1.411134759640805</v>
      </c>
      <c r="AM24" s="488">
        <v>1.5095043177058032</v>
      </c>
      <c r="AN24" s="488">
        <v>1.5083435777071164</v>
      </c>
      <c r="AO24" s="488">
        <v>1.5592970348747495</v>
      </c>
      <c r="AP24" s="488">
        <v>1.6061409674388625</v>
      </c>
      <c r="AQ24" s="488"/>
      <c r="AR24" s="488"/>
      <c r="AS24" s="488"/>
      <c r="AT24" s="488"/>
      <c r="AU24" s="488"/>
      <c r="AV24" s="488"/>
      <c r="AW24" s="488"/>
      <c r="AX24" s="488"/>
      <c r="AY24" s="488"/>
      <c r="AZ24" s="488"/>
      <c r="BA24" s="488" t="s">
        <v>283</v>
      </c>
      <c r="BB24" s="488" t="s">
        <v>283</v>
      </c>
      <c r="BC24" s="488" t="s">
        <v>283</v>
      </c>
      <c r="BD24" s="488" t="s">
        <v>283</v>
      </c>
      <c r="BE24" s="488" t="s">
        <v>283</v>
      </c>
      <c r="BF24" s="480"/>
      <c r="BH24" s="474">
        <v>1</v>
      </c>
      <c r="BI24" s="474">
        <v>1</v>
      </c>
      <c r="BJ24" s="490">
        <v>0.91367821407897398</v>
      </c>
      <c r="BK24" s="490">
        <v>0.84028045572852572</v>
      </c>
      <c r="BL24" s="490">
        <v>0.76818049598065941</v>
      </c>
      <c r="BM24" s="490">
        <v>0.70864954120649915</v>
      </c>
      <c r="BN24" s="490">
        <v>0.66246912199617591</v>
      </c>
      <c r="BO24" s="490">
        <v>0.66297892256095492</v>
      </c>
      <c r="BP24" s="490">
        <v>0.64131462937100048</v>
      </c>
      <c r="BQ24" s="490">
        <v>0.62261035629680173</v>
      </c>
      <c r="BR24" s="474">
        <v>1</v>
      </c>
      <c r="BS24" s="489"/>
    </row>
    <row r="25" spans="1:71" s="474" customFormat="1" ht="13.15">
      <c r="A25" s="480" t="s">
        <v>103</v>
      </c>
      <c r="B25" s="480" t="s">
        <v>130</v>
      </c>
      <c r="C25" s="480" t="s">
        <v>131</v>
      </c>
      <c r="D25" s="480" t="s">
        <v>223</v>
      </c>
      <c r="E25" s="480" t="s">
        <v>54</v>
      </c>
      <c r="F25" s="480" t="s">
        <v>23</v>
      </c>
      <c r="G25" s="480">
        <v>2010</v>
      </c>
      <c r="H25" s="480">
        <v>30</v>
      </c>
      <c r="I25" s="480">
        <v>1</v>
      </c>
      <c r="J25" s="480">
        <v>0.15</v>
      </c>
      <c r="K25" s="486">
        <v>18.591504000000004</v>
      </c>
      <c r="L25" s="486">
        <v>1.8591504000000005</v>
      </c>
      <c r="M25" s="480">
        <v>0</v>
      </c>
      <c r="N25" s="480"/>
      <c r="O25" s="480"/>
      <c r="P25" s="488">
        <v>41.577325961325144</v>
      </c>
      <c r="Q25" s="488">
        <v>121.57818955955192</v>
      </c>
      <c r="R25" s="488">
        <v>54.869251788018659</v>
      </c>
      <c r="S25" s="488">
        <v>37.338510018643845</v>
      </c>
      <c r="T25" s="488">
        <v>27.655254418124525</v>
      </c>
      <c r="U25" s="488">
        <v>39.845321616104371</v>
      </c>
      <c r="V25" s="488">
        <v>96.154072492534439</v>
      </c>
      <c r="W25" s="488">
        <v>65.127439624067961</v>
      </c>
      <c r="X25" s="488">
        <v>28.687477669328167</v>
      </c>
      <c r="Y25" s="488">
        <v>25.005315416100402</v>
      </c>
      <c r="Z25" s="487"/>
      <c r="AA25" s="487"/>
      <c r="AB25" s="487"/>
      <c r="AC25" s="487"/>
      <c r="AD25" s="487"/>
      <c r="AE25" s="480">
        <v>1</v>
      </c>
      <c r="AF25" s="480"/>
      <c r="AG25" s="488">
        <v>1</v>
      </c>
      <c r="AH25" s="488">
        <v>1</v>
      </c>
      <c r="AI25" s="488">
        <v>1.0944772290625775</v>
      </c>
      <c r="AJ25" s="488">
        <v>1.1900788518673768</v>
      </c>
      <c r="AK25" s="488">
        <v>1.3017773885594424</v>
      </c>
      <c r="AL25" s="488">
        <v>1.411134759640805</v>
      </c>
      <c r="AM25" s="488">
        <v>1.5095043177058032</v>
      </c>
      <c r="AN25" s="488">
        <v>1.5083435777071164</v>
      </c>
      <c r="AO25" s="488">
        <v>1.5592970348747495</v>
      </c>
      <c r="AP25" s="488">
        <v>1.6061409674388625</v>
      </c>
      <c r="AQ25" s="488"/>
      <c r="AR25" s="488"/>
      <c r="AS25" s="488"/>
      <c r="AT25" s="488"/>
      <c r="AU25" s="488"/>
      <c r="AV25" s="488"/>
      <c r="AW25" s="488"/>
      <c r="AX25" s="488"/>
      <c r="AY25" s="488"/>
      <c r="AZ25" s="488"/>
      <c r="BA25" s="488" t="s">
        <v>283</v>
      </c>
      <c r="BB25" s="488" t="s">
        <v>283</v>
      </c>
      <c r="BC25" s="488" t="s">
        <v>283</v>
      </c>
      <c r="BD25" s="488" t="s">
        <v>283</v>
      </c>
      <c r="BE25" s="488" t="s">
        <v>283</v>
      </c>
      <c r="BF25" s="480"/>
      <c r="BH25" s="474">
        <v>1</v>
      </c>
      <c r="BI25" s="474">
        <v>1</v>
      </c>
      <c r="BJ25" s="490">
        <v>0.91367821407897398</v>
      </c>
      <c r="BK25" s="490">
        <v>0.84028045572852572</v>
      </c>
      <c r="BL25" s="490">
        <v>0.76818049598065941</v>
      </c>
      <c r="BM25" s="490">
        <v>0.70864954120649915</v>
      </c>
      <c r="BN25" s="490">
        <v>0.66246912199617591</v>
      </c>
      <c r="BO25" s="490">
        <v>0.66297892256095492</v>
      </c>
      <c r="BP25" s="490">
        <v>0.64131462937100048</v>
      </c>
      <c r="BQ25" s="490">
        <v>0.62261035629680173</v>
      </c>
      <c r="BR25" s="474">
        <v>1</v>
      </c>
      <c r="BS25" s="489"/>
    </row>
    <row r="26" spans="1:71" s="474" customFormat="1" ht="13.15">
      <c r="A26" s="480" t="s">
        <v>103</v>
      </c>
      <c r="B26" s="480" t="s">
        <v>132</v>
      </c>
      <c r="C26" s="480" t="s">
        <v>133</v>
      </c>
      <c r="D26" s="480" t="s">
        <v>223</v>
      </c>
      <c r="E26" s="480" t="s">
        <v>52</v>
      </c>
      <c r="F26" s="480" t="s">
        <v>23</v>
      </c>
      <c r="G26" s="480">
        <v>2010</v>
      </c>
      <c r="H26" s="480">
        <v>30</v>
      </c>
      <c r="I26" s="480">
        <v>1</v>
      </c>
      <c r="J26" s="480">
        <v>0.15</v>
      </c>
      <c r="K26" s="486">
        <v>23.239380000000004</v>
      </c>
      <c r="L26" s="486">
        <v>2.3239380000000005</v>
      </c>
      <c r="M26" s="480">
        <v>0</v>
      </c>
      <c r="N26" s="480"/>
      <c r="O26" s="480"/>
      <c r="P26" s="488">
        <v>0.26495480058941523</v>
      </c>
      <c r="Q26" s="488">
        <v>0.54233664523100988</v>
      </c>
      <c r="R26" s="488">
        <v>0.24476105499558895</v>
      </c>
      <c r="S26" s="488">
        <v>0.33428035034234199</v>
      </c>
      <c r="T26" s="488">
        <v>0.24758910120091168</v>
      </c>
      <c r="U26" s="488">
        <v>0.21550827497726194</v>
      </c>
      <c r="V26" s="488">
        <v>2.1019132580270057</v>
      </c>
      <c r="W26" s="488">
        <v>1.4236758283723274</v>
      </c>
      <c r="X26" s="488">
        <v>0.65958333882607112</v>
      </c>
      <c r="Y26" s="488">
        <v>0.57492295490950296</v>
      </c>
      <c r="Z26" s="487"/>
      <c r="AA26" s="487"/>
      <c r="AB26" s="487"/>
      <c r="AC26" s="487"/>
      <c r="AD26" s="487"/>
      <c r="AE26" s="480">
        <v>1</v>
      </c>
      <c r="AF26" s="480"/>
      <c r="AG26" s="488">
        <v>1</v>
      </c>
      <c r="AH26" s="488">
        <v>1</v>
      </c>
      <c r="AI26" s="488">
        <v>1.0944772290625775</v>
      </c>
      <c r="AJ26" s="488">
        <v>1.1900788518673768</v>
      </c>
      <c r="AK26" s="488">
        <v>1.3017773885594424</v>
      </c>
      <c r="AL26" s="488">
        <v>1.411134759640805</v>
      </c>
      <c r="AM26" s="488">
        <v>1.5095043177058032</v>
      </c>
      <c r="AN26" s="488">
        <v>1.5083435777071164</v>
      </c>
      <c r="AO26" s="488">
        <v>1.5592970348747495</v>
      </c>
      <c r="AP26" s="488">
        <v>1.6061409674388625</v>
      </c>
      <c r="AQ26" s="488"/>
      <c r="AR26" s="488"/>
      <c r="AS26" s="488"/>
      <c r="AT26" s="488"/>
      <c r="AU26" s="488"/>
      <c r="AV26" s="488"/>
      <c r="AW26" s="488"/>
      <c r="AX26" s="488"/>
      <c r="AY26" s="488"/>
      <c r="AZ26" s="488"/>
      <c r="BA26" s="488" t="s">
        <v>283</v>
      </c>
      <c r="BB26" s="488" t="s">
        <v>283</v>
      </c>
      <c r="BC26" s="488" t="s">
        <v>283</v>
      </c>
      <c r="BD26" s="488" t="s">
        <v>283</v>
      </c>
      <c r="BE26" s="488" t="s">
        <v>283</v>
      </c>
      <c r="BF26" s="480"/>
      <c r="BH26" s="474">
        <v>1</v>
      </c>
      <c r="BI26" s="474">
        <v>1</v>
      </c>
      <c r="BJ26" s="490">
        <v>0.91367821407897398</v>
      </c>
      <c r="BK26" s="490">
        <v>0.84028045572852572</v>
      </c>
      <c r="BL26" s="490">
        <v>0.76818049598065941</v>
      </c>
      <c r="BM26" s="490">
        <v>0.70864954120649915</v>
      </c>
      <c r="BN26" s="490">
        <v>0.66246912199617591</v>
      </c>
      <c r="BO26" s="490">
        <v>0.66297892256095492</v>
      </c>
      <c r="BP26" s="490">
        <v>0.64131462937100048</v>
      </c>
      <c r="BQ26" s="490">
        <v>0.62261035629680173</v>
      </c>
      <c r="BR26" s="474">
        <v>1</v>
      </c>
      <c r="BS26" s="489"/>
    </row>
    <row r="27" spans="1:71" s="474" customFormat="1" ht="13.15">
      <c r="A27" s="480" t="s">
        <v>103</v>
      </c>
      <c r="B27" s="480" t="s">
        <v>134</v>
      </c>
      <c r="C27" s="480" t="s">
        <v>135</v>
      </c>
      <c r="D27" s="480" t="s">
        <v>223</v>
      </c>
      <c r="E27" s="480" t="s">
        <v>48</v>
      </c>
      <c r="F27" s="480" t="s">
        <v>23</v>
      </c>
      <c r="G27" s="480">
        <v>2010</v>
      </c>
      <c r="H27" s="480">
        <v>30</v>
      </c>
      <c r="I27" s="480">
        <v>1</v>
      </c>
      <c r="J27" s="480">
        <v>0.2</v>
      </c>
      <c r="K27" s="486">
        <v>23.239380000000004</v>
      </c>
      <c r="L27" s="486">
        <v>2.3239380000000005</v>
      </c>
      <c r="M27" s="480">
        <v>0</v>
      </c>
      <c r="N27" s="480"/>
      <c r="O27" s="480"/>
      <c r="P27" s="488">
        <v>0.4978033023612895</v>
      </c>
      <c r="Q27" s="488">
        <v>11.354068071870737</v>
      </c>
      <c r="R27" s="488">
        <v>5.1241856957297749</v>
      </c>
      <c r="S27" s="488">
        <v>8.4787259421371122</v>
      </c>
      <c r="T27" s="488">
        <v>6.2798789494886984</v>
      </c>
      <c r="U27" s="488">
        <v>1.1837528723049493</v>
      </c>
      <c r="V27" s="488">
        <v>2.6458385051829101</v>
      </c>
      <c r="W27" s="488">
        <v>1.7920893315747297</v>
      </c>
      <c r="X27" s="488">
        <v>1.0704279679841642</v>
      </c>
      <c r="Y27" s="488">
        <v>0.93303389298241823</v>
      </c>
      <c r="Z27" s="487"/>
      <c r="AA27" s="487"/>
      <c r="AB27" s="487"/>
      <c r="AC27" s="487"/>
      <c r="AD27" s="487"/>
      <c r="AE27" s="480">
        <v>1</v>
      </c>
      <c r="AF27" s="480"/>
      <c r="AG27" s="488">
        <v>1</v>
      </c>
      <c r="AH27" s="488">
        <v>1</v>
      </c>
      <c r="AI27" s="488">
        <v>1.0944772290625775</v>
      </c>
      <c r="AJ27" s="488">
        <v>1.1900788518673768</v>
      </c>
      <c r="AK27" s="488">
        <v>1.3017773885594424</v>
      </c>
      <c r="AL27" s="488">
        <v>1.411134759640805</v>
      </c>
      <c r="AM27" s="488">
        <v>1.5095043177058032</v>
      </c>
      <c r="AN27" s="488">
        <v>1.5083435777071164</v>
      </c>
      <c r="AO27" s="488">
        <v>1.5592970348747495</v>
      </c>
      <c r="AP27" s="488">
        <v>1.6061409674388625</v>
      </c>
      <c r="AQ27" s="488"/>
      <c r="AR27" s="488"/>
      <c r="AS27" s="488"/>
      <c r="AT27" s="488"/>
      <c r="AU27" s="488"/>
      <c r="AV27" s="488"/>
      <c r="AW27" s="488"/>
      <c r="AX27" s="488"/>
      <c r="AY27" s="488"/>
      <c r="AZ27" s="488"/>
      <c r="BA27" s="488" t="s">
        <v>283</v>
      </c>
      <c r="BB27" s="488" t="s">
        <v>283</v>
      </c>
      <c r="BC27" s="488" t="s">
        <v>283</v>
      </c>
      <c r="BD27" s="488" t="s">
        <v>283</v>
      </c>
      <c r="BE27" s="488" t="s">
        <v>283</v>
      </c>
      <c r="BF27" s="480"/>
      <c r="BH27" s="474">
        <v>1</v>
      </c>
      <c r="BI27" s="474">
        <v>1</v>
      </c>
      <c r="BJ27" s="490">
        <v>0.91367821407897398</v>
      </c>
      <c r="BK27" s="490">
        <v>0.84028045572852572</v>
      </c>
      <c r="BL27" s="490">
        <v>0.76818049598065941</v>
      </c>
      <c r="BM27" s="490">
        <v>0.70864954120649915</v>
      </c>
      <c r="BN27" s="490">
        <v>0.66246912199617591</v>
      </c>
      <c r="BO27" s="490">
        <v>0.66297892256095492</v>
      </c>
      <c r="BP27" s="490">
        <v>0.64131462937100048</v>
      </c>
      <c r="BQ27" s="490">
        <v>0.62261035629680173</v>
      </c>
      <c r="BR27" s="474">
        <v>1</v>
      </c>
      <c r="BS27" s="489"/>
    </row>
    <row r="28" spans="1:71" s="474" customFormat="1" ht="13.15">
      <c r="A28" s="480" t="s">
        <v>103</v>
      </c>
      <c r="B28" s="480" t="s">
        <v>136</v>
      </c>
      <c r="C28" s="480" t="s">
        <v>137</v>
      </c>
      <c r="D28" s="480" t="s">
        <v>223</v>
      </c>
      <c r="E28" s="480" t="s">
        <v>32</v>
      </c>
      <c r="F28" s="480" t="s">
        <v>25</v>
      </c>
      <c r="G28" s="480">
        <v>2010</v>
      </c>
      <c r="H28" s="480">
        <v>30</v>
      </c>
      <c r="I28" s="480">
        <v>1</v>
      </c>
      <c r="J28" s="480">
        <v>0.15</v>
      </c>
      <c r="K28" s="486">
        <v>2.238711615888505</v>
      </c>
      <c r="L28" s="486">
        <v>0.22387116158885051</v>
      </c>
      <c r="M28" s="480"/>
      <c r="N28" s="480"/>
      <c r="O28" s="480"/>
      <c r="P28" s="488">
        <v>57.986902749787198</v>
      </c>
      <c r="Q28" s="488">
        <v>148.18261393864233</v>
      </c>
      <c r="R28" s="488">
        <v>66.87605058326298</v>
      </c>
      <c r="S28" s="488">
        <v>56.459820068632901</v>
      </c>
      <c r="T28" s="488">
        <v>41.817702088806783</v>
      </c>
      <c r="U28" s="488">
        <v>44.184192861686348</v>
      </c>
      <c r="V28" s="488">
        <v>100.48033937309904</v>
      </c>
      <c r="W28" s="488">
        <v>68.057723051048669</v>
      </c>
      <c r="X28" s="488">
        <v>43.089777053945099</v>
      </c>
      <c r="Y28" s="488">
        <v>37.559017173383168</v>
      </c>
      <c r="Z28" s="487"/>
      <c r="AA28" s="487"/>
      <c r="AB28" s="487"/>
      <c r="AC28" s="487"/>
      <c r="AD28" s="487"/>
      <c r="AE28" s="480">
        <v>1</v>
      </c>
      <c r="AF28" s="480"/>
      <c r="AG28" s="488">
        <v>1</v>
      </c>
      <c r="AH28" s="488">
        <v>1</v>
      </c>
      <c r="AI28" s="488">
        <v>1.0944772290625775</v>
      </c>
      <c r="AJ28" s="488">
        <v>1.1900788518673768</v>
      </c>
      <c r="AK28" s="488">
        <v>1.3017773885594424</v>
      </c>
      <c r="AL28" s="488">
        <v>1.411134759640805</v>
      </c>
      <c r="AM28" s="488">
        <v>1.5095043177058032</v>
      </c>
      <c r="AN28" s="488">
        <v>1.5083435777071164</v>
      </c>
      <c r="AO28" s="488">
        <v>1.5592970348747495</v>
      </c>
      <c r="AP28" s="488">
        <v>1.6061409674388625</v>
      </c>
      <c r="AQ28" s="488"/>
      <c r="AR28" s="488"/>
      <c r="AS28" s="488"/>
      <c r="AT28" s="488"/>
      <c r="AU28" s="488"/>
      <c r="AV28" s="488"/>
      <c r="AW28" s="488"/>
      <c r="AX28" s="488"/>
      <c r="AY28" s="488"/>
      <c r="AZ28" s="488"/>
      <c r="BA28" s="488" t="s">
        <v>283</v>
      </c>
      <c r="BB28" s="488" t="s">
        <v>283</v>
      </c>
      <c r="BC28" s="488" t="s">
        <v>283</v>
      </c>
      <c r="BD28" s="488" t="s">
        <v>283</v>
      </c>
      <c r="BE28" s="488" t="s">
        <v>283</v>
      </c>
      <c r="BF28" s="480"/>
      <c r="BH28" s="474">
        <v>1</v>
      </c>
      <c r="BI28" s="474">
        <v>1</v>
      </c>
      <c r="BJ28" s="490">
        <v>0.91367821407897398</v>
      </c>
      <c r="BK28" s="490">
        <v>0.84028045572852572</v>
      </c>
      <c r="BL28" s="490">
        <v>0.76818049598065941</v>
      </c>
      <c r="BM28" s="490">
        <v>0.70864954120649915</v>
      </c>
      <c r="BN28" s="490">
        <v>0.66246912199617591</v>
      </c>
      <c r="BO28" s="490">
        <v>0.66297892256095492</v>
      </c>
      <c r="BP28" s="490">
        <v>0.64131462937100048</v>
      </c>
      <c r="BQ28" s="490">
        <v>0.62261035629680173</v>
      </c>
      <c r="BR28" s="474">
        <v>1</v>
      </c>
      <c r="BS28" s="489"/>
    </row>
    <row r="29" spans="1:71" s="474" customFormat="1" ht="13.15">
      <c r="A29" s="480" t="s">
        <v>103</v>
      </c>
      <c r="B29" s="480" t="s">
        <v>138</v>
      </c>
      <c r="C29" s="480" t="s">
        <v>139</v>
      </c>
      <c r="D29" s="480" t="s">
        <v>223</v>
      </c>
      <c r="E29" s="480" t="s">
        <v>50</v>
      </c>
      <c r="F29" s="480" t="s">
        <v>25</v>
      </c>
      <c r="G29" s="480">
        <v>2010</v>
      </c>
      <c r="H29" s="480">
        <v>30</v>
      </c>
      <c r="I29" s="480">
        <v>1</v>
      </c>
      <c r="J29" s="480">
        <v>0.15</v>
      </c>
      <c r="K29" s="486">
        <v>31.461021145547676</v>
      </c>
      <c r="L29" s="486">
        <v>3.1461021145547678</v>
      </c>
      <c r="M29" s="480"/>
      <c r="N29" s="480"/>
      <c r="O29" s="480"/>
      <c r="P29" s="488">
        <v>0.15647661906702687</v>
      </c>
      <c r="Q29" s="488">
        <v>0.43925812615689341</v>
      </c>
      <c r="R29" s="488">
        <v>0.1982408589184512</v>
      </c>
      <c r="S29" s="488">
        <v>0.16780598081969789</v>
      </c>
      <c r="T29" s="488">
        <v>0.12428768823754531</v>
      </c>
      <c r="U29" s="488">
        <v>1.4281572289189839</v>
      </c>
      <c r="V29" s="488">
        <v>0.99494443155990975</v>
      </c>
      <c r="W29" s="488">
        <v>0.67389952100834505</v>
      </c>
      <c r="X29" s="488">
        <v>0.56766356911736271</v>
      </c>
      <c r="Y29" s="488">
        <v>0.49480148654496153</v>
      </c>
      <c r="Z29" s="487"/>
      <c r="AA29" s="487"/>
      <c r="AB29" s="487"/>
      <c r="AC29" s="487"/>
      <c r="AD29" s="487"/>
      <c r="AE29" s="480">
        <v>1</v>
      </c>
      <c r="AF29" s="480"/>
      <c r="AG29" s="488">
        <v>1</v>
      </c>
      <c r="AH29" s="488">
        <v>1</v>
      </c>
      <c r="AI29" s="488">
        <v>1.0944772290625775</v>
      </c>
      <c r="AJ29" s="488">
        <v>1.1900788518673768</v>
      </c>
      <c r="AK29" s="488">
        <v>1.3017773885594424</v>
      </c>
      <c r="AL29" s="488">
        <v>1.411134759640805</v>
      </c>
      <c r="AM29" s="488">
        <v>1.5095043177058032</v>
      </c>
      <c r="AN29" s="488">
        <v>1.5083435777071164</v>
      </c>
      <c r="AO29" s="488">
        <v>1.5592970348747495</v>
      </c>
      <c r="AP29" s="488">
        <v>1.6061409674388625</v>
      </c>
      <c r="AQ29" s="488"/>
      <c r="AR29" s="488"/>
      <c r="AS29" s="488"/>
      <c r="AT29" s="488"/>
      <c r="AU29" s="488"/>
      <c r="AV29" s="488"/>
      <c r="AW29" s="488"/>
      <c r="AX29" s="488"/>
      <c r="AY29" s="488"/>
      <c r="AZ29" s="488"/>
      <c r="BA29" s="488" t="s">
        <v>283</v>
      </c>
      <c r="BB29" s="488" t="s">
        <v>283</v>
      </c>
      <c r="BC29" s="488" t="s">
        <v>283</v>
      </c>
      <c r="BD29" s="488" t="s">
        <v>283</v>
      </c>
      <c r="BE29" s="488" t="s">
        <v>283</v>
      </c>
      <c r="BF29" s="480"/>
      <c r="BH29" s="474">
        <v>1</v>
      </c>
      <c r="BI29" s="474">
        <v>1</v>
      </c>
      <c r="BJ29" s="490">
        <v>0.91367821407897398</v>
      </c>
      <c r="BK29" s="490">
        <v>0.84028045572852572</v>
      </c>
      <c r="BL29" s="490">
        <v>0.76818049598065941</v>
      </c>
      <c r="BM29" s="490">
        <v>0.70864954120649915</v>
      </c>
      <c r="BN29" s="490">
        <v>0.66246912199617591</v>
      </c>
      <c r="BO29" s="490">
        <v>0.66297892256095492</v>
      </c>
      <c r="BP29" s="490">
        <v>0.64131462937100048</v>
      </c>
      <c r="BQ29" s="490">
        <v>0.62261035629680173</v>
      </c>
      <c r="BR29" s="474">
        <v>1</v>
      </c>
      <c r="BS29" s="489"/>
    </row>
    <row r="30" spans="1:71" s="474" customFormat="1" ht="13.15">
      <c r="A30" s="480" t="s">
        <v>103</v>
      </c>
      <c r="B30" s="480" t="s">
        <v>140</v>
      </c>
      <c r="C30" s="480" t="s">
        <v>141</v>
      </c>
      <c r="D30" s="480" t="s">
        <v>223</v>
      </c>
      <c r="E30" s="480" t="s">
        <v>54</v>
      </c>
      <c r="F30" s="480" t="s">
        <v>25</v>
      </c>
      <c r="G30" s="480">
        <v>2010</v>
      </c>
      <c r="H30" s="480">
        <v>30</v>
      </c>
      <c r="I30" s="480">
        <v>1</v>
      </c>
      <c r="J30" s="480">
        <v>0.15</v>
      </c>
      <c r="K30" s="486">
        <v>34.9566901617196</v>
      </c>
      <c r="L30" s="486">
        <v>3.4956690161719601</v>
      </c>
      <c r="M30" s="480"/>
      <c r="N30" s="480"/>
      <c r="O30" s="480"/>
      <c r="P30" s="488">
        <v>1.4666542757307035</v>
      </c>
      <c r="Q30" s="488">
        <v>4.2887118743273707</v>
      </c>
      <c r="R30" s="488">
        <v>1.9355314677018556</v>
      </c>
      <c r="S30" s="488">
        <v>1.3171286056057927</v>
      </c>
      <c r="T30" s="488">
        <v>0.9755484798731876</v>
      </c>
      <c r="U30" s="488">
        <v>1.5488135519851469</v>
      </c>
      <c r="V30" s="488">
        <v>3.7375713010886664</v>
      </c>
      <c r="W30" s="488">
        <v>2.5315459131614073</v>
      </c>
      <c r="X30" s="488">
        <v>1.1151009048090792</v>
      </c>
      <c r="Y30" s="488">
        <v>0.97197286449976616</v>
      </c>
      <c r="Z30" s="487"/>
      <c r="AA30" s="487"/>
      <c r="AB30" s="487"/>
      <c r="AC30" s="487"/>
      <c r="AD30" s="487"/>
      <c r="AE30" s="480">
        <v>1</v>
      </c>
      <c r="AF30" s="480"/>
      <c r="AG30" s="488">
        <v>1</v>
      </c>
      <c r="AH30" s="488">
        <v>1</v>
      </c>
      <c r="AI30" s="488">
        <v>1.0944772290625775</v>
      </c>
      <c r="AJ30" s="488">
        <v>1.1900788518673768</v>
      </c>
      <c r="AK30" s="488">
        <v>1.3017773885594424</v>
      </c>
      <c r="AL30" s="488">
        <v>1.411134759640805</v>
      </c>
      <c r="AM30" s="488">
        <v>1.5095043177058032</v>
      </c>
      <c r="AN30" s="488">
        <v>1.5083435777071164</v>
      </c>
      <c r="AO30" s="488">
        <v>1.5592970348747495</v>
      </c>
      <c r="AP30" s="488">
        <v>1.6061409674388625</v>
      </c>
      <c r="AQ30" s="488"/>
      <c r="AR30" s="488"/>
      <c r="AS30" s="488"/>
      <c r="AT30" s="488"/>
      <c r="AU30" s="488"/>
      <c r="AV30" s="488"/>
      <c r="AW30" s="488"/>
      <c r="AX30" s="488"/>
      <c r="AY30" s="488"/>
      <c r="AZ30" s="488"/>
      <c r="BA30" s="488" t="s">
        <v>283</v>
      </c>
      <c r="BB30" s="488" t="s">
        <v>283</v>
      </c>
      <c r="BC30" s="488" t="s">
        <v>283</v>
      </c>
      <c r="BD30" s="488" t="s">
        <v>283</v>
      </c>
      <c r="BE30" s="488" t="s">
        <v>283</v>
      </c>
      <c r="BF30" s="480"/>
      <c r="BH30" s="474">
        <v>1</v>
      </c>
      <c r="BI30" s="474">
        <v>1</v>
      </c>
      <c r="BJ30" s="490">
        <v>0.91367821407897398</v>
      </c>
      <c r="BK30" s="490">
        <v>0.84028045572852572</v>
      </c>
      <c r="BL30" s="490">
        <v>0.76818049598065941</v>
      </c>
      <c r="BM30" s="490">
        <v>0.70864954120649915</v>
      </c>
      <c r="BN30" s="490">
        <v>0.66246912199617591</v>
      </c>
      <c r="BO30" s="490">
        <v>0.66297892256095492</v>
      </c>
      <c r="BP30" s="490">
        <v>0.64131462937100048</v>
      </c>
      <c r="BQ30" s="490">
        <v>0.62261035629680173</v>
      </c>
      <c r="BR30" s="474">
        <v>1</v>
      </c>
      <c r="BS30" s="489"/>
    </row>
    <row r="31" spans="1:71" s="474" customFormat="1" ht="13.15">
      <c r="A31" s="480" t="s">
        <v>103</v>
      </c>
      <c r="B31" s="480" t="s">
        <v>142</v>
      </c>
      <c r="C31" s="480" t="s">
        <v>143</v>
      </c>
      <c r="D31" s="480" t="s">
        <v>223</v>
      </c>
      <c r="E31" s="480" t="s">
        <v>52</v>
      </c>
      <c r="F31" s="480" t="s">
        <v>25</v>
      </c>
      <c r="G31" s="480">
        <v>2010</v>
      </c>
      <c r="H31" s="480">
        <v>30</v>
      </c>
      <c r="I31" s="480">
        <v>1</v>
      </c>
      <c r="J31" s="480">
        <v>0.15</v>
      </c>
      <c r="K31" s="486">
        <v>34.9566901617196</v>
      </c>
      <c r="L31" s="486">
        <v>3.4956690161719601</v>
      </c>
      <c r="M31" s="480">
        <v>0</v>
      </c>
      <c r="N31" s="480"/>
      <c r="O31" s="480"/>
      <c r="P31" s="488">
        <v>3.7850685798487896E-2</v>
      </c>
      <c r="Q31" s="488">
        <v>7.7476663604429979E-2</v>
      </c>
      <c r="R31" s="488">
        <v>3.496586499936985E-2</v>
      </c>
      <c r="S31" s="488">
        <v>4.7754335763191713E-2</v>
      </c>
      <c r="T31" s="488">
        <v>3.5369871600130241E-2</v>
      </c>
      <c r="U31" s="488">
        <v>0.16163120623294647</v>
      </c>
      <c r="V31" s="488">
        <v>1.5764349435202545</v>
      </c>
      <c r="W31" s="488">
        <v>1.0677568712792456</v>
      </c>
      <c r="X31" s="488">
        <v>0.49468750411955337</v>
      </c>
      <c r="Y31" s="488">
        <v>0.43119221618212727</v>
      </c>
      <c r="Z31" s="487"/>
      <c r="AA31" s="487"/>
      <c r="AB31" s="487"/>
      <c r="AC31" s="487"/>
      <c r="AD31" s="487"/>
      <c r="AE31" s="480">
        <v>1</v>
      </c>
      <c r="AF31" s="480"/>
      <c r="AG31" s="488">
        <v>1</v>
      </c>
      <c r="AH31" s="488">
        <v>1</v>
      </c>
      <c r="AI31" s="488">
        <v>1.0944772290625775</v>
      </c>
      <c r="AJ31" s="488">
        <v>1.1900788518673768</v>
      </c>
      <c r="AK31" s="488">
        <v>1.3017773885594424</v>
      </c>
      <c r="AL31" s="488">
        <v>1.411134759640805</v>
      </c>
      <c r="AM31" s="488">
        <v>1.5095043177058032</v>
      </c>
      <c r="AN31" s="488">
        <v>1.5083435777071164</v>
      </c>
      <c r="AO31" s="488">
        <v>1.5592970348747495</v>
      </c>
      <c r="AP31" s="488">
        <v>1.6061409674388625</v>
      </c>
      <c r="AQ31" s="488"/>
      <c r="AR31" s="488"/>
      <c r="AS31" s="488"/>
      <c r="AT31" s="488"/>
      <c r="AU31" s="488"/>
      <c r="AV31" s="488"/>
      <c r="AW31" s="488"/>
      <c r="AX31" s="488"/>
      <c r="AY31" s="488"/>
      <c r="AZ31" s="488"/>
      <c r="BA31" s="488" t="s">
        <v>283</v>
      </c>
      <c r="BB31" s="488" t="s">
        <v>283</v>
      </c>
      <c r="BC31" s="488" t="s">
        <v>283</v>
      </c>
      <c r="BD31" s="488" t="s">
        <v>283</v>
      </c>
      <c r="BE31" s="488" t="s">
        <v>283</v>
      </c>
      <c r="BF31" s="480"/>
      <c r="BH31" s="474">
        <v>1</v>
      </c>
      <c r="BI31" s="474">
        <v>1</v>
      </c>
      <c r="BJ31" s="490">
        <v>0.91367821407897398</v>
      </c>
      <c r="BK31" s="490">
        <v>0.84028045572852572</v>
      </c>
      <c r="BL31" s="490">
        <v>0.76818049598065941</v>
      </c>
      <c r="BM31" s="490">
        <v>0.70864954120649915</v>
      </c>
      <c r="BN31" s="490">
        <v>0.66246912199617591</v>
      </c>
      <c r="BO31" s="490">
        <v>0.66297892256095492</v>
      </c>
      <c r="BP31" s="490">
        <v>0.64131462937100048</v>
      </c>
      <c r="BQ31" s="490">
        <v>0.62261035629680173</v>
      </c>
      <c r="BR31" s="474">
        <v>1</v>
      </c>
      <c r="BS31" s="489"/>
    </row>
    <row r="32" spans="1:71" s="474" customFormat="1" ht="13.15">
      <c r="A32" s="480" t="s">
        <v>103</v>
      </c>
      <c r="B32" s="480" t="s">
        <v>144</v>
      </c>
      <c r="C32" s="480" t="s">
        <v>145</v>
      </c>
      <c r="D32" s="480" t="s">
        <v>223</v>
      </c>
      <c r="E32" s="480" t="s">
        <v>48</v>
      </c>
      <c r="F32" s="480" t="s">
        <v>25</v>
      </c>
      <c r="G32" s="480">
        <v>2010</v>
      </c>
      <c r="H32" s="480">
        <v>30</v>
      </c>
      <c r="I32" s="480">
        <v>1</v>
      </c>
      <c r="J32" s="480">
        <v>0.2</v>
      </c>
      <c r="K32" s="486">
        <v>34.957230000000003</v>
      </c>
      <c r="L32" s="486">
        <v>3.4957230000000004</v>
      </c>
      <c r="M32" s="480">
        <v>0</v>
      </c>
      <c r="N32" s="480"/>
      <c r="O32" s="480"/>
      <c r="P32" s="488"/>
      <c r="Q32" s="488"/>
      <c r="R32" s="488"/>
      <c r="S32" s="488"/>
      <c r="T32" s="488"/>
      <c r="U32" s="488">
        <v>0.23675057446098982</v>
      </c>
      <c r="V32" s="488">
        <v>0.52916770103658195</v>
      </c>
      <c r="W32" s="488">
        <v>0.35841786631494593</v>
      </c>
      <c r="X32" s="488">
        <v>0.21408559359683282</v>
      </c>
      <c r="Y32" s="488">
        <v>0.18660677859648364</v>
      </c>
      <c r="Z32" s="487"/>
      <c r="AA32" s="487"/>
      <c r="AB32" s="487"/>
      <c r="AC32" s="487"/>
      <c r="AD32" s="487"/>
      <c r="AE32" s="480">
        <v>1</v>
      </c>
      <c r="AF32" s="480"/>
      <c r="AG32" s="488">
        <v>1</v>
      </c>
      <c r="AH32" s="488">
        <v>1</v>
      </c>
      <c r="AI32" s="488">
        <v>1.0944772290625775</v>
      </c>
      <c r="AJ32" s="488">
        <v>1.1900788518673768</v>
      </c>
      <c r="AK32" s="488">
        <v>1.3017773885594424</v>
      </c>
      <c r="AL32" s="488">
        <v>1.411134759640805</v>
      </c>
      <c r="AM32" s="488">
        <v>1.5095043177058032</v>
      </c>
      <c r="AN32" s="488">
        <v>1.5083435777071164</v>
      </c>
      <c r="AO32" s="488">
        <v>1.5592970348747495</v>
      </c>
      <c r="AP32" s="488">
        <v>1.6061409674388625</v>
      </c>
      <c r="AQ32" s="488"/>
      <c r="AR32" s="488"/>
      <c r="AS32" s="488"/>
      <c r="AT32" s="488"/>
      <c r="AU32" s="488"/>
      <c r="AV32" s="488"/>
      <c r="AW32" s="488"/>
      <c r="AX32" s="488"/>
      <c r="AY32" s="488"/>
      <c r="AZ32" s="488"/>
      <c r="BA32" s="488" t="s">
        <v>283</v>
      </c>
      <c r="BB32" s="488" t="s">
        <v>283</v>
      </c>
      <c r="BC32" s="488" t="s">
        <v>283</v>
      </c>
      <c r="BD32" s="488" t="s">
        <v>283</v>
      </c>
      <c r="BE32" s="488" t="s">
        <v>283</v>
      </c>
      <c r="BF32" s="480"/>
      <c r="BH32" s="474">
        <v>1</v>
      </c>
      <c r="BI32" s="474">
        <v>1</v>
      </c>
      <c r="BJ32" s="490">
        <v>0.91367821407897398</v>
      </c>
      <c r="BK32" s="490">
        <v>0.84028045572852572</v>
      </c>
      <c r="BL32" s="490">
        <v>0.76818049598065941</v>
      </c>
      <c r="BM32" s="490">
        <v>0.70864954120649915</v>
      </c>
      <c r="BN32" s="490">
        <v>0.66246912199617591</v>
      </c>
      <c r="BO32" s="490">
        <v>0.66297892256095492</v>
      </c>
      <c r="BP32" s="490">
        <v>0.64131462937100048</v>
      </c>
      <c r="BQ32" s="490">
        <v>0.62261035629680173</v>
      </c>
      <c r="BR32" s="474">
        <v>1</v>
      </c>
      <c r="BS32" s="489"/>
    </row>
    <row r="33" spans="1:71" s="474" customFormat="1" ht="13.15">
      <c r="A33" s="480" t="s">
        <v>11</v>
      </c>
      <c r="B33" s="480" t="s">
        <v>146</v>
      </c>
      <c r="C33" s="480" t="s">
        <v>147</v>
      </c>
      <c r="D33" s="480" t="s">
        <v>223</v>
      </c>
      <c r="E33" s="480" t="s">
        <v>32</v>
      </c>
      <c r="F33" s="480" t="s">
        <v>27</v>
      </c>
      <c r="G33" s="480">
        <v>2010</v>
      </c>
      <c r="H33" s="480">
        <v>30</v>
      </c>
      <c r="I33" s="480">
        <v>1</v>
      </c>
      <c r="J33" s="480">
        <v>0.15</v>
      </c>
      <c r="K33" s="591">
        <v>100</v>
      </c>
      <c r="L33" s="591">
        <v>1</v>
      </c>
      <c r="M33" s="480"/>
      <c r="N33" s="480"/>
      <c r="O33" s="480"/>
      <c r="P33" s="592">
        <v>33.742538416013886</v>
      </c>
      <c r="Q33" s="592">
        <v>11.817352239035754</v>
      </c>
      <c r="R33" s="592">
        <v>10.577441658758829</v>
      </c>
      <c r="S33" s="592">
        <v>20.7537863333933</v>
      </c>
      <c r="T33" s="592">
        <v>2.8279889504421485</v>
      </c>
      <c r="U33" s="592">
        <v>34.781123401158275</v>
      </c>
      <c r="V33" s="592">
        <v>12.213220953271637</v>
      </c>
      <c r="W33" s="592">
        <v>10.949862767312615</v>
      </c>
      <c r="X33" s="592">
        <v>21.435190839531344</v>
      </c>
      <c r="Y33" s="592">
        <v>2.9294209925575263</v>
      </c>
      <c r="Z33" s="592">
        <v>0</v>
      </c>
      <c r="AA33" s="592">
        <v>0</v>
      </c>
      <c r="AB33" s="592">
        <v>0</v>
      </c>
      <c r="AC33" s="592">
        <v>0</v>
      </c>
      <c r="AD33" s="592">
        <v>0</v>
      </c>
      <c r="AE33" s="480">
        <v>1</v>
      </c>
      <c r="AF33" s="480"/>
      <c r="AG33" s="488">
        <v>1</v>
      </c>
      <c r="AH33" s="488">
        <v>1</v>
      </c>
      <c r="AI33" s="488">
        <v>1.0944772290625775</v>
      </c>
      <c r="AJ33" s="488">
        <v>1.1900788518673768</v>
      </c>
      <c r="AK33" s="488">
        <v>1.3017773885594424</v>
      </c>
      <c r="AL33" s="488">
        <v>1.411134759640805</v>
      </c>
      <c r="AM33" s="488">
        <v>1.5095043177058032</v>
      </c>
      <c r="AN33" s="488">
        <v>1.5083435777071164</v>
      </c>
      <c r="AO33" s="488">
        <v>1.5592970348747495</v>
      </c>
      <c r="AP33" s="488">
        <v>1.6061409674388625</v>
      </c>
      <c r="AQ33" s="488"/>
      <c r="AR33" s="488"/>
      <c r="AS33" s="488"/>
      <c r="AT33" s="488"/>
      <c r="AU33" s="488"/>
      <c r="AV33" s="488"/>
      <c r="AW33" s="488"/>
      <c r="AX33" s="488"/>
      <c r="AY33" s="488"/>
      <c r="AZ33" s="488"/>
      <c r="BA33" s="488" t="s">
        <v>283</v>
      </c>
      <c r="BB33" s="488" t="s">
        <v>283</v>
      </c>
      <c r="BC33" s="488" t="s">
        <v>283</v>
      </c>
      <c r="BD33" s="488" t="s">
        <v>283</v>
      </c>
      <c r="BE33" s="488" t="s">
        <v>283</v>
      </c>
      <c r="BF33" s="480"/>
      <c r="BH33" s="474">
        <v>1</v>
      </c>
      <c r="BI33" s="474">
        <v>1</v>
      </c>
      <c r="BJ33" s="490">
        <v>0.91367821407897398</v>
      </c>
      <c r="BK33" s="490">
        <v>0.84028045572852572</v>
      </c>
      <c r="BL33" s="490">
        <v>0.76818049598065941</v>
      </c>
      <c r="BM33" s="490">
        <v>0.70864954120649915</v>
      </c>
      <c r="BN33" s="490">
        <v>0.66246912199617591</v>
      </c>
      <c r="BO33" s="490">
        <v>0.66297892256095492</v>
      </c>
      <c r="BP33" s="490">
        <v>0.64131462937100048</v>
      </c>
      <c r="BQ33" s="490">
        <v>0.62261035629680173</v>
      </c>
      <c r="BR33" s="474">
        <v>1</v>
      </c>
      <c r="BS33" s="489"/>
    </row>
    <row r="34" spans="1:71" s="474" customFormat="1" ht="13.15">
      <c r="A34" s="480" t="s">
        <v>11</v>
      </c>
      <c r="B34" s="480" t="s">
        <v>148</v>
      </c>
      <c r="C34" s="480" t="s">
        <v>149</v>
      </c>
      <c r="D34" s="480" t="s">
        <v>223</v>
      </c>
      <c r="E34" s="480" t="s">
        <v>56</v>
      </c>
      <c r="F34" s="480" t="s">
        <v>27</v>
      </c>
      <c r="G34" s="480">
        <v>2010</v>
      </c>
      <c r="H34" s="480">
        <v>30</v>
      </c>
      <c r="I34" s="480">
        <v>1</v>
      </c>
      <c r="J34" s="480">
        <v>0.15</v>
      </c>
      <c r="K34" s="591">
        <v>100</v>
      </c>
      <c r="L34" s="591">
        <v>1</v>
      </c>
      <c r="M34" s="480"/>
      <c r="N34" s="480"/>
      <c r="O34" s="480"/>
      <c r="P34" s="592">
        <v>3.4813363823570591</v>
      </c>
      <c r="Q34" s="592">
        <v>1.2192377996481463</v>
      </c>
      <c r="R34" s="592">
        <v>1.0913118635265497</v>
      </c>
      <c r="S34" s="592">
        <v>2.1412411402876916</v>
      </c>
      <c r="T34" s="592">
        <v>0.29177356785361402</v>
      </c>
      <c r="U34" s="592">
        <v>1.5100487733107819</v>
      </c>
      <c r="V34" s="592">
        <v>0.53013981205847294</v>
      </c>
      <c r="W34" s="592">
        <v>0.47999398432055346</v>
      </c>
      <c r="X34" s="592">
        <v>0.93022526741783229</v>
      </c>
      <c r="Y34" s="592">
        <v>0.12997431024999251</v>
      </c>
      <c r="Z34" s="592">
        <v>0</v>
      </c>
      <c r="AA34" s="592">
        <v>0</v>
      </c>
      <c r="AB34" s="592">
        <v>0</v>
      </c>
      <c r="AC34" s="592">
        <v>0</v>
      </c>
      <c r="AD34" s="592">
        <v>0</v>
      </c>
      <c r="AE34" s="480">
        <v>1</v>
      </c>
      <c r="AF34" s="480"/>
      <c r="AG34" s="488">
        <v>1</v>
      </c>
      <c r="AH34" s="488">
        <v>1</v>
      </c>
      <c r="AI34" s="488">
        <v>1.0944772290625775</v>
      </c>
      <c r="AJ34" s="488">
        <v>1.1900788518673768</v>
      </c>
      <c r="AK34" s="488">
        <v>1.3017773885594424</v>
      </c>
      <c r="AL34" s="488">
        <v>1.411134759640805</v>
      </c>
      <c r="AM34" s="488">
        <v>1.5095043177058032</v>
      </c>
      <c r="AN34" s="488">
        <v>1.5083435777071164</v>
      </c>
      <c r="AO34" s="488">
        <v>1.5592970348747495</v>
      </c>
      <c r="AP34" s="488">
        <v>1.6061409674388625</v>
      </c>
      <c r="AQ34" s="488"/>
      <c r="AR34" s="488"/>
      <c r="AS34" s="488"/>
      <c r="AT34" s="488"/>
      <c r="AU34" s="488"/>
      <c r="AV34" s="488"/>
      <c r="AW34" s="488"/>
      <c r="AX34" s="488"/>
      <c r="AY34" s="488"/>
      <c r="AZ34" s="488"/>
      <c r="BA34" s="488" t="s">
        <v>283</v>
      </c>
      <c r="BB34" s="488" t="s">
        <v>283</v>
      </c>
      <c r="BC34" s="488" t="s">
        <v>283</v>
      </c>
      <c r="BD34" s="488" t="s">
        <v>283</v>
      </c>
      <c r="BE34" s="488" t="s">
        <v>283</v>
      </c>
      <c r="BF34" s="480"/>
      <c r="BH34" s="474">
        <v>1</v>
      </c>
      <c r="BI34" s="474">
        <v>1</v>
      </c>
      <c r="BJ34" s="490">
        <v>0.91367821407897398</v>
      </c>
      <c r="BK34" s="490">
        <v>0.84028045572852572</v>
      </c>
      <c r="BL34" s="490">
        <v>0.76818049598065941</v>
      </c>
      <c r="BM34" s="490">
        <v>0.70864954120649915</v>
      </c>
      <c r="BN34" s="490">
        <v>0.66246912199617591</v>
      </c>
      <c r="BO34" s="490">
        <v>0.66297892256095492</v>
      </c>
      <c r="BP34" s="490">
        <v>0.64131462937100048</v>
      </c>
      <c r="BQ34" s="490">
        <v>0.62261035629680173</v>
      </c>
      <c r="BR34" s="474">
        <v>1</v>
      </c>
      <c r="BS34" s="489"/>
    </row>
    <row r="35" spans="1:71" s="474" customFormat="1" ht="13.15">
      <c r="A35" s="480" t="s">
        <v>103</v>
      </c>
      <c r="B35" s="480" t="s">
        <v>150</v>
      </c>
      <c r="C35" s="480" t="s">
        <v>151</v>
      </c>
      <c r="D35" s="480" t="s">
        <v>223</v>
      </c>
      <c r="E35" s="480" t="s">
        <v>50</v>
      </c>
      <c r="F35" s="480" t="s">
        <v>27</v>
      </c>
      <c r="G35" s="480">
        <v>2010</v>
      </c>
      <c r="H35" s="480">
        <v>30</v>
      </c>
      <c r="I35" s="480">
        <v>1</v>
      </c>
      <c r="J35" s="480">
        <v>0.15</v>
      </c>
      <c r="K35" s="480"/>
      <c r="L35" s="480"/>
      <c r="M35" s="480"/>
      <c r="N35" s="480"/>
      <c r="O35" s="480"/>
      <c r="P35" s="488">
        <v>1.5647661906702699</v>
      </c>
      <c r="Q35" s="488">
        <v>4.3925812615689344</v>
      </c>
      <c r="R35" s="488">
        <v>1.9824085891845118</v>
      </c>
      <c r="S35" s="488">
        <v>1.6780598081969789</v>
      </c>
      <c r="T35" s="488">
        <v>1.2428768823754532</v>
      </c>
      <c r="U35" s="488">
        <v>1.3365107757263217</v>
      </c>
      <c r="V35" s="488">
        <v>0.93109773006943419</v>
      </c>
      <c r="W35" s="488">
        <v>0.63065463195968108</v>
      </c>
      <c r="X35" s="488">
        <v>0.53123596040394905</v>
      </c>
      <c r="Y35" s="488">
        <v>0.46304951949394796</v>
      </c>
      <c r="Z35" s="487"/>
      <c r="AA35" s="487"/>
      <c r="AB35" s="487"/>
      <c r="AC35" s="487"/>
      <c r="AD35" s="487"/>
      <c r="AE35" s="480">
        <v>1</v>
      </c>
      <c r="AF35" s="480"/>
      <c r="AG35" s="488">
        <v>1</v>
      </c>
      <c r="AH35" s="488">
        <v>1</v>
      </c>
      <c r="AI35" s="488">
        <v>1.0944772290625775</v>
      </c>
      <c r="AJ35" s="488">
        <v>1.1900788518673768</v>
      </c>
      <c r="AK35" s="488">
        <v>1.3017773885594424</v>
      </c>
      <c r="AL35" s="488">
        <v>1.411134759640805</v>
      </c>
      <c r="AM35" s="488">
        <v>1.5095043177058032</v>
      </c>
      <c r="AN35" s="488">
        <v>1.5083435777071164</v>
      </c>
      <c r="AO35" s="488">
        <v>1.5592970348747495</v>
      </c>
      <c r="AP35" s="488">
        <v>1.6061409674388625</v>
      </c>
      <c r="AQ35" s="488"/>
      <c r="AR35" s="488"/>
      <c r="AS35" s="488"/>
      <c r="AT35" s="488"/>
      <c r="AU35" s="488"/>
      <c r="AV35" s="488"/>
      <c r="AW35" s="488"/>
      <c r="AX35" s="488"/>
      <c r="AY35" s="488"/>
      <c r="AZ35" s="488"/>
      <c r="BA35" s="488" t="s">
        <v>283</v>
      </c>
      <c r="BB35" s="488" t="s">
        <v>283</v>
      </c>
      <c r="BC35" s="488" t="s">
        <v>283</v>
      </c>
      <c r="BD35" s="488" t="s">
        <v>283</v>
      </c>
      <c r="BE35" s="488" t="s">
        <v>283</v>
      </c>
      <c r="BF35" s="480"/>
      <c r="BH35" s="474">
        <v>1</v>
      </c>
      <c r="BI35" s="474">
        <v>1</v>
      </c>
      <c r="BJ35" s="490">
        <v>0.91367821407897398</v>
      </c>
      <c r="BK35" s="490">
        <v>0.84028045572852572</v>
      </c>
      <c r="BL35" s="490">
        <v>0.76818049598065941</v>
      </c>
      <c r="BM35" s="490">
        <v>0.70864954120649915</v>
      </c>
      <c r="BN35" s="490">
        <v>0.66246912199617591</v>
      </c>
      <c r="BO35" s="490">
        <v>0.66297892256095492</v>
      </c>
      <c r="BP35" s="490">
        <v>0.64131462937100048</v>
      </c>
      <c r="BQ35" s="490">
        <v>0.62261035629680173</v>
      </c>
      <c r="BR35" s="474">
        <v>1</v>
      </c>
      <c r="BS35" s="489"/>
    </row>
    <row r="36" spans="1:71" s="474" customFormat="1" ht="13.15">
      <c r="A36" s="480" t="s">
        <v>11</v>
      </c>
      <c r="B36" s="480" t="s">
        <v>152</v>
      </c>
      <c r="C36" s="480" t="s">
        <v>153</v>
      </c>
      <c r="D36" s="480" t="s">
        <v>223</v>
      </c>
      <c r="E36" s="480" t="s">
        <v>54</v>
      </c>
      <c r="F36" s="480" t="s">
        <v>27</v>
      </c>
      <c r="G36" s="480">
        <v>2010</v>
      </c>
      <c r="H36" s="480">
        <v>30</v>
      </c>
      <c r="I36" s="480">
        <v>1</v>
      </c>
      <c r="J36" s="480">
        <v>0.15</v>
      </c>
      <c r="K36" s="591">
        <v>100</v>
      </c>
      <c r="L36" s="591">
        <v>1</v>
      </c>
      <c r="M36" s="480"/>
      <c r="N36" s="480"/>
      <c r="O36" s="480"/>
      <c r="P36" s="592">
        <v>10.395502768906425</v>
      </c>
      <c r="Q36" s="592">
        <v>3.640725437056525</v>
      </c>
      <c r="R36" s="592">
        <v>3.2587300545055808</v>
      </c>
      <c r="S36" s="592">
        <v>6.3938889432127439</v>
      </c>
      <c r="T36" s="592">
        <v>0.8712553454723474</v>
      </c>
      <c r="U36" s="592">
        <v>11.540372744375112</v>
      </c>
      <c r="V36" s="592">
        <v>4.0510683751638057</v>
      </c>
      <c r="W36" s="592">
        <v>3.6299545064241787</v>
      </c>
      <c r="X36" s="592">
        <v>7.1117222057427663</v>
      </c>
      <c r="Y36" s="592">
        <v>0.96980831494225339</v>
      </c>
      <c r="Z36" s="592">
        <v>0</v>
      </c>
      <c r="AA36" s="592">
        <v>0</v>
      </c>
      <c r="AB36" s="592">
        <v>0</v>
      </c>
      <c r="AC36" s="592">
        <v>0</v>
      </c>
      <c r="AD36" s="592">
        <v>0</v>
      </c>
      <c r="AE36" s="480">
        <v>1</v>
      </c>
      <c r="AF36" s="480"/>
      <c r="AG36" s="488">
        <v>1</v>
      </c>
      <c r="AH36" s="488">
        <v>1</v>
      </c>
      <c r="AI36" s="488">
        <v>1.0944772290625775</v>
      </c>
      <c r="AJ36" s="488">
        <v>1.1900788518673768</v>
      </c>
      <c r="AK36" s="488">
        <v>1.3017773885594424</v>
      </c>
      <c r="AL36" s="488">
        <v>1.411134759640805</v>
      </c>
      <c r="AM36" s="488">
        <v>1.5095043177058032</v>
      </c>
      <c r="AN36" s="488">
        <v>1.5083435777071164</v>
      </c>
      <c r="AO36" s="488">
        <v>1.5592970348747495</v>
      </c>
      <c r="AP36" s="488">
        <v>1.6061409674388625</v>
      </c>
      <c r="AQ36" s="488"/>
      <c r="AR36" s="488"/>
      <c r="AS36" s="488"/>
      <c r="AT36" s="488"/>
      <c r="AU36" s="488"/>
      <c r="AV36" s="488"/>
      <c r="AW36" s="488"/>
      <c r="AX36" s="488"/>
      <c r="AY36" s="488"/>
      <c r="AZ36" s="488"/>
      <c r="BA36" s="488" t="s">
        <v>283</v>
      </c>
      <c r="BB36" s="488" t="s">
        <v>283</v>
      </c>
      <c r="BC36" s="488" t="s">
        <v>283</v>
      </c>
      <c r="BD36" s="488" t="s">
        <v>283</v>
      </c>
      <c r="BE36" s="488" t="s">
        <v>283</v>
      </c>
      <c r="BF36" s="480"/>
      <c r="BH36" s="474">
        <v>1</v>
      </c>
      <c r="BI36" s="474">
        <v>1</v>
      </c>
      <c r="BJ36" s="490">
        <v>0.91367821407897398</v>
      </c>
      <c r="BK36" s="490">
        <v>0.84028045572852572</v>
      </c>
      <c r="BL36" s="490">
        <v>0.76818049598065941</v>
      </c>
      <c r="BM36" s="490">
        <v>0.70864954120649915</v>
      </c>
      <c r="BN36" s="490">
        <v>0.66246912199617591</v>
      </c>
      <c r="BO36" s="490">
        <v>0.66297892256095492</v>
      </c>
      <c r="BP36" s="490">
        <v>0.64131462937100048</v>
      </c>
      <c r="BQ36" s="490">
        <v>0.62261035629680173</v>
      </c>
      <c r="BR36" s="474">
        <v>1</v>
      </c>
      <c r="BS36" s="489"/>
    </row>
    <row r="37" spans="1:71" s="474" customFormat="1" ht="13.15">
      <c r="A37" s="480" t="s">
        <v>103</v>
      </c>
      <c r="B37" s="480" t="s">
        <v>154</v>
      </c>
      <c r="C37" s="480" t="s">
        <v>155</v>
      </c>
      <c r="D37" s="480" t="s">
        <v>223</v>
      </c>
      <c r="E37" s="480" t="s">
        <v>52</v>
      </c>
      <c r="F37" s="480" t="s">
        <v>27</v>
      </c>
      <c r="G37" s="480">
        <v>2010</v>
      </c>
      <c r="H37" s="480">
        <v>30</v>
      </c>
      <c r="I37" s="480">
        <v>1</v>
      </c>
      <c r="J37" s="480">
        <v>0.15</v>
      </c>
      <c r="K37" s="480"/>
      <c r="L37" s="480"/>
      <c r="M37" s="480">
        <v>0</v>
      </c>
      <c r="N37" s="480"/>
      <c r="O37" s="480"/>
      <c r="P37" s="488">
        <v>0.6813123443727821</v>
      </c>
      <c r="Q37" s="488">
        <v>1.3945799448797398</v>
      </c>
      <c r="R37" s="488">
        <v>0.62938556998865736</v>
      </c>
      <c r="S37" s="488">
        <v>0.85957804373745084</v>
      </c>
      <c r="T37" s="488">
        <v>0.63665768880234441</v>
      </c>
      <c r="U37" s="488">
        <v>0.75427896242041692</v>
      </c>
      <c r="V37" s="488">
        <v>7.3566964030945217</v>
      </c>
      <c r="W37" s="488">
        <v>4.9828653993031464</v>
      </c>
      <c r="X37" s="488">
        <v>2.3085416858912491</v>
      </c>
      <c r="Y37" s="488">
        <v>2.0122303421832606</v>
      </c>
      <c r="Z37" s="487"/>
      <c r="AA37" s="487"/>
      <c r="AB37" s="487"/>
      <c r="AC37" s="487"/>
      <c r="AD37" s="487"/>
      <c r="AE37" s="480">
        <v>1</v>
      </c>
      <c r="AF37" s="480"/>
      <c r="AG37" s="488">
        <v>1</v>
      </c>
      <c r="AH37" s="488">
        <v>1</v>
      </c>
      <c r="AI37" s="488">
        <v>1.0944772290625775</v>
      </c>
      <c r="AJ37" s="488">
        <v>1.1900788518673768</v>
      </c>
      <c r="AK37" s="488">
        <v>1.3017773885594424</v>
      </c>
      <c r="AL37" s="488">
        <v>1.411134759640805</v>
      </c>
      <c r="AM37" s="488">
        <v>1.5095043177058032</v>
      </c>
      <c r="AN37" s="488">
        <v>1.5083435777071164</v>
      </c>
      <c r="AO37" s="488">
        <v>1.5592970348747495</v>
      </c>
      <c r="AP37" s="488">
        <v>1.6061409674388625</v>
      </c>
      <c r="AQ37" s="488"/>
      <c r="AR37" s="488"/>
      <c r="AS37" s="488"/>
      <c r="AT37" s="488"/>
      <c r="AU37" s="488"/>
      <c r="AV37" s="488"/>
      <c r="AW37" s="488"/>
      <c r="AX37" s="488"/>
      <c r="AY37" s="488"/>
      <c r="AZ37" s="488"/>
      <c r="BA37" s="488" t="s">
        <v>283</v>
      </c>
      <c r="BB37" s="488" t="s">
        <v>283</v>
      </c>
      <c r="BC37" s="488" t="s">
        <v>283</v>
      </c>
      <c r="BD37" s="488" t="s">
        <v>283</v>
      </c>
      <c r="BE37" s="488" t="s">
        <v>283</v>
      </c>
      <c r="BF37" s="480"/>
      <c r="BH37" s="474">
        <v>1</v>
      </c>
      <c r="BI37" s="474">
        <v>1</v>
      </c>
      <c r="BJ37" s="490">
        <v>0.91367821407897398</v>
      </c>
      <c r="BK37" s="490">
        <v>0.84028045572852572</v>
      </c>
      <c r="BL37" s="490">
        <v>0.76818049598065941</v>
      </c>
      <c r="BM37" s="490">
        <v>0.70864954120649915</v>
      </c>
      <c r="BN37" s="490">
        <v>0.66246912199617591</v>
      </c>
      <c r="BO37" s="490">
        <v>0.66297892256095492</v>
      </c>
      <c r="BP37" s="490">
        <v>0.64131462937100048</v>
      </c>
      <c r="BQ37" s="490">
        <v>0.62261035629680173</v>
      </c>
      <c r="BR37" s="474">
        <v>1</v>
      </c>
      <c r="BS37" s="489"/>
    </row>
    <row r="38" spans="1:71" s="474" customFormat="1" ht="13.15">
      <c r="A38" s="480" t="s">
        <v>103</v>
      </c>
      <c r="B38" s="480" t="s">
        <v>156</v>
      </c>
      <c r="C38" s="480" t="s">
        <v>157</v>
      </c>
      <c r="D38" s="480" t="s">
        <v>223</v>
      </c>
      <c r="E38" s="480" t="s">
        <v>48</v>
      </c>
      <c r="F38" s="480" t="s">
        <v>27</v>
      </c>
      <c r="G38" s="480">
        <v>2010</v>
      </c>
      <c r="H38" s="480">
        <v>30</v>
      </c>
      <c r="I38" s="480">
        <v>1</v>
      </c>
      <c r="J38" s="480">
        <v>0.2</v>
      </c>
      <c r="K38" s="480"/>
      <c r="L38" s="480"/>
      <c r="M38" s="480">
        <v>0</v>
      </c>
      <c r="N38" s="480"/>
      <c r="O38" s="480"/>
      <c r="P38" s="488">
        <v>1.1576820985146268E-2</v>
      </c>
      <c r="Q38" s="488">
        <v>0.26404809469466833</v>
      </c>
      <c r="R38" s="488">
        <v>0.11916710920301801</v>
      </c>
      <c r="S38" s="488">
        <v>0.19717967307295609</v>
      </c>
      <c r="T38" s="488">
        <v>0.14604369649973717</v>
      </c>
      <c r="U38" s="488">
        <v>0.71025172338296949</v>
      </c>
      <c r="V38" s="488">
        <v>1.5875031031097457</v>
      </c>
      <c r="W38" s="488">
        <v>1.0752535989448377</v>
      </c>
      <c r="X38" s="488">
        <v>0.64225678079049853</v>
      </c>
      <c r="Y38" s="488">
        <v>0.5598203357894509</v>
      </c>
      <c r="Z38" s="487"/>
      <c r="AA38" s="487"/>
      <c r="AB38" s="487"/>
      <c r="AC38" s="487"/>
      <c r="AD38" s="487"/>
      <c r="AE38" s="480">
        <v>1</v>
      </c>
      <c r="AF38" s="480"/>
      <c r="AG38" s="488">
        <v>1</v>
      </c>
      <c r="AH38" s="488">
        <v>1</v>
      </c>
      <c r="AI38" s="488">
        <v>1.0944772290625775</v>
      </c>
      <c r="AJ38" s="488">
        <v>1.1900788518673768</v>
      </c>
      <c r="AK38" s="488">
        <v>1.3017773885594424</v>
      </c>
      <c r="AL38" s="488">
        <v>1.411134759640805</v>
      </c>
      <c r="AM38" s="488">
        <v>1.5095043177058032</v>
      </c>
      <c r="AN38" s="488">
        <v>1.5083435777071164</v>
      </c>
      <c r="AO38" s="488">
        <v>1.5592970348747495</v>
      </c>
      <c r="AP38" s="488">
        <v>1.6061409674388625</v>
      </c>
      <c r="AQ38" s="488"/>
      <c r="AR38" s="488"/>
      <c r="AS38" s="488"/>
      <c r="AT38" s="488"/>
      <c r="AU38" s="488"/>
      <c r="AV38" s="488"/>
      <c r="AW38" s="488"/>
      <c r="AX38" s="488"/>
      <c r="AY38" s="488"/>
      <c r="AZ38" s="488"/>
      <c r="BA38" s="488" t="s">
        <v>283</v>
      </c>
      <c r="BB38" s="488" t="s">
        <v>283</v>
      </c>
      <c r="BC38" s="488" t="s">
        <v>283</v>
      </c>
      <c r="BD38" s="488" t="s">
        <v>283</v>
      </c>
      <c r="BE38" s="488" t="s">
        <v>283</v>
      </c>
      <c r="BF38" s="480"/>
      <c r="BH38" s="474">
        <v>1</v>
      </c>
      <c r="BI38" s="474">
        <v>1</v>
      </c>
      <c r="BJ38" s="490">
        <v>0.91367821407897398</v>
      </c>
      <c r="BK38" s="490">
        <v>0.84028045572852572</v>
      </c>
      <c r="BL38" s="490">
        <v>0.76818049598065941</v>
      </c>
      <c r="BM38" s="490">
        <v>0.70864954120649915</v>
      </c>
      <c r="BN38" s="490">
        <v>0.66246912199617591</v>
      </c>
      <c r="BO38" s="490">
        <v>0.66297892256095492</v>
      </c>
      <c r="BP38" s="490">
        <v>0.64131462937100048</v>
      </c>
      <c r="BQ38" s="490">
        <v>0.62261035629680173</v>
      </c>
      <c r="BR38" s="474">
        <v>1</v>
      </c>
      <c r="BS38" s="489"/>
    </row>
    <row r="39" spans="1:71" s="474" customFormat="1" ht="13.15">
      <c r="A39" s="480" t="s">
        <v>103</v>
      </c>
      <c r="B39" s="480" t="s">
        <v>158</v>
      </c>
      <c r="C39" s="480" t="s">
        <v>159</v>
      </c>
      <c r="D39" s="480" t="s">
        <v>223</v>
      </c>
      <c r="E39" s="480" t="s">
        <v>32</v>
      </c>
      <c r="F39" s="480" t="s">
        <v>29</v>
      </c>
      <c r="G39" s="480">
        <v>2010</v>
      </c>
      <c r="H39" s="480">
        <v>30</v>
      </c>
      <c r="I39" s="480">
        <v>1</v>
      </c>
      <c r="J39" s="480">
        <v>0.15</v>
      </c>
      <c r="K39" s="480"/>
      <c r="L39" s="480"/>
      <c r="M39" s="480">
        <v>0</v>
      </c>
      <c r="N39" s="480"/>
      <c r="O39" s="480"/>
      <c r="P39" s="488">
        <v>1.5449441229961067</v>
      </c>
      <c r="Q39" s="488">
        <v>3.9480270143510396</v>
      </c>
      <c r="R39" s="488">
        <v>1.7817775466233481</v>
      </c>
      <c r="S39" s="488">
        <v>1.5042580835337365</v>
      </c>
      <c r="T39" s="488">
        <v>1.1141483682630584</v>
      </c>
      <c r="U39" s="488">
        <v>2.984522183692413</v>
      </c>
      <c r="V39" s="488">
        <v>6.7871739294347897</v>
      </c>
      <c r="W39" s="488">
        <v>4.5971142859459473</v>
      </c>
      <c r="X39" s="488">
        <v>2.9105973692998037</v>
      </c>
      <c r="Y39" s="488">
        <v>2.5370095658994933</v>
      </c>
      <c r="Z39" s="487"/>
      <c r="AA39" s="487"/>
      <c r="AB39" s="487"/>
      <c r="AC39" s="487"/>
      <c r="AD39" s="487"/>
      <c r="AE39" s="480">
        <v>1</v>
      </c>
      <c r="AF39" s="480"/>
      <c r="AG39" s="488">
        <v>1</v>
      </c>
      <c r="AH39" s="488">
        <v>1</v>
      </c>
      <c r="AI39" s="488">
        <v>1.0944772290625775</v>
      </c>
      <c r="AJ39" s="488">
        <v>1.1900788518673768</v>
      </c>
      <c r="AK39" s="488">
        <v>1.3017773885594424</v>
      </c>
      <c r="AL39" s="488">
        <v>1.411134759640805</v>
      </c>
      <c r="AM39" s="488">
        <v>1.5095043177058032</v>
      </c>
      <c r="AN39" s="488">
        <v>1.5083435777071164</v>
      </c>
      <c r="AO39" s="488">
        <v>1.5592970348747495</v>
      </c>
      <c r="AP39" s="488">
        <v>1.6061409674388625</v>
      </c>
      <c r="AQ39" s="488"/>
      <c r="AR39" s="488"/>
      <c r="AS39" s="488"/>
      <c r="AT39" s="488"/>
      <c r="AU39" s="488"/>
      <c r="AV39" s="488"/>
      <c r="AW39" s="488"/>
      <c r="AX39" s="488"/>
      <c r="AY39" s="488"/>
      <c r="AZ39" s="488"/>
      <c r="BA39" s="488" t="s">
        <v>283</v>
      </c>
      <c r="BB39" s="488" t="s">
        <v>283</v>
      </c>
      <c r="BC39" s="488" t="s">
        <v>283</v>
      </c>
      <c r="BD39" s="488" t="s">
        <v>283</v>
      </c>
      <c r="BE39" s="488" t="s">
        <v>283</v>
      </c>
      <c r="BF39" s="480"/>
      <c r="BH39" s="474">
        <v>1</v>
      </c>
      <c r="BI39" s="474">
        <v>1</v>
      </c>
      <c r="BJ39" s="490">
        <v>0.91367821407897398</v>
      </c>
      <c r="BK39" s="490">
        <v>0.84028045572852572</v>
      </c>
      <c r="BL39" s="490">
        <v>0.76818049598065941</v>
      </c>
      <c r="BM39" s="490">
        <v>0.70864954120649915</v>
      </c>
      <c r="BN39" s="490">
        <v>0.66246912199617591</v>
      </c>
      <c r="BO39" s="490">
        <v>0.66297892256095492</v>
      </c>
      <c r="BP39" s="490">
        <v>0.64131462937100048</v>
      </c>
      <c r="BQ39" s="490">
        <v>0.62261035629680173</v>
      </c>
      <c r="BR39" s="474">
        <v>1</v>
      </c>
    </row>
    <row r="40" spans="1:71" s="474" customFormat="1" ht="13.15">
      <c r="A40" s="480" t="s">
        <v>103</v>
      </c>
      <c r="B40" s="480" t="s">
        <v>160</v>
      </c>
      <c r="C40" s="480" t="s">
        <v>161</v>
      </c>
      <c r="D40" s="480" t="s">
        <v>223</v>
      </c>
      <c r="E40" s="480" t="s">
        <v>56</v>
      </c>
      <c r="F40" s="480" t="s">
        <v>29</v>
      </c>
      <c r="G40" s="480">
        <v>2010</v>
      </c>
      <c r="H40" s="480">
        <v>30</v>
      </c>
      <c r="I40" s="480">
        <v>1</v>
      </c>
      <c r="J40" s="480">
        <v>0.15</v>
      </c>
      <c r="K40" s="480"/>
      <c r="L40" s="480"/>
      <c r="M40" s="480">
        <v>0</v>
      </c>
      <c r="N40" s="480"/>
      <c r="O40" s="480"/>
      <c r="P40" s="488">
        <v>5.4871577890090011</v>
      </c>
      <c r="Q40" s="488">
        <v>1.2033939672476581</v>
      </c>
      <c r="R40" s="488">
        <v>0.54310174241204412</v>
      </c>
      <c r="S40" s="488">
        <v>1.8749453768601512</v>
      </c>
      <c r="T40" s="488">
        <v>1.3887027466083433</v>
      </c>
      <c r="U40" s="488">
        <v>0.46359416835481571</v>
      </c>
      <c r="V40" s="488">
        <v>0</v>
      </c>
      <c r="W40" s="488">
        <v>0</v>
      </c>
      <c r="X40" s="488">
        <v>9.6741377856191191E-2</v>
      </c>
      <c r="Y40" s="488">
        <v>8.4324202182075758E-2</v>
      </c>
      <c r="Z40" s="487"/>
      <c r="AA40" s="481"/>
      <c r="AB40" s="481"/>
      <c r="AC40" s="487"/>
      <c r="AD40" s="487"/>
      <c r="AE40" s="480">
        <v>1</v>
      </c>
      <c r="AF40" s="480"/>
      <c r="AG40" s="488">
        <v>1</v>
      </c>
      <c r="AH40" s="488">
        <v>1</v>
      </c>
      <c r="AI40" s="488">
        <v>1.0944772290625775</v>
      </c>
      <c r="AJ40" s="488">
        <v>1.1900788518673768</v>
      </c>
      <c r="AK40" s="488">
        <v>1.3017773885594424</v>
      </c>
      <c r="AL40" s="488">
        <v>1.411134759640805</v>
      </c>
      <c r="AM40" s="488">
        <v>1.5095043177058032</v>
      </c>
      <c r="AN40" s="488">
        <v>1.5083435777071164</v>
      </c>
      <c r="AO40" s="488">
        <v>1.5592970348747495</v>
      </c>
      <c r="AP40" s="488">
        <v>1.6061409674388625</v>
      </c>
      <c r="AQ40" s="488"/>
      <c r="AR40" s="488"/>
      <c r="AS40" s="488"/>
      <c r="AT40" s="488"/>
      <c r="AU40" s="488"/>
      <c r="AV40" s="488"/>
      <c r="AW40" s="488"/>
      <c r="AX40" s="488"/>
      <c r="AY40" s="488"/>
      <c r="AZ40" s="488"/>
      <c r="BA40" s="488" t="s">
        <v>283</v>
      </c>
      <c r="BB40" s="488" t="s">
        <v>283</v>
      </c>
      <c r="BC40" s="488" t="s">
        <v>283</v>
      </c>
      <c r="BD40" s="488" t="s">
        <v>283</v>
      </c>
      <c r="BE40" s="488" t="s">
        <v>283</v>
      </c>
      <c r="BF40" s="480"/>
      <c r="BH40" s="474">
        <v>1</v>
      </c>
      <c r="BI40" s="474">
        <v>1</v>
      </c>
      <c r="BJ40" s="490">
        <v>0.91367821407897398</v>
      </c>
      <c r="BK40" s="490">
        <v>0.84028045572852572</v>
      </c>
      <c r="BL40" s="490">
        <v>0.76818049598065941</v>
      </c>
      <c r="BM40" s="490">
        <v>0.70864954120649915</v>
      </c>
      <c r="BN40" s="490">
        <v>0.66246912199617591</v>
      </c>
      <c r="BO40" s="490">
        <v>0.66297892256095492</v>
      </c>
      <c r="BP40" s="490">
        <v>0.64131462937100048</v>
      </c>
      <c r="BQ40" s="490">
        <v>0.62261035629680173</v>
      </c>
      <c r="BR40" s="474">
        <v>1</v>
      </c>
    </row>
    <row r="41" spans="1:71" s="474" customFormat="1" ht="13.15">
      <c r="A41" s="480" t="s">
        <v>103</v>
      </c>
      <c r="B41" s="480" t="s">
        <v>162</v>
      </c>
      <c r="C41" s="480" t="s">
        <v>163</v>
      </c>
      <c r="D41" s="480" t="s">
        <v>223</v>
      </c>
      <c r="E41" s="480" t="s">
        <v>50</v>
      </c>
      <c r="F41" s="480" t="s">
        <v>29</v>
      </c>
      <c r="G41" s="480">
        <v>2010</v>
      </c>
      <c r="H41" s="480">
        <v>30</v>
      </c>
      <c r="I41" s="480">
        <v>1</v>
      </c>
      <c r="J41" s="480">
        <v>0.15</v>
      </c>
      <c r="K41" s="480"/>
      <c r="L41" s="480"/>
      <c r="M41" s="480">
        <v>0</v>
      </c>
      <c r="N41" s="480"/>
      <c r="O41" s="480"/>
      <c r="P41" s="488"/>
      <c r="Q41" s="488"/>
      <c r="R41" s="488"/>
      <c r="S41" s="488"/>
      <c r="T41" s="488"/>
      <c r="U41" s="488">
        <v>0.19093011081804595</v>
      </c>
      <c r="V41" s="488">
        <v>0.13301396143849059</v>
      </c>
      <c r="W41" s="488">
        <v>9.0093518851383017E-2</v>
      </c>
      <c r="X41" s="488">
        <v>7.5890851486278429E-2</v>
      </c>
      <c r="Y41" s="488">
        <v>6.614993135627828E-2</v>
      </c>
      <c r="Z41" s="487"/>
      <c r="AA41" s="487"/>
      <c r="AB41" s="487"/>
      <c r="AC41" s="487"/>
      <c r="AD41" s="487"/>
      <c r="AE41" s="480">
        <v>1</v>
      </c>
      <c r="AF41" s="480"/>
      <c r="AG41" s="488">
        <v>1</v>
      </c>
      <c r="AH41" s="488">
        <v>1</v>
      </c>
      <c r="AI41" s="488">
        <v>1.0944772290625775</v>
      </c>
      <c r="AJ41" s="488">
        <v>1.1900788518673768</v>
      </c>
      <c r="AK41" s="488">
        <v>1.3017773885594424</v>
      </c>
      <c r="AL41" s="488">
        <v>1.411134759640805</v>
      </c>
      <c r="AM41" s="488">
        <v>1.5095043177058032</v>
      </c>
      <c r="AN41" s="488">
        <v>1.5083435777071164</v>
      </c>
      <c r="AO41" s="488">
        <v>1.5592970348747495</v>
      </c>
      <c r="AP41" s="488">
        <v>1.6061409674388625</v>
      </c>
      <c r="AQ41" s="488"/>
      <c r="AR41" s="488"/>
      <c r="AS41" s="488"/>
      <c r="AT41" s="488"/>
      <c r="AU41" s="488"/>
      <c r="AV41" s="488"/>
      <c r="AW41" s="488"/>
      <c r="AX41" s="488"/>
      <c r="AY41" s="488"/>
      <c r="AZ41" s="488"/>
      <c r="BA41" s="488" t="s">
        <v>283</v>
      </c>
      <c r="BB41" s="488" t="s">
        <v>283</v>
      </c>
      <c r="BC41" s="488" t="s">
        <v>283</v>
      </c>
      <c r="BD41" s="488" t="s">
        <v>283</v>
      </c>
      <c r="BE41" s="488" t="s">
        <v>283</v>
      </c>
      <c r="BF41" s="480"/>
      <c r="BH41" s="474">
        <v>1</v>
      </c>
      <c r="BI41" s="474">
        <v>1</v>
      </c>
      <c r="BJ41" s="490">
        <v>0.91367821407897398</v>
      </c>
      <c r="BK41" s="490">
        <v>0.84028045572852572</v>
      </c>
      <c r="BL41" s="490">
        <v>0.76818049598065941</v>
      </c>
      <c r="BM41" s="490">
        <v>0.70864954120649915</v>
      </c>
      <c r="BN41" s="490">
        <v>0.66246912199617591</v>
      </c>
      <c r="BO41" s="490">
        <v>0.66297892256095492</v>
      </c>
      <c r="BP41" s="490">
        <v>0.64131462937100048</v>
      </c>
      <c r="BQ41" s="490">
        <v>0.62261035629680173</v>
      </c>
      <c r="BR41" s="474">
        <v>1</v>
      </c>
    </row>
    <row r="42" spans="1:71" s="474" customFormat="1" ht="13.15">
      <c r="A42" s="480" t="s">
        <v>103</v>
      </c>
      <c r="B42" s="480" t="s">
        <v>164</v>
      </c>
      <c r="C42" s="480" t="s">
        <v>165</v>
      </c>
      <c r="D42" s="480" t="s">
        <v>223</v>
      </c>
      <c r="E42" s="480" t="s">
        <v>54</v>
      </c>
      <c r="F42" s="480" t="s">
        <v>29</v>
      </c>
      <c r="G42" s="480">
        <v>2010</v>
      </c>
      <c r="H42" s="480">
        <v>30</v>
      </c>
      <c r="I42" s="480">
        <v>1</v>
      </c>
      <c r="J42" s="480">
        <v>0.15</v>
      </c>
      <c r="K42" s="480"/>
      <c r="L42" s="480"/>
      <c r="M42" s="480">
        <v>0</v>
      </c>
      <c r="N42" s="480"/>
      <c r="O42" s="480"/>
      <c r="P42" s="488">
        <v>2.7375334332077608</v>
      </c>
      <c r="Q42" s="488">
        <v>8.0049486342083274</v>
      </c>
      <c r="R42" s="488">
        <v>3.6127001376788028</v>
      </c>
      <c r="S42" s="488">
        <v>2.4584414018660157</v>
      </c>
      <c r="T42" s="488">
        <v>1.820876687546108</v>
      </c>
      <c r="U42" s="488">
        <v>3.2702988851037733</v>
      </c>
      <c r="V42" s="488">
        <v>7.8918312945284343</v>
      </c>
      <c r="W42" s="488">
        <v>5.3453249855604046</v>
      </c>
      <c r="X42" s="488">
        <v>2.3545204915732247</v>
      </c>
      <c r="Y42" s="488">
        <v>2.0523075686228172</v>
      </c>
      <c r="Z42" s="487"/>
      <c r="AA42" s="487"/>
      <c r="AB42" s="487"/>
      <c r="AC42" s="487"/>
      <c r="AD42" s="487"/>
      <c r="AE42" s="480">
        <v>1</v>
      </c>
      <c r="AF42" s="480"/>
      <c r="AG42" s="488">
        <v>1</v>
      </c>
      <c r="AH42" s="488">
        <v>1</v>
      </c>
      <c r="AI42" s="488">
        <v>1.0944772290625775</v>
      </c>
      <c r="AJ42" s="488">
        <v>1.1900788518673768</v>
      </c>
      <c r="AK42" s="488">
        <v>1.3017773885594424</v>
      </c>
      <c r="AL42" s="488">
        <v>1.411134759640805</v>
      </c>
      <c r="AM42" s="488">
        <v>1.5095043177058032</v>
      </c>
      <c r="AN42" s="488">
        <v>1.5083435777071164</v>
      </c>
      <c r="AO42" s="488">
        <v>1.5592970348747495</v>
      </c>
      <c r="AP42" s="488">
        <v>1.6061409674388625</v>
      </c>
      <c r="AQ42" s="488"/>
      <c r="AR42" s="488"/>
      <c r="AS42" s="488"/>
      <c r="AT42" s="488"/>
      <c r="AU42" s="488"/>
      <c r="AV42" s="488"/>
      <c r="AW42" s="488"/>
      <c r="AX42" s="488"/>
      <c r="AY42" s="488"/>
      <c r="AZ42" s="488"/>
      <c r="BA42" s="488" t="s">
        <v>283</v>
      </c>
      <c r="BB42" s="488" t="s">
        <v>283</v>
      </c>
      <c r="BC42" s="488" t="s">
        <v>283</v>
      </c>
      <c r="BD42" s="488" t="s">
        <v>283</v>
      </c>
      <c r="BE42" s="488" t="s">
        <v>283</v>
      </c>
      <c r="BF42" s="480"/>
      <c r="BH42" s="474">
        <v>1</v>
      </c>
      <c r="BI42" s="474">
        <v>1</v>
      </c>
      <c r="BJ42" s="490">
        <v>0.91367821407897398</v>
      </c>
      <c r="BK42" s="490">
        <v>0.84028045572852572</v>
      </c>
      <c r="BL42" s="490">
        <v>0.76818049598065941</v>
      </c>
      <c r="BM42" s="490">
        <v>0.70864954120649915</v>
      </c>
      <c r="BN42" s="490">
        <v>0.66246912199617591</v>
      </c>
      <c r="BO42" s="490">
        <v>0.66297892256095492</v>
      </c>
      <c r="BP42" s="490">
        <v>0.64131462937100048</v>
      </c>
      <c r="BQ42" s="490">
        <v>0.62261035629680173</v>
      </c>
      <c r="BR42" s="474">
        <v>1</v>
      </c>
    </row>
    <row r="43" spans="1:71" s="474" customFormat="1" ht="13.15">
      <c r="A43" s="480" t="s">
        <v>103</v>
      </c>
      <c r="B43" s="480" t="s">
        <v>166</v>
      </c>
      <c r="C43" s="480" t="s">
        <v>167</v>
      </c>
      <c r="D43" s="480" t="s">
        <v>223</v>
      </c>
      <c r="E43" s="480" t="s">
        <v>52</v>
      </c>
      <c r="F43" s="480" t="s">
        <v>29</v>
      </c>
      <c r="G43" s="480">
        <v>2010</v>
      </c>
      <c r="H43" s="480">
        <v>30</v>
      </c>
      <c r="I43" s="480">
        <v>1</v>
      </c>
      <c r="J43" s="480">
        <v>0.15</v>
      </c>
      <c r="K43" s="480"/>
      <c r="L43" s="480"/>
      <c r="M43" s="480">
        <v>0</v>
      </c>
      <c r="N43" s="480"/>
      <c r="O43" s="480"/>
      <c r="P43" s="488">
        <v>0.11355205739546367</v>
      </c>
      <c r="Q43" s="488">
        <v>0.23242999081328994</v>
      </c>
      <c r="R43" s="488">
        <v>0.10489759499810955</v>
      </c>
      <c r="S43" s="488">
        <v>0.14326300728957514</v>
      </c>
      <c r="T43" s="488">
        <v>0.10610961480039072</v>
      </c>
      <c r="U43" s="488">
        <v>0.10775413748863097</v>
      </c>
      <c r="V43" s="488">
        <v>1.0509566290135028</v>
      </c>
      <c r="W43" s="488">
        <v>0.71183791418616371</v>
      </c>
      <c r="X43" s="488">
        <v>0.32979166941303556</v>
      </c>
      <c r="Y43" s="488">
        <v>0.28746147745475148</v>
      </c>
      <c r="Z43" s="487"/>
      <c r="AA43" s="487"/>
      <c r="AB43" s="487"/>
      <c r="AC43" s="487"/>
      <c r="AD43" s="487"/>
      <c r="AE43" s="480">
        <v>1</v>
      </c>
      <c r="AF43" s="480"/>
      <c r="AG43" s="488">
        <v>1</v>
      </c>
      <c r="AH43" s="488">
        <v>1</v>
      </c>
      <c r="AI43" s="488">
        <v>1.0944772290625775</v>
      </c>
      <c r="AJ43" s="488">
        <v>1.1900788518673768</v>
      </c>
      <c r="AK43" s="488">
        <v>1.3017773885594424</v>
      </c>
      <c r="AL43" s="488">
        <v>1.411134759640805</v>
      </c>
      <c r="AM43" s="488">
        <v>1.5095043177058032</v>
      </c>
      <c r="AN43" s="488">
        <v>1.5083435777071164</v>
      </c>
      <c r="AO43" s="488">
        <v>1.5592970348747495</v>
      </c>
      <c r="AP43" s="488">
        <v>1.6061409674388625</v>
      </c>
      <c r="AQ43" s="488"/>
      <c r="AR43" s="488"/>
      <c r="AS43" s="488"/>
      <c r="AT43" s="488"/>
      <c r="AU43" s="488"/>
      <c r="AV43" s="488"/>
      <c r="AW43" s="488"/>
      <c r="AX43" s="488"/>
      <c r="AY43" s="488"/>
      <c r="AZ43" s="488"/>
      <c r="BA43" s="488" t="s">
        <v>283</v>
      </c>
      <c r="BB43" s="488" t="s">
        <v>283</v>
      </c>
      <c r="BC43" s="488" t="s">
        <v>283</v>
      </c>
      <c r="BD43" s="488" t="s">
        <v>283</v>
      </c>
      <c r="BE43" s="488" t="s">
        <v>283</v>
      </c>
      <c r="BF43" s="480"/>
      <c r="BH43" s="474">
        <v>1</v>
      </c>
      <c r="BI43" s="474">
        <v>1</v>
      </c>
      <c r="BJ43" s="490">
        <v>0.91367821407897398</v>
      </c>
      <c r="BK43" s="490">
        <v>0.84028045572852572</v>
      </c>
      <c r="BL43" s="490">
        <v>0.76818049598065941</v>
      </c>
      <c r="BM43" s="490">
        <v>0.70864954120649915</v>
      </c>
      <c r="BN43" s="490">
        <v>0.66246912199617591</v>
      </c>
      <c r="BO43" s="490">
        <v>0.66297892256095492</v>
      </c>
      <c r="BP43" s="490">
        <v>0.64131462937100048</v>
      </c>
      <c r="BQ43" s="490">
        <v>0.62261035629680173</v>
      </c>
      <c r="BR43" s="474">
        <v>1</v>
      </c>
    </row>
    <row r="44" spans="1:71" s="474" customFormat="1" ht="13.15">
      <c r="A44" s="480" t="s">
        <v>103</v>
      </c>
      <c r="B44" s="480" t="s">
        <v>168</v>
      </c>
      <c r="C44" s="480" t="s">
        <v>169</v>
      </c>
      <c r="D44" s="480" t="s">
        <v>223</v>
      </c>
      <c r="E44" s="480" t="s">
        <v>46</v>
      </c>
      <c r="F44" s="480" t="s">
        <v>29</v>
      </c>
      <c r="G44" s="480">
        <v>2010</v>
      </c>
      <c r="H44" s="480">
        <v>30</v>
      </c>
      <c r="I44" s="480">
        <v>1</v>
      </c>
      <c r="J44" s="480">
        <v>0.15</v>
      </c>
      <c r="K44" s="480"/>
      <c r="L44" s="480"/>
      <c r="M44" s="480">
        <v>0</v>
      </c>
      <c r="N44" s="480">
        <v>0</v>
      </c>
      <c r="O44" s="480"/>
      <c r="P44" s="488">
        <v>13.989207419630498</v>
      </c>
      <c r="Q44" s="488">
        <v>0</v>
      </c>
      <c r="R44" s="488">
        <v>8.1429568906622229</v>
      </c>
      <c r="S44" s="488">
        <v>13.191862244993057</v>
      </c>
      <c r="T44" s="488">
        <v>0</v>
      </c>
      <c r="U44" s="488">
        <v>10.807014348326776</v>
      </c>
      <c r="V44" s="488">
        <v>1.6317649176025739E-2</v>
      </c>
      <c r="W44" s="488">
        <v>1.1052331783455216E-2</v>
      </c>
      <c r="X44" s="488">
        <v>6.9051176875777998E-2</v>
      </c>
      <c r="Y44" s="488">
        <v>6.0188158663981639E-2</v>
      </c>
      <c r="Z44" s="487"/>
      <c r="AA44" s="481"/>
      <c r="AB44" s="481"/>
      <c r="AC44" s="481"/>
      <c r="AD44" s="481"/>
      <c r="AE44" s="480">
        <v>1</v>
      </c>
      <c r="AF44" s="480"/>
      <c r="AG44" s="488">
        <v>1</v>
      </c>
      <c r="AH44" s="488">
        <v>1</v>
      </c>
      <c r="AI44" s="488">
        <v>1.0944772290625775</v>
      </c>
      <c r="AJ44" s="488">
        <v>1.1900788518673768</v>
      </c>
      <c r="AK44" s="488">
        <v>1.3017773885594424</v>
      </c>
      <c r="AL44" s="488">
        <v>1.411134759640805</v>
      </c>
      <c r="AM44" s="488">
        <v>1.5095043177058032</v>
      </c>
      <c r="AN44" s="488">
        <v>1.5083435777071164</v>
      </c>
      <c r="AO44" s="488">
        <v>1.5592970348747495</v>
      </c>
      <c r="AP44" s="488">
        <v>1.6061409674388625</v>
      </c>
      <c r="AQ44" s="488"/>
      <c r="AR44" s="488"/>
      <c r="AS44" s="488"/>
      <c r="AT44" s="488"/>
      <c r="AU44" s="488"/>
      <c r="AV44" s="488"/>
      <c r="AW44" s="488"/>
      <c r="AX44" s="488"/>
      <c r="AY44" s="488"/>
      <c r="AZ44" s="488"/>
      <c r="BA44" s="488" t="s">
        <v>283</v>
      </c>
      <c r="BB44" s="488" t="s">
        <v>283</v>
      </c>
      <c r="BC44" s="488" t="s">
        <v>283</v>
      </c>
      <c r="BD44" s="488" t="s">
        <v>283</v>
      </c>
      <c r="BE44" s="488" t="s">
        <v>283</v>
      </c>
      <c r="BF44" s="480"/>
      <c r="BH44" s="474">
        <v>1</v>
      </c>
      <c r="BI44" s="474">
        <v>1</v>
      </c>
      <c r="BJ44" s="490">
        <v>0.91367821407897398</v>
      </c>
      <c r="BK44" s="490">
        <v>0.84028045572852572</v>
      </c>
      <c r="BL44" s="490">
        <v>0.76818049598065941</v>
      </c>
      <c r="BM44" s="490">
        <v>0.70864954120649915</v>
      </c>
      <c r="BN44" s="490">
        <v>0.66246912199617591</v>
      </c>
      <c r="BO44" s="490">
        <v>0.66297892256095492</v>
      </c>
      <c r="BP44" s="490">
        <v>0.64131462937100048</v>
      </c>
      <c r="BQ44" s="490">
        <v>0.62261035629680173</v>
      </c>
      <c r="BR44" s="474">
        <v>1</v>
      </c>
    </row>
    <row r="45" spans="1:71" s="474" customFormat="1" ht="13.15">
      <c r="A45" s="480" t="s">
        <v>103</v>
      </c>
      <c r="B45" s="480" t="s">
        <v>170</v>
      </c>
      <c r="C45" s="480" t="s">
        <v>171</v>
      </c>
      <c r="D45" s="480" t="s">
        <v>223</v>
      </c>
      <c r="E45" s="480" t="s">
        <v>67</v>
      </c>
      <c r="F45" s="480" t="s">
        <v>29</v>
      </c>
      <c r="G45" s="480">
        <v>2010</v>
      </c>
      <c r="H45" s="480">
        <v>30</v>
      </c>
      <c r="I45" s="480">
        <v>1</v>
      </c>
      <c r="J45" s="480">
        <v>0.15</v>
      </c>
      <c r="K45" s="480"/>
      <c r="L45" s="480"/>
      <c r="M45" s="480">
        <v>0</v>
      </c>
      <c r="N45" s="480"/>
      <c r="O45" s="480"/>
      <c r="P45" s="488">
        <v>24.817013160683409</v>
      </c>
      <c r="Q45" s="488">
        <v>6.159718515390745</v>
      </c>
      <c r="R45" s="488">
        <v>2.7799323825162316</v>
      </c>
      <c r="S45" s="488">
        <v>0</v>
      </c>
      <c r="T45" s="488">
        <v>6.1985440815563315</v>
      </c>
      <c r="U45" s="488">
        <v>0.78727736837772433</v>
      </c>
      <c r="V45" s="488">
        <v>0.33977160960623287</v>
      </c>
      <c r="W45" s="488">
        <v>0.23013539018142376</v>
      </c>
      <c r="X45" s="488">
        <v>0.40691550524634501</v>
      </c>
      <c r="Y45" s="488">
        <v>0.3546861342663663</v>
      </c>
      <c r="Z45" s="487"/>
      <c r="AA45" s="487"/>
      <c r="AB45" s="487"/>
      <c r="AC45" s="487"/>
      <c r="AD45" s="487"/>
      <c r="AE45" s="480">
        <v>1</v>
      </c>
      <c r="AF45" s="480"/>
      <c r="AG45" s="488">
        <v>1</v>
      </c>
      <c r="AH45" s="488">
        <v>1</v>
      </c>
      <c r="AI45" s="488">
        <v>1.0944772290625775</v>
      </c>
      <c r="AJ45" s="488">
        <v>1.1900788518673768</v>
      </c>
      <c r="AK45" s="488">
        <v>1.3017773885594424</v>
      </c>
      <c r="AL45" s="488">
        <v>1.411134759640805</v>
      </c>
      <c r="AM45" s="488">
        <v>1.5095043177058032</v>
      </c>
      <c r="AN45" s="488">
        <v>1.5083435777071164</v>
      </c>
      <c r="AO45" s="488">
        <v>1.5592970348747495</v>
      </c>
      <c r="AP45" s="488">
        <v>1.6061409674388625</v>
      </c>
      <c r="AQ45" s="488"/>
      <c r="AR45" s="488"/>
      <c r="AS45" s="488"/>
      <c r="AT45" s="488"/>
      <c r="AU45" s="488"/>
      <c r="AV45" s="488"/>
      <c r="AW45" s="488"/>
      <c r="AX45" s="488"/>
      <c r="AY45" s="488"/>
      <c r="AZ45" s="488"/>
      <c r="BA45" s="488" t="s">
        <v>283</v>
      </c>
      <c r="BB45" s="488" t="s">
        <v>283</v>
      </c>
      <c r="BC45" s="488" t="s">
        <v>283</v>
      </c>
      <c r="BD45" s="488" t="s">
        <v>283</v>
      </c>
      <c r="BE45" s="488" t="s">
        <v>283</v>
      </c>
      <c r="BF45" s="480"/>
      <c r="BH45" s="474">
        <v>1</v>
      </c>
      <c r="BI45" s="474">
        <v>1</v>
      </c>
      <c r="BJ45" s="490">
        <v>0.91367821407897398</v>
      </c>
      <c r="BK45" s="490">
        <v>0.84028045572852572</v>
      </c>
      <c r="BL45" s="490">
        <v>0.76818049598065941</v>
      </c>
      <c r="BM45" s="490">
        <v>0.70864954120649915</v>
      </c>
      <c r="BN45" s="490">
        <v>0.66246912199617591</v>
      </c>
      <c r="BO45" s="490">
        <v>0.66297892256095492</v>
      </c>
      <c r="BP45" s="490">
        <v>0.64131462937100048</v>
      </c>
      <c r="BQ45" s="490">
        <v>0.62261035629680173</v>
      </c>
      <c r="BR45" s="474">
        <v>1</v>
      </c>
    </row>
    <row r="46" spans="1:71" s="474" customFormat="1" ht="13.15">
      <c r="A46" s="480" t="s">
        <v>103</v>
      </c>
      <c r="B46" s="480" t="s">
        <v>172</v>
      </c>
      <c r="C46" s="480" t="s">
        <v>173</v>
      </c>
      <c r="D46" s="480" t="s">
        <v>223</v>
      </c>
      <c r="E46" s="480" t="s">
        <v>69</v>
      </c>
      <c r="F46" s="480" t="s">
        <v>29</v>
      </c>
      <c r="G46" s="480">
        <v>2010</v>
      </c>
      <c r="H46" s="480">
        <v>30</v>
      </c>
      <c r="I46" s="480">
        <v>1</v>
      </c>
      <c r="J46" s="480">
        <v>0.15</v>
      </c>
      <c r="K46" s="480"/>
      <c r="L46" s="480"/>
      <c r="M46" s="480">
        <v>0</v>
      </c>
      <c r="N46" s="480"/>
      <c r="O46" s="480"/>
      <c r="P46" s="488">
        <v>0.50842623851333946</v>
      </c>
      <c r="Q46" s="488">
        <v>0</v>
      </c>
      <c r="R46" s="488">
        <v>0</v>
      </c>
      <c r="S46" s="488">
        <v>8.4280192773894527</v>
      </c>
      <c r="T46" s="488">
        <v>4.3778315365301038E-2</v>
      </c>
      <c r="U46" s="488">
        <v>0</v>
      </c>
      <c r="V46" s="488">
        <v>4.01940044733536E-3</v>
      </c>
      <c r="W46" s="488">
        <v>2.7224354951695868E-3</v>
      </c>
      <c r="X46" s="488">
        <v>0</v>
      </c>
      <c r="Y46" s="488">
        <v>0</v>
      </c>
      <c r="Z46" s="481"/>
      <c r="AA46" s="487"/>
      <c r="AB46" s="487"/>
      <c r="AC46" s="481"/>
      <c r="AD46" s="481"/>
      <c r="AE46" s="480">
        <v>1</v>
      </c>
      <c r="AF46" s="480"/>
      <c r="AG46" s="488">
        <v>1</v>
      </c>
      <c r="AH46" s="488">
        <v>1</v>
      </c>
      <c r="AI46" s="488">
        <v>1.0944772290625775</v>
      </c>
      <c r="AJ46" s="488">
        <v>1.1900788518673768</v>
      </c>
      <c r="AK46" s="488">
        <v>1.3017773885594424</v>
      </c>
      <c r="AL46" s="488">
        <v>1.411134759640805</v>
      </c>
      <c r="AM46" s="488">
        <v>1.5095043177058032</v>
      </c>
      <c r="AN46" s="488">
        <v>1.5083435777071164</v>
      </c>
      <c r="AO46" s="488">
        <v>1.5592970348747495</v>
      </c>
      <c r="AP46" s="488">
        <v>1.6061409674388625</v>
      </c>
      <c r="AQ46" s="488"/>
      <c r="AR46" s="488"/>
      <c r="AS46" s="488"/>
      <c r="AT46" s="488"/>
      <c r="AU46" s="488"/>
      <c r="AV46" s="488"/>
      <c r="AW46" s="488"/>
      <c r="AX46" s="488"/>
      <c r="AY46" s="488"/>
      <c r="AZ46" s="488"/>
      <c r="BA46" s="488" t="s">
        <v>283</v>
      </c>
      <c r="BB46" s="488" t="s">
        <v>283</v>
      </c>
      <c r="BC46" s="488" t="s">
        <v>283</v>
      </c>
      <c r="BD46" s="488" t="s">
        <v>283</v>
      </c>
      <c r="BE46" s="488" t="s">
        <v>283</v>
      </c>
      <c r="BF46" s="480"/>
      <c r="BH46" s="474">
        <v>1</v>
      </c>
      <c r="BI46" s="474">
        <v>1</v>
      </c>
      <c r="BJ46" s="490">
        <v>0.91367821407897398</v>
      </c>
      <c r="BK46" s="490">
        <v>0.84028045572852572</v>
      </c>
      <c r="BL46" s="490">
        <v>0.76818049598065941</v>
      </c>
      <c r="BM46" s="490">
        <v>0.70864954120649915</v>
      </c>
      <c r="BN46" s="490">
        <v>0.66246912199617591</v>
      </c>
      <c r="BO46" s="490">
        <v>0.66297892256095492</v>
      </c>
      <c r="BP46" s="490">
        <v>0.64131462937100048</v>
      </c>
      <c r="BQ46" s="490">
        <v>0.62261035629680173</v>
      </c>
      <c r="BR46" s="474">
        <v>1</v>
      </c>
    </row>
    <row r="47" spans="1:71" s="474" customFormat="1" ht="13.15">
      <c r="A47" s="480" t="s">
        <v>11</v>
      </c>
      <c r="B47" s="480" t="s">
        <v>175</v>
      </c>
      <c r="C47" s="480" t="s">
        <v>176</v>
      </c>
      <c r="D47" s="480" t="s">
        <v>223</v>
      </c>
      <c r="E47" s="480" t="s">
        <v>17</v>
      </c>
      <c r="F47" s="480"/>
      <c r="G47" s="480">
        <v>2010</v>
      </c>
      <c r="H47" s="480">
        <v>50</v>
      </c>
      <c r="I47" s="480">
        <v>1</v>
      </c>
      <c r="J47" s="480"/>
      <c r="K47" s="591">
        <v>100</v>
      </c>
      <c r="L47" s="591">
        <v>1</v>
      </c>
      <c r="M47" s="480"/>
      <c r="N47" s="480"/>
      <c r="O47" s="480"/>
      <c r="P47" s="592">
        <v>47.619377567277368</v>
      </c>
      <c r="Q47" s="592">
        <v>16.677315475740425</v>
      </c>
      <c r="R47" s="592">
        <v>14.927483576790959</v>
      </c>
      <c r="S47" s="592">
        <v>29.288916416893738</v>
      </c>
      <c r="T47" s="592">
        <v>3.9910178637681097</v>
      </c>
      <c r="U47" s="592">
        <v>47.831544918844173</v>
      </c>
      <c r="V47" s="592">
        <v>16.794429140493914</v>
      </c>
      <c r="W47" s="592">
        <v>15.059811258057348</v>
      </c>
      <c r="X47" s="592">
        <v>29.477138312691942</v>
      </c>
      <c r="Y47" s="592">
        <v>4.0292036177497721</v>
      </c>
      <c r="Z47" s="592">
        <v>0</v>
      </c>
      <c r="AA47" s="592">
        <v>0</v>
      </c>
      <c r="AB47" s="592">
        <v>0</v>
      </c>
      <c r="AC47" s="592">
        <v>0</v>
      </c>
      <c r="AD47" s="592">
        <v>0</v>
      </c>
      <c r="AE47" s="480">
        <v>1</v>
      </c>
      <c r="AF47" s="480"/>
      <c r="AG47" s="480">
        <v>1</v>
      </c>
      <c r="AH47" s="480"/>
      <c r="AI47" s="480"/>
      <c r="AJ47" s="480"/>
      <c r="AK47" s="480"/>
      <c r="AL47" s="480"/>
      <c r="AM47" s="480"/>
      <c r="AN47" s="480"/>
      <c r="AO47" s="480"/>
      <c r="AP47" s="480">
        <v>1</v>
      </c>
      <c r="AQ47" s="488">
        <v>0</v>
      </c>
      <c r="AR47" s="488">
        <v>0</v>
      </c>
      <c r="AS47" s="488">
        <v>0</v>
      </c>
      <c r="AT47" s="488">
        <v>0</v>
      </c>
      <c r="AU47" s="488">
        <v>0</v>
      </c>
      <c r="AV47" s="488">
        <v>0</v>
      </c>
      <c r="AW47" s="488">
        <v>0</v>
      </c>
      <c r="AX47" s="488">
        <v>0</v>
      </c>
      <c r="AY47" s="488">
        <v>0</v>
      </c>
      <c r="AZ47" s="488">
        <v>0</v>
      </c>
      <c r="BA47" s="488">
        <v>0</v>
      </c>
      <c r="BB47" s="488">
        <v>0</v>
      </c>
      <c r="BC47" s="488">
        <v>0</v>
      </c>
      <c r="BD47" s="488">
        <v>0</v>
      </c>
      <c r="BE47" s="488">
        <v>0</v>
      </c>
      <c r="BF47" s="480"/>
      <c r="BI47" s="474" t="s">
        <v>283</v>
      </c>
      <c r="BR47" s="474">
        <v>1</v>
      </c>
    </row>
    <row r="48" spans="1:71" s="474" customFormat="1" ht="13.15">
      <c r="A48" s="480" t="s">
        <v>11</v>
      </c>
      <c r="B48" s="480"/>
      <c r="C48" s="480"/>
      <c r="D48" s="480"/>
      <c r="E48" s="480" t="s">
        <v>21</v>
      </c>
      <c r="F48" s="480"/>
      <c r="G48" s="480"/>
      <c r="H48" s="480"/>
      <c r="I48" s="480"/>
      <c r="J48" s="480"/>
      <c r="K48" s="480"/>
      <c r="L48" s="480"/>
      <c r="M48" s="480"/>
      <c r="N48" s="480"/>
      <c r="O48" s="480"/>
      <c r="P48" s="480"/>
      <c r="Q48" s="480"/>
      <c r="R48" s="480"/>
      <c r="S48" s="480"/>
      <c r="T48" s="480"/>
      <c r="U48" s="480"/>
      <c r="V48" s="480"/>
      <c r="W48" s="480"/>
      <c r="X48" s="480"/>
      <c r="Y48" s="480"/>
      <c r="Z48" s="480"/>
      <c r="AA48" s="480"/>
      <c r="AB48" s="480"/>
      <c r="AC48" s="480"/>
      <c r="AD48" s="480"/>
      <c r="AE48" s="480"/>
      <c r="AF48" s="480"/>
      <c r="AG48" s="480"/>
      <c r="AH48" s="480"/>
      <c r="AI48" s="480"/>
      <c r="AJ48" s="480"/>
      <c r="AK48" s="480"/>
      <c r="AL48" s="480"/>
      <c r="AM48" s="480"/>
      <c r="AN48" s="480"/>
      <c r="AO48" s="480"/>
      <c r="AP48" s="480"/>
      <c r="AQ48" s="488">
        <v>0</v>
      </c>
      <c r="AR48" s="488">
        <v>0</v>
      </c>
      <c r="AS48" s="488">
        <v>0</v>
      </c>
      <c r="AT48" s="488">
        <v>0</v>
      </c>
      <c r="AU48" s="488">
        <v>0</v>
      </c>
      <c r="AV48" s="488">
        <v>0</v>
      </c>
      <c r="AW48" s="488">
        <v>0</v>
      </c>
      <c r="AX48" s="488">
        <v>0</v>
      </c>
      <c r="AY48" s="488">
        <v>0</v>
      </c>
      <c r="AZ48" s="488">
        <v>0</v>
      </c>
      <c r="BA48" s="488">
        <v>0</v>
      </c>
      <c r="BB48" s="488">
        <v>0</v>
      </c>
      <c r="BC48" s="488">
        <v>0</v>
      </c>
      <c r="BD48" s="488">
        <v>0</v>
      </c>
      <c r="BE48" s="488">
        <v>0</v>
      </c>
      <c r="BF48" s="480"/>
      <c r="BI48" s="474" t="s">
        <v>283</v>
      </c>
    </row>
    <row r="49" spans="1:73" s="474" customFormat="1" ht="13.15">
      <c r="A49" s="480" t="s">
        <v>11</v>
      </c>
      <c r="B49" s="480"/>
      <c r="C49" s="480"/>
      <c r="D49" s="480"/>
      <c r="E49" s="480" t="s">
        <v>19</v>
      </c>
      <c r="F49" s="480"/>
      <c r="G49" s="480"/>
      <c r="H49" s="480"/>
      <c r="I49" s="480"/>
      <c r="J49" s="480"/>
      <c r="K49" s="480"/>
      <c r="L49" s="480"/>
      <c r="M49" s="480"/>
      <c r="N49" s="480"/>
      <c r="O49" s="480"/>
      <c r="P49" s="480"/>
      <c r="Q49" s="480"/>
      <c r="R49" s="480"/>
      <c r="S49" s="480"/>
      <c r="T49" s="480"/>
      <c r="U49" s="480"/>
      <c r="V49" s="480"/>
      <c r="W49" s="480"/>
      <c r="X49" s="480"/>
      <c r="Y49" s="480"/>
      <c r="Z49" s="480"/>
      <c r="AA49" s="480"/>
      <c r="AB49" s="480"/>
      <c r="AC49" s="480"/>
      <c r="AD49" s="480"/>
      <c r="AE49" s="480"/>
      <c r="AF49" s="480"/>
      <c r="AG49" s="480"/>
      <c r="AH49" s="480"/>
      <c r="AI49" s="480"/>
      <c r="AJ49" s="480"/>
      <c r="AK49" s="480"/>
      <c r="AL49" s="480"/>
      <c r="AM49" s="480"/>
      <c r="AN49" s="480"/>
      <c r="AO49" s="480"/>
      <c r="AP49" s="480"/>
      <c r="AQ49" s="488">
        <v>0</v>
      </c>
      <c r="AR49" s="488">
        <v>0</v>
      </c>
      <c r="AS49" s="488">
        <v>0</v>
      </c>
      <c r="AT49" s="488">
        <v>0</v>
      </c>
      <c r="AU49" s="488">
        <v>0</v>
      </c>
      <c r="AV49" s="488">
        <v>0</v>
      </c>
      <c r="AW49" s="488">
        <v>0</v>
      </c>
      <c r="AX49" s="488">
        <v>0</v>
      </c>
      <c r="AY49" s="488">
        <v>0</v>
      </c>
      <c r="AZ49" s="488">
        <v>0</v>
      </c>
      <c r="BA49" s="488">
        <v>0</v>
      </c>
      <c r="BB49" s="488">
        <v>0</v>
      </c>
      <c r="BC49" s="488">
        <v>0</v>
      </c>
      <c r="BD49" s="488">
        <v>0</v>
      </c>
      <c r="BE49" s="488">
        <v>0</v>
      </c>
      <c r="BF49" s="480"/>
      <c r="BI49" s="474" t="s">
        <v>283</v>
      </c>
    </row>
    <row r="50" spans="1:73" s="474" customFormat="1" ht="13.15">
      <c r="A50" s="480" t="s">
        <v>11</v>
      </c>
      <c r="B50" s="480"/>
      <c r="C50" s="480"/>
      <c r="D50" s="480"/>
      <c r="E50" s="480" t="s">
        <v>23</v>
      </c>
      <c r="F50" s="480"/>
      <c r="G50" s="480"/>
      <c r="H50" s="480"/>
      <c r="I50" s="480"/>
      <c r="J50" s="480"/>
      <c r="K50" s="480"/>
      <c r="L50" s="480"/>
      <c r="M50" s="480"/>
      <c r="N50" s="480"/>
      <c r="O50" s="480"/>
      <c r="P50" s="480"/>
      <c r="Q50" s="480"/>
      <c r="R50" s="480"/>
      <c r="S50" s="480"/>
      <c r="T50" s="480"/>
      <c r="U50" s="480"/>
      <c r="V50" s="480"/>
      <c r="W50" s="480"/>
      <c r="X50" s="480"/>
      <c r="Y50" s="480"/>
      <c r="Z50" s="480"/>
      <c r="AA50" s="480"/>
      <c r="AB50" s="480"/>
      <c r="AC50" s="480"/>
      <c r="AD50" s="480"/>
      <c r="AE50" s="480"/>
      <c r="AF50" s="480"/>
      <c r="AG50" s="480"/>
      <c r="AH50" s="480"/>
      <c r="AI50" s="480"/>
      <c r="AJ50" s="480"/>
      <c r="AK50" s="480"/>
      <c r="AL50" s="480"/>
      <c r="AM50" s="480"/>
      <c r="AN50" s="480"/>
      <c r="AO50" s="480"/>
      <c r="AP50" s="480"/>
      <c r="AQ50" s="488">
        <v>0</v>
      </c>
      <c r="AR50" s="488">
        <v>0</v>
      </c>
      <c r="AS50" s="488">
        <v>0</v>
      </c>
      <c r="AT50" s="488">
        <v>0</v>
      </c>
      <c r="AU50" s="488">
        <v>0</v>
      </c>
      <c r="AV50" s="488">
        <v>0</v>
      </c>
      <c r="AW50" s="488">
        <v>0</v>
      </c>
      <c r="AX50" s="488">
        <v>0</v>
      </c>
      <c r="AY50" s="488">
        <v>0</v>
      </c>
      <c r="AZ50" s="488">
        <v>0</v>
      </c>
      <c r="BA50" s="488">
        <v>0</v>
      </c>
      <c r="BB50" s="488">
        <v>0</v>
      </c>
      <c r="BC50" s="488">
        <v>0</v>
      </c>
      <c r="BD50" s="488">
        <v>0</v>
      </c>
      <c r="BE50" s="488">
        <v>0</v>
      </c>
      <c r="BF50" s="480"/>
      <c r="BI50" s="474" t="s">
        <v>283</v>
      </c>
    </row>
    <row r="51" spans="1:73" s="474" customFormat="1" ht="13.15">
      <c r="A51" s="480" t="s">
        <v>11</v>
      </c>
      <c r="B51" s="480"/>
      <c r="C51" s="480"/>
      <c r="D51" s="480"/>
      <c r="E51" s="480" t="s">
        <v>25</v>
      </c>
      <c r="F51" s="480"/>
      <c r="G51" s="480"/>
      <c r="H51" s="480"/>
      <c r="I51" s="480"/>
      <c r="J51" s="480"/>
      <c r="K51" s="480"/>
      <c r="L51" s="480"/>
      <c r="M51" s="480"/>
      <c r="N51" s="480"/>
      <c r="O51" s="480"/>
      <c r="P51" s="480"/>
      <c r="Q51" s="480"/>
      <c r="R51" s="480"/>
      <c r="S51" s="480"/>
      <c r="T51" s="480"/>
      <c r="U51" s="480"/>
      <c r="V51" s="480"/>
      <c r="W51" s="480"/>
      <c r="X51" s="480"/>
      <c r="Y51" s="480"/>
      <c r="Z51" s="480"/>
      <c r="AA51" s="480"/>
      <c r="AB51" s="480"/>
      <c r="AC51" s="480"/>
      <c r="AD51" s="480"/>
      <c r="AE51" s="480"/>
      <c r="AF51" s="480"/>
      <c r="AG51" s="480"/>
      <c r="AH51" s="480"/>
      <c r="AI51" s="480"/>
      <c r="AJ51" s="480"/>
      <c r="AK51" s="480"/>
      <c r="AL51" s="480"/>
      <c r="AM51" s="480"/>
      <c r="AN51" s="480"/>
      <c r="AO51" s="480"/>
      <c r="AP51" s="480"/>
      <c r="AQ51" s="488">
        <v>0</v>
      </c>
      <c r="AR51" s="488">
        <v>0</v>
      </c>
      <c r="AS51" s="488">
        <v>0</v>
      </c>
      <c r="AT51" s="488">
        <v>0</v>
      </c>
      <c r="AU51" s="488">
        <v>0</v>
      </c>
      <c r="AV51" s="488">
        <v>0</v>
      </c>
      <c r="AW51" s="488">
        <v>0</v>
      </c>
      <c r="AX51" s="488">
        <v>0</v>
      </c>
      <c r="AY51" s="488">
        <v>0</v>
      </c>
      <c r="AZ51" s="488">
        <v>0</v>
      </c>
      <c r="BA51" s="488">
        <v>0</v>
      </c>
      <c r="BB51" s="488">
        <v>0</v>
      </c>
      <c r="BC51" s="488">
        <v>0</v>
      </c>
      <c r="BD51" s="488">
        <v>0</v>
      </c>
      <c r="BE51" s="488">
        <v>0</v>
      </c>
      <c r="BF51" s="480"/>
      <c r="BI51" s="474" t="s">
        <v>283</v>
      </c>
    </row>
    <row r="52" spans="1:73" s="474" customFormat="1" ht="13.15">
      <c r="A52" s="480" t="s">
        <v>11</v>
      </c>
      <c r="B52" s="480"/>
      <c r="C52" s="480"/>
      <c r="D52" s="480"/>
      <c r="E52" s="480" t="s">
        <v>27</v>
      </c>
      <c r="F52" s="480"/>
      <c r="G52" s="480"/>
      <c r="H52" s="480"/>
      <c r="I52" s="480"/>
      <c r="J52" s="480"/>
      <c r="K52" s="480"/>
      <c r="L52" s="480"/>
      <c r="M52" s="480"/>
      <c r="N52" s="480"/>
      <c r="O52" s="480"/>
      <c r="P52" s="480"/>
      <c r="Q52" s="480"/>
      <c r="R52" s="480"/>
      <c r="S52" s="480"/>
      <c r="T52" s="480"/>
      <c r="U52" s="480"/>
      <c r="V52" s="480"/>
      <c r="W52" s="480"/>
      <c r="X52" s="480"/>
      <c r="Y52" s="480"/>
      <c r="Z52" s="480"/>
      <c r="AA52" s="480"/>
      <c r="AB52" s="480"/>
      <c r="AC52" s="480"/>
      <c r="AD52" s="480"/>
      <c r="AE52" s="480"/>
      <c r="AF52" s="480"/>
      <c r="AG52" s="480"/>
      <c r="AH52" s="480"/>
      <c r="AI52" s="480"/>
      <c r="AJ52" s="480"/>
      <c r="AK52" s="480"/>
      <c r="AL52" s="480"/>
      <c r="AM52" s="480"/>
      <c r="AN52" s="480"/>
      <c r="AO52" s="480"/>
      <c r="AP52" s="480"/>
      <c r="AQ52" s="488">
        <v>1</v>
      </c>
      <c r="AR52" s="488">
        <v>1</v>
      </c>
      <c r="AS52" s="488">
        <v>1</v>
      </c>
      <c r="AT52" s="488">
        <v>1</v>
      </c>
      <c r="AU52" s="488">
        <v>1</v>
      </c>
      <c r="AV52" s="488">
        <v>1</v>
      </c>
      <c r="AW52" s="488">
        <v>1</v>
      </c>
      <c r="AX52" s="488">
        <v>1</v>
      </c>
      <c r="AY52" s="488">
        <v>1</v>
      </c>
      <c r="AZ52" s="488">
        <v>1</v>
      </c>
      <c r="BA52" s="488">
        <v>1</v>
      </c>
      <c r="BB52" s="488">
        <v>1</v>
      </c>
      <c r="BC52" s="488">
        <v>1</v>
      </c>
      <c r="BD52" s="488">
        <v>1</v>
      </c>
      <c r="BE52" s="488">
        <v>1</v>
      </c>
      <c r="BF52" s="480"/>
      <c r="BI52" s="474" t="s">
        <v>283</v>
      </c>
    </row>
    <row r="53" spans="1:73" s="474" customFormat="1" ht="13.15">
      <c r="A53" s="480" t="s">
        <v>11</v>
      </c>
      <c r="B53" s="480"/>
      <c r="C53" s="480"/>
      <c r="D53" s="480"/>
      <c r="E53" s="480" t="s">
        <v>29</v>
      </c>
      <c r="F53" s="480"/>
      <c r="G53" s="480"/>
      <c r="H53" s="480"/>
      <c r="I53" s="480"/>
      <c r="J53" s="480"/>
      <c r="K53" s="480"/>
      <c r="L53" s="480"/>
      <c r="M53" s="480"/>
      <c r="N53" s="480"/>
      <c r="O53" s="480"/>
      <c r="P53" s="480"/>
      <c r="Q53" s="480"/>
      <c r="R53" s="480"/>
      <c r="S53" s="480"/>
      <c r="T53" s="480"/>
      <c r="U53" s="480"/>
      <c r="V53" s="480"/>
      <c r="W53" s="480"/>
      <c r="X53" s="480"/>
      <c r="Y53" s="480"/>
      <c r="Z53" s="480"/>
      <c r="AA53" s="480"/>
      <c r="AB53" s="480"/>
      <c r="AC53" s="480"/>
      <c r="AD53" s="480"/>
      <c r="AE53" s="480"/>
      <c r="AF53" s="480"/>
      <c r="AG53" s="480"/>
      <c r="AH53" s="480"/>
      <c r="AI53" s="480"/>
      <c r="AJ53" s="480"/>
      <c r="AK53" s="480"/>
      <c r="AL53" s="480"/>
      <c r="AM53" s="480"/>
      <c r="AN53" s="480"/>
      <c r="AO53" s="480"/>
      <c r="AP53" s="480"/>
      <c r="AQ53" s="488">
        <v>0</v>
      </c>
      <c r="AR53" s="488">
        <v>0</v>
      </c>
      <c r="AS53" s="488">
        <v>0</v>
      </c>
      <c r="AT53" s="488">
        <v>0</v>
      </c>
      <c r="AU53" s="488">
        <v>0</v>
      </c>
      <c r="AV53" s="488">
        <v>0</v>
      </c>
      <c r="AW53" s="488">
        <v>0</v>
      </c>
      <c r="AX53" s="488">
        <v>0</v>
      </c>
      <c r="AY53" s="488">
        <v>0</v>
      </c>
      <c r="AZ53" s="488">
        <v>0</v>
      </c>
      <c r="BA53" s="488">
        <v>0</v>
      </c>
      <c r="BB53" s="488">
        <v>0</v>
      </c>
      <c r="BC53" s="488">
        <v>0</v>
      </c>
      <c r="BD53" s="488">
        <v>0</v>
      </c>
      <c r="BE53" s="488">
        <v>0</v>
      </c>
      <c r="BF53" s="480"/>
      <c r="BI53" s="474" t="s">
        <v>283</v>
      </c>
    </row>
    <row r="54" spans="1:73" s="474" customFormat="1" ht="13.9" thickBot="1">
      <c r="A54" s="480" t="s">
        <v>11</v>
      </c>
      <c r="B54" s="480"/>
      <c r="C54" s="480"/>
      <c r="D54" s="480"/>
      <c r="E54" s="480"/>
      <c r="F54" s="480" t="s">
        <v>13</v>
      </c>
      <c r="G54" s="480"/>
      <c r="H54" s="480"/>
      <c r="I54" s="480"/>
      <c r="J54" s="480"/>
      <c r="K54" s="486"/>
      <c r="L54" s="486"/>
      <c r="M54" s="486"/>
      <c r="N54" s="486"/>
      <c r="O54" s="486"/>
      <c r="P54" s="486"/>
      <c r="Q54" s="486"/>
      <c r="R54" s="486"/>
      <c r="S54" s="486"/>
      <c r="T54" s="486"/>
      <c r="U54" s="487"/>
      <c r="V54" s="487"/>
      <c r="W54" s="487"/>
      <c r="X54" s="487"/>
      <c r="Y54" s="480"/>
      <c r="Z54" s="487"/>
      <c r="AA54" s="487"/>
      <c r="AB54" s="487"/>
      <c r="AC54" s="487"/>
      <c r="AD54" s="480"/>
      <c r="AE54" s="487"/>
      <c r="AF54" s="480"/>
      <c r="AG54" s="568"/>
      <c r="AH54" s="568"/>
      <c r="AI54" s="568"/>
      <c r="AJ54" s="568"/>
      <c r="AK54" s="568"/>
      <c r="AL54" s="568"/>
      <c r="AM54" s="568"/>
      <c r="AN54" s="568"/>
      <c r="AO54" s="568"/>
      <c r="AP54" s="568"/>
      <c r="AQ54" s="569"/>
      <c r="AR54" s="569"/>
      <c r="AS54" s="569"/>
      <c r="AT54" s="569"/>
      <c r="AU54" s="569"/>
      <c r="AV54" s="569"/>
      <c r="AW54" s="569"/>
      <c r="AX54" s="569"/>
      <c r="AY54" s="569"/>
      <c r="AZ54" s="569"/>
      <c r="BA54" s="569" t="s">
        <v>283</v>
      </c>
      <c r="BB54" s="569" t="s">
        <v>283</v>
      </c>
      <c r="BC54" s="569" t="s">
        <v>283</v>
      </c>
      <c r="BD54" s="569" t="s">
        <v>283</v>
      </c>
      <c r="BE54" s="569" t="s">
        <v>283</v>
      </c>
      <c r="BF54" s="568"/>
      <c r="BH54" s="570"/>
      <c r="BI54" s="570" t="s">
        <v>283</v>
      </c>
      <c r="BJ54" s="570"/>
      <c r="BK54" s="570"/>
      <c r="BL54" s="570"/>
      <c r="BM54" s="570"/>
      <c r="BN54" s="570"/>
      <c r="BO54" s="570"/>
      <c r="BP54" s="570"/>
      <c r="BQ54" s="570"/>
      <c r="BR54" s="570"/>
      <c r="BS54" s="571"/>
      <c r="BT54" s="572"/>
      <c r="BU54" s="57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5F7AD-31F1-486F-90F5-B856F14FAC9B}">
  <sheetPr>
    <tabColor rgb="FFFFC000"/>
  </sheetPr>
  <dimension ref="A1"/>
  <sheetViews>
    <sheetView workbookViewId="0">
      <selection sqref="A1:E1"/>
    </sheetView>
  </sheetViews>
  <sheetFormatPr defaultRowHeight="14.4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8F822-34EF-4447-BA75-4A27ED21C148}">
  <sheetPr>
    <tabColor rgb="FFFFC000"/>
  </sheetPr>
  <dimension ref="A4:AX27"/>
  <sheetViews>
    <sheetView workbookViewId="0">
      <selection activeCell="B9" sqref="B9"/>
    </sheetView>
  </sheetViews>
  <sheetFormatPr defaultColWidth="9.140625" defaultRowHeight="15.6"/>
  <cols>
    <col min="1" max="1" width="14.85546875" style="590" bestFit="1" customWidth="1"/>
    <col min="2" max="2" width="12.5703125" style="590" bestFit="1" customWidth="1"/>
    <col min="3" max="3" width="39.42578125" style="590" bestFit="1" customWidth="1"/>
    <col min="4" max="4" width="8" style="590" bestFit="1" customWidth="1"/>
    <col min="5" max="5" width="9.28515625" style="590" bestFit="1" customWidth="1"/>
    <col min="6" max="6" width="11.28515625" style="590" bestFit="1" customWidth="1"/>
    <col min="7" max="7" width="13.42578125" style="590" bestFit="1" customWidth="1"/>
    <col min="8" max="8" width="12.28515625" style="590" bestFit="1" customWidth="1"/>
    <col min="9" max="9" width="10.140625" style="590" bestFit="1" customWidth="1"/>
    <col min="10" max="10" width="4.42578125" style="590" bestFit="1" customWidth="1"/>
    <col min="11" max="11" width="10" style="590" bestFit="1" customWidth="1"/>
    <col min="12" max="12" width="10.85546875" style="590" bestFit="1" customWidth="1"/>
    <col min="13" max="13" width="6.140625" style="590" bestFit="1" customWidth="1"/>
    <col min="14" max="15" width="9.140625" style="590"/>
    <col min="16" max="16" width="5" style="590" bestFit="1" customWidth="1"/>
    <col min="17" max="18" width="6.5703125" style="590" bestFit="1" customWidth="1"/>
    <col min="19" max="19" width="5" style="590" bestFit="1" customWidth="1"/>
    <col min="20" max="20" width="6.5703125" style="590" bestFit="1" customWidth="1"/>
    <col min="21" max="16384" width="9.140625" style="590"/>
  </cols>
  <sheetData>
    <row r="4" spans="1:50" s="579" customFormat="1" ht="17.25" customHeight="1">
      <c r="F4" s="580" t="s">
        <v>213</v>
      </c>
      <c r="G4" s="581"/>
      <c r="H4" s="581"/>
      <c r="I4" s="581"/>
      <c r="J4" s="581"/>
      <c r="K4" s="581"/>
      <c r="L4" s="581"/>
      <c r="M4" s="581"/>
      <c r="P4" s="581"/>
      <c r="Q4" s="581"/>
      <c r="R4" s="581"/>
      <c r="S4" s="581"/>
      <c r="T4" s="581"/>
    </row>
    <row r="5" spans="1:50" s="579" customFormat="1" ht="15.75" customHeight="1">
      <c r="A5" s="731" t="s">
        <v>1</v>
      </c>
      <c r="B5" s="731" t="s">
        <v>91</v>
      </c>
      <c r="C5" s="731" t="s">
        <v>214</v>
      </c>
      <c r="D5" s="731" t="s">
        <v>197</v>
      </c>
      <c r="E5" s="731" t="s">
        <v>215</v>
      </c>
      <c r="F5" s="731" t="s">
        <v>216</v>
      </c>
      <c r="G5" s="731" t="s">
        <v>284</v>
      </c>
      <c r="H5" s="731" t="s">
        <v>224</v>
      </c>
      <c r="I5" s="731" t="s">
        <v>285</v>
      </c>
      <c r="J5" s="731" t="s">
        <v>220</v>
      </c>
      <c r="K5" s="731" t="s">
        <v>219</v>
      </c>
      <c r="L5" s="731" t="s">
        <v>286</v>
      </c>
      <c r="M5" s="731" t="s">
        <v>287</v>
      </c>
      <c r="P5" s="581"/>
      <c r="Q5" s="581"/>
      <c r="R5" s="581"/>
      <c r="S5" s="581"/>
      <c r="T5" s="581"/>
    </row>
    <row r="6" spans="1:50" s="579" customFormat="1">
      <c r="A6" s="582" t="s">
        <v>11</v>
      </c>
      <c r="B6" s="582" t="s">
        <v>178</v>
      </c>
      <c r="C6" s="582" t="s">
        <v>179</v>
      </c>
      <c r="D6" s="582" t="s">
        <v>223</v>
      </c>
      <c r="E6" s="582" t="s">
        <v>38</v>
      </c>
      <c r="F6" s="583" t="s">
        <v>32</v>
      </c>
      <c r="G6" s="584">
        <v>2010</v>
      </c>
      <c r="H6" s="584">
        <v>50</v>
      </c>
      <c r="I6" s="584"/>
      <c r="J6" s="584">
        <v>1</v>
      </c>
      <c r="K6" s="584">
        <v>1</v>
      </c>
      <c r="L6" s="584"/>
      <c r="M6" s="584"/>
      <c r="P6" s="581"/>
      <c r="Q6" s="581"/>
      <c r="R6" s="581"/>
      <c r="S6" s="581"/>
      <c r="T6" s="581"/>
    </row>
    <row r="7" spans="1:50" s="579" customFormat="1">
      <c r="A7" s="582" t="s">
        <v>11</v>
      </c>
      <c r="B7" s="582" t="s">
        <v>180</v>
      </c>
      <c r="C7" s="582" t="s">
        <v>181</v>
      </c>
      <c r="D7" s="582" t="s">
        <v>223</v>
      </c>
      <c r="E7" s="582" t="s">
        <v>79</v>
      </c>
      <c r="F7" s="583" t="s">
        <v>54</v>
      </c>
      <c r="G7" s="584">
        <v>2010</v>
      </c>
      <c r="H7" s="584">
        <v>50</v>
      </c>
      <c r="I7" s="584"/>
      <c r="J7" s="584">
        <v>1</v>
      </c>
      <c r="K7" s="585"/>
      <c r="L7" s="582"/>
      <c r="M7" s="582"/>
      <c r="N7" s="586"/>
      <c r="O7" s="587"/>
      <c r="P7" s="581"/>
      <c r="Q7" s="581"/>
      <c r="R7" s="586"/>
      <c r="S7" s="587"/>
      <c r="T7" s="586"/>
      <c r="U7" s="587"/>
      <c r="V7" s="586"/>
      <c r="W7" s="586"/>
      <c r="X7" s="586"/>
      <c r="Y7" s="586"/>
      <c r="AA7" s="587"/>
      <c r="AB7" s="587"/>
      <c r="AC7" s="586"/>
      <c r="AD7" s="586"/>
      <c r="AE7" s="586"/>
      <c r="AG7" s="587"/>
      <c r="AH7" s="587"/>
      <c r="AI7" s="586"/>
      <c r="AJ7" s="586"/>
      <c r="AK7" s="586"/>
      <c r="AM7" s="587"/>
      <c r="AN7" s="587"/>
      <c r="AO7" s="588"/>
      <c r="AP7" s="586"/>
      <c r="AQ7" s="586"/>
      <c r="AR7" s="586"/>
      <c r="AU7" s="587"/>
      <c r="AV7" s="588"/>
      <c r="AW7" s="586"/>
      <c r="AX7" s="586"/>
    </row>
    <row r="8" spans="1:50" s="579" customFormat="1">
      <c r="A8" s="582" t="s">
        <v>11</v>
      </c>
      <c r="B8" s="582" t="s">
        <v>182</v>
      </c>
      <c r="C8" s="582" t="s">
        <v>183</v>
      </c>
      <c r="D8" s="582" t="s">
        <v>223</v>
      </c>
      <c r="E8" s="582" t="s">
        <v>81</v>
      </c>
      <c r="F8" s="583" t="s">
        <v>56</v>
      </c>
      <c r="G8" s="584">
        <v>2010</v>
      </c>
      <c r="H8" s="584">
        <v>50</v>
      </c>
      <c r="I8" s="584"/>
      <c r="J8" s="584">
        <v>1</v>
      </c>
      <c r="K8" s="585"/>
      <c r="L8" s="582"/>
      <c r="M8" s="582"/>
      <c r="N8" s="586"/>
      <c r="O8" s="587"/>
      <c r="P8" s="581"/>
      <c r="Q8" s="581"/>
      <c r="R8" s="586"/>
      <c r="S8" s="587"/>
      <c r="T8" s="586"/>
      <c r="U8" s="587"/>
      <c r="V8" s="586"/>
      <c r="W8" s="586"/>
      <c r="X8" s="586"/>
      <c r="Y8" s="586"/>
      <c r="AA8" s="587"/>
      <c r="AB8" s="587"/>
      <c r="AC8" s="586"/>
      <c r="AD8" s="586"/>
      <c r="AE8" s="586"/>
      <c r="AG8" s="587"/>
      <c r="AH8" s="587"/>
      <c r="AI8" s="586"/>
      <c r="AJ8" s="586"/>
      <c r="AK8" s="586"/>
      <c r="AM8" s="587"/>
      <c r="AN8" s="587"/>
      <c r="AO8" s="588"/>
      <c r="AP8" s="586"/>
      <c r="AQ8" s="586"/>
      <c r="AR8" s="586"/>
      <c r="AU8" s="587"/>
      <c r="AV8" s="588"/>
      <c r="AW8" s="586"/>
      <c r="AX8" s="586"/>
    </row>
    <row r="9" spans="1:50" s="579" customFormat="1">
      <c r="A9" s="582" t="s">
        <v>11</v>
      </c>
      <c r="B9" s="582" t="s">
        <v>184</v>
      </c>
      <c r="C9" s="582" t="s">
        <v>185</v>
      </c>
      <c r="D9" s="582" t="s">
        <v>223</v>
      </c>
      <c r="E9" s="582" t="s">
        <v>75</v>
      </c>
      <c r="F9" s="583" t="s">
        <v>288</v>
      </c>
      <c r="G9" s="584">
        <v>2010</v>
      </c>
      <c r="H9" s="584">
        <v>50</v>
      </c>
      <c r="I9" s="584"/>
      <c r="J9" s="584">
        <v>1</v>
      </c>
      <c r="K9" s="585"/>
      <c r="L9" s="582"/>
      <c r="M9" s="582"/>
      <c r="N9" s="586"/>
      <c r="O9" s="587"/>
      <c r="P9" s="581"/>
      <c r="Q9" s="581"/>
      <c r="R9" s="586"/>
      <c r="S9" s="587"/>
      <c r="T9" s="586"/>
      <c r="U9" s="587"/>
      <c r="V9" s="586"/>
      <c r="W9" s="586"/>
      <c r="X9" s="586"/>
      <c r="Y9" s="586"/>
      <c r="AA9" s="587"/>
      <c r="AB9" s="587"/>
      <c r="AC9" s="586"/>
      <c r="AD9" s="586"/>
      <c r="AE9" s="586"/>
      <c r="AG9" s="587"/>
      <c r="AH9" s="587"/>
      <c r="AI9" s="586"/>
      <c r="AJ9" s="586"/>
      <c r="AK9" s="586"/>
      <c r="AM9" s="587"/>
      <c r="AN9" s="587"/>
      <c r="AO9" s="588"/>
      <c r="AP9" s="586"/>
      <c r="AQ9" s="586"/>
      <c r="AR9" s="586"/>
      <c r="AU9" s="587"/>
      <c r="AV9" s="588"/>
      <c r="AW9" s="586"/>
      <c r="AX9" s="586"/>
    </row>
    <row r="10" spans="1:50" s="579" customFormat="1">
      <c r="A10" s="582" t="s">
        <v>103</v>
      </c>
      <c r="B10" s="582" t="s">
        <v>186</v>
      </c>
      <c r="C10" s="582" t="s">
        <v>187</v>
      </c>
      <c r="D10" s="582" t="s">
        <v>223</v>
      </c>
      <c r="E10" s="582" t="s">
        <v>77</v>
      </c>
      <c r="F10" s="583" t="s">
        <v>50</v>
      </c>
      <c r="G10" s="584">
        <v>2010</v>
      </c>
      <c r="H10" s="584">
        <v>50</v>
      </c>
      <c r="I10" s="584"/>
      <c r="J10" s="584">
        <v>1</v>
      </c>
      <c r="K10" s="585"/>
      <c r="L10" s="582"/>
      <c r="M10" s="582"/>
      <c r="N10" s="586"/>
      <c r="O10" s="587"/>
      <c r="P10" s="581"/>
      <c r="Q10" s="581"/>
      <c r="R10" s="586"/>
      <c r="S10" s="587"/>
      <c r="T10" s="586"/>
      <c r="U10" s="587"/>
      <c r="V10" s="586"/>
      <c r="W10" s="586"/>
      <c r="X10" s="586"/>
      <c r="Y10" s="586"/>
      <c r="AA10" s="587"/>
      <c r="AB10" s="587"/>
      <c r="AC10" s="586"/>
      <c r="AD10" s="586"/>
      <c r="AE10" s="586"/>
      <c r="AG10" s="587"/>
      <c r="AH10" s="587"/>
      <c r="AI10" s="586"/>
      <c r="AJ10" s="586"/>
      <c r="AK10" s="586"/>
      <c r="AM10" s="587"/>
      <c r="AN10" s="587"/>
      <c r="AO10" s="588"/>
      <c r="AP10" s="586"/>
      <c r="AQ10" s="586"/>
      <c r="AR10" s="586"/>
      <c r="AU10" s="587"/>
      <c r="AV10" s="588"/>
      <c r="AW10" s="586"/>
      <c r="AX10" s="586"/>
    </row>
    <row r="11" spans="1:50">
      <c r="A11" s="582" t="s">
        <v>103</v>
      </c>
      <c r="B11" s="589" t="s">
        <v>188</v>
      </c>
      <c r="C11" s="589" t="s">
        <v>189</v>
      </c>
      <c r="D11" s="589" t="s">
        <v>223</v>
      </c>
      <c r="E11" s="589" t="s">
        <v>71</v>
      </c>
      <c r="F11" s="589" t="s">
        <v>46</v>
      </c>
      <c r="G11" s="584">
        <v>2010</v>
      </c>
      <c r="H11" s="584">
        <v>50</v>
      </c>
      <c r="I11" s="584"/>
      <c r="J11" s="584">
        <v>1</v>
      </c>
      <c r="K11" s="585"/>
      <c r="L11" s="582"/>
      <c r="M11" s="582"/>
    </row>
    <row r="12" spans="1:50">
      <c r="A12" s="582" t="s">
        <v>103</v>
      </c>
      <c r="B12" s="589" t="s">
        <v>190</v>
      </c>
      <c r="C12" s="589" t="s">
        <v>191</v>
      </c>
      <c r="D12" s="589" t="s">
        <v>223</v>
      </c>
      <c r="E12" s="589" t="s">
        <v>73</v>
      </c>
      <c r="F12" s="589" t="s">
        <v>48</v>
      </c>
      <c r="G12" s="584">
        <v>2010</v>
      </c>
      <c r="H12" s="584">
        <v>50</v>
      </c>
      <c r="I12" s="584"/>
      <c r="J12" s="584">
        <v>1</v>
      </c>
      <c r="K12" s="585"/>
      <c r="L12" s="582"/>
      <c r="M12" s="582"/>
    </row>
    <row r="13" spans="1:50">
      <c r="A13" s="582" t="s">
        <v>103</v>
      </c>
      <c r="B13" s="589" t="s">
        <v>182</v>
      </c>
      <c r="C13" s="589" t="s">
        <v>183</v>
      </c>
      <c r="D13" s="589" t="s">
        <v>223</v>
      </c>
      <c r="E13" s="589" t="s">
        <v>81</v>
      </c>
      <c r="F13" s="589" t="s">
        <v>56</v>
      </c>
      <c r="G13" s="584">
        <v>2010</v>
      </c>
      <c r="H13" s="584">
        <v>50</v>
      </c>
      <c r="I13" s="584"/>
      <c r="J13" s="584">
        <v>1</v>
      </c>
      <c r="K13" s="585"/>
      <c r="L13" s="582"/>
      <c r="M13" s="582"/>
    </row>
    <row r="14" spans="1:50">
      <c r="A14" s="582" t="s">
        <v>103</v>
      </c>
      <c r="B14" s="589" t="s">
        <v>192</v>
      </c>
      <c r="C14" s="589" t="s">
        <v>193</v>
      </c>
      <c r="D14" s="589" t="s">
        <v>223</v>
      </c>
      <c r="E14" s="589" t="s">
        <v>83</v>
      </c>
      <c r="F14" s="589" t="s">
        <v>52</v>
      </c>
      <c r="G14" s="584">
        <v>2010</v>
      </c>
      <c r="H14" s="584">
        <v>50</v>
      </c>
      <c r="I14" s="584"/>
      <c r="J14" s="584">
        <v>1</v>
      </c>
      <c r="K14" s="585"/>
      <c r="L14" s="582"/>
      <c r="M14" s="582"/>
    </row>
    <row r="15" spans="1:50">
      <c r="A15" s="582" t="s">
        <v>103</v>
      </c>
      <c r="B15" s="589" t="s">
        <v>194</v>
      </c>
      <c r="C15" s="589" t="s">
        <v>195</v>
      </c>
      <c r="D15" s="589" t="s">
        <v>223</v>
      </c>
      <c r="E15" s="589" t="s">
        <v>85</v>
      </c>
      <c r="F15" s="589" t="s">
        <v>43</v>
      </c>
      <c r="G15" s="584">
        <v>2010</v>
      </c>
      <c r="H15" s="584">
        <v>50</v>
      </c>
      <c r="I15" s="584"/>
      <c r="J15" s="584">
        <v>1</v>
      </c>
      <c r="K15" s="585"/>
      <c r="L15" s="582"/>
      <c r="M15" s="582"/>
    </row>
    <row r="23" spans="1:20" s="579" customFormat="1">
      <c r="A23" s="582" t="s">
        <v>11</v>
      </c>
      <c r="B23" s="582" t="s">
        <v>289</v>
      </c>
      <c r="C23" s="582" t="s">
        <v>290</v>
      </c>
      <c r="D23" s="582" t="s">
        <v>223</v>
      </c>
      <c r="E23" s="582" t="s">
        <v>291</v>
      </c>
      <c r="F23" s="583" t="s">
        <v>27</v>
      </c>
      <c r="G23" s="584"/>
      <c r="H23" s="584"/>
      <c r="I23" s="584"/>
      <c r="J23" s="584">
        <v>1</v>
      </c>
      <c r="K23" s="584"/>
      <c r="L23" s="584">
        <v>9999</v>
      </c>
      <c r="M23" s="584"/>
      <c r="P23" s="581"/>
      <c r="Q23" s="581"/>
      <c r="R23" s="581"/>
      <c r="S23" s="581"/>
      <c r="T23" s="581"/>
    </row>
    <row r="24" spans="1:20" s="579" customFormat="1">
      <c r="A24" s="582" t="s">
        <v>11</v>
      </c>
      <c r="B24" s="582" t="s">
        <v>292</v>
      </c>
      <c r="C24" s="582" t="s">
        <v>293</v>
      </c>
      <c r="D24" s="582" t="s">
        <v>223</v>
      </c>
      <c r="E24" s="582" t="s">
        <v>291</v>
      </c>
      <c r="F24" s="583" t="s">
        <v>13</v>
      </c>
      <c r="G24" s="584"/>
      <c r="H24" s="584"/>
      <c r="I24" s="584"/>
      <c r="J24" s="584">
        <v>1</v>
      </c>
      <c r="K24" s="584"/>
      <c r="L24" s="584">
        <v>9999</v>
      </c>
      <c r="M24" s="584"/>
      <c r="P24" s="581"/>
      <c r="Q24" s="581"/>
      <c r="R24" s="581"/>
      <c r="S24" s="581"/>
      <c r="T24" s="581"/>
    </row>
    <row r="25" spans="1:20" s="579" customFormat="1">
      <c r="A25" s="582" t="s">
        <v>11</v>
      </c>
      <c r="B25" s="582" t="s">
        <v>294</v>
      </c>
      <c r="C25" s="582" t="s">
        <v>295</v>
      </c>
      <c r="D25" s="582" t="s">
        <v>223</v>
      </c>
      <c r="E25" s="582"/>
      <c r="F25" s="583" t="s">
        <v>38</v>
      </c>
      <c r="G25" s="584"/>
      <c r="H25" s="584"/>
      <c r="I25" s="584"/>
      <c r="J25" s="584"/>
      <c r="K25" s="584"/>
      <c r="L25" s="584"/>
      <c r="M25" s="584">
        <v>9000</v>
      </c>
      <c r="P25" s="581"/>
      <c r="Q25" s="581"/>
      <c r="R25" s="581"/>
      <c r="S25" s="581"/>
      <c r="T25" s="581"/>
    </row>
    <row r="26" spans="1:20" s="579" customFormat="1">
      <c r="A26" s="582" t="s">
        <v>11</v>
      </c>
      <c r="B26" s="582" t="s">
        <v>296</v>
      </c>
      <c r="C26" s="582" t="s">
        <v>297</v>
      </c>
      <c r="D26" s="582" t="s">
        <v>223</v>
      </c>
      <c r="E26" s="582"/>
      <c r="F26" s="583" t="s">
        <v>54</v>
      </c>
      <c r="G26" s="584"/>
      <c r="H26" s="584"/>
      <c r="I26" s="584"/>
      <c r="J26" s="584"/>
      <c r="K26" s="584"/>
      <c r="L26" s="584"/>
      <c r="M26" s="584">
        <v>9000</v>
      </c>
      <c r="P26" s="581"/>
      <c r="Q26" s="581"/>
      <c r="R26" s="581"/>
      <c r="S26" s="581"/>
      <c r="T26" s="581"/>
    </row>
    <row r="27" spans="1:20" s="579" customFormat="1">
      <c r="A27" s="582" t="s">
        <v>11</v>
      </c>
      <c r="B27" s="582" t="s">
        <v>298</v>
      </c>
      <c r="C27" s="582" t="s">
        <v>299</v>
      </c>
      <c r="D27" s="582" t="s">
        <v>223</v>
      </c>
      <c r="E27" s="582"/>
      <c r="F27" s="583" t="s">
        <v>56</v>
      </c>
      <c r="G27" s="584"/>
      <c r="H27" s="584"/>
      <c r="I27" s="584"/>
      <c r="J27" s="584"/>
      <c r="K27" s="584"/>
      <c r="L27" s="584"/>
      <c r="M27" s="584">
        <v>9000</v>
      </c>
      <c r="P27" s="581"/>
      <c r="Q27" s="581"/>
      <c r="R27" s="581"/>
      <c r="S27" s="581"/>
      <c r="T27" s="58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5C81F-5FC9-4DF0-86DD-CC5AC8813A8F}">
  <dimension ref="A1:ED8"/>
  <sheetViews>
    <sheetView workbookViewId="0">
      <selection activeCell="G33" sqref="G33"/>
    </sheetView>
  </sheetViews>
  <sheetFormatPr defaultRowHeight="14.45"/>
  <cols>
    <col min="1" max="2" width="14.85546875" bestFit="1" customWidth="1"/>
    <col min="3" max="3" width="32" bestFit="1" customWidth="1"/>
    <col min="4" max="4" width="8" bestFit="1" customWidth="1"/>
    <col min="5" max="5" width="10.5703125" bestFit="1" customWidth="1"/>
    <col min="6" max="6" width="11.42578125" bestFit="1" customWidth="1"/>
    <col min="7" max="7" width="14.140625" bestFit="1" customWidth="1"/>
    <col min="8" max="8" width="13.140625" bestFit="1" customWidth="1"/>
    <col min="9" max="9" width="14.42578125" bestFit="1" customWidth="1"/>
    <col min="10" max="10" width="14.28515625" bestFit="1" customWidth="1"/>
    <col min="11" max="11" width="14.42578125" bestFit="1" customWidth="1"/>
    <col min="12" max="12" width="13.28515625" bestFit="1" customWidth="1"/>
    <col min="13" max="13" width="13.42578125" bestFit="1" customWidth="1"/>
    <col min="14" max="14" width="15" bestFit="1" customWidth="1"/>
    <col min="15" max="18" width="20" bestFit="1" customWidth="1"/>
    <col min="19" max="22" width="19.7109375" bestFit="1" customWidth="1"/>
    <col min="23" max="30" width="20.85546875" bestFit="1" customWidth="1"/>
    <col min="31" max="34" width="20" bestFit="1" customWidth="1"/>
    <col min="35" max="38" width="18.7109375" bestFit="1" customWidth="1"/>
    <col min="39" max="42" width="20.5703125" bestFit="1" customWidth="1"/>
    <col min="43" max="46" width="20.28515625" bestFit="1" customWidth="1"/>
    <col min="47" max="50" width="21.5703125" bestFit="1" customWidth="1"/>
    <col min="51" max="54" width="24.5703125" bestFit="1" customWidth="1"/>
    <col min="55" max="58" width="24.7109375" bestFit="1" customWidth="1"/>
    <col min="59" max="66" width="24.5703125" bestFit="1" customWidth="1"/>
    <col min="67" max="70" width="24.42578125" bestFit="1" customWidth="1"/>
    <col min="71" max="74" width="24.7109375" bestFit="1" customWidth="1"/>
    <col min="75" max="78" width="24.5703125" bestFit="1" customWidth="1"/>
    <col min="79" max="82" width="24.42578125" bestFit="1" customWidth="1"/>
    <col min="83" max="90" width="24.5703125" bestFit="1" customWidth="1"/>
    <col min="91" max="98" width="24.42578125" bestFit="1" customWidth="1"/>
    <col min="99" max="102" width="24.5703125" bestFit="1" customWidth="1"/>
    <col min="103" max="106" width="26" bestFit="1" customWidth="1"/>
    <col min="107" max="110" width="26.140625" bestFit="1" customWidth="1"/>
    <col min="111" max="118" width="26" bestFit="1" customWidth="1"/>
    <col min="119" max="122" width="26.140625" bestFit="1" customWidth="1"/>
    <col min="123" max="126" width="25.85546875" bestFit="1" customWidth="1"/>
    <col min="127" max="130" width="24.7109375" bestFit="1" customWidth="1"/>
    <col min="131" max="134" width="26.140625" bestFit="1" customWidth="1"/>
  </cols>
  <sheetData>
    <row r="1" spans="1:134" s="474" customFormat="1" ht="13.15">
      <c r="A1" s="576" t="s">
        <v>300</v>
      </c>
      <c r="B1" s="474" t="s">
        <v>11</v>
      </c>
      <c r="AY1" s="730"/>
      <c r="AZ1" s="730"/>
      <c r="BA1" s="730"/>
      <c r="BB1" s="730"/>
      <c r="BC1" s="730"/>
      <c r="BD1" s="730"/>
      <c r="BE1" s="730"/>
      <c r="BF1" s="730"/>
      <c r="BG1" s="730"/>
      <c r="BH1" s="730"/>
      <c r="BI1" s="730"/>
      <c r="BJ1" s="730"/>
      <c r="BK1" s="730"/>
      <c r="BL1" s="730"/>
      <c r="BM1" s="730"/>
      <c r="BN1" s="730"/>
      <c r="BO1" s="730"/>
      <c r="BP1" s="730"/>
      <c r="BQ1" s="730"/>
      <c r="BR1" s="730"/>
      <c r="BS1" s="730"/>
      <c r="BT1" s="730"/>
      <c r="BU1" s="732"/>
      <c r="BV1" s="730"/>
      <c r="BW1" s="730"/>
      <c r="BX1" s="730"/>
      <c r="BY1" s="730"/>
      <c r="BZ1" s="730"/>
      <c r="CA1" s="730"/>
      <c r="CB1" s="730"/>
      <c r="CC1" s="730"/>
      <c r="CD1" s="730"/>
      <c r="CE1" s="730"/>
      <c r="CF1" s="730"/>
      <c r="CG1" s="732"/>
      <c r="CH1" s="730"/>
      <c r="CI1" s="730"/>
      <c r="CJ1" s="730"/>
      <c r="CK1" s="730"/>
      <c r="CL1" s="730"/>
      <c r="CM1" s="730"/>
      <c r="CN1" s="730"/>
      <c r="CO1" s="730"/>
      <c r="CP1" s="730"/>
      <c r="CQ1" s="730"/>
      <c r="CR1" s="730"/>
      <c r="CS1" s="730"/>
      <c r="CT1" s="730"/>
      <c r="CU1" s="730"/>
      <c r="CV1" s="730"/>
      <c r="CW1" s="732"/>
      <c r="CX1" s="730"/>
      <c r="CY1" s="730"/>
      <c r="CZ1" s="730"/>
      <c r="DA1" s="730"/>
      <c r="DB1" s="730"/>
      <c r="DC1" s="730"/>
      <c r="DD1" s="730"/>
      <c r="DE1" s="730"/>
      <c r="DF1" s="730"/>
      <c r="DG1" s="730"/>
      <c r="DH1" s="730"/>
      <c r="DI1" s="730"/>
      <c r="DJ1" s="730"/>
      <c r="DK1" s="730"/>
      <c r="DL1" s="730"/>
      <c r="DM1" s="730"/>
      <c r="DN1" s="730"/>
      <c r="DO1" s="730"/>
      <c r="DP1" s="730"/>
      <c r="DQ1" s="732"/>
      <c r="DR1" s="730"/>
      <c r="DS1" s="730"/>
      <c r="DT1" s="730"/>
      <c r="DU1" s="732"/>
      <c r="DV1" s="730"/>
      <c r="DW1" s="730"/>
      <c r="DX1" s="730"/>
      <c r="DY1" s="732"/>
      <c r="DZ1" s="730"/>
      <c r="EA1" s="730"/>
      <c r="EB1" s="730"/>
      <c r="EC1" s="732"/>
    </row>
    <row r="2" spans="1:134" s="474" customFormat="1" ht="13.15">
      <c r="C2" s="475"/>
      <c r="BU2" s="577"/>
      <c r="CG2" s="577"/>
      <c r="CW2" s="577"/>
      <c r="DQ2" s="577"/>
      <c r="DU2" s="577"/>
      <c r="DY2" s="577"/>
      <c r="EC2" s="577"/>
    </row>
    <row r="3" spans="1:134" s="474" customFormat="1" ht="13.15">
      <c r="C3" s="475"/>
      <c r="F3" s="5" t="s">
        <v>213</v>
      </c>
      <c r="G3" s="478"/>
      <c r="H3" s="478"/>
      <c r="BU3" s="577"/>
      <c r="CG3" s="577"/>
      <c r="CW3" s="577"/>
      <c r="DQ3" s="577"/>
      <c r="DU3" s="577"/>
      <c r="DY3" s="577"/>
      <c r="EC3" s="577"/>
    </row>
    <row r="4" spans="1:134" s="477" customFormat="1" ht="13.15">
      <c r="A4" s="4" t="s">
        <v>1</v>
      </c>
      <c r="B4" s="4" t="s">
        <v>91</v>
      </c>
      <c r="C4" s="4" t="s">
        <v>214</v>
      </c>
      <c r="D4" s="4" t="s">
        <v>197</v>
      </c>
      <c r="E4" s="4" t="s">
        <v>301</v>
      </c>
      <c r="F4" s="4" t="s">
        <v>302</v>
      </c>
      <c r="G4" s="4" t="s">
        <v>303</v>
      </c>
      <c r="H4" s="4" t="s">
        <v>304</v>
      </c>
      <c r="I4" s="4" t="s">
        <v>305</v>
      </c>
      <c r="J4" s="4" t="s">
        <v>306</v>
      </c>
      <c r="K4" s="4" t="s">
        <v>307</v>
      </c>
      <c r="L4" s="4" t="s">
        <v>308</v>
      </c>
      <c r="M4" s="4" t="s">
        <v>309</v>
      </c>
      <c r="N4" s="4" t="s">
        <v>310</v>
      </c>
      <c r="O4" s="4" t="s">
        <v>311</v>
      </c>
      <c r="P4" s="4" t="s">
        <v>312</v>
      </c>
      <c r="Q4" s="4" t="s">
        <v>313</v>
      </c>
      <c r="R4" s="4" t="s">
        <v>314</v>
      </c>
      <c r="S4" s="4" t="s">
        <v>315</v>
      </c>
      <c r="T4" s="4" t="s">
        <v>316</v>
      </c>
      <c r="U4" s="4" t="s">
        <v>317</v>
      </c>
      <c r="V4" s="4" t="s">
        <v>318</v>
      </c>
      <c r="W4" s="4" t="s">
        <v>319</v>
      </c>
      <c r="X4" s="4" t="s">
        <v>320</v>
      </c>
      <c r="Y4" s="4" t="s">
        <v>321</v>
      </c>
      <c r="Z4" s="4" t="s">
        <v>322</v>
      </c>
      <c r="AA4" s="4" t="s">
        <v>323</v>
      </c>
      <c r="AB4" s="4" t="s">
        <v>324</v>
      </c>
      <c r="AC4" s="4" t="s">
        <v>325</v>
      </c>
      <c r="AD4" s="4" t="s">
        <v>326</v>
      </c>
      <c r="AE4" s="4" t="s">
        <v>327</v>
      </c>
      <c r="AF4" s="4" t="s">
        <v>328</v>
      </c>
      <c r="AG4" s="4" t="s">
        <v>329</v>
      </c>
      <c r="AH4" s="4" t="s">
        <v>330</v>
      </c>
      <c r="AI4" s="4" t="s">
        <v>331</v>
      </c>
      <c r="AJ4" s="4" t="s">
        <v>332</v>
      </c>
      <c r="AK4" s="4" t="s">
        <v>333</v>
      </c>
      <c r="AL4" s="4" t="s">
        <v>334</v>
      </c>
      <c r="AM4" s="4" t="s">
        <v>335</v>
      </c>
      <c r="AN4" s="4" t="s">
        <v>336</v>
      </c>
      <c r="AO4" s="4" t="s">
        <v>337</v>
      </c>
      <c r="AP4" s="4" t="s">
        <v>338</v>
      </c>
      <c r="AQ4" s="4" t="s">
        <v>339</v>
      </c>
      <c r="AR4" s="4" t="s">
        <v>340</v>
      </c>
      <c r="AS4" s="4" t="s">
        <v>341</v>
      </c>
      <c r="AT4" s="4" t="s">
        <v>342</v>
      </c>
      <c r="AU4" s="4" t="s">
        <v>343</v>
      </c>
      <c r="AV4" s="4" t="s">
        <v>344</v>
      </c>
      <c r="AW4" s="4" t="s">
        <v>345</v>
      </c>
      <c r="AX4" s="4" t="s">
        <v>346</v>
      </c>
      <c r="AY4" s="4" t="s">
        <v>347</v>
      </c>
      <c r="AZ4" s="4" t="s">
        <v>348</v>
      </c>
      <c r="BA4" s="4" t="s">
        <v>349</v>
      </c>
      <c r="BB4" s="4" t="s">
        <v>350</v>
      </c>
      <c r="BC4" s="4" t="s">
        <v>351</v>
      </c>
      <c r="BD4" s="4" t="s">
        <v>352</v>
      </c>
      <c r="BE4" s="4" t="s">
        <v>353</v>
      </c>
      <c r="BF4" s="4" t="s">
        <v>354</v>
      </c>
      <c r="BG4" s="4" t="s">
        <v>355</v>
      </c>
      <c r="BH4" s="4" t="s">
        <v>356</v>
      </c>
      <c r="BI4" s="4" t="s">
        <v>357</v>
      </c>
      <c r="BJ4" s="4" t="s">
        <v>358</v>
      </c>
      <c r="BK4" s="4" t="s">
        <v>359</v>
      </c>
      <c r="BL4" s="4" t="s">
        <v>360</v>
      </c>
      <c r="BM4" s="4" t="s">
        <v>361</v>
      </c>
      <c r="BN4" s="4" t="s">
        <v>362</v>
      </c>
      <c r="BO4" s="4" t="s">
        <v>363</v>
      </c>
      <c r="BP4" s="4" t="s">
        <v>364</v>
      </c>
      <c r="BQ4" s="4" t="s">
        <v>365</v>
      </c>
      <c r="BR4" s="4" t="s">
        <v>366</v>
      </c>
      <c r="BS4" s="4" t="s">
        <v>367</v>
      </c>
      <c r="BT4" s="4" t="s">
        <v>368</v>
      </c>
      <c r="BU4" s="4" t="s">
        <v>369</v>
      </c>
      <c r="BV4" s="4" t="s">
        <v>370</v>
      </c>
      <c r="BW4" s="4" t="s">
        <v>371</v>
      </c>
      <c r="BX4" s="4" t="s">
        <v>372</v>
      </c>
      <c r="BY4" s="4" t="s">
        <v>373</v>
      </c>
      <c r="BZ4" s="4" t="s">
        <v>374</v>
      </c>
      <c r="CA4" s="4" t="s">
        <v>375</v>
      </c>
      <c r="CB4" s="4" t="s">
        <v>376</v>
      </c>
      <c r="CC4" s="4" t="s">
        <v>377</v>
      </c>
      <c r="CD4" s="4" t="s">
        <v>378</v>
      </c>
      <c r="CE4" s="4" t="s">
        <v>379</v>
      </c>
      <c r="CF4" s="4" t="s">
        <v>380</v>
      </c>
      <c r="CG4" s="4" t="s">
        <v>381</v>
      </c>
      <c r="CH4" s="4" t="s">
        <v>382</v>
      </c>
      <c r="CI4" s="4" t="s">
        <v>383</v>
      </c>
      <c r="CJ4" s="4" t="s">
        <v>384</v>
      </c>
      <c r="CK4" s="4" t="s">
        <v>385</v>
      </c>
      <c r="CL4" s="4" t="s">
        <v>386</v>
      </c>
      <c r="CM4" s="4" t="s">
        <v>387</v>
      </c>
      <c r="CN4" s="4" t="s">
        <v>388</v>
      </c>
      <c r="CO4" s="4" t="s">
        <v>389</v>
      </c>
      <c r="CP4" s="4" t="s">
        <v>390</v>
      </c>
      <c r="CQ4" s="4" t="s">
        <v>391</v>
      </c>
      <c r="CR4" s="4" t="s">
        <v>392</v>
      </c>
      <c r="CS4" s="4" t="s">
        <v>393</v>
      </c>
      <c r="CT4" s="4" t="s">
        <v>394</v>
      </c>
      <c r="CU4" s="4" t="s">
        <v>395</v>
      </c>
      <c r="CV4" s="4" t="s">
        <v>396</v>
      </c>
      <c r="CW4" s="4" t="s">
        <v>397</v>
      </c>
      <c r="CX4" s="4" t="s">
        <v>398</v>
      </c>
      <c r="CY4" s="4" t="s">
        <v>399</v>
      </c>
      <c r="CZ4" s="4" t="s">
        <v>400</v>
      </c>
      <c r="DA4" s="4" t="s">
        <v>401</v>
      </c>
      <c r="DB4" s="4" t="s">
        <v>402</v>
      </c>
      <c r="DC4" s="4" t="s">
        <v>403</v>
      </c>
      <c r="DD4" s="4" t="s">
        <v>404</v>
      </c>
      <c r="DE4" s="4" t="s">
        <v>405</v>
      </c>
      <c r="DF4" s="4" t="s">
        <v>406</v>
      </c>
      <c r="DG4" s="4" t="s">
        <v>407</v>
      </c>
      <c r="DH4" s="4" t="s">
        <v>408</v>
      </c>
      <c r="DI4" s="4" t="s">
        <v>409</v>
      </c>
      <c r="DJ4" s="4" t="s">
        <v>410</v>
      </c>
      <c r="DK4" s="4" t="s">
        <v>411</v>
      </c>
      <c r="DL4" s="4" t="s">
        <v>412</v>
      </c>
      <c r="DM4" s="4" t="s">
        <v>413</v>
      </c>
      <c r="DN4" s="4" t="s">
        <v>414</v>
      </c>
      <c r="DO4" s="4" t="s">
        <v>415</v>
      </c>
      <c r="DP4" s="4" t="s">
        <v>416</v>
      </c>
      <c r="DQ4" s="4" t="s">
        <v>417</v>
      </c>
      <c r="DR4" s="4" t="s">
        <v>418</v>
      </c>
      <c r="DS4" s="4" t="s">
        <v>419</v>
      </c>
      <c r="DT4" s="4" t="s">
        <v>420</v>
      </c>
      <c r="DU4" s="4" t="s">
        <v>421</v>
      </c>
      <c r="DV4" s="4" t="s">
        <v>422</v>
      </c>
      <c r="DW4" s="4" t="s">
        <v>423</v>
      </c>
      <c r="DX4" s="4" t="s">
        <v>424</v>
      </c>
      <c r="DY4" s="4" t="s">
        <v>425</v>
      </c>
      <c r="DZ4" s="4" t="s">
        <v>426</v>
      </c>
      <c r="EA4" s="4" t="s">
        <v>427</v>
      </c>
      <c r="EB4" s="4" t="s">
        <v>428</v>
      </c>
      <c r="EC4" s="4" t="s">
        <v>429</v>
      </c>
      <c r="ED4" s="4" t="s">
        <v>430</v>
      </c>
    </row>
    <row r="5" spans="1:134" s="474" customFormat="1" ht="13.15">
      <c r="A5" s="474" t="s">
        <v>11</v>
      </c>
      <c r="B5" s="474" t="s">
        <v>148</v>
      </c>
      <c r="C5" s="474" t="s">
        <v>149</v>
      </c>
      <c r="D5" s="474" t="s">
        <v>223</v>
      </c>
      <c r="E5" s="474" t="s">
        <v>56</v>
      </c>
      <c r="F5" s="474" t="s">
        <v>27</v>
      </c>
      <c r="I5" s="578">
        <v>8.3099999999999993E-2</v>
      </c>
      <c r="J5" s="578">
        <f>EmissionsSummary!AC$42</f>
        <v>2.8400000000000001E-3</v>
      </c>
      <c r="K5" s="578">
        <f>EmissionsSummary!AD$42</f>
        <v>2.8400000000000002E-4</v>
      </c>
      <c r="L5" s="578">
        <f>EmissionsSummary!AE$42</f>
        <v>2.5494307400379505E-2</v>
      </c>
      <c r="M5" s="578">
        <f>EmissionsSummary!AF$42</f>
        <v>6.8834629981024678E-3</v>
      </c>
      <c r="N5" s="578">
        <f>I5*1000</f>
        <v>83.1</v>
      </c>
      <c r="O5" s="578">
        <f>EmissionsSummary!F$42</f>
        <v>0.83858254269449717</v>
      </c>
      <c r="P5" s="578">
        <f>EmissionsSummary!G$42</f>
        <v>0.83858254269449717</v>
      </c>
      <c r="Q5" s="578">
        <f>EmissionsSummary!H$42</f>
        <v>0.83858254269449717</v>
      </c>
      <c r="R5" s="578">
        <f t="shared" ref="R5" si="0">IF(Q5="","",Q5)</f>
        <v>0.83858254269449717</v>
      </c>
      <c r="S5" s="578">
        <f>EmissionsSummary!J$42</f>
        <v>0.23453782493904479</v>
      </c>
      <c r="T5" s="578">
        <f>EmissionsSummary!K$42</f>
        <v>0.23453782493904479</v>
      </c>
      <c r="U5" s="578">
        <f>EmissionsSummary!L$42</f>
        <v>0.23453782493904479</v>
      </c>
      <c r="V5" s="578">
        <f t="shared" ref="V5:V6" si="1">IF(U5="","",U5)</f>
        <v>0.23453782493904479</v>
      </c>
      <c r="W5" s="578">
        <f>EmissionsSummary!N$42</f>
        <v>8.4981024667931684E-2</v>
      </c>
      <c r="X5" s="578">
        <f>EmissionsSummary!O$42</f>
        <v>8.4981024667931684E-2</v>
      </c>
      <c r="Y5" s="578">
        <f>EmissionsSummary!P$42</f>
        <v>8.4981024667931684E-2</v>
      </c>
      <c r="Z5" s="578">
        <f t="shared" ref="Z5:Z6" si="2">IF(Y5="","",Y5)</f>
        <v>8.4981024667931684E-2</v>
      </c>
      <c r="AA5" s="578">
        <f>EmissionsSummary!R$42</f>
        <v>7.6482922201138531E-2</v>
      </c>
      <c r="AB5" s="578">
        <f>EmissionsSummary!S$42</f>
        <v>7.6482922201138531E-2</v>
      </c>
      <c r="AC5" s="578">
        <f>EmissionsSummary!T$42</f>
        <v>7.6482922201138531E-2</v>
      </c>
      <c r="AD5" s="578">
        <f t="shared" ref="AD5:AD6" si="3">IF(AC5="","",AC5)</f>
        <v>7.6482922201138531E-2</v>
      </c>
      <c r="AE5" s="578">
        <f>EmissionsSummary!V$42</f>
        <v>9.3519924098671728E-2</v>
      </c>
      <c r="AF5" s="578">
        <f>EmissionsSummary!W$42</f>
        <v>9.3519924098671728E-2</v>
      </c>
      <c r="AG5" s="578">
        <f>EmissionsSummary!X$42</f>
        <v>9.3519924098671728E-2</v>
      </c>
      <c r="AH5" s="578">
        <f>IF(AG5="","",AG5)</f>
        <v>9.3519924098671728E-2</v>
      </c>
      <c r="AI5" s="578">
        <f>EmissionsSummary!Z$42</f>
        <v>0.34250094876660336</v>
      </c>
      <c r="AJ5" s="578">
        <f>EmissionsSummary!AA$42</f>
        <v>0.34250094876660336</v>
      </c>
      <c r="AK5" s="578">
        <f>EmissionsSummary!AB$42</f>
        <v>0.34250094876660336</v>
      </c>
      <c r="AL5" s="578">
        <f t="shared" ref="AL5:AL6" si="4">IF(AK5="","",AK5)</f>
        <v>0.34250094876660336</v>
      </c>
      <c r="AM5" s="578">
        <f t="shared" ref="AM5:AM6" si="5">O5</f>
        <v>0.83858254269449717</v>
      </c>
      <c r="AN5" s="578">
        <f t="shared" ref="AN5:AN6" si="6">P5</f>
        <v>0.83858254269449717</v>
      </c>
      <c r="AO5" s="578">
        <f t="shared" ref="AO5:AO6" si="7">Q5</f>
        <v>0.83858254269449717</v>
      </c>
      <c r="AP5" s="578">
        <f t="shared" ref="AP5:AP6" si="8">IF(AO5="","",AO5)</f>
        <v>0.83858254269449717</v>
      </c>
      <c r="AQ5" s="578">
        <f>S5</f>
        <v>0.23453782493904479</v>
      </c>
      <c r="AR5" s="578">
        <f t="shared" ref="AR5:AS6" si="9">T5</f>
        <v>0.23453782493904479</v>
      </c>
      <c r="AS5" s="578">
        <f t="shared" si="9"/>
        <v>0.23453782493904479</v>
      </c>
      <c r="AT5" s="578">
        <f t="shared" ref="AT5:AT6" si="10">IF(AS5="","",AS5)</f>
        <v>0.23453782493904479</v>
      </c>
      <c r="AU5" s="578">
        <f t="shared" ref="AU5:AU6" si="11">W5</f>
        <v>8.4981024667931684E-2</v>
      </c>
      <c r="AV5" s="578">
        <f t="shared" ref="AV5:AV6" si="12">X5</f>
        <v>8.4981024667931684E-2</v>
      </c>
      <c r="AW5" s="578">
        <f t="shared" ref="AW5:AW6" si="13">Y5</f>
        <v>8.4981024667931684E-2</v>
      </c>
      <c r="AX5" s="578">
        <f t="shared" ref="AX5:AX6" si="14">IF(AW5="","",AW5)</f>
        <v>8.4981024667931684E-2</v>
      </c>
      <c r="BB5" s="578" t="s">
        <v>283</v>
      </c>
      <c r="BF5" s="578" t="s">
        <v>283</v>
      </c>
      <c r="BJ5" s="578" t="s">
        <v>283</v>
      </c>
      <c r="BN5" s="578" t="s">
        <v>283</v>
      </c>
      <c r="BR5" s="578" t="s">
        <v>283</v>
      </c>
      <c r="BU5" s="577"/>
      <c r="BV5" s="578" t="s">
        <v>283</v>
      </c>
      <c r="BZ5" s="578" t="s">
        <v>283</v>
      </c>
      <c r="CD5" s="578" t="s">
        <v>283</v>
      </c>
      <c r="CG5" s="577"/>
      <c r="CH5" s="578" t="s">
        <v>283</v>
      </c>
      <c r="CL5" s="578" t="s">
        <v>283</v>
      </c>
      <c r="CP5" s="578" t="s">
        <v>283</v>
      </c>
      <c r="CT5" s="578" t="s">
        <v>283</v>
      </c>
      <c r="CW5" s="577"/>
      <c r="CX5" s="578" t="s">
        <v>283</v>
      </c>
      <c r="DB5" s="578" t="s">
        <v>283</v>
      </c>
      <c r="DF5" s="578" t="s">
        <v>283</v>
      </c>
      <c r="DJ5" s="578" t="s">
        <v>283</v>
      </c>
      <c r="DN5" s="578" t="s">
        <v>283</v>
      </c>
      <c r="DQ5" s="577"/>
      <c r="DR5" s="578" t="s">
        <v>283</v>
      </c>
      <c r="DS5" s="578">
        <f t="shared" ref="DS5:DS6" si="15">O5</f>
        <v>0.83858254269449717</v>
      </c>
      <c r="DT5" s="578">
        <f t="shared" ref="DT5:DT6" si="16">P5</f>
        <v>0.83858254269449717</v>
      </c>
      <c r="DU5" s="578">
        <f t="shared" ref="DU5:DU6" si="17">Q5</f>
        <v>0.83858254269449717</v>
      </c>
      <c r="DV5" s="578">
        <f t="shared" ref="DV5:DV6" si="18">IF(DU5="","",DU5)</f>
        <v>0.83858254269449717</v>
      </c>
      <c r="DY5" s="577"/>
      <c r="DZ5" s="578" t="s">
        <v>283</v>
      </c>
      <c r="EC5" s="577"/>
      <c r="ED5" s="578" t="s">
        <v>283</v>
      </c>
    </row>
    <row r="6" spans="1:134" s="474" customFormat="1" ht="13.15">
      <c r="A6" s="474" t="s">
        <v>11</v>
      </c>
      <c r="B6" s="474" t="s">
        <v>152</v>
      </c>
      <c r="C6" s="474" t="s">
        <v>153</v>
      </c>
      <c r="D6" s="474" t="s">
        <v>223</v>
      </c>
      <c r="E6" s="474" t="s">
        <v>54</v>
      </c>
      <c r="F6" s="474" t="s">
        <v>27</v>
      </c>
      <c r="I6" s="578">
        <v>5.6000000000000001E-2</v>
      </c>
      <c r="J6" s="578">
        <f>EmissionsSummary!AC$39</f>
        <v>8.5303541040031208E-4</v>
      </c>
      <c r="K6" s="578">
        <f>EmissionsSummary!AD$39</f>
        <v>8.5303541040031208E-4</v>
      </c>
      <c r="L6" s="578">
        <f>EmissionsSummary!AE$39</f>
        <v>3.6351066671358023E-3</v>
      </c>
      <c r="M6" s="578">
        <f>EmissionsSummary!AF$39</f>
        <v>7.6337240009851845E-4</v>
      </c>
      <c r="N6" s="578">
        <f t="shared" ref="N6" si="19">I6*1000</f>
        <v>56</v>
      </c>
      <c r="O6" s="578">
        <f>EmissionsSummary!F$39</f>
        <v>4.1627634298412763E-2</v>
      </c>
      <c r="P6" s="578">
        <f>EmissionsSummary!G$39</f>
        <v>4.1627635764714704E-2</v>
      </c>
      <c r="Q6" s="578">
        <f>EmissionsSummary!H$39</f>
        <v>4.1627637231016645E-2</v>
      </c>
      <c r="R6" s="578">
        <f>IF(Q6="","",Q6)</f>
        <v>4.1627637231016645E-2</v>
      </c>
      <c r="S6" s="578">
        <f>EmissionsSummary!J$39</f>
        <v>4.1773357389214304E-2</v>
      </c>
      <c r="T6" s="578">
        <f>EmissionsSummary!K$39</f>
        <v>4.177620474963209E-2</v>
      </c>
      <c r="U6" s="578">
        <f>EmissionsSummary!L$39</f>
        <v>4.1779052110049883E-2</v>
      </c>
      <c r="V6" s="578">
        <f t="shared" si="1"/>
        <v>4.1779052110049883E-2</v>
      </c>
      <c r="W6" s="578">
        <f>EmissionsSummary!N$39</f>
        <v>4.1759981594954657E-2</v>
      </c>
      <c r="X6" s="578">
        <f>EmissionsSummary!O$39</f>
        <v>4.1758167633396508E-2</v>
      </c>
      <c r="Y6" s="578">
        <f>EmissionsSummary!P$39</f>
        <v>4.1756353671838366E-2</v>
      </c>
      <c r="Z6" s="578">
        <f t="shared" si="2"/>
        <v>4.1756353671838366E-2</v>
      </c>
      <c r="AA6" s="578">
        <f>EmissionsSummary!R$39</f>
        <v>4.1772151909247462E-2</v>
      </c>
      <c r="AB6" s="578">
        <f>EmissionsSummary!S$39</f>
        <v>4.1770304121347149E-2</v>
      </c>
      <c r="AC6" s="578">
        <f>EmissionsSummary!T$39</f>
        <v>4.1768456333446828E-2</v>
      </c>
      <c r="AD6" s="578">
        <f t="shared" si="3"/>
        <v>4.1768456333446828E-2</v>
      </c>
      <c r="AE6" s="578">
        <f>EmissionsSummary!V$39</f>
        <v>4.177271937941044E-2</v>
      </c>
      <c r="AF6" s="578">
        <f>EmissionsSummary!W$39</f>
        <v>4.1772803814676511E-2</v>
      </c>
      <c r="AG6" s="578">
        <f>EmissionsSummary!X$39</f>
        <v>4.1772888249942582E-2</v>
      </c>
      <c r="AH6" s="578">
        <f>IF(AG6="","",AG6)</f>
        <v>4.1772888249942582E-2</v>
      </c>
      <c r="AI6" s="578">
        <f>EmissionsSummary!Z$39</f>
        <v>4.1782823362860308E-2</v>
      </c>
      <c r="AJ6" s="578">
        <f>EmissionsSummary!AA$39</f>
        <v>4.178283966414291E-2</v>
      </c>
      <c r="AK6" s="578">
        <f>EmissionsSummary!AB$39</f>
        <v>4.1782855965425504E-2</v>
      </c>
      <c r="AL6" s="578">
        <f t="shared" si="4"/>
        <v>4.1782855965425504E-2</v>
      </c>
      <c r="AM6" s="578">
        <f t="shared" si="5"/>
        <v>4.1627634298412763E-2</v>
      </c>
      <c r="AN6" s="578">
        <f t="shared" si="6"/>
        <v>4.1627635764714704E-2</v>
      </c>
      <c r="AO6" s="578">
        <f t="shared" si="7"/>
        <v>4.1627637231016645E-2</v>
      </c>
      <c r="AP6" s="578">
        <f t="shared" si="8"/>
        <v>4.1627637231016645E-2</v>
      </c>
      <c r="AQ6" s="578">
        <f>S6</f>
        <v>4.1773357389214304E-2</v>
      </c>
      <c r="AR6" s="578">
        <f t="shared" si="9"/>
        <v>4.177620474963209E-2</v>
      </c>
      <c r="AS6" s="578">
        <f t="shared" si="9"/>
        <v>4.1779052110049883E-2</v>
      </c>
      <c r="AT6" s="578">
        <f t="shared" si="10"/>
        <v>4.1779052110049883E-2</v>
      </c>
      <c r="AU6" s="578">
        <f t="shared" si="11"/>
        <v>4.1759981594954657E-2</v>
      </c>
      <c r="AV6" s="578">
        <f t="shared" si="12"/>
        <v>4.1758167633396508E-2</v>
      </c>
      <c r="AW6" s="578">
        <f t="shared" si="13"/>
        <v>4.1756353671838366E-2</v>
      </c>
      <c r="AX6" s="578">
        <f t="shared" si="14"/>
        <v>4.1756353671838366E-2</v>
      </c>
      <c r="BB6" s="578" t="s">
        <v>283</v>
      </c>
      <c r="BF6" s="578" t="s">
        <v>283</v>
      </c>
      <c r="BJ6" s="578" t="s">
        <v>283</v>
      </c>
      <c r="BN6" s="578" t="s">
        <v>283</v>
      </c>
      <c r="BR6" s="578" t="s">
        <v>283</v>
      </c>
      <c r="BU6" s="577"/>
      <c r="BV6" s="578" t="s">
        <v>283</v>
      </c>
      <c r="BZ6" s="578" t="s">
        <v>283</v>
      </c>
      <c r="CD6" s="578" t="s">
        <v>283</v>
      </c>
      <c r="CG6" s="577"/>
      <c r="CH6" s="578" t="s">
        <v>283</v>
      </c>
      <c r="CL6" s="578" t="s">
        <v>283</v>
      </c>
      <c r="CP6" s="578" t="s">
        <v>283</v>
      </c>
      <c r="CT6" s="578" t="s">
        <v>283</v>
      </c>
      <c r="CW6" s="577"/>
      <c r="CX6" s="578" t="s">
        <v>283</v>
      </c>
      <c r="DB6" s="578" t="s">
        <v>283</v>
      </c>
      <c r="DF6" s="578" t="s">
        <v>283</v>
      </c>
      <c r="DJ6" s="578" t="s">
        <v>283</v>
      </c>
      <c r="DN6" s="578" t="s">
        <v>283</v>
      </c>
      <c r="DQ6" s="577"/>
      <c r="DR6" s="578" t="s">
        <v>283</v>
      </c>
      <c r="DS6" s="578">
        <f t="shared" si="15"/>
        <v>4.1627634298412763E-2</v>
      </c>
      <c r="DT6" s="578">
        <f t="shared" si="16"/>
        <v>4.1627635764714704E-2</v>
      </c>
      <c r="DU6" s="578">
        <f t="shared" si="17"/>
        <v>4.1627637231016645E-2</v>
      </c>
      <c r="DV6" s="578">
        <f t="shared" si="18"/>
        <v>4.1627637231016645E-2</v>
      </c>
      <c r="DY6" s="577"/>
      <c r="DZ6" s="578" t="s">
        <v>283</v>
      </c>
      <c r="EC6" s="577"/>
      <c r="ED6" s="578" t="s">
        <v>283</v>
      </c>
    </row>
    <row r="7" spans="1:134" s="474" customFormat="1" ht="13.15">
      <c r="A7" s="474" t="s">
        <v>11</v>
      </c>
      <c r="B7" s="474" t="s">
        <v>180</v>
      </c>
      <c r="C7" s="475" t="s">
        <v>181</v>
      </c>
      <c r="D7" s="474" t="s">
        <v>223</v>
      </c>
      <c r="E7" s="474" t="s">
        <v>79</v>
      </c>
      <c r="F7" s="474" t="s">
        <v>54</v>
      </c>
      <c r="G7" s="474">
        <v>2010</v>
      </c>
      <c r="H7" s="474">
        <v>50</v>
      </c>
      <c r="I7" s="474">
        <v>5.6000000000000001E-2</v>
      </c>
      <c r="J7" s="474">
        <v>8.5303541040031208E-4</v>
      </c>
      <c r="K7" s="474">
        <v>8.5303541040031208E-4</v>
      </c>
      <c r="L7" s="474">
        <v>1.8956356736242881E-4</v>
      </c>
      <c r="M7" s="474">
        <v>3.1593927893738138E-4</v>
      </c>
      <c r="N7" s="474">
        <v>56</v>
      </c>
      <c r="O7" s="474">
        <v>5.8533343793407397E-2</v>
      </c>
      <c r="P7" s="474">
        <v>5.8533343793407397E-2</v>
      </c>
      <c r="Q7" s="474">
        <v>5.8533343793407397E-2</v>
      </c>
      <c r="R7" s="474">
        <v>5.8533343793407397E-2</v>
      </c>
      <c r="S7" s="474">
        <v>2.5069701152660712E-4</v>
      </c>
      <c r="T7" s="474">
        <v>2.5069701152660712E-4</v>
      </c>
      <c r="U7" s="474">
        <v>2.5069701152660712E-4</v>
      </c>
      <c r="V7" s="474">
        <v>2.5069701152660712E-4</v>
      </c>
      <c r="W7" s="474">
        <v>3.1593927893738142E-3</v>
      </c>
      <c r="X7" s="474">
        <v>3.1593927893738142E-3</v>
      </c>
      <c r="Y7" s="474">
        <v>3.1593927893738142E-3</v>
      </c>
      <c r="Z7" s="474">
        <v>3.1593927893738142E-3</v>
      </c>
      <c r="AA7" s="474">
        <v>3.1593927893738142E-3</v>
      </c>
      <c r="AB7" s="474">
        <v>3.1593927893738142E-3</v>
      </c>
      <c r="AC7" s="474">
        <v>3.1593927893738142E-3</v>
      </c>
      <c r="AD7" s="474">
        <v>3.1593927893738142E-3</v>
      </c>
      <c r="AE7" s="474">
        <v>2.2144902684850289E-3</v>
      </c>
      <c r="AF7" s="474">
        <v>2.2144902684850289E-3</v>
      </c>
      <c r="AG7" s="474">
        <v>2.2144902684850289E-3</v>
      </c>
      <c r="AH7" s="474">
        <v>2.2144902684850289E-3</v>
      </c>
      <c r="AI7" s="474">
        <v>3.3169829222011393E-2</v>
      </c>
      <c r="AJ7" s="474">
        <v>3.3169829222011393E-2</v>
      </c>
      <c r="AK7" s="474">
        <v>3.3169829222011393E-2</v>
      </c>
      <c r="AL7" s="474">
        <v>3.3169829222011393E-2</v>
      </c>
      <c r="AM7" s="474">
        <v>5.8533343793407397E-2</v>
      </c>
      <c r="AN7" s="474">
        <v>5.8533343793407397E-2</v>
      </c>
      <c r="AO7" s="474">
        <v>5.8533343793407397E-2</v>
      </c>
      <c r="AP7" s="474">
        <v>5.8533343793407397E-2</v>
      </c>
      <c r="AQ7" s="474">
        <v>2.5069701152660712E-4</v>
      </c>
      <c r="AR7" s="474">
        <v>2.5069701152660712E-4</v>
      </c>
      <c r="AS7" s="474">
        <v>2.5069701152660712E-4</v>
      </c>
      <c r="AT7" s="474">
        <v>2.5069701152660712E-4</v>
      </c>
      <c r="AU7" s="474">
        <v>3.1593927893738142E-3</v>
      </c>
      <c r="AV7" s="474">
        <v>3.1593927893738142E-3</v>
      </c>
      <c r="AW7" s="474">
        <v>3.1593927893738142E-3</v>
      </c>
      <c r="AX7" s="474">
        <v>3.1593927893738142E-3</v>
      </c>
      <c r="BB7" s="474" t="s">
        <v>283</v>
      </c>
      <c r="BF7" s="474" t="s">
        <v>283</v>
      </c>
      <c r="BJ7" s="474" t="s">
        <v>283</v>
      </c>
      <c r="BN7" s="474" t="s">
        <v>283</v>
      </c>
      <c r="BR7" s="474" t="s">
        <v>283</v>
      </c>
      <c r="BU7" s="577"/>
      <c r="BV7" s="474" t="s">
        <v>283</v>
      </c>
      <c r="BZ7" s="474" t="s">
        <v>283</v>
      </c>
      <c r="CD7" s="474" t="s">
        <v>283</v>
      </c>
      <c r="CG7" s="577"/>
      <c r="CH7" s="474" t="s">
        <v>283</v>
      </c>
      <c r="CL7" s="474" t="s">
        <v>283</v>
      </c>
      <c r="CP7" s="474" t="s">
        <v>283</v>
      </c>
      <c r="CT7" s="474" t="s">
        <v>283</v>
      </c>
      <c r="CW7" s="577"/>
      <c r="CX7" s="474" t="s">
        <v>283</v>
      </c>
      <c r="DB7" s="474" t="s">
        <v>283</v>
      </c>
      <c r="DF7" s="474" t="s">
        <v>283</v>
      </c>
      <c r="DJ7" s="474" t="s">
        <v>283</v>
      </c>
      <c r="DN7" s="474" t="s">
        <v>283</v>
      </c>
      <c r="DQ7" s="577"/>
      <c r="DR7" s="474" t="s">
        <v>283</v>
      </c>
      <c r="DU7" s="577"/>
      <c r="DV7" s="474" t="s">
        <v>283</v>
      </c>
      <c r="DY7" s="577"/>
      <c r="DZ7" s="474" t="s">
        <v>283</v>
      </c>
      <c r="EC7" s="577"/>
      <c r="ED7" s="474" t="s">
        <v>283</v>
      </c>
    </row>
    <row r="8" spans="1:134" s="474" customFormat="1" ht="13.15">
      <c r="A8" s="474" t="s">
        <v>11</v>
      </c>
      <c r="B8" s="474" t="s">
        <v>182</v>
      </c>
      <c r="C8" s="475" t="s">
        <v>183</v>
      </c>
      <c r="D8" s="474" t="s">
        <v>223</v>
      </c>
      <c r="E8" s="474" t="s">
        <v>81</v>
      </c>
      <c r="F8" s="474" t="s">
        <v>56</v>
      </c>
      <c r="G8" s="474">
        <v>2010</v>
      </c>
      <c r="H8" s="474">
        <v>50</v>
      </c>
      <c r="I8" s="474">
        <v>8.3099999999999993E-2</v>
      </c>
      <c r="J8" s="474">
        <v>2.8400000000000001E-3</v>
      </c>
      <c r="K8" s="474">
        <v>2.8400000000000002E-4</v>
      </c>
      <c r="L8" s="474">
        <v>2.5494307400379501E-2</v>
      </c>
      <c r="M8" s="474">
        <v>6.8834629981024678E-3</v>
      </c>
      <c r="N8" s="474">
        <v>83.1</v>
      </c>
      <c r="O8" s="474">
        <v>0.83858254269449717</v>
      </c>
      <c r="P8" s="474">
        <v>0.83858254269449717</v>
      </c>
      <c r="Q8" s="474">
        <v>0.83858254269449717</v>
      </c>
      <c r="R8" s="474">
        <v>0.83858254269449717</v>
      </c>
      <c r="S8" s="474">
        <v>0.23453782493904479</v>
      </c>
      <c r="T8" s="474">
        <v>0.23453782493904479</v>
      </c>
      <c r="U8" s="474">
        <v>0.23453782493904479</v>
      </c>
      <c r="V8" s="474">
        <v>0.23453782493904479</v>
      </c>
      <c r="W8" s="474">
        <v>8.4981024667931684E-2</v>
      </c>
      <c r="X8" s="474">
        <v>8.4981024667931684E-2</v>
      </c>
      <c r="Y8" s="474">
        <v>8.4981024667931684E-2</v>
      </c>
      <c r="Z8" s="474">
        <v>8.4981024667931684E-2</v>
      </c>
      <c r="AA8" s="474">
        <v>7.6482922201138531E-2</v>
      </c>
      <c r="AB8" s="474">
        <v>7.6482922201138531E-2</v>
      </c>
      <c r="AC8" s="474">
        <v>7.6482922201138531E-2</v>
      </c>
      <c r="AD8" s="474">
        <v>7.6482922201138531E-2</v>
      </c>
      <c r="AE8" s="474">
        <v>9.3519924098671728E-2</v>
      </c>
      <c r="AF8" s="474">
        <v>9.3519924098671728E-2</v>
      </c>
      <c r="AG8" s="474">
        <v>9.3519924098671728E-2</v>
      </c>
      <c r="AH8" s="474">
        <v>9.3519924098671728E-2</v>
      </c>
      <c r="AI8" s="474">
        <v>0.34250094876660342</v>
      </c>
      <c r="AJ8" s="474">
        <v>0.34250094876660342</v>
      </c>
      <c r="AK8" s="474">
        <v>0.34250094876660342</v>
      </c>
      <c r="AL8" s="474">
        <v>0.34250094876660342</v>
      </c>
      <c r="AM8" s="474">
        <v>0.83858254269449717</v>
      </c>
      <c r="AN8" s="474">
        <v>0.83858254269449717</v>
      </c>
      <c r="AO8" s="474">
        <v>0.83858254269449717</v>
      </c>
      <c r="AP8" s="474">
        <v>0.83858254269449717</v>
      </c>
      <c r="AQ8" s="474">
        <v>0.23453782493904479</v>
      </c>
      <c r="AR8" s="474">
        <v>0.23453782493904479</v>
      </c>
      <c r="AS8" s="474">
        <v>0.23453782493904479</v>
      </c>
      <c r="AT8" s="474">
        <v>0.23453782493904479</v>
      </c>
      <c r="AU8" s="474">
        <v>8.4981024667931684E-2</v>
      </c>
      <c r="AV8" s="474">
        <v>8.4981024667931684E-2</v>
      </c>
      <c r="AW8" s="474">
        <v>8.4981024667931684E-2</v>
      </c>
      <c r="AX8" s="474">
        <v>8.4981024667931684E-2</v>
      </c>
      <c r="BB8" s="474" t="s">
        <v>283</v>
      </c>
      <c r="BF8" s="474" t="s">
        <v>283</v>
      </c>
      <c r="BJ8" s="474" t="s">
        <v>283</v>
      </c>
      <c r="BN8" s="474" t="s">
        <v>283</v>
      </c>
      <c r="BR8" s="474" t="s">
        <v>283</v>
      </c>
      <c r="BU8" s="577"/>
      <c r="BV8" s="474" t="s">
        <v>283</v>
      </c>
      <c r="BZ8" s="474" t="s">
        <v>283</v>
      </c>
      <c r="CD8" s="474" t="s">
        <v>283</v>
      </c>
      <c r="CG8" s="577"/>
      <c r="CH8" s="474" t="s">
        <v>283</v>
      </c>
      <c r="CL8" s="474" t="s">
        <v>283</v>
      </c>
      <c r="CP8" s="474" t="s">
        <v>283</v>
      </c>
      <c r="CT8" s="474" t="s">
        <v>283</v>
      </c>
      <c r="CW8" s="577"/>
      <c r="CX8" s="474" t="s">
        <v>283</v>
      </c>
      <c r="DB8" s="474" t="s">
        <v>283</v>
      </c>
      <c r="DF8" s="474" t="s">
        <v>283</v>
      </c>
      <c r="DJ8" s="474" t="s">
        <v>283</v>
      </c>
      <c r="DN8" s="474" t="s">
        <v>283</v>
      </c>
      <c r="DQ8" s="577"/>
      <c r="DR8" s="474" t="s">
        <v>283</v>
      </c>
      <c r="DU8" s="577"/>
      <c r="DV8" s="474" t="s">
        <v>283</v>
      </c>
      <c r="DY8" s="577"/>
      <c r="DZ8" s="474" t="s">
        <v>283</v>
      </c>
      <c r="EC8" s="577"/>
      <c r="ED8" s="474" t="s">
        <v>283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0E6A0-2370-4FCD-BEEF-469F11C48777}">
  <sheetPr>
    <tabColor rgb="FFFF0000"/>
  </sheetPr>
  <dimension ref="A4:BC19"/>
  <sheetViews>
    <sheetView workbookViewId="0">
      <selection activeCell="E9" sqref="E9"/>
    </sheetView>
  </sheetViews>
  <sheetFormatPr defaultColWidth="57" defaultRowHeight="14.45"/>
  <cols>
    <col min="1" max="1" width="16.85546875" customWidth="1"/>
    <col min="2" max="2" width="10.7109375" bestFit="1" customWidth="1"/>
    <col min="3" max="3" width="28.85546875" bestFit="1" customWidth="1"/>
    <col min="4" max="4" width="8" bestFit="1" customWidth="1"/>
    <col min="5" max="5" width="8.85546875" bestFit="1" customWidth="1"/>
    <col min="6" max="6" width="10.7109375" bestFit="1" customWidth="1"/>
    <col min="7" max="7" width="13.42578125" bestFit="1" customWidth="1"/>
    <col min="8" max="8" width="12.28515625" bestFit="1" customWidth="1"/>
    <col min="9" max="9" width="4.42578125" bestFit="1" customWidth="1"/>
    <col min="10" max="10" width="14.42578125" bestFit="1" customWidth="1"/>
    <col min="11" max="11" width="14.28515625" bestFit="1" customWidth="1"/>
    <col min="12" max="12" width="14.42578125" bestFit="1" customWidth="1"/>
    <col min="13" max="13" width="13.28515625" bestFit="1" customWidth="1"/>
    <col min="14" max="14" width="13.42578125" bestFit="1" customWidth="1"/>
    <col min="15" max="15" width="15" bestFit="1" customWidth="1"/>
    <col min="16" max="19" width="20" bestFit="1" customWidth="1"/>
    <col min="20" max="23" width="19.7109375" bestFit="1" customWidth="1"/>
    <col min="24" max="27" width="20.85546875" bestFit="1" customWidth="1"/>
    <col min="28" max="31" width="21.7109375" bestFit="1" customWidth="1"/>
    <col min="32" max="35" width="20" bestFit="1" customWidth="1"/>
    <col min="36" max="39" width="18.7109375" bestFit="1" customWidth="1"/>
    <col min="40" max="43" width="20.5703125" bestFit="1" customWidth="1"/>
    <col min="44" max="47" width="20.28515625" bestFit="1" customWidth="1"/>
    <col min="48" max="51" width="21.5703125" bestFit="1" customWidth="1"/>
    <col min="54" max="54" width="5.5703125" bestFit="1" customWidth="1"/>
    <col min="55" max="55" width="7" bestFit="1" customWidth="1"/>
  </cols>
  <sheetData>
    <row r="4" spans="1:55" s="474" customFormat="1" ht="13.15">
      <c r="C4" s="475"/>
      <c r="F4" s="5" t="s">
        <v>431</v>
      </c>
      <c r="G4" s="478"/>
      <c r="H4" s="478"/>
      <c r="I4" s="478"/>
      <c r="BB4" s="478"/>
      <c r="BC4" s="478"/>
    </row>
    <row r="5" spans="1:55" s="477" customFormat="1" ht="13.15">
      <c r="A5" s="4" t="s">
        <v>1</v>
      </c>
      <c r="B5" s="4" t="s">
        <v>91</v>
      </c>
      <c r="C5" s="4" t="s">
        <v>92</v>
      </c>
      <c r="D5" s="4" t="s">
        <v>432</v>
      </c>
      <c r="E5" s="4" t="s">
        <v>215</v>
      </c>
      <c r="F5" s="4" t="s">
        <v>216</v>
      </c>
      <c r="G5" s="4" t="s">
        <v>284</v>
      </c>
      <c r="H5" s="4" t="s">
        <v>224</v>
      </c>
      <c r="I5" s="4" t="s">
        <v>220</v>
      </c>
      <c r="J5" s="4" t="s">
        <v>305</v>
      </c>
      <c r="K5" s="4" t="s">
        <v>306</v>
      </c>
      <c r="L5" s="4" t="s">
        <v>307</v>
      </c>
      <c r="M5" s="4" t="s">
        <v>308</v>
      </c>
      <c r="N5" s="4" t="s">
        <v>309</v>
      </c>
      <c r="O5" s="4" t="s">
        <v>310</v>
      </c>
      <c r="P5" s="4" t="s">
        <v>311</v>
      </c>
      <c r="Q5" s="4" t="s">
        <v>312</v>
      </c>
      <c r="R5" s="4" t="s">
        <v>313</v>
      </c>
      <c r="S5" s="4" t="s">
        <v>314</v>
      </c>
      <c r="T5" s="4" t="s">
        <v>315</v>
      </c>
      <c r="U5" s="4" t="s">
        <v>316</v>
      </c>
      <c r="V5" s="4" t="s">
        <v>317</v>
      </c>
      <c r="W5" s="4" t="s">
        <v>318</v>
      </c>
      <c r="X5" s="4" t="s">
        <v>319</v>
      </c>
      <c r="Y5" s="4" t="s">
        <v>320</v>
      </c>
      <c r="Z5" s="4" t="s">
        <v>321</v>
      </c>
      <c r="AA5" s="4" t="s">
        <v>322</v>
      </c>
      <c r="AB5" s="4" t="s">
        <v>433</v>
      </c>
      <c r="AC5" s="4" t="s">
        <v>434</v>
      </c>
      <c r="AD5" s="4" t="s">
        <v>435</v>
      </c>
      <c r="AE5" s="4" t="s">
        <v>436</v>
      </c>
      <c r="AF5" s="4" t="s">
        <v>327</v>
      </c>
      <c r="AG5" s="4" t="s">
        <v>328</v>
      </c>
      <c r="AH5" s="4" t="s">
        <v>329</v>
      </c>
      <c r="AI5" s="4" t="s">
        <v>330</v>
      </c>
      <c r="AJ5" s="4" t="s">
        <v>331</v>
      </c>
      <c r="AK5" s="4" t="s">
        <v>332</v>
      </c>
      <c r="AL5" s="4" t="s">
        <v>333</v>
      </c>
      <c r="AM5" s="4" t="s">
        <v>334</v>
      </c>
      <c r="AN5" s="4" t="s">
        <v>335</v>
      </c>
      <c r="AO5" s="4" t="s">
        <v>336</v>
      </c>
      <c r="AP5" s="4" t="s">
        <v>337</v>
      </c>
      <c r="AQ5" s="4" t="s">
        <v>338</v>
      </c>
      <c r="AR5" s="4" t="s">
        <v>339</v>
      </c>
      <c r="AS5" s="4" t="s">
        <v>340</v>
      </c>
      <c r="AT5" s="4" t="s">
        <v>341</v>
      </c>
      <c r="AU5" s="4" t="s">
        <v>342</v>
      </c>
      <c r="AV5" s="4" t="s">
        <v>343</v>
      </c>
      <c r="AW5" s="4" t="s">
        <v>344</v>
      </c>
      <c r="AX5" s="4" t="s">
        <v>345</v>
      </c>
      <c r="AY5" s="4" t="s">
        <v>346</v>
      </c>
      <c r="BB5" s="478" t="s">
        <v>437</v>
      </c>
      <c r="BC5" s="478" t="s">
        <v>222</v>
      </c>
    </row>
    <row r="6" spans="1:55" s="474" customFormat="1" ht="13.15">
      <c r="A6" s="573" t="s">
        <v>438</v>
      </c>
      <c r="B6" s="573"/>
      <c r="C6" s="574"/>
      <c r="D6" s="573"/>
      <c r="E6" s="573"/>
      <c r="F6" s="573"/>
      <c r="G6" s="573"/>
      <c r="H6" s="573"/>
      <c r="I6" s="573"/>
      <c r="J6" s="573"/>
      <c r="K6" s="573"/>
      <c r="L6" s="573"/>
      <c r="M6" s="573"/>
      <c r="N6" s="573"/>
      <c r="O6" s="573"/>
      <c r="P6" s="573"/>
      <c r="Q6" s="573"/>
      <c r="R6" s="573"/>
      <c r="S6" s="573" t="s">
        <v>283</v>
      </c>
      <c r="T6" s="573"/>
      <c r="U6" s="573"/>
      <c r="V6" s="573"/>
      <c r="W6" s="573" t="s">
        <v>283</v>
      </c>
      <c r="X6" s="573"/>
      <c r="Y6" s="573"/>
      <c r="Z6" s="573"/>
      <c r="AA6" s="573" t="s">
        <v>283</v>
      </c>
      <c r="AB6" s="573"/>
      <c r="AC6" s="573"/>
      <c r="AD6" s="573"/>
      <c r="AE6" s="573" t="s">
        <v>283</v>
      </c>
      <c r="AF6" s="573"/>
      <c r="AG6" s="573"/>
      <c r="AH6" s="573"/>
      <c r="AI6" s="573" t="s">
        <v>283</v>
      </c>
      <c r="AJ6" s="573"/>
      <c r="AK6" s="573"/>
      <c r="AL6" s="573"/>
      <c r="AM6" s="573" t="s">
        <v>283</v>
      </c>
      <c r="AN6" s="573"/>
      <c r="AO6" s="573"/>
      <c r="AP6" s="573"/>
      <c r="AQ6" s="573" t="s">
        <v>283</v>
      </c>
      <c r="AR6" s="573"/>
      <c r="AS6" s="573"/>
      <c r="AT6" s="573"/>
      <c r="AU6" s="573" t="s">
        <v>283</v>
      </c>
      <c r="AV6" s="573"/>
      <c r="AW6" s="573"/>
      <c r="AX6" s="573"/>
      <c r="AY6" s="573" t="s">
        <v>283</v>
      </c>
    </row>
    <row r="7" spans="1:55" s="474" customFormat="1" ht="13.15">
      <c r="A7" s="480" t="s">
        <v>439</v>
      </c>
      <c r="B7" s="480" t="s">
        <v>188</v>
      </c>
      <c r="C7" s="575" t="s">
        <v>189</v>
      </c>
      <c r="D7" s="480" t="s">
        <v>223</v>
      </c>
      <c r="E7" s="480" t="s">
        <v>71</v>
      </c>
      <c r="F7" s="480" t="s">
        <v>46</v>
      </c>
      <c r="G7" s="480">
        <v>2010</v>
      </c>
      <c r="H7" s="480">
        <v>50</v>
      </c>
      <c r="I7" s="480">
        <v>1</v>
      </c>
      <c r="J7" s="480"/>
      <c r="K7" s="480"/>
      <c r="L7" s="480"/>
      <c r="M7" s="480"/>
      <c r="N7" s="480"/>
      <c r="O7" s="480"/>
      <c r="P7" s="480"/>
      <c r="Q7" s="480"/>
      <c r="R7" s="480"/>
      <c r="S7" s="480" t="s">
        <v>283</v>
      </c>
      <c r="T7" s="480"/>
      <c r="U7" s="480"/>
      <c r="V7" s="480"/>
      <c r="W7" s="480" t="s">
        <v>283</v>
      </c>
      <c r="X7" s="480"/>
      <c r="Y7" s="480"/>
      <c r="Z7" s="480"/>
      <c r="AA7" s="480" t="s">
        <v>283</v>
      </c>
      <c r="AB7" s="480"/>
      <c r="AC7" s="480"/>
      <c r="AD7" s="480"/>
      <c r="AE7" s="480" t="s">
        <v>283</v>
      </c>
      <c r="AF7" s="480"/>
      <c r="AG7" s="480"/>
      <c r="AH7" s="480"/>
      <c r="AI7" s="480" t="s">
        <v>283</v>
      </c>
      <c r="AJ7" s="480"/>
      <c r="AK7" s="480"/>
      <c r="AL7" s="480"/>
      <c r="AM7" s="480" t="s">
        <v>283</v>
      </c>
      <c r="AN7" s="480"/>
      <c r="AO7" s="480"/>
      <c r="AP7" s="480"/>
      <c r="AQ7" s="480" t="s">
        <v>283</v>
      </c>
      <c r="AR7" s="480"/>
      <c r="AS7" s="480"/>
      <c r="AT7" s="480"/>
      <c r="AU7" s="480" t="s">
        <v>283</v>
      </c>
      <c r="AV7" s="480"/>
      <c r="AW7" s="480"/>
      <c r="AX7" s="480"/>
      <c r="AY7" s="480" t="s">
        <v>283</v>
      </c>
      <c r="BB7" s="474">
        <v>1</v>
      </c>
      <c r="BC7" s="474">
        <v>1</v>
      </c>
    </row>
    <row r="8" spans="1:55" s="474" customFormat="1" ht="13.15">
      <c r="A8" s="480" t="s">
        <v>439</v>
      </c>
      <c r="B8" s="480" t="s">
        <v>440</v>
      </c>
      <c r="C8" s="575" t="s">
        <v>441</v>
      </c>
      <c r="D8" s="480" t="s">
        <v>223</v>
      </c>
      <c r="E8" s="480" t="s">
        <v>442</v>
      </c>
      <c r="F8" s="480" t="s">
        <v>443</v>
      </c>
      <c r="G8" s="480">
        <v>2010</v>
      </c>
      <c r="H8" s="480">
        <v>50</v>
      </c>
      <c r="I8" s="480">
        <v>1</v>
      </c>
      <c r="J8" s="480"/>
      <c r="K8" s="480"/>
      <c r="L8" s="480"/>
      <c r="M8" s="480"/>
      <c r="N8" s="480"/>
      <c r="O8" s="480"/>
      <c r="P8" s="480"/>
      <c r="Q8" s="480"/>
      <c r="R8" s="480"/>
      <c r="S8" s="480" t="s">
        <v>283</v>
      </c>
      <c r="T8" s="480"/>
      <c r="U8" s="480"/>
      <c r="V8" s="480"/>
      <c r="W8" s="480" t="s">
        <v>283</v>
      </c>
      <c r="X8" s="480"/>
      <c r="Y8" s="480"/>
      <c r="Z8" s="480"/>
      <c r="AA8" s="480" t="s">
        <v>283</v>
      </c>
      <c r="AB8" s="480"/>
      <c r="AC8" s="480"/>
      <c r="AD8" s="480"/>
      <c r="AE8" s="480" t="s">
        <v>283</v>
      </c>
      <c r="AF8" s="480"/>
      <c r="AG8" s="480"/>
      <c r="AH8" s="480"/>
      <c r="AI8" s="480" t="s">
        <v>283</v>
      </c>
      <c r="AJ8" s="480"/>
      <c r="AK8" s="480"/>
      <c r="AL8" s="480"/>
      <c r="AM8" s="480" t="s">
        <v>283</v>
      </c>
      <c r="AN8" s="480"/>
      <c r="AO8" s="480"/>
      <c r="AP8" s="480"/>
      <c r="AQ8" s="480" t="s">
        <v>283</v>
      </c>
      <c r="AR8" s="480"/>
      <c r="AS8" s="480"/>
      <c r="AT8" s="480"/>
      <c r="AU8" s="480" t="s">
        <v>283</v>
      </c>
      <c r="AV8" s="480"/>
      <c r="AW8" s="480"/>
      <c r="AX8" s="480"/>
      <c r="AY8" s="480" t="s">
        <v>283</v>
      </c>
      <c r="BB8" s="474">
        <v>1</v>
      </c>
      <c r="BC8" s="474">
        <v>1</v>
      </c>
    </row>
    <row r="9" spans="1:55" s="474" customFormat="1" ht="13.15">
      <c r="A9" s="480" t="s">
        <v>439</v>
      </c>
      <c r="B9" s="480" t="s">
        <v>444</v>
      </c>
      <c r="C9" s="575" t="s">
        <v>445</v>
      </c>
      <c r="D9" s="480" t="s">
        <v>223</v>
      </c>
      <c r="E9" s="480" t="s">
        <v>446</v>
      </c>
      <c r="F9" s="480" t="s">
        <v>447</v>
      </c>
      <c r="G9" s="480">
        <v>2010</v>
      </c>
      <c r="H9" s="480">
        <v>50</v>
      </c>
      <c r="I9" s="480">
        <v>1</v>
      </c>
      <c r="J9" s="480"/>
      <c r="K9" s="480"/>
      <c r="L9" s="480"/>
      <c r="M9" s="480"/>
      <c r="N9" s="480"/>
      <c r="O9" s="480"/>
      <c r="P9" s="480"/>
      <c r="Q9" s="480"/>
      <c r="R9" s="480"/>
      <c r="S9" s="480" t="s">
        <v>283</v>
      </c>
      <c r="T9" s="480"/>
      <c r="U9" s="480"/>
      <c r="V9" s="480"/>
      <c r="W9" s="480" t="s">
        <v>283</v>
      </c>
      <c r="X9" s="480"/>
      <c r="Y9" s="480"/>
      <c r="Z9" s="480"/>
      <c r="AA9" s="480" t="s">
        <v>283</v>
      </c>
      <c r="AB9" s="480"/>
      <c r="AC9" s="480"/>
      <c r="AD9" s="480"/>
      <c r="AE9" s="480" t="s">
        <v>283</v>
      </c>
      <c r="AF9" s="480"/>
      <c r="AG9" s="480"/>
      <c r="AH9" s="480"/>
      <c r="AI9" s="480" t="s">
        <v>283</v>
      </c>
      <c r="AJ9" s="480"/>
      <c r="AK9" s="480"/>
      <c r="AL9" s="480"/>
      <c r="AM9" s="480" t="s">
        <v>283</v>
      </c>
      <c r="AN9" s="480"/>
      <c r="AO9" s="480"/>
      <c r="AP9" s="480"/>
      <c r="AQ9" s="480" t="s">
        <v>283</v>
      </c>
      <c r="AR9" s="480"/>
      <c r="AS9" s="480"/>
      <c r="AT9" s="480"/>
      <c r="AU9" s="480" t="s">
        <v>283</v>
      </c>
      <c r="AV9" s="480"/>
      <c r="AW9" s="480"/>
      <c r="AX9" s="480"/>
      <c r="AY9" s="480" t="s">
        <v>283</v>
      </c>
      <c r="BB9" s="474">
        <v>1</v>
      </c>
      <c r="BC9" s="474">
        <v>1</v>
      </c>
    </row>
    <row r="10" spans="1:55" s="474" customFormat="1" ht="13.15">
      <c r="A10" s="480" t="s">
        <v>439</v>
      </c>
      <c r="B10" s="480" t="s">
        <v>190</v>
      </c>
      <c r="C10" s="575" t="s">
        <v>191</v>
      </c>
      <c r="D10" s="480" t="s">
        <v>223</v>
      </c>
      <c r="E10" s="480" t="s">
        <v>73</v>
      </c>
      <c r="F10" s="480" t="s">
        <v>48</v>
      </c>
      <c r="G10" s="480">
        <v>2010</v>
      </c>
      <c r="H10" s="480">
        <v>50</v>
      </c>
      <c r="I10" s="480">
        <v>1</v>
      </c>
      <c r="J10" s="480"/>
      <c r="K10" s="480"/>
      <c r="L10" s="480"/>
      <c r="M10" s="480"/>
      <c r="N10" s="480"/>
      <c r="O10" s="480"/>
      <c r="P10" s="480"/>
      <c r="Q10" s="480"/>
      <c r="R10" s="480"/>
      <c r="S10" s="480" t="s">
        <v>283</v>
      </c>
      <c r="T10" s="480"/>
      <c r="U10" s="480"/>
      <c r="V10" s="480"/>
      <c r="W10" s="480" t="s">
        <v>283</v>
      </c>
      <c r="X10" s="480"/>
      <c r="Y10" s="480"/>
      <c r="Z10" s="480"/>
      <c r="AA10" s="480" t="s">
        <v>283</v>
      </c>
      <c r="AB10" s="480"/>
      <c r="AC10" s="480"/>
      <c r="AD10" s="480"/>
      <c r="AE10" s="480" t="s">
        <v>283</v>
      </c>
      <c r="AF10" s="480"/>
      <c r="AG10" s="480"/>
      <c r="AH10" s="480"/>
      <c r="AI10" s="480" t="s">
        <v>283</v>
      </c>
      <c r="AJ10" s="480"/>
      <c r="AK10" s="480"/>
      <c r="AL10" s="480"/>
      <c r="AM10" s="480" t="s">
        <v>283</v>
      </c>
      <c r="AN10" s="480"/>
      <c r="AO10" s="480"/>
      <c r="AP10" s="480"/>
      <c r="AQ10" s="480" t="s">
        <v>283</v>
      </c>
      <c r="AR10" s="480"/>
      <c r="AS10" s="480"/>
      <c r="AT10" s="480"/>
      <c r="AU10" s="480" t="s">
        <v>283</v>
      </c>
      <c r="AV10" s="480"/>
      <c r="AW10" s="480"/>
      <c r="AX10" s="480"/>
      <c r="AY10" s="480" t="s">
        <v>283</v>
      </c>
      <c r="BB10" s="474">
        <v>1</v>
      </c>
      <c r="BC10" s="474">
        <v>1</v>
      </c>
    </row>
    <row r="11" spans="1:55" s="474" customFormat="1" ht="13.15">
      <c r="A11" s="480" t="s">
        <v>11</v>
      </c>
      <c r="B11" s="480" t="s">
        <v>180</v>
      </c>
      <c r="C11" s="575" t="s">
        <v>181</v>
      </c>
      <c r="D11" s="480" t="s">
        <v>223</v>
      </c>
      <c r="E11" s="480" t="s">
        <v>79</v>
      </c>
      <c r="F11" s="480" t="s">
        <v>54</v>
      </c>
      <c r="G11" s="480">
        <v>2010</v>
      </c>
      <c r="H11" s="480">
        <v>50</v>
      </c>
      <c r="I11" s="480">
        <v>1</v>
      </c>
      <c r="J11" s="480">
        <v>5.6000000000000001E-2</v>
      </c>
      <c r="K11" s="480">
        <v>8.5303541040031208E-4</v>
      </c>
      <c r="L11" s="480">
        <v>8.5303541040031208E-4</v>
      </c>
      <c r="M11" s="480">
        <v>1.8956356736242881E-4</v>
      </c>
      <c r="N11" s="480">
        <v>3.1593927893738138E-4</v>
      </c>
      <c r="O11" s="480">
        <v>56</v>
      </c>
      <c r="P11" s="480">
        <v>5.8533343793407397E-2</v>
      </c>
      <c r="Q11" s="480">
        <v>5.8533343793407397E-2</v>
      </c>
      <c r="R11" s="480">
        <v>5.8533343793407397E-2</v>
      </c>
      <c r="S11" s="480">
        <v>5.8533343793407397E-2</v>
      </c>
      <c r="T11" s="480">
        <v>2.5069701152660712E-4</v>
      </c>
      <c r="U11" s="480">
        <v>2.5069701152660712E-4</v>
      </c>
      <c r="V11" s="480">
        <v>2.5069701152660712E-4</v>
      </c>
      <c r="W11" s="480">
        <v>2.5069701152660712E-4</v>
      </c>
      <c r="X11" s="480">
        <v>3.1593927893738142E-3</v>
      </c>
      <c r="Y11" s="480">
        <v>3.1593927893738142E-3</v>
      </c>
      <c r="Z11" s="480">
        <v>3.1593927893738142E-3</v>
      </c>
      <c r="AA11" s="480">
        <v>3.1593927893738142E-3</v>
      </c>
      <c r="AB11" s="480">
        <v>3.1593927893738142E-3</v>
      </c>
      <c r="AC11" s="480">
        <v>3.1593927893738142E-3</v>
      </c>
      <c r="AD11" s="480">
        <v>3.1593927893738142E-3</v>
      </c>
      <c r="AE11" s="480">
        <v>3.1593927893738142E-3</v>
      </c>
      <c r="AF11" s="480">
        <v>2.2144902684850289E-3</v>
      </c>
      <c r="AG11" s="480">
        <v>2.2144902684850289E-3</v>
      </c>
      <c r="AH11" s="480">
        <v>2.2144902684850289E-3</v>
      </c>
      <c r="AI11" s="480">
        <v>2.2144902684850289E-3</v>
      </c>
      <c r="AJ11" s="480">
        <v>3.3169829222011393E-2</v>
      </c>
      <c r="AK11" s="480">
        <v>3.3169829222011393E-2</v>
      </c>
      <c r="AL11" s="480">
        <v>3.3169829222011393E-2</v>
      </c>
      <c r="AM11" s="480">
        <v>3.3169829222011393E-2</v>
      </c>
      <c r="AN11" s="480">
        <v>5.8533343793407397E-2</v>
      </c>
      <c r="AO11" s="480">
        <v>5.8533343793407397E-2</v>
      </c>
      <c r="AP11" s="480">
        <v>5.8533343793407397E-2</v>
      </c>
      <c r="AQ11" s="480">
        <v>5.8533343793407397E-2</v>
      </c>
      <c r="AR11" s="480">
        <v>2.5069701152660712E-4</v>
      </c>
      <c r="AS11" s="480">
        <v>2.5069701152660712E-4</v>
      </c>
      <c r="AT11" s="480">
        <v>2.5069701152660712E-4</v>
      </c>
      <c r="AU11" s="480">
        <v>2.5069701152660712E-4</v>
      </c>
      <c r="AV11" s="480">
        <v>3.1593927893738142E-3</v>
      </c>
      <c r="AW11" s="480">
        <v>3.1593927893738142E-3</v>
      </c>
      <c r="AX11" s="480">
        <v>3.1593927893738142E-3</v>
      </c>
      <c r="AY11" s="480">
        <v>3.1593927893738142E-3</v>
      </c>
      <c r="BB11" s="474">
        <v>1</v>
      </c>
      <c r="BC11" s="474">
        <v>1</v>
      </c>
    </row>
    <row r="12" spans="1:55" s="474" customFormat="1" ht="13.15">
      <c r="A12" s="480" t="s">
        <v>439</v>
      </c>
      <c r="B12" s="480" t="s">
        <v>448</v>
      </c>
      <c r="C12" s="575" t="s">
        <v>449</v>
      </c>
      <c r="D12" s="480" t="s">
        <v>223</v>
      </c>
      <c r="E12" s="480" t="s">
        <v>450</v>
      </c>
      <c r="F12" s="480" t="s">
        <v>451</v>
      </c>
      <c r="G12" s="480">
        <v>2010</v>
      </c>
      <c r="H12" s="480">
        <v>50</v>
      </c>
      <c r="I12" s="480">
        <v>1</v>
      </c>
      <c r="J12" s="480"/>
      <c r="K12" s="480"/>
      <c r="L12" s="480"/>
      <c r="M12" s="480"/>
      <c r="N12" s="480"/>
      <c r="O12" s="480"/>
      <c r="P12" s="480"/>
      <c r="Q12" s="480"/>
      <c r="R12" s="480"/>
      <c r="S12" s="480" t="s">
        <v>283</v>
      </c>
      <c r="T12" s="480"/>
      <c r="U12" s="480"/>
      <c r="V12" s="480"/>
      <c r="W12" s="480" t="s">
        <v>283</v>
      </c>
      <c r="X12" s="480"/>
      <c r="Y12" s="480"/>
      <c r="Z12" s="480"/>
      <c r="AA12" s="480" t="s">
        <v>283</v>
      </c>
      <c r="AB12" s="480"/>
      <c r="AC12" s="480"/>
      <c r="AD12" s="480"/>
      <c r="AE12" s="480" t="s">
        <v>283</v>
      </c>
      <c r="AF12" s="480"/>
      <c r="AG12" s="480"/>
      <c r="AH12" s="480"/>
      <c r="AI12" s="480" t="s">
        <v>283</v>
      </c>
      <c r="AJ12" s="480"/>
      <c r="AK12" s="480"/>
      <c r="AL12" s="480"/>
      <c r="AM12" s="480" t="s">
        <v>283</v>
      </c>
      <c r="AN12" s="480"/>
      <c r="AO12" s="480"/>
      <c r="AP12" s="480"/>
      <c r="AQ12" s="480" t="s">
        <v>283</v>
      </c>
      <c r="AR12" s="480"/>
      <c r="AS12" s="480"/>
      <c r="AT12" s="480"/>
      <c r="AU12" s="480" t="s">
        <v>283</v>
      </c>
      <c r="AV12" s="480"/>
      <c r="AW12" s="480"/>
      <c r="AX12" s="480"/>
      <c r="AY12" s="480" t="s">
        <v>283</v>
      </c>
      <c r="BB12" s="474">
        <v>1</v>
      </c>
      <c r="BC12" s="474">
        <v>1</v>
      </c>
    </row>
    <row r="13" spans="1:55" s="474" customFormat="1" ht="13.15">
      <c r="A13" s="480" t="s">
        <v>11</v>
      </c>
      <c r="B13" s="480" t="s">
        <v>182</v>
      </c>
      <c r="C13" s="575" t="s">
        <v>183</v>
      </c>
      <c r="D13" s="480" t="s">
        <v>223</v>
      </c>
      <c r="E13" s="480" t="s">
        <v>81</v>
      </c>
      <c r="F13" s="480" t="s">
        <v>56</v>
      </c>
      <c r="G13" s="480">
        <v>2010</v>
      </c>
      <c r="H13" s="480">
        <v>50</v>
      </c>
      <c r="I13" s="480">
        <v>1</v>
      </c>
      <c r="J13" s="480">
        <v>8.3099999999999993E-2</v>
      </c>
      <c r="K13" s="480">
        <v>2.8400000000000001E-3</v>
      </c>
      <c r="L13" s="480">
        <v>2.8400000000000002E-4</v>
      </c>
      <c r="M13" s="480">
        <v>2.5494307400379501E-2</v>
      </c>
      <c r="N13" s="480">
        <v>6.8834629981024678E-3</v>
      </c>
      <c r="O13" s="480">
        <v>83.1</v>
      </c>
      <c r="P13" s="480">
        <v>0.83858254269449717</v>
      </c>
      <c r="Q13" s="480">
        <v>0.83858254269449717</v>
      </c>
      <c r="R13" s="480">
        <v>0.83858254269449717</v>
      </c>
      <c r="S13" s="480">
        <v>0.83858254269449717</v>
      </c>
      <c r="T13" s="480">
        <v>0.23453782493904479</v>
      </c>
      <c r="U13" s="480">
        <v>0.23453782493904479</v>
      </c>
      <c r="V13" s="480">
        <v>0.23453782493904479</v>
      </c>
      <c r="W13" s="480">
        <v>0.23453782493904479</v>
      </c>
      <c r="X13" s="480">
        <v>8.4981024667931684E-2</v>
      </c>
      <c r="Y13" s="480">
        <v>8.4981024667931684E-2</v>
      </c>
      <c r="Z13" s="480">
        <v>8.4981024667931684E-2</v>
      </c>
      <c r="AA13" s="480">
        <v>8.4981024667931684E-2</v>
      </c>
      <c r="AB13" s="480">
        <v>7.6482922201138531E-2</v>
      </c>
      <c r="AC13" s="480">
        <v>7.6482922201138531E-2</v>
      </c>
      <c r="AD13" s="480">
        <v>7.6482922201138531E-2</v>
      </c>
      <c r="AE13" s="480">
        <v>7.6482922201138531E-2</v>
      </c>
      <c r="AF13" s="480">
        <v>9.3519924098671728E-2</v>
      </c>
      <c r="AG13" s="480">
        <v>9.3519924098671728E-2</v>
      </c>
      <c r="AH13" s="480">
        <v>9.3519924098671728E-2</v>
      </c>
      <c r="AI13" s="480">
        <v>9.3519924098671728E-2</v>
      </c>
      <c r="AJ13" s="480">
        <v>0.34250094876660342</v>
      </c>
      <c r="AK13" s="480">
        <v>0.34250094876660342</v>
      </c>
      <c r="AL13" s="480">
        <v>0.34250094876660342</v>
      </c>
      <c r="AM13" s="480">
        <v>0.34250094876660342</v>
      </c>
      <c r="AN13" s="480">
        <v>0.83858254269449717</v>
      </c>
      <c r="AO13" s="480">
        <v>0.83858254269449717</v>
      </c>
      <c r="AP13" s="480">
        <v>0.83858254269449717</v>
      </c>
      <c r="AQ13" s="480">
        <v>0.83858254269449717</v>
      </c>
      <c r="AR13" s="480">
        <v>0.23453782493904479</v>
      </c>
      <c r="AS13" s="480">
        <v>0.23453782493904479</v>
      </c>
      <c r="AT13" s="480">
        <v>0.23453782493904479</v>
      </c>
      <c r="AU13" s="480">
        <v>0.23453782493904479</v>
      </c>
      <c r="AV13" s="480">
        <v>8.4981024667931684E-2</v>
      </c>
      <c r="AW13" s="480">
        <v>8.4981024667931684E-2</v>
      </c>
      <c r="AX13" s="480">
        <v>8.4981024667931684E-2</v>
      </c>
      <c r="AY13" s="480">
        <v>8.4981024667931684E-2</v>
      </c>
      <c r="BB13" s="474">
        <v>1</v>
      </c>
      <c r="BC13" s="474">
        <v>1</v>
      </c>
    </row>
    <row r="14" spans="1:55" s="474" customFormat="1" ht="13.15">
      <c r="A14" s="480" t="s">
        <v>439</v>
      </c>
      <c r="B14" s="480" t="s">
        <v>184</v>
      </c>
      <c r="C14" s="575" t="s">
        <v>185</v>
      </c>
      <c r="D14" s="480" t="s">
        <v>223</v>
      </c>
      <c r="E14" s="480" t="s">
        <v>75</v>
      </c>
      <c r="F14" s="480" t="s">
        <v>288</v>
      </c>
      <c r="G14" s="480">
        <v>2010</v>
      </c>
      <c r="H14" s="480">
        <v>50</v>
      </c>
      <c r="I14" s="480">
        <v>1</v>
      </c>
      <c r="J14" s="480">
        <v>7.7100000000000002E-2</v>
      </c>
      <c r="K14" s="480">
        <v>1.895634245334027E-4</v>
      </c>
      <c r="L14" s="480">
        <v>3.7912684906680528E-4</v>
      </c>
      <c r="M14" s="480">
        <v>1.3168406072106261E-2</v>
      </c>
      <c r="N14" s="480">
        <v>1.081593927893738E-3</v>
      </c>
      <c r="O14" s="480">
        <v>77.100000000000009</v>
      </c>
      <c r="P14" s="480">
        <v>6.2683779015463389E-2</v>
      </c>
      <c r="Q14" s="480">
        <v>6.2683779015463389E-2</v>
      </c>
      <c r="R14" s="480">
        <v>6.2683779015463389E-2</v>
      </c>
      <c r="S14" s="480">
        <v>6.2683779015463389E-2</v>
      </c>
      <c r="T14" s="480">
        <v>1.32831879441497E-3</v>
      </c>
      <c r="U14" s="480">
        <v>1.32831879441497E-3</v>
      </c>
      <c r="V14" s="480">
        <v>1.32831879441497E-3</v>
      </c>
      <c r="W14" s="480">
        <v>1.32831879441497E-3</v>
      </c>
      <c r="X14" s="480">
        <v>4.389468690702087E-2</v>
      </c>
      <c r="Y14" s="480">
        <v>4.389468690702087E-2</v>
      </c>
      <c r="Z14" s="480">
        <v>4.389468690702087E-2</v>
      </c>
      <c r="AA14" s="480">
        <v>4.389468690702087E-2</v>
      </c>
      <c r="AB14" s="480">
        <v>3.6053130929791267E-2</v>
      </c>
      <c r="AC14" s="480">
        <v>3.6053130929791267E-2</v>
      </c>
      <c r="AD14" s="480">
        <v>3.6053130929791267E-2</v>
      </c>
      <c r="AE14" s="480">
        <v>3.6053130929791267E-2</v>
      </c>
      <c r="AF14" s="480">
        <v>6.2E-4</v>
      </c>
      <c r="AG14" s="480">
        <v>6.2E-4</v>
      </c>
      <c r="AH14" s="480">
        <v>6.2E-4</v>
      </c>
      <c r="AI14" s="480">
        <v>6.2E-4</v>
      </c>
      <c r="AJ14" s="480">
        <v>1.546E-2</v>
      </c>
      <c r="AK14" s="480">
        <v>1.546E-2</v>
      </c>
      <c r="AL14" s="480">
        <v>1.546E-2</v>
      </c>
      <c r="AM14" s="480">
        <v>1.546E-2</v>
      </c>
      <c r="AN14" s="480">
        <v>6.2683779015463389E-2</v>
      </c>
      <c r="AO14" s="480">
        <v>6.2683779015463389E-2</v>
      </c>
      <c r="AP14" s="480">
        <v>6.2683779015463389E-2</v>
      </c>
      <c r="AQ14" s="480">
        <v>6.2683779015463389E-2</v>
      </c>
      <c r="AR14" s="480">
        <v>1.32831879441497E-3</v>
      </c>
      <c r="AS14" s="480">
        <v>1.32831879441497E-3</v>
      </c>
      <c r="AT14" s="480">
        <v>1.32831879441497E-3</v>
      </c>
      <c r="AU14" s="480">
        <v>1.32831879441497E-3</v>
      </c>
      <c r="AV14" s="480">
        <v>4.389468690702087E-2</v>
      </c>
      <c r="AW14" s="480">
        <v>4.389468690702087E-2</v>
      </c>
      <c r="AX14" s="480">
        <v>4.389468690702087E-2</v>
      </c>
      <c r="AY14" s="480">
        <v>4.389468690702087E-2</v>
      </c>
      <c r="BB14" s="474">
        <v>1</v>
      </c>
      <c r="BC14" s="474">
        <v>1</v>
      </c>
    </row>
    <row r="15" spans="1:55" s="474" customFormat="1" ht="13.15">
      <c r="A15" s="480" t="s">
        <v>439</v>
      </c>
      <c r="B15" s="480" t="s">
        <v>452</v>
      </c>
      <c r="C15" s="575" t="s">
        <v>453</v>
      </c>
      <c r="D15" s="480" t="s">
        <v>223</v>
      </c>
      <c r="E15" s="480" t="s">
        <v>454</v>
      </c>
      <c r="F15" s="480" t="s">
        <v>455</v>
      </c>
      <c r="G15" s="480">
        <v>2010</v>
      </c>
      <c r="H15" s="480">
        <v>50</v>
      </c>
      <c r="I15" s="480">
        <v>1</v>
      </c>
      <c r="J15" s="480"/>
      <c r="K15" s="480"/>
      <c r="L15" s="480"/>
      <c r="M15" s="480"/>
      <c r="N15" s="480"/>
      <c r="O15" s="480"/>
      <c r="P15" s="480"/>
      <c r="Q15" s="480"/>
      <c r="R15" s="480"/>
      <c r="S15" s="480" t="s">
        <v>283</v>
      </c>
      <c r="T15" s="480"/>
      <c r="U15" s="480"/>
      <c r="V15" s="480"/>
      <c r="W15" s="480" t="s">
        <v>283</v>
      </c>
      <c r="X15" s="480"/>
      <c r="Y15" s="480"/>
      <c r="Z15" s="480"/>
      <c r="AA15" s="480" t="s">
        <v>283</v>
      </c>
      <c r="AB15" s="480"/>
      <c r="AC15" s="480"/>
      <c r="AD15" s="480"/>
      <c r="AE15" s="480" t="s">
        <v>283</v>
      </c>
      <c r="AF15" s="480"/>
      <c r="AG15" s="480"/>
      <c r="AH15" s="480"/>
      <c r="AI15" s="480" t="s">
        <v>283</v>
      </c>
      <c r="AJ15" s="480"/>
      <c r="AK15" s="480"/>
      <c r="AL15" s="480"/>
      <c r="AM15" s="480" t="s">
        <v>283</v>
      </c>
      <c r="AN15" s="480"/>
      <c r="AO15" s="480"/>
      <c r="AP15" s="480"/>
      <c r="AQ15" s="480" t="s">
        <v>283</v>
      </c>
      <c r="AR15" s="480"/>
      <c r="AS15" s="480"/>
      <c r="AT15" s="480"/>
      <c r="AU15" s="480" t="s">
        <v>283</v>
      </c>
      <c r="AV15" s="480"/>
      <c r="AW15" s="480"/>
      <c r="AX15" s="480"/>
      <c r="AY15" s="480" t="s">
        <v>283</v>
      </c>
      <c r="BB15" s="474">
        <v>1</v>
      </c>
      <c r="BC15" s="474">
        <v>1</v>
      </c>
    </row>
    <row r="16" spans="1:55" s="474" customFormat="1" ht="13.15">
      <c r="A16" s="480" t="s">
        <v>439</v>
      </c>
      <c r="B16" s="480" t="s">
        <v>192</v>
      </c>
      <c r="C16" s="575" t="s">
        <v>193</v>
      </c>
      <c r="D16" s="480" t="s">
        <v>223</v>
      </c>
      <c r="E16" s="480" t="s">
        <v>83</v>
      </c>
      <c r="F16" s="480" t="s">
        <v>52</v>
      </c>
      <c r="G16" s="480">
        <v>2010</v>
      </c>
      <c r="H16" s="480">
        <v>50</v>
      </c>
      <c r="I16" s="480">
        <v>1</v>
      </c>
      <c r="J16" s="480"/>
      <c r="K16" s="480"/>
      <c r="L16" s="480"/>
      <c r="M16" s="480"/>
      <c r="N16" s="480"/>
      <c r="O16" s="480"/>
      <c r="P16" s="480"/>
      <c r="Q16" s="480"/>
      <c r="R16" s="480"/>
      <c r="S16" s="480" t="s">
        <v>283</v>
      </c>
      <c r="T16" s="480"/>
      <c r="U16" s="480"/>
      <c r="V16" s="480"/>
      <c r="W16" s="480" t="s">
        <v>283</v>
      </c>
      <c r="X16" s="480"/>
      <c r="Y16" s="480"/>
      <c r="Z16" s="480"/>
      <c r="AA16" s="480" t="s">
        <v>283</v>
      </c>
      <c r="AB16" s="480"/>
      <c r="AC16" s="480"/>
      <c r="AD16" s="480"/>
      <c r="AE16" s="480" t="s">
        <v>283</v>
      </c>
      <c r="AF16" s="480"/>
      <c r="AG16" s="480"/>
      <c r="AH16" s="480"/>
      <c r="AI16" s="480" t="s">
        <v>283</v>
      </c>
      <c r="AJ16" s="480"/>
      <c r="AK16" s="480"/>
      <c r="AL16" s="480"/>
      <c r="AM16" s="480" t="s">
        <v>283</v>
      </c>
      <c r="AN16" s="480"/>
      <c r="AO16" s="480"/>
      <c r="AP16" s="480"/>
      <c r="AQ16" s="480" t="s">
        <v>283</v>
      </c>
      <c r="AR16" s="480"/>
      <c r="AS16" s="480"/>
      <c r="AT16" s="480"/>
      <c r="AU16" s="480" t="s">
        <v>283</v>
      </c>
      <c r="AV16" s="480"/>
      <c r="AW16" s="480"/>
      <c r="AX16" s="480"/>
      <c r="AY16" s="480" t="s">
        <v>283</v>
      </c>
      <c r="BB16" s="474">
        <v>1</v>
      </c>
      <c r="BC16" s="474">
        <v>1</v>
      </c>
    </row>
    <row r="17" spans="1:55" s="474" customFormat="1" ht="13.15">
      <c r="A17" s="480" t="s">
        <v>439</v>
      </c>
      <c r="B17" s="480" t="s">
        <v>194</v>
      </c>
      <c r="C17" s="575" t="s">
        <v>195</v>
      </c>
      <c r="D17" s="480" t="s">
        <v>223</v>
      </c>
      <c r="E17" s="480" t="s">
        <v>85</v>
      </c>
      <c r="F17" s="480" t="s">
        <v>43</v>
      </c>
      <c r="G17" s="480">
        <v>2010</v>
      </c>
      <c r="H17" s="480">
        <v>50</v>
      </c>
      <c r="I17" s="480">
        <v>1</v>
      </c>
      <c r="J17" s="480"/>
      <c r="K17" s="480"/>
      <c r="L17" s="480"/>
      <c r="M17" s="480"/>
      <c r="N17" s="480"/>
      <c r="O17" s="480"/>
      <c r="P17" s="480"/>
      <c r="Q17" s="480"/>
      <c r="R17" s="480"/>
      <c r="S17" s="480" t="s">
        <v>283</v>
      </c>
      <c r="T17" s="480"/>
      <c r="U17" s="480"/>
      <c r="V17" s="480"/>
      <c r="W17" s="480" t="s">
        <v>283</v>
      </c>
      <c r="X17" s="480"/>
      <c r="Y17" s="480"/>
      <c r="Z17" s="480"/>
      <c r="AA17" s="480" t="s">
        <v>283</v>
      </c>
      <c r="AB17" s="480"/>
      <c r="AC17" s="480"/>
      <c r="AD17" s="480"/>
      <c r="AE17" s="480" t="s">
        <v>283</v>
      </c>
      <c r="AF17" s="480"/>
      <c r="AG17" s="480"/>
      <c r="AH17" s="480"/>
      <c r="AI17" s="480" t="s">
        <v>283</v>
      </c>
      <c r="AJ17" s="480"/>
      <c r="AK17" s="480"/>
      <c r="AL17" s="480"/>
      <c r="AM17" s="480" t="s">
        <v>283</v>
      </c>
      <c r="AN17" s="480"/>
      <c r="AO17" s="480"/>
      <c r="AP17" s="480"/>
      <c r="AQ17" s="480" t="s">
        <v>283</v>
      </c>
      <c r="AR17" s="480"/>
      <c r="AS17" s="480"/>
      <c r="AT17" s="480"/>
      <c r="AU17" s="480" t="s">
        <v>283</v>
      </c>
      <c r="AV17" s="480"/>
      <c r="AW17" s="480"/>
      <c r="AX17" s="480"/>
      <c r="AY17" s="480" t="s">
        <v>283</v>
      </c>
      <c r="BB17" s="474">
        <v>1</v>
      </c>
      <c r="BC17" s="474">
        <v>1</v>
      </c>
    </row>
    <row r="18" spans="1:55" s="474" customFormat="1" ht="13.15">
      <c r="A18" s="480" t="s">
        <v>439</v>
      </c>
      <c r="B18" s="480" t="s">
        <v>456</v>
      </c>
      <c r="C18" s="575" t="s">
        <v>457</v>
      </c>
      <c r="D18" s="480" t="s">
        <v>223</v>
      </c>
      <c r="E18" s="480" t="s">
        <v>458</v>
      </c>
      <c r="F18" s="480" t="s">
        <v>459</v>
      </c>
      <c r="G18" s="480">
        <v>2010</v>
      </c>
      <c r="H18" s="480">
        <v>50</v>
      </c>
      <c r="I18" s="480">
        <v>1</v>
      </c>
      <c r="J18" s="480"/>
      <c r="K18" s="480"/>
      <c r="L18" s="480"/>
      <c r="M18" s="480"/>
      <c r="N18" s="480"/>
      <c r="O18" s="480"/>
      <c r="P18" s="480"/>
      <c r="Q18" s="480"/>
      <c r="R18" s="480"/>
      <c r="S18" s="480" t="s">
        <v>283</v>
      </c>
      <c r="T18" s="480"/>
      <c r="U18" s="480"/>
      <c r="V18" s="480"/>
      <c r="W18" s="480" t="s">
        <v>283</v>
      </c>
      <c r="X18" s="480"/>
      <c r="Y18" s="480"/>
      <c r="Z18" s="480"/>
      <c r="AA18" s="480" t="s">
        <v>283</v>
      </c>
      <c r="AB18" s="480"/>
      <c r="AC18" s="480"/>
      <c r="AD18" s="480"/>
      <c r="AE18" s="480" t="s">
        <v>283</v>
      </c>
      <c r="AF18" s="480"/>
      <c r="AG18" s="480"/>
      <c r="AH18" s="480"/>
      <c r="AI18" s="480" t="s">
        <v>283</v>
      </c>
      <c r="AJ18" s="480"/>
      <c r="AK18" s="480"/>
      <c r="AL18" s="480"/>
      <c r="AM18" s="480" t="s">
        <v>283</v>
      </c>
      <c r="AN18" s="480"/>
      <c r="AO18" s="480"/>
      <c r="AP18" s="480"/>
      <c r="AQ18" s="480" t="s">
        <v>283</v>
      </c>
      <c r="AR18" s="480"/>
      <c r="AS18" s="480"/>
      <c r="AT18" s="480"/>
      <c r="AU18" s="480" t="s">
        <v>283</v>
      </c>
      <c r="AV18" s="480"/>
      <c r="AW18" s="480"/>
      <c r="AX18" s="480"/>
      <c r="AY18" s="480" t="s">
        <v>283</v>
      </c>
      <c r="BB18" s="474">
        <v>1</v>
      </c>
      <c r="BC18" s="474">
        <v>1</v>
      </c>
    </row>
    <row r="19" spans="1:55" s="474" customFormat="1" ht="13.15">
      <c r="A19" s="480" t="s">
        <v>439</v>
      </c>
      <c r="B19" s="480" t="s">
        <v>460</v>
      </c>
      <c r="C19" s="575" t="s">
        <v>461</v>
      </c>
      <c r="D19" s="480" t="s">
        <v>223</v>
      </c>
      <c r="E19" s="480" t="s">
        <v>462</v>
      </c>
      <c r="F19" s="480" t="s">
        <v>463</v>
      </c>
      <c r="G19" s="480">
        <v>2010</v>
      </c>
      <c r="H19" s="480">
        <v>50</v>
      </c>
      <c r="I19" s="480">
        <v>1</v>
      </c>
      <c r="J19" s="480"/>
      <c r="K19" s="480"/>
      <c r="L19" s="480"/>
      <c r="M19" s="480"/>
      <c r="N19" s="480"/>
      <c r="O19" s="480"/>
      <c r="P19" s="480"/>
      <c r="Q19" s="480"/>
      <c r="R19" s="480"/>
      <c r="S19" s="480" t="s">
        <v>283</v>
      </c>
      <c r="T19" s="480"/>
      <c r="U19" s="480"/>
      <c r="V19" s="480"/>
      <c r="W19" s="480" t="s">
        <v>283</v>
      </c>
      <c r="X19" s="480"/>
      <c r="Y19" s="480"/>
      <c r="Z19" s="480"/>
      <c r="AA19" s="480" t="s">
        <v>283</v>
      </c>
      <c r="AB19" s="480"/>
      <c r="AC19" s="480"/>
      <c r="AD19" s="480"/>
      <c r="AE19" s="480" t="s">
        <v>283</v>
      </c>
      <c r="AF19" s="480"/>
      <c r="AG19" s="480"/>
      <c r="AH19" s="480"/>
      <c r="AI19" s="480" t="s">
        <v>283</v>
      </c>
      <c r="AJ19" s="480"/>
      <c r="AK19" s="480"/>
      <c r="AL19" s="480"/>
      <c r="AM19" s="480" t="s">
        <v>283</v>
      </c>
      <c r="AN19" s="480"/>
      <c r="AO19" s="480"/>
      <c r="AP19" s="480"/>
      <c r="AQ19" s="480" t="s">
        <v>283</v>
      </c>
      <c r="AR19" s="480"/>
      <c r="AS19" s="480"/>
      <c r="AT19" s="480"/>
      <c r="AU19" s="480" t="s">
        <v>283</v>
      </c>
      <c r="AV19" s="480"/>
      <c r="AW19" s="480"/>
      <c r="AX19" s="480"/>
      <c r="AY19" s="480" t="s">
        <v>283</v>
      </c>
      <c r="BB19" s="474">
        <v>1</v>
      </c>
      <c r="BC19" s="474">
        <v>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20370-B8B2-4867-9D79-CEE90303D624}">
  <sheetPr>
    <tabColor theme="4" tint="-0.499984740745262"/>
  </sheetPr>
  <dimension ref="A1:AE105"/>
  <sheetViews>
    <sheetView workbookViewId="0">
      <selection activeCell="L36" sqref="L36"/>
    </sheetView>
  </sheetViews>
  <sheetFormatPr defaultColWidth="9.140625" defaultRowHeight="13.15"/>
  <cols>
    <col min="1" max="1" width="9.140625" style="7"/>
    <col min="2" max="2" width="52.140625" style="8" customWidth="1"/>
    <col min="3" max="3" width="34" style="8" customWidth="1"/>
    <col min="4" max="4" width="9.42578125" style="8" customWidth="1"/>
    <col min="5" max="10" width="11" style="8" customWidth="1"/>
    <col min="11" max="13" width="9.140625" style="8"/>
    <col min="14" max="14" width="47.7109375" style="8" customWidth="1"/>
    <col min="15" max="15" width="13" style="8" customWidth="1"/>
    <col min="16" max="16" width="13.5703125" style="8" customWidth="1"/>
    <col min="17" max="17" width="14.7109375" style="8" customWidth="1"/>
    <col min="18" max="18" width="9.85546875" style="8" customWidth="1"/>
    <col min="19" max="19" width="11.5703125" style="8" customWidth="1"/>
    <col min="20" max="20" width="13.5703125" style="8" customWidth="1"/>
    <col min="21" max="21" width="14.7109375" style="8" customWidth="1"/>
    <col min="22" max="22" width="9.85546875" style="8" customWidth="1"/>
    <col min="23" max="23" width="11.5703125" style="8" customWidth="1"/>
    <col min="24" max="24" width="13.5703125" style="8" customWidth="1"/>
    <col min="25" max="25" width="14.7109375" style="8" customWidth="1"/>
    <col min="26" max="26" width="9.85546875" style="8" customWidth="1"/>
    <col min="27" max="27" width="13.5703125" style="8" customWidth="1"/>
    <col min="28" max="28" width="11.5703125" style="8" customWidth="1"/>
    <col min="29" max="29" width="13.5703125" style="8" customWidth="1"/>
    <col min="30" max="30" width="14.7109375" style="8" customWidth="1"/>
    <col min="31" max="31" width="9.85546875" style="8" customWidth="1"/>
    <col min="32" max="16384" width="9.140625" style="8"/>
  </cols>
  <sheetData>
    <row r="1" spans="1:31">
      <c r="O1" s="664" t="s">
        <v>464</v>
      </c>
      <c r="P1" s="733"/>
      <c r="Q1" s="733"/>
      <c r="R1" s="734"/>
      <c r="S1" s="664" t="s">
        <v>465</v>
      </c>
      <c r="T1" s="733"/>
      <c r="U1" s="733"/>
      <c r="V1" s="734"/>
      <c r="W1" s="664" t="s">
        <v>466</v>
      </c>
      <c r="X1" s="733"/>
      <c r="Y1" s="733"/>
      <c r="Z1" s="734"/>
      <c r="AA1" s="9" t="s">
        <v>467</v>
      </c>
      <c r="AB1" s="664" t="s">
        <v>468</v>
      </c>
      <c r="AC1" s="733"/>
      <c r="AD1" s="733"/>
      <c r="AE1" s="734"/>
    </row>
    <row r="2" spans="1:31">
      <c r="A2" s="10"/>
      <c r="B2" s="11" t="s">
        <v>469</v>
      </c>
      <c r="C2" s="12" t="s">
        <v>470</v>
      </c>
      <c r="D2" s="13" t="s">
        <v>471</v>
      </c>
      <c r="E2" s="13" t="s">
        <v>472</v>
      </c>
      <c r="F2" s="13" t="s">
        <v>473</v>
      </c>
      <c r="G2" s="13" t="s">
        <v>474</v>
      </c>
      <c r="H2" s="13" t="s">
        <v>475</v>
      </c>
      <c r="I2" s="13" t="s">
        <v>476</v>
      </c>
      <c r="J2" s="13" t="s">
        <v>477</v>
      </c>
      <c r="M2" s="10"/>
      <c r="N2" s="11" t="s">
        <v>469</v>
      </c>
      <c r="O2" s="13" t="s">
        <v>478</v>
      </c>
      <c r="P2" s="13" t="s">
        <v>479</v>
      </c>
      <c r="Q2" s="13" t="s">
        <v>480</v>
      </c>
      <c r="R2" s="13" t="s">
        <v>481</v>
      </c>
      <c r="S2" s="13" t="s">
        <v>478</v>
      </c>
      <c r="T2" s="13" t="s">
        <v>479</v>
      </c>
      <c r="U2" s="13" t="s">
        <v>480</v>
      </c>
      <c r="V2" s="13" t="s">
        <v>481</v>
      </c>
      <c r="W2" s="13" t="s">
        <v>478</v>
      </c>
      <c r="X2" s="13" t="s">
        <v>479</v>
      </c>
      <c r="Y2" s="13" t="s">
        <v>480</v>
      </c>
      <c r="Z2" s="13" t="s">
        <v>481</v>
      </c>
      <c r="AA2" s="13" t="s">
        <v>479</v>
      </c>
      <c r="AB2" s="13" t="s">
        <v>478</v>
      </c>
      <c r="AC2" s="13" t="s">
        <v>479</v>
      </c>
      <c r="AD2" s="13" t="s">
        <v>480</v>
      </c>
      <c r="AE2" s="13" t="s">
        <v>481</v>
      </c>
    </row>
    <row r="3" spans="1:31">
      <c r="A3" s="735" t="s">
        <v>482</v>
      </c>
      <c r="B3" s="11" t="s">
        <v>483</v>
      </c>
      <c r="C3" s="14">
        <v>6.2632292502352305E-2</v>
      </c>
      <c r="D3" s="14">
        <f>Original!F3/Original!$C$3</f>
        <v>9.1265058983343084E-2</v>
      </c>
      <c r="E3" s="14">
        <f>Original!G3/Original!$C$3</f>
        <v>1.0846449654820022E-2</v>
      </c>
      <c r="F3" s="14">
        <f>Original!H3/Original!$C$3</f>
        <v>2.7073899543406383E-3</v>
      </c>
      <c r="G3" s="14">
        <f>Original!I3/Original!$C$3</f>
        <v>1.7875485906568684E-3</v>
      </c>
      <c r="H3" s="14">
        <f>Original!J3/Original!$C$3</f>
        <v>0.25057364126721698</v>
      </c>
      <c r="I3" s="14">
        <f>Original!K3/Original!$C$3</f>
        <v>0.64281991154962248</v>
      </c>
      <c r="J3" s="14">
        <f>Original!L3/Original!$C$3</f>
        <v>0</v>
      </c>
      <c r="M3" s="736" t="s">
        <v>482</v>
      </c>
      <c r="N3" s="11" t="s">
        <v>483</v>
      </c>
      <c r="O3" s="15">
        <v>3.2287934012567092</v>
      </c>
      <c r="P3" s="15">
        <v>0.1818716167659894</v>
      </c>
      <c r="Q3" s="15">
        <v>16.700737157377507</v>
      </c>
      <c r="R3" s="15">
        <v>0</v>
      </c>
      <c r="S3" s="15">
        <v>0.64006662903733291</v>
      </c>
      <c r="T3" s="15">
        <v>0.2728074251489841</v>
      </c>
      <c r="U3" s="15">
        <v>6.6278731488885292</v>
      </c>
      <c r="V3" s="15">
        <v>0</v>
      </c>
      <c r="W3" s="15">
        <v>0</v>
      </c>
      <c r="X3" s="15">
        <v>1.5459087425109099</v>
      </c>
      <c r="Y3" s="15">
        <v>0</v>
      </c>
      <c r="Z3" s="15">
        <v>0</v>
      </c>
      <c r="AA3" s="15">
        <v>1.7277803592768992</v>
      </c>
      <c r="AB3" s="15">
        <v>0</v>
      </c>
      <c r="AC3" s="15">
        <v>5.3652126945966874</v>
      </c>
      <c r="AD3" s="15">
        <v>0</v>
      </c>
      <c r="AE3" s="15">
        <v>0</v>
      </c>
    </row>
    <row r="4" spans="1:31" ht="15" customHeight="1" thickBot="1">
      <c r="A4" s="666"/>
      <c r="B4" s="11" t="s">
        <v>484</v>
      </c>
      <c r="C4" s="14">
        <v>8.1870513959475061E-2</v>
      </c>
      <c r="D4" s="14">
        <f>Original!F4/Original!$C$3</f>
        <v>0.11929816053320223</v>
      </c>
      <c r="E4" s="14">
        <f>Original!G4/Original!$C$3</f>
        <v>1.4178060109205406E-2</v>
      </c>
      <c r="F4" s="14">
        <f>Original!H4/Original!$C$3</f>
        <v>3.5389955914876176E-3</v>
      </c>
      <c r="G4" s="14">
        <f>Original!I4/Original!$C$3</f>
        <v>2.3366144842792824E-3</v>
      </c>
      <c r="H4" s="14">
        <f>Original!J4/Original!$C$3</f>
        <v>0.32754018694866888</v>
      </c>
      <c r="I4" s="14">
        <f>Original!K4/Original!$C$3</f>
        <v>0.8402693632837297</v>
      </c>
      <c r="J4" s="14">
        <f>Original!L4/Original!$C$3</f>
        <v>0</v>
      </c>
      <c r="M4" s="670"/>
      <c r="N4" s="737" t="s">
        <v>484</v>
      </c>
      <c r="O4" s="738">
        <v>4.1363782612171143</v>
      </c>
      <c r="P4" s="738">
        <v>0.23773555372754407</v>
      </c>
      <c r="Q4" s="738">
        <v>21.824452925359171</v>
      </c>
      <c r="R4" s="738">
        <v>0</v>
      </c>
      <c r="S4" s="738">
        <v>0.92084615868652286</v>
      </c>
      <c r="T4" s="738">
        <v>0.3566033305913161</v>
      </c>
      <c r="U4" s="738">
        <v>8.6698055382373056</v>
      </c>
      <c r="V4" s="738">
        <v>0</v>
      </c>
      <c r="W4" s="738">
        <v>0</v>
      </c>
      <c r="X4" s="738">
        <v>2.0207522066841248</v>
      </c>
      <c r="Y4" s="738">
        <v>0</v>
      </c>
      <c r="Z4" s="738">
        <v>0</v>
      </c>
      <c r="AA4" s="738">
        <v>2.2584877604116689</v>
      </c>
      <c r="AB4" s="738">
        <v>0</v>
      </c>
      <c r="AC4" s="738">
        <v>7.0131988349625507</v>
      </c>
      <c r="AD4" s="738">
        <v>0</v>
      </c>
      <c r="AE4" s="738">
        <v>0</v>
      </c>
    </row>
    <row r="5" spans="1:31">
      <c r="A5" s="735" t="s">
        <v>485</v>
      </c>
      <c r="B5" s="11" t="s">
        <v>486</v>
      </c>
      <c r="C5" s="14">
        <v>0</v>
      </c>
      <c r="D5" s="14">
        <f>Original!F5/Original!$C$3</f>
        <v>0</v>
      </c>
      <c r="E5" s="14">
        <f>Original!G5/Original!$C$3</f>
        <v>0</v>
      </c>
      <c r="F5" s="14">
        <f>Original!H5/Original!$C$3</f>
        <v>0</v>
      </c>
      <c r="G5" s="14">
        <f>Original!I5/Original!$C$3</f>
        <v>0</v>
      </c>
      <c r="H5" s="14">
        <f>Original!J5/Original!$C$3</f>
        <v>0</v>
      </c>
      <c r="I5" s="14">
        <f>Original!K5/Original!$C$3</f>
        <v>0</v>
      </c>
      <c r="J5" s="14">
        <f>Original!L5/Original!$C$3</f>
        <v>0</v>
      </c>
      <c r="M5" s="667" t="s">
        <v>485</v>
      </c>
      <c r="N5" s="16" t="s">
        <v>486</v>
      </c>
      <c r="O5" s="17">
        <v>0</v>
      </c>
      <c r="P5" s="17">
        <v>0</v>
      </c>
      <c r="Q5" s="17">
        <v>0</v>
      </c>
      <c r="R5" s="17">
        <v>0</v>
      </c>
      <c r="S5" s="17">
        <v>0</v>
      </c>
      <c r="T5" s="17">
        <v>0</v>
      </c>
      <c r="U5" s="17">
        <v>0</v>
      </c>
      <c r="V5" s="17">
        <v>0</v>
      </c>
      <c r="W5" s="17">
        <v>0</v>
      </c>
      <c r="X5" s="17">
        <v>0</v>
      </c>
      <c r="Y5" s="17">
        <v>0</v>
      </c>
      <c r="Z5" s="17">
        <v>0</v>
      </c>
      <c r="AA5" s="17">
        <v>0</v>
      </c>
      <c r="AB5" s="17">
        <v>0</v>
      </c>
      <c r="AC5" s="17">
        <v>0</v>
      </c>
      <c r="AD5" s="17">
        <v>0</v>
      </c>
      <c r="AE5" s="18">
        <v>0</v>
      </c>
    </row>
    <row r="6" spans="1:31" ht="15" customHeight="1">
      <c r="A6" s="665"/>
      <c r="B6" s="11" t="s">
        <v>487</v>
      </c>
      <c r="C6" s="14">
        <v>2.794559837285799E-2</v>
      </c>
      <c r="D6" s="19">
        <f>Original!F6/Original!$C$3</f>
        <v>2.6011762280094018E-2</v>
      </c>
      <c r="E6" s="19">
        <f>Original!G6/Original!$C$3</f>
        <v>2.1159348621667646E-2</v>
      </c>
      <c r="F6" s="19">
        <f>Original!H6/Original!$C$3</f>
        <v>1.7981753598388401E-2</v>
      </c>
      <c r="G6" s="19">
        <f>Original!I6/Original!$C$3</f>
        <v>2.1387612034454704E-3</v>
      </c>
      <c r="H6" s="19">
        <f>Original!J6/Original!$C$3</f>
        <v>7.3455574848796737E-2</v>
      </c>
      <c r="I6" s="19">
        <f>Original!K6/Original!$C$3</f>
        <v>0.29170730332292305</v>
      </c>
      <c r="J6" s="19">
        <f>Original!L6/Original!$C$3</f>
        <v>1.3730638905597954E-2</v>
      </c>
      <c r="M6" s="668"/>
      <c r="N6" s="11" t="s">
        <v>487</v>
      </c>
      <c r="O6" s="15">
        <v>1.7667478953629443</v>
      </c>
      <c r="P6" s="15">
        <v>0.10728634686857841</v>
      </c>
      <c r="Q6" s="15">
        <v>6.9864526295399356</v>
      </c>
      <c r="R6" s="15">
        <v>0.35432749731018109</v>
      </c>
      <c r="S6" s="15">
        <v>0.67533593668573511</v>
      </c>
      <c r="T6" s="15">
        <v>1.6512776870420732E-2</v>
      </c>
      <c r="U6" s="15">
        <v>3.1549981888168799</v>
      </c>
      <c r="V6" s="15">
        <v>0.14397182187639176</v>
      </c>
      <c r="W6" s="15">
        <v>0</v>
      </c>
      <c r="X6" s="15">
        <v>0.53811207995696975</v>
      </c>
      <c r="Y6" s="15">
        <v>0.15479159282867444</v>
      </c>
      <c r="Z6" s="15">
        <v>0</v>
      </c>
      <c r="AA6" s="15">
        <v>0.59172604070387669</v>
      </c>
      <c r="AB6" s="15">
        <v>0</v>
      </c>
      <c r="AC6" s="15">
        <v>1.4121427815165624</v>
      </c>
      <c r="AD6" s="15">
        <v>0.29012226178698608</v>
      </c>
      <c r="AE6" s="20">
        <v>0</v>
      </c>
    </row>
    <row r="7" spans="1:31">
      <c r="A7" s="665"/>
      <c r="B7" s="11" t="s">
        <v>488</v>
      </c>
      <c r="C7" s="14">
        <v>1.7800066312386009E-2</v>
      </c>
      <c r="D7" s="14">
        <f>Original!F7/Original!$C$3</f>
        <v>1.6568301287024564E-2</v>
      </c>
      <c r="E7" s="14">
        <f>Original!G7/Original!$C$3</f>
        <v>1.3477536017206382E-2</v>
      </c>
      <c r="F7" s="14">
        <f>Original!H7/Original!$C$3</f>
        <v>1.1453553514716355E-2</v>
      </c>
      <c r="G7" s="14">
        <f>Original!I7/Original!$C$3</f>
        <v>1.3622929357155313E-3</v>
      </c>
      <c r="H7" s="14">
        <f>Original!J7/Original!$C$3</f>
        <v>4.6787837063919584E-2</v>
      </c>
      <c r="I7" s="14">
        <f>Original!K7/Original!$C$3</f>
        <v>0.1858041926201312</v>
      </c>
      <c r="J7" s="14">
        <f>Original!L7/Original!$C$3</f>
        <v>8.7457881477481306E-3</v>
      </c>
      <c r="M7" s="668"/>
      <c r="N7" s="11" t="s">
        <v>488</v>
      </c>
      <c r="O7" s="15">
        <v>1.1471824663427077</v>
      </c>
      <c r="P7" s="15">
        <v>5.564814915369394E-2</v>
      </c>
      <c r="Q7" s="15">
        <v>4.3918931316640411</v>
      </c>
      <c r="R7" s="15">
        <v>0.3173938452344075</v>
      </c>
      <c r="S7" s="15">
        <v>0.40831309223840723</v>
      </c>
      <c r="T7" s="15">
        <v>8.2649409081201955E-3</v>
      </c>
      <c r="U7" s="15">
        <v>2.1119828342202278</v>
      </c>
      <c r="V7" s="15">
        <v>0</v>
      </c>
      <c r="W7" s="15">
        <v>0</v>
      </c>
      <c r="X7" s="15">
        <v>0.20018380723838605</v>
      </c>
      <c r="Y7" s="15">
        <v>0</v>
      </c>
      <c r="Z7" s="15">
        <v>0</v>
      </c>
      <c r="AA7" s="15">
        <v>0.51708231578118147</v>
      </c>
      <c r="AB7" s="15">
        <v>0</v>
      </c>
      <c r="AC7" s="15">
        <v>0.91680057616631427</v>
      </c>
      <c r="AD7" s="15">
        <v>0.23915349699637276</v>
      </c>
      <c r="AE7" s="20">
        <v>0</v>
      </c>
    </row>
    <row r="8" spans="1:31">
      <c r="A8" s="665"/>
      <c r="B8" s="11" t="s">
        <v>489</v>
      </c>
      <c r="C8" s="14">
        <v>5.3693419046853971E-2</v>
      </c>
      <c r="D8" s="14">
        <f>Original!F8/Original!$C$3</f>
        <v>4.9977833131987497E-2</v>
      </c>
      <c r="E8" s="14">
        <f>Original!G8/Original!$C$3</f>
        <v>4.0654623212688881E-2</v>
      </c>
      <c r="F8" s="14">
        <f>Original!H8/Original!$C$3</f>
        <v>3.4549334684967098E-2</v>
      </c>
      <c r="G8" s="14">
        <f>Original!I8/Original!$C$3</f>
        <v>4.1093198293898963E-3</v>
      </c>
      <c r="H8" s="14">
        <f>Original!J8/Original!$C$3</f>
        <v>0.14113424622586207</v>
      </c>
      <c r="I8" s="14">
        <f>Original!K8/Original!$C$3</f>
        <v>0.5604733263309839</v>
      </c>
      <c r="J8" s="14">
        <f>Original!L8/Original!$C$3</f>
        <v>2.6381433623384229E-2</v>
      </c>
      <c r="M8" s="668"/>
      <c r="N8" s="11" t="s">
        <v>489</v>
      </c>
      <c r="O8" s="15">
        <v>3.5524136864046878</v>
      </c>
      <c r="P8" s="15">
        <v>0.48332158511619666</v>
      </c>
      <c r="Q8" s="15">
        <v>12.361325049009395</v>
      </c>
      <c r="R8" s="15">
        <v>0.54423461451555599</v>
      </c>
      <c r="S8" s="15">
        <v>1.0144332923080381</v>
      </c>
      <c r="T8" s="15">
        <v>9.551842914802873E-2</v>
      </c>
      <c r="U8" s="15">
        <v>6.7684671030751327</v>
      </c>
      <c r="V8" s="15">
        <v>0.26553161779724338</v>
      </c>
      <c r="W8" s="15">
        <v>0.12526334192689198</v>
      </c>
      <c r="X8" s="15">
        <v>1.0524809459299602</v>
      </c>
      <c r="Y8" s="15">
        <v>0.55448520607652885</v>
      </c>
      <c r="Z8" s="15">
        <v>0.14764372537959802</v>
      </c>
      <c r="AA8" s="15">
        <v>1.101809330288201</v>
      </c>
      <c r="AB8" s="15">
        <v>0</v>
      </c>
      <c r="AC8" s="15">
        <v>2.3887798618256002</v>
      </c>
      <c r="AD8" s="15">
        <v>0.65588880986043996</v>
      </c>
      <c r="AE8" s="20">
        <v>0</v>
      </c>
    </row>
    <row r="9" spans="1:31">
      <c r="A9" s="665"/>
      <c r="B9" s="11" t="s">
        <v>490</v>
      </c>
      <c r="C9" s="14">
        <v>4.3582058404142476E-2</v>
      </c>
      <c r="D9" s="14">
        <f>Original!F9/Original!$C$3</f>
        <v>4.0566178893731451E-2</v>
      </c>
      <c r="E9" s="14">
        <f>Original!G9/Original!$C$3</f>
        <v>3.2998683911480732E-2</v>
      </c>
      <c r="F9" s="14">
        <f>Original!H9/Original!$C$3</f>
        <v>2.8043122393650696E-2</v>
      </c>
      <c r="G9" s="14">
        <f>Original!I9/Original!$C$3</f>
        <v>3.3354668036597065E-3</v>
      </c>
      <c r="H9" s="14">
        <f>Original!J9/Original!$C$3</f>
        <v>0.11455632870897506</v>
      </c>
      <c r="I9" s="14">
        <f>Original!K9/Original!$C$3</f>
        <v>0.45492691051776402</v>
      </c>
      <c r="J9" s="14">
        <f>Original!L9/Original!$C$3</f>
        <v>2.141337246480873E-2</v>
      </c>
      <c r="M9" s="668"/>
      <c r="N9" s="11" t="s">
        <v>490</v>
      </c>
      <c r="O9" s="15">
        <v>2.7690090213160063</v>
      </c>
      <c r="P9" s="15">
        <v>0.17906078647272988</v>
      </c>
      <c r="Q9" s="15">
        <v>11.383943850907778</v>
      </c>
      <c r="R9" s="15">
        <v>0.53236390412924484</v>
      </c>
      <c r="S9" s="15">
        <v>0.98623543192645036</v>
      </c>
      <c r="T9" s="15">
        <v>5.1420037509116015E-2</v>
      </c>
      <c r="U9" s="15">
        <v>4.9163475142710187</v>
      </c>
      <c r="V9" s="15">
        <v>0.24474989181745693</v>
      </c>
      <c r="W9" s="15">
        <v>5.3263733847506926E-2</v>
      </c>
      <c r="X9" s="15">
        <v>0.56105636365232581</v>
      </c>
      <c r="Y9" s="15">
        <v>1.7613304809253039E-2</v>
      </c>
      <c r="Z9" s="15">
        <v>0</v>
      </c>
      <c r="AA9" s="15">
        <v>1.3658715209297589</v>
      </c>
      <c r="AB9" s="15">
        <v>0</v>
      </c>
      <c r="AC9" s="15">
        <v>1.9999608790175141</v>
      </c>
      <c r="AD9" s="15">
        <v>0.19187112043287446</v>
      </c>
      <c r="AE9" s="20">
        <v>0</v>
      </c>
    </row>
    <row r="10" spans="1:31">
      <c r="A10" s="665"/>
      <c r="B10" s="11" t="s">
        <v>491</v>
      </c>
      <c r="C10" s="14">
        <v>3.0245356575215973E-2</v>
      </c>
      <c r="D10" s="14">
        <f>Original!F10/Original!$C$3</f>
        <v>2.815237715844756E-2</v>
      </c>
      <c r="E10" s="14">
        <f>Original!G10/Original!$C$3</f>
        <v>2.2900638426952127E-2</v>
      </c>
      <c r="F10" s="14">
        <f>Original!H10/Original!$C$3</f>
        <v>1.9461546042941615E-2</v>
      </c>
      <c r="G10" s="14">
        <f>Original!I10/Original!$C$3</f>
        <v>2.3147686574596224E-3</v>
      </c>
      <c r="H10" s="14">
        <f>Original!J10/Original!$C$3</f>
        <v>7.9500536152309689E-2</v>
      </c>
      <c r="I10" s="14">
        <f>Original!K10/Original!$C$3</f>
        <v>0.31571309681332788</v>
      </c>
      <c r="J10" s="14">
        <f>Original!L10/Original!$C$3</f>
        <v>1.4860589641504674E-2</v>
      </c>
      <c r="M10" s="668"/>
      <c r="N10" s="11" t="s">
        <v>491</v>
      </c>
      <c r="O10" s="15">
        <v>1.98284149270115</v>
      </c>
      <c r="P10" s="15">
        <v>5.9319162000827971E-2</v>
      </c>
      <c r="Q10" s="15">
        <v>7.4378211506332308</v>
      </c>
      <c r="R10" s="15">
        <v>0.36174071574815159</v>
      </c>
      <c r="S10" s="15">
        <v>0.66019604950941035</v>
      </c>
      <c r="T10" s="15">
        <v>0.13485449905005081</v>
      </c>
      <c r="U10" s="15">
        <v>3.4987264048570719</v>
      </c>
      <c r="V10" s="15">
        <v>0.17756570342028219</v>
      </c>
      <c r="W10" s="15">
        <v>0</v>
      </c>
      <c r="X10" s="15">
        <v>0.39388133833681283</v>
      </c>
      <c r="Y10" s="15">
        <v>0</v>
      </c>
      <c r="Z10" s="15">
        <v>0</v>
      </c>
      <c r="AA10" s="15">
        <v>0.84045014849250288</v>
      </c>
      <c r="AB10" s="15">
        <v>1.541022218913414E-5</v>
      </c>
      <c r="AC10" s="15">
        <v>1.4566528780520478</v>
      </c>
      <c r="AD10" s="15">
        <v>0.52101259753556484</v>
      </c>
      <c r="AE10" s="20">
        <v>0</v>
      </c>
    </row>
    <row r="11" spans="1:31">
      <c r="A11" s="665"/>
      <c r="B11" s="11" t="s">
        <v>492</v>
      </c>
      <c r="C11" s="14">
        <v>0.14271010402976964</v>
      </c>
      <c r="D11" s="14">
        <f>Original!F11/Original!$C$3</f>
        <v>0.13283456133096269</v>
      </c>
      <c r="E11" s="14">
        <f>Original!G11/Original!$C$3</f>
        <v>0.10805468548968963</v>
      </c>
      <c r="F11" s="14">
        <f>Original!H11/Original!$C$3</f>
        <v>9.182762495993213E-2</v>
      </c>
      <c r="G11" s="14">
        <f>Original!I11/Original!$C$3</f>
        <v>1.0922036084759038E-2</v>
      </c>
      <c r="H11" s="14">
        <f>Original!J11/Original!$C$3</f>
        <v>0.37511641684580016</v>
      </c>
      <c r="I11" s="14">
        <f>Original!K11/Original!$C$3</f>
        <v>1.4896649929632719</v>
      </c>
      <c r="J11" s="14">
        <f>Original!L11/Original!$C$3</f>
        <v>7.0118409363395168E-2</v>
      </c>
      <c r="M11" s="668"/>
      <c r="N11" s="11" t="s">
        <v>492</v>
      </c>
      <c r="O11" s="15">
        <v>9.1286233309056026</v>
      </c>
      <c r="P11" s="15">
        <v>0.94434313308366191</v>
      </c>
      <c r="Q11" s="15">
        <v>37.274406754745776</v>
      </c>
      <c r="R11" s="15">
        <v>1.72083185497882</v>
      </c>
      <c r="S11" s="15">
        <v>3.34239386010842</v>
      </c>
      <c r="T11" s="15">
        <v>0.22248032916082688</v>
      </c>
      <c r="U11" s="15">
        <v>16.101545900812702</v>
      </c>
      <c r="V11" s="15">
        <v>0.82383892752790477</v>
      </c>
      <c r="W11" s="15">
        <v>0</v>
      </c>
      <c r="X11" s="15">
        <v>1.8542628074909964</v>
      </c>
      <c r="Y11" s="15">
        <v>1.4320963164228545E-4</v>
      </c>
      <c r="Z11" s="15">
        <v>0</v>
      </c>
      <c r="AA11" s="15">
        <v>4.6136199546472954</v>
      </c>
      <c r="AB11" s="15">
        <v>0</v>
      </c>
      <c r="AC11" s="15">
        <v>5.978662855898099</v>
      </c>
      <c r="AD11" s="15">
        <v>0.68541262783677237</v>
      </c>
      <c r="AE11" s="20">
        <v>0</v>
      </c>
    </row>
    <row r="12" spans="1:31" ht="13.9" thickBot="1">
      <c r="A12" s="666"/>
      <c r="B12" s="11" t="s">
        <v>493</v>
      </c>
      <c r="C12" s="14">
        <v>3.6400965423340717E-2</v>
      </c>
      <c r="D12" s="14">
        <f>Original!F12/Original!$C$3</f>
        <v>3.388201772331656E-2</v>
      </c>
      <c r="E12" s="14">
        <f>Original!G12/Original!$C$3</f>
        <v>2.7561432297180961E-2</v>
      </c>
      <c r="F12" s="14">
        <f>Original!H12/Original!$C$3</f>
        <v>2.3422407430778076E-2</v>
      </c>
      <c r="G12" s="14">
        <f>Original!I12/Original!$C$3</f>
        <v>2.7858760287278522E-3</v>
      </c>
      <c r="H12" s="14">
        <f>Original!J12/Original!$C$3</f>
        <v>9.5680679459690207E-2</v>
      </c>
      <c r="I12" s="14">
        <f>Original!K12/Original!$C$3</f>
        <v>0.37996779744415049</v>
      </c>
      <c r="J12" s="14">
        <f>Original!L12/Original!$C$3</f>
        <v>1.7885053144128926E-2</v>
      </c>
      <c r="M12" s="669"/>
      <c r="N12" s="21" t="s">
        <v>493</v>
      </c>
      <c r="O12" s="22">
        <v>2.1162001694007624</v>
      </c>
      <c r="P12" s="22">
        <v>0.68359534020011936</v>
      </c>
      <c r="Q12" s="22">
        <v>7.33786757202442</v>
      </c>
      <c r="R12" s="22">
        <v>0.43143828208407375</v>
      </c>
      <c r="S12" s="22">
        <v>1.064773375887192</v>
      </c>
      <c r="T12" s="22">
        <v>0.15926104019567636</v>
      </c>
      <c r="U12" s="22">
        <v>5.3272568782986678</v>
      </c>
      <c r="V12" s="22">
        <v>0.21501127231597911</v>
      </c>
      <c r="W12" s="22">
        <v>0</v>
      </c>
      <c r="X12" s="22">
        <v>0.55500096852022285</v>
      </c>
      <c r="Y12" s="22">
        <v>0.71549569163325544</v>
      </c>
      <c r="Z12" s="22">
        <v>2.6178245186125903E-3</v>
      </c>
      <c r="AA12" s="22">
        <v>0.7850350934376038</v>
      </c>
      <c r="AB12" s="22">
        <v>0</v>
      </c>
      <c r="AC12" s="22">
        <v>1.2894599923633276</v>
      </c>
      <c r="AD12" s="22">
        <v>0.40881063988799027</v>
      </c>
      <c r="AE12" s="23">
        <v>0</v>
      </c>
    </row>
    <row r="13" spans="1:31">
      <c r="A13" s="735" t="s">
        <v>494</v>
      </c>
      <c r="B13" s="11" t="s">
        <v>495</v>
      </c>
      <c r="C13" s="14">
        <v>8.0900151103890094E-3</v>
      </c>
      <c r="D13" s="14">
        <f>Original!F13/Original!$C$3</f>
        <v>4.9207139940675541E-3</v>
      </c>
      <c r="E13" s="14">
        <f>Original!G13/Original!$C$3</f>
        <v>1.1391552918420197E-3</v>
      </c>
      <c r="F13" s="14">
        <f>Original!H13/Original!$C$3</f>
        <v>6.3548917503563945E-4</v>
      </c>
      <c r="G13" s="14">
        <f>Original!I13/Original!$C$3</f>
        <v>1.427213547184672E-4</v>
      </c>
      <c r="H13" s="14">
        <f>Original!J13/Original!$C$3</f>
        <v>5.4019150292694169E-2</v>
      </c>
      <c r="I13" s="14">
        <f>Original!K13/Original!$C$3</f>
        <v>6.2346984072905176E-2</v>
      </c>
      <c r="J13" s="14">
        <f>Original!L13/Original!$C$3</f>
        <v>5.9626227197680012E-3</v>
      </c>
      <c r="M13" s="667" t="s">
        <v>494</v>
      </c>
      <c r="N13" s="16" t="s">
        <v>495</v>
      </c>
      <c r="O13" s="17">
        <v>0.14552810225792148</v>
      </c>
      <c r="P13" s="17">
        <v>0.14831629272143221</v>
      </c>
      <c r="Q13" s="17">
        <v>1.1609339596435051</v>
      </c>
      <c r="R13" s="17">
        <v>0.13929402293259902</v>
      </c>
      <c r="S13" s="17">
        <v>0.10263300227010333</v>
      </c>
      <c r="T13" s="17">
        <v>1.3128828062570241E-2</v>
      </c>
      <c r="U13" s="17">
        <v>1.0662676181152111</v>
      </c>
      <c r="V13" s="17">
        <v>5.7821964304498839E-2</v>
      </c>
      <c r="W13" s="17">
        <v>0</v>
      </c>
      <c r="X13" s="17">
        <v>0.3943308735344398</v>
      </c>
      <c r="Y13" s="17">
        <v>0</v>
      </c>
      <c r="Z13" s="17">
        <v>0</v>
      </c>
      <c r="AA13" s="17">
        <v>0.42407064952784007</v>
      </c>
      <c r="AB13" s="17">
        <v>0</v>
      </c>
      <c r="AC13" s="17">
        <v>0.98056510384831064</v>
      </c>
      <c r="AD13" s="17">
        <v>3.5436011829238521E-2</v>
      </c>
      <c r="AE13" s="18">
        <v>1.9273859022382878E-2</v>
      </c>
    </row>
    <row r="14" spans="1:31" ht="15" customHeight="1">
      <c r="A14" s="665"/>
      <c r="B14" s="11" t="s">
        <v>496</v>
      </c>
      <c r="C14" s="14">
        <v>1.4874950255150236E-2</v>
      </c>
      <c r="D14" s="14">
        <f>Original!F14/Original!$C$3</f>
        <v>9.0476191802881419E-3</v>
      </c>
      <c r="E14" s="14">
        <f>Original!G14/Original!$C$3</f>
        <v>2.0945422311116541E-3</v>
      </c>
      <c r="F14" s="14">
        <f>Original!H14/Original!$C$3</f>
        <v>1.1684613362714787E-3</v>
      </c>
      <c r="G14" s="14">
        <f>Original!I14/Original!$C$3</f>
        <v>2.6241892293360215E-4</v>
      </c>
      <c r="H14" s="14">
        <f>Original!J14/Original!$C$3</f>
        <v>9.9323939753515736E-2</v>
      </c>
      <c r="I14" s="14">
        <f>Original!K14/Original!$C$3</f>
        <v>0.11463616247788613</v>
      </c>
      <c r="J14" s="14">
        <f>Original!L14/Original!$C$3</f>
        <v>1.0963356079876686E-2</v>
      </c>
      <c r="M14" s="668"/>
      <c r="N14" s="11" t="s">
        <v>496</v>
      </c>
      <c r="O14" s="15">
        <v>0.45628889869156314</v>
      </c>
      <c r="P14" s="15">
        <v>0.10981446959453887</v>
      </c>
      <c r="Q14" s="15">
        <v>3.7132422744024374</v>
      </c>
      <c r="R14" s="15">
        <v>0.19649168734238534</v>
      </c>
      <c r="S14" s="15">
        <v>0</v>
      </c>
      <c r="T14" s="15">
        <v>2.7844469101430028E-2</v>
      </c>
      <c r="U14" s="15">
        <v>0.42497470385340014</v>
      </c>
      <c r="V14" s="15">
        <v>0.201380029200627</v>
      </c>
      <c r="W14" s="15">
        <v>0</v>
      </c>
      <c r="X14" s="15">
        <v>0.64782746052547546</v>
      </c>
      <c r="Y14" s="15">
        <v>0</v>
      </c>
      <c r="Z14" s="15">
        <v>0</v>
      </c>
      <c r="AA14" s="15">
        <v>0.87890592478630336</v>
      </c>
      <c r="AB14" s="15">
        <v>0</v>
      </c>
      <c r="AC14" s="15">
        <v>1.9401778564757584</v>
      </c>
      <c r="AD14" s="15">
        <v>2.2049860718641602E-2</v>
      </c>
      <c r="AE14" s="20">
        <v>0</v>
      </c>
    </row>
    <row r="15" spans="1:31">
      <c r="A15" s="665"/>
      <c r="B15" s="11" t="s">
        <v>497</v>
      </c>
      <c r="C15" s="14">
        <v>1.070737344073522E-2</v>
      </c>
      <c r="D15" s="14">
        <f>Original!F15/Original!$C$3</f>
        <v>6.5127100024661806E-3</v>
      </c>
      <c r="E15" s="14">
        <f>Original!G15/Original!$C$3</f>
        <v>1.5077056037977792E-3</v>
      </c>
      <c r="F15" s="14">
        <f>Original!H15/Original!$C$3</f>
        <v>8.4108865333431366E-4</v>
      </c>
      <c r="G15" s="14">
        <f>Original!I15/Original!$C$3</f>
        <v>1.8889591948670456E-4</v>
      </c>
      <c r="H15" s="14">
        <f>Original!J15/Original!$C$3</f>
        <v>7.1495937552985001E-2</v>
      </c>
      <c r="I15" s="14">
        <f>Original!K15/Original!$C$3</f>
        <v>8.25180710126098E-2</v>
      </c>
      <c r="J15" s="14">
        <f>Original!L15/Original!$C$3</f>
        <v>7.8917069097659987E-3</v>
      </c>
      <c r="M15" s="668"/>
      <c r="N15" s="11" t="s">
        <v>497</v>
      </c>
      <c r="O15" s="15">
        <v>0.22802522204789036</v>
      </c>
      <c r="P15" s="15">
        <v>8.9943058665761466E-2</v>
      </c>
      <c r="Q15" s="15">
        <v>1.6848118841135529</v>
      </c>
      <c r="R15" s="15">
        <v>0.16688988315262818</v>
      </c>
      <c r="S15" s="15">
        <v>0.10042331400424061</v>
      </c>
      <c r="T15" s="15">
        <v>1.2550218483121846E-2</v>
      </c>
      <c r="U15" s="15">
        <v>0.60225465696611413</v>
      </c>
      <c r="V15" s="15">
        <v>2.62652092132259E-2</v>
      </c>
      <c r="W15" s="15">
        <v>0</v>
      </c>
      <c r="X15" s="15">
        <v>0.37853996826402564</v>
      </c>
      <c r="Y15" s="15">
        <v>0.65637491664747005</v>
      </c>
      <c r="Z15" s="15">
        <v>9.3243246953456524E-2</v>
      </c>
      <c r="AA15" s="15">
        <v>0.6135083535443826</v>
      </c>
      <c r="AB15" s="15">
        <v>0</v>
      </c>
      <c r="AC15" s="15">
        <v>1.5001211295726493</v>
      </c>
      <c r="AD15" s="15">
        <v>5.1226080242178833E-2</v>
      </c>
      <c r="AE15" s="20">
        <v>0</v>
      </c>
    </row>
    <row r="16" spans="1:31">
      <c r="A16" s="665"/>
      <c r="B16" s="11" t="s">
        <v>498</v>
      </c>
      <c r="C16" s="14">
        <v>1.6271470619628393E-2</v>
      </c>
      <c r="D16" s="14">
        <f>Original!F16/Original!$C$3</f>
        <v>9.897046184653471E-3</v>
      </c>
      <c r="E16" s="14">
        <f>Original!G16/Original!$C$3</f>
        <v>2.2911863092317927E-3</v>
      </c>
      <c r="F16" s="14">
        <f>Original!H16/Original!$C$3</f>
        <v>1.2781612023697536E-3</v>
      </c>
      <c r="G16" s="14">
        <f>Original!I16/Original!$C$3</f>
        <v>2.870558705277169E-4</v>
      </c>
      <c r="H16" s="14">
        <f>Original!J16/Original!$C$3</f>
        <v>0.10864887208382458</v>
      </c>
      <c r="I16" s="14">
        <f>Original!K16/Original!$C$3</f>
        <v>0.12539866807689243</v>
      </c>
      <c r="J16" s="14">
        <f>Original!L16/Original!$C$3</f>
        <v>1.1992640196189758E-2</v>
      </c>
      <c r="M16" s="668"/>
      <c r="N16" s="11" t="s">
        <v>498</v>
      </c>
      <c r="O16" s="15">
        <v>0.4173994979805678</v>
      </c>
      <c r="P16" s="15">
        <v>0.10237052214744385</v>
      </c>
      <c r="Q16" s="15">
        <v>3.3736372328137243</v>
      </c>
      <c r="R16" s="15">
        <v>0.20329050522917572</v>
      </c>
      <c r="S16" s="15">
        <v>8.1727644078394196E-2</v>
      </c>
      <c r="T16" s="15">
        <v>3.2529168778296473E-2</v>
      </c>
      <c r="U16" s="15">
        <v>0.55804678311451617</v>
      </c>
      <c r="V16" s="15">
        <v>6.1991847020463672E-3</v>
      </c>
      <c r="W16" s="15">
        <v>0</v>
      </c>
      <c r="X16" s="15">
        <v>0.53756069772838055</v>
      </c>
      <c r="Y16" s="15">
        <v>0.25812573081164264</v>
      </c>
      <c r="Z16" s="15">
        <v>0.22573582915037804</v>
      </c>
      <c r="AA16" s="15">
        <v>0.87460119845212936</v>
      </c>
      <c r="AB16" s="15">
        <v>0</v>
      </c>
      <c r="AC16" s="15">
        <v>2.3959201897785962</v>
      </c>
      <c r="AD16" s="15">
        <v>0.36103973369784614</v>
      </c>
      <c r="AE16" s="20">
        <v>0</v>
      </c>
    </row>
    <row r="17" spans="1:31">
      <c r="A17" s="665"/>
      <c r="B17" s="11" t="s">
        <v>499</v>
      </c>
      <c r="C17" s="14">
        <v>4.3720818938284452E-2</v>
      </c>
      <c r="D17" s="14">
        <f>Original!F17/Original!$C$3</f>
        <v>2.6592984394483425E-2</v>
      </c>
      <c r="E17" s="14">
        <f>Original!G17/Original!$C$3</f>
        <v>6.1563299422340212E-3</v>
      </c>
      <c r="F17" s="14">
        <f>Original!H17/Original!$C$3</f>
        <v>3.4343702428062521E-3</v>
      </c>
      <c r="G17" s="14">
        <f>Original!I17/Original!$C$3</f>
        <v>7.7130814011208031E-4</v>
      </c>
      <c r="H17" s="14">
        <f>Original!J17/Original!$C$3</f>
        <v>0.29193536191470615</v>
      </c>
      <c r="I17" s="14">
        <f>Original!K17/Original!$C$3</f>
        <v>0.33694142282863032</v>
      </c>
      <c r="J17" s="14">
        <f>Original!L17/Original!$C$3</f>
        <v>3.2223765317014673E-2</v>
      </c>
      <c r="M17" s="668"/>
      <c r="N17" s="11" t="s">
        <v>499</v>
      </c>
      <c r="O17" s="15">
        <v>1.1942703852698691</v>
      </c>
      <c r="P17" s="15">
        <v>0.16144185762538268</v>
      </c>
      <c r="Q17" s="15">
        <v>7.7491746867626148</v>
      </c>
      <c r="R17" s="15">
        <v>1.0540160720293326</v>
      </c>
      <c r="S17" s="15">
        <v>0.14675676483640504</v>
      </c>
      <c r="T17" s="15">
        <v>0.12678824412431033</v>
      </c>
      <c r="U17" s="15">
        <v>2.3845981547338639</v>
      </c>
      <c r="V17" s="15">
        <v>0.11058523460601923</v>
      </c>
      <c r="W17" s="15">
        <v>0</v>
      </c>
      <c r="X17" s="15">
        <v>2.1230515424886804</v>
      </c>
      <c r="Y17" s="15">
        <v>0.79124328022077206</v>
      </c>
      <c r="Z17" s="15">
        <v>0</v>
      </c>
      <c r="AA17" s="15">
        <v>2.6415227016732952</v>
      </c>
      <c r="AB17" s="15">
        <v>1.0838184858955818E-4</v>
      </c>
      <c r="AC17" s="15">
        <v>5.5418368130860758</v>
      </c>
      <c r="AD17" s="15">
        <v>1.3029422970865603</v>
      </c>
      <c r="AE17" s="20">
        <v>4.8330095310918329E-3</v>
      </c>
    </row>
    <row r="18" spans="1:31">
      <c r="A18" s="665"/>
      <c r="B18" s="11" t="s">
        <v>500</v>
      </c>
      <c r="C18" s="14">
        <v>4.2785748752864276E-2</v>
      </c>
      <c r="D18" s="14">
        <f>Original!F18/Original!$C$3</f>
        <v>2.602423231132308E-2</v>
      </c>
      <c r="E18" s="14">
        <f>Original!G18/Original!$C$3</f>
        <v>6.0246626788939064E-3</v>
      </c>
      <c r="F18" s="14">
        <f>Original!H18/Original!$C$3</f>
        <v>3.3609183428252492E-3</v>
      </c>
      <c r="G18" s="14">
        <f>Original!I18/Original!$C$3</f>
        <v>7.5481194303469328E-4</v>
      </c>
      <c r="H18" s="14">
        <f>Original!J18/Original!$C$3</f>
        <v>0.28569165331945723</v>
      </c>
      <c r="I18" s="14">
        <f>Original!K18/Original!$C$3</f>
        <v>0.32973515619476773</v>
      </c>
      <c r="J18" s="14">
        <f>Original!L18/Original!$C$3</f>
        <v>3.1534586044036042E-2</v>
      </c>
      <c r="M18" s="668"/>
      <c r="N18" s="11" t="s">
        <v>500</v>
      </c>
      <c r="O18" s="15">
        <v>1.222606112883911</v>
      </c>
      <c r="P18" s="15">
        <v>0.30769195833324708</v>
      </c>
      <c r="Q18" s="15">
        <v>8.4822042185601223</v>
      </c>
      <c r="R18" s="15">
        <v>1.1444232759021236</v>
      </c>
      <c r="S18" s="15">
        <v>8.9846153729815456E-2</v>
      </c>
      <c r="T18" s="15">
        <v>0.1740525665804164</v>
      </c>
      <c r="U18" s="15">
        <v>2.3061794727225378</v>
      </c>
      <c r="V18" s="15">
        <v>0</v>
      </c>
      <c r="W18" s="15">
        <v>0</v>
      </c>
      <c r="X18" s="15">
        <v>1.8561691560497739</v>
      </c>
      <c r="Y18" s="15">
        <v>0.61418144827225751</v>
      </c>
      <c r="Z18" s="15">
        <v>0</v>
      </c>
      <c r="AA18" s="15">
        <v>2.5957707111449797</v>
      </c>
      <c r="AB18" s="15">
        <v>0</v>
      </c>
      <c r="AC18" s="15">
        <v>5.4343660187382365</v>
      </c>
      <c r="AD18" s="15">
        <v>0.56387028805970429</v>
      </c>
      <c r="AE18" s="20">
        <v>0</v>
      </c>
    </row>
    <row r="19" spans="1:31">
      <c r="A19" s="665"/>
      <c r="B19" s="11" t="s">
        <v>501</v>
      </c>
      <c r="C19" s="14">
        <v>9.3448431442720567E-2</v>
      </c>
      <c r="D19" s="14">
        <f>Original!F19/Original!$C$3</f>
        <v>5.6839572985883623E-2</v>
      </c>
      <c r="E19" s="14">
        <f>Original!G19/Original!$C$3</f>
        <v>1.3158476682646459E-2</v>
      </c>
      <c r="F19" s="14">
        <f>Original!H19/Original!$C$3</f>
        <v>7.3405878475613189E-3</v>
      </c>
      <c r="G19" s="14">
        <f>Original!I19/Original!$C$3</f>
        <v>1.6485861336270813E-3</v>
      </c>
      <c r="H19" s="14">
        <f>Original!J19/Original!$C$3</f>
        <v>0.62397965811439815</v>
      </c>
      <c r="I19" s="14">
        <f>Original!K19/Original!$C$3</f>
        <v>0.72017515261687992</v>
      </c>
      <c r="J19" s="14">
        <f>Original!L19/Original!$C$3</f>
        <v>6.8874746566481404E-2</v>
      </c>
      <c r="M19" s="668"/>
      <c r="N19" s="11" t="s">
        <v>501</v>
      </c>
      <c r="O19" s="15">
        <v>2.6448444761706886</v>
      </c>
      <c r="P19" s="15">
        <v>0.71014151674527359</v>
      </c>
      <c r="Q19" s="15">
        <v>13.055136046087796</v>
      </c>
      <c r="R19" s="15">
        <v>1.5572479928252323</v>
      </c>
      <c r="S19" s="15">
        <v>0.22168489946132083</v>
      </c>
      <c r="T19" s="15">
        <v>6.4168617283904911E-2</v>
      </c>
      <c r="U19" s="15">
        <v>4.121321372330887</v>
      </c>
      <c r="V19" s="15">
        <v>0.25845011282091424</v>
      </c>
      <c r="W19" s="15">
        <v>0</v>
      </c>
      <c r="X19" s="15">
        <v>3.4607532401031866</v>
      </c>
      <c r="Y19" s="15">
        <v>7.2865962175241004</v>
      </c>
      <c r="Z19" s="15">
        <v>0.66759214098829645</v>
      </c>
      <c r="AA19" s="15">
        <v>5.5249541645902305</v>
      </c>
      <c r="AB19" s="15">
        <v>0</v>
      </c>
      <c r="AC19" s="15">
        <v>12.884860165978388</v>
      </c>
      <c r="AD19" s="15">
        <v>1.672859682538687</v>
      </c>
      <c r="AE19" s="20">
        <v>1.6246705665215369E-2</v>
      </c>
    </row>
    <row r="20" spans="1:31" ht="13.9" thickBot="1">
      <c r="A20" s="666"/>
      <c r="B20" s="11" t="s">
        <v>502</v>
      </c>
      <c r="C20" s="14">
        <v>4.5396024454633192E-2</v>
      </c>
      <c r="D20" s="14">
        <f>Original!F20/Original!$C$3</f>
        <v>2.7611920343892305E-2</v>
      </c>
      <c r="E20" s="14">
        <f>Original!G20/Original!$C$3</f>
        <v>6.3922156856884406E-3</v>
      </c>
      <c r="F20" s="14">
        <f>Original!H20/Original!$C$3</f>
        <v>3.5659614644632433E-3</v>
      </c>
      <c r="G20" s="14">
        <f>Original!I20/Original!$C$3</f>
        <v>8.0086155842623281E-4</v>
      </c>
      <c r="H20" s="14">
        <f>Original!J20/Original!$C$3</f>
        <v>0.3031211480132493</v>
      </c>
      <c r="I20" s="14">
        <f>Original!K20/Original!$C$3</f>
        <v>0.349851659734432</v>
      </c>
      <c r="J20" s="14">
        <f>Original!L20/Original!$C$3</f>
        <v>3.3458450090252549E-2</v>
      </c>
      <c r="M20" s="669"/>
      <c r="N20" s="21" t="s">
        <v>502</v>
      </c>
      <c r="O20" s="22">
        <v>1.027523784954137</v>
      </c>
      <c r="P20" s="22">
        <v>0.38191408647884734</v>
      </c>
      <c r="Q20" s="22">
        <v>8.3525370287754921</v>
      </c>
      <c r="R20" s="22">
        <v>0.87254887860982244</v>
      </c>
      <c r="S20" s="22">
        <v>0.35555552304372862</v>
      </c>
      <c r="T20" s="22">
        <v>9.2871439316012883E-2</v>
      </c>
      <c r="U20" s="22">
        <v>3.9041343892437266</v>
      </c>
      <c r="V20" s="22">
        <v>0.31048506973881856</v>
      </c>
      <c r="W20" s="22">
        <v>9.4417774287011685E-3</v>
      </c>
      <c r="X20" s="22">
        <v>1.8784919498352766</v>
      </c>
      <c r="Y20" s="22">
        <v>9.088965212218203E-2</v>
      </c>
      <c r="Z20" s="22">
        <v>3.1208376108198124E-2</v>
      </c>
      <c r="AA20" s="22">
        <v>2.611981564028008</v>
      </c>
      <c r="AB20" s="22">
        <v>1.353175069916433E-6</v>
      </c>
      <c r="AC20" s="22">
        <v>6.0353260550728587</v>
      </c>
      <c r="AD20" s="22">
        <v>0.34892341689042028</v>
      </c>
      <c r="AE20" s="23">
        <v>0</v>
      </c>
    </row>
    <row r="21" spans="1:31">
      <c r="A21" s="735" t="s">
        <v>503</v>
      </c>
      <c r="B21" s="11" t="s">
        <v>504</v>
      </c>
      <c r="C21" s="14">
        <v>1.8030636598507351E-2</v>
      </c>
      <c r="D21" s="14">
        <f>Original!F21/Original!$C$3</f>
        <v>1.1217510645233462E-2</v>
      </c>
      <c r="E21" s="14">
        <f>Original!G21/Original!$C$3</f>
        <v>1.7892110642477145E-3</v>
      </c>
      <c r="F21" s="14">
        <f>Original!H21/Original!$C$3</f>
        <v>3.5197967146156131E-4</v>
      </c>
      <c r="G21" s="14">
        <f>Original!I21/Original!$C$3</f>
        <v>2.2152867818731053E-4</v>
      </c>
      <c r="H21" s="14">
        <f>Original!J21/Original!$C$3</f>
        <v>0.14071172019851916</v>
      </c>
      <c r="I21" s="14">
        <f>Original!K21/Original!$C$3</f>
        <v>0.11806084558337275</v>
      </c>
      <c r="J21" s="14">
        <f>Original!L21/Original!$C$3</f>
        <v>1.5528038120630781E-2</v>
      </c>
      <c r="M21" s="667" t="s">
        <v>503</v>
      </c>
      <c r="N21" s="16" t="s">
        <v>504</v>
      </c>
      <c r="O21" s="17">
        <v>0.46541830535046924</v>
      </c>
      <c r="P21" s="17">
        <v>0.2053374775719603</v>
      </c>
      <c r="Q21" s="17">
        <v>4.1941545602196912</v>
      </c>
      <c r="R21" s="17">
        <v>0.37756222864693212</v>
      </c>
      <c r="S21" s="17">
        <v>2.7422518691785192E-2</v>
      </c>
      <c r="T21" s="17">
        <v>0.11600582326964125</v>
      </c>
      <c r="U21" s="17">
        <v>7.2352449765526433E-2</v>
      </c>
      <c r="V21" s="17">
        <v>0.18596659743404942</v>
      </c>
      <c r="W21" s="17">
        <v>0</v>
      </c>
      <c r="X21" s="17">
        <v>0.66675145678262604</v>
      </c>
      <c r="Y21" s="17">
        <v>0</v>
      </c>
      <c r="Z21" s="17">
        <v>0</v>
      </c>
      <c r="AA21" s="17">
        <v>2.4397447436594439</v>
      </c>
      <c r="AB21" s="17">
        <v>0</v>
      </c>
      <c r="AC21" s="17">
        <v>1.678736737343304</v>
      </c>
      <c r="AD21" s="17">
        <v>1.8045178828153152E-2</v>
      </c>
      <c r="AE21" s="18">
        <v>0</v>
      </c>
    </row>
    <row r="22" spans="1:31" ht="15" customHeight="1">
      <c r="A22" s="665"/>
      <c r="B22" s="11" t="s">
        <v>505</v>
      </c>
      <c r="C22" s="14">
        <v>5.5413718762955456E-2</v>
      </c>
      <c r="D22" s="14">
        <f>Original!F22/Original!$C$3</f>
        <v>3.4474877063790689E-2</v>
      </c>
      <c r="E22" s="14">
        <f>Original!G22/Original!$C$3</f>
        <v>5.4987985687648348E-3</v>
      </c>
      <c r="F22" s="14">
        <f>Original!H22/Original!$C$3</f>
        <v>1.0817423122078272E-3</v>
      </c>
      <c r="G22" s="14">
        <f>Original!I22/Original!$C$3</f>
        <v>6.8082609307411389E-4</v>
      </c>
      <c r="H22" s="14">
        <f>Original!J22/Original!$C$3</f>
        <v>0.4324506041222036</v>
      </c>
      <c r="I22" s="14">
        <f>Original!K22/Original!$C$3</f>
        <v>0.36283746601688582</v>
      </c>
      <c r="J22" s="14">
        <f>Original!L22/Original!$C$3</f>
        <v>4.7722460194684325E-2</v>
      </c>
      <c r="M22" s="668"/>
      <c r="N22" s="11" t="s">
        <v>505</v>
      </c>
      <c r="O22" s="15">
        <v>1.4484534801513762</v>
      </c>
      <c r="P22" s="15">
        <v>0.67276053085601284</v>
      </c>
      <c r="Q22" s="15">
        <v>12.397488908705624</v>
      </c>
      <c r="R22" s="15">
        <v>1.1603632667131942</v>
      </c>
      <c r="S22" s="15">
        <v>6.6198688072210229E-2</v>
      </c>
      <c r="T22" s="15">
        <v>0.43204664332740889</v>
      </c>
      <c r="U22" s="15">
        <v>0.3845048958937814</v>
      </c>
      <c r="V22" s="15">
        <v>0.57153497840229206</v>
      </c>
      <c r="W22" s="15">
        <v>0</v>
      </c>
      <c r="X22" s="15">
        <v>2.412261944458054</v>
      </c>
      <c r="Y22" s="15">
        <v>0</v>
      </c>
      <c r="Z22" s="15">
        <v>0</v>
      </c>
      <c r="AA22" s="15">
        <v>6.6395184490880528</v>
      </c>
      <c r="AB22" s="15">
        <v>0</v>
      </c>
      <c r="AC22" s="15">
        <v>5.5374994370682922</v>
      </c>
      <c r="AD22" s="15">
        <v>0.3857592427757614</v>
      </c>
      <c r="AE22" s="20">
        <v>0</v>
      </c>
    </row>
    <row r="23" spans="1:31" ht="13.9" thickBot="1">
      <c r="A23" s="666"/>
      <c r="B23" s="11" t="s">
        <v>506</v>
      </c>
      <c r="C23" s="14">
        <v>3.9645010154520099E-2</v>
      </c>
      <c r="D23" s="14">
        <f>Original!F23/Original!$C$3</f>
        <v>2.4664593566016049E-2</v>
      </c>
      <c r="E23" s="14">
        <f>Original!G23/Original!$C$3</f>
        <v>3.9340425072153301E-3</v>
      </c>
      <c r="F23" s="14">
        <f>Original!H23/Original!$C$3</f>
        <v>7.7391819046663244E-4</v>
      </c>
      <c r="G23" s="14">
        <f>Original!I23/Original!$C$3</f>
        <v>4.8708799871106012E-4</v>
      </c>
      <c r="H23" s="14">
        <f>Original!J23/Original!$C$3</f>
        <v>0.30939104926512101</v>
      </c>
      <c r="I23" s="14">
        <f>Original!K23/Original!$C$3</f>
        <v>0.25958725286446704</v>
      </c>
      <c r="J23" s="14">
        <f>Original!L23/Original!$C$3</f>
        <v>3.4142401218554039E-2</v>
      </c>
      <c r="M23" s="669"/>
      <c r="N23" s="21" t="s">
        <v>506</v>
      </c>
      <c r="O23" s="22">
        <v>0.88295626625504198</v>
      </c>
      <c r="P23" s="22">
        <v>0.48736286330163653</v>
      </c>
      <c r="Q23" s="22">
        <v>9.0287080783481812</v>
      </c>
      <c r="R23" s="22">
        <v>1.1774727476693503</v>
      </c>
      <c r="S23" s="22">
        <v>0.20068153915304451</v>
      </c>
      <c r="T23" s="22">
        <v>5.2749046087832409E-2</v>
      </c>
      <c r="U23" s="22">
        <v>0.39198619969739745</v>
      </c>
      <c r="V23" s="22">
        <v>6.159088218578139E-2</v>
      </c>
      <c r="W23" s="22">
        <v>0</v>
      </c>
      <c r="X23" s="22">
        <v>1.0598365779354635</v>
      </c>
      <c r="Y23" s="22">
        <v>0</v>
      </c>
      <c r="Z23" s="22">
        <v>0</v>
      </c>
      <c r="AA23" s="22">
        <v>3.8409211952928737</v>
      </c>
      <c r="AB23" s="22">
        <v>0</v>
      </c>
      <c r="AC23" s="22">
        <v>5.7872567193061926</v>
      </c>
      <c r="AD23" s="22">
        <v>0</v>
      </c>
      <c r="AE23" s="23">
        <v>0</v>
      </c>
    </row>
    <row r="24" spans="1:31">
      <c r="A24" s="735" t="s">
        <v>507</v>
      </c>
      <c r="B24" s="11" t="s">
        <v>508</v>
      </c>
      <c r="C24" s="14">
        <v>3.03223242548912E-2</v>
      </c>
      <c r="D24" s="14">
        <f>Original!F24/Original!$C$3</f>
        <v>3.6400542023617262E-2</v>
      </c>
      <c r="E24" s="14">
        <f>Original!G24/Original!$C$3</f>
        <v>3.5205932168674613E-3</v>
      </c>
      <c r="F24" s="14">
        <f>Original!H24/Original!$C$3</f>
        <v>1.8406172069163251E-3</v>
      </c>
      <c r="G24" s="14">
        <f>Original!I24/Original!$C$3</f>
        <v>7.8497766921833783E-4</v>
      </c>
      <c r="H24" s="14">
        <f>Original!J24/Original!$C$3</f>
        <v>0.14588099953765873</v>
      </c>
      <c r="I24" s="14">
        <f>Original!K24/Original!$C$3</f>
        <v>0.2635309122506298</v>
      </c>
      <c r="J24" s="14">
        <f>Original!L24/Original!$C$3</f>
        <v>3.2173792713422127E-2</v>
      </c>
      <c r="M24" s="667" t="s">
        <v>507</v>
      </c>
      <c r="N24" s="16" t="s">
        <v>508</v>
      </c>
      <c r="O24" s="17">
        <v>1.1998534279525597</v>
      </c>
      <c r="P24" s="17">
        <v>0.10314663262361037</v>
      </c>
      <c r="Q24" s="17">
        <v>7.2640812738258402</v>
      </c>
      <c r="R24" s="17">
        <v>1.091906095835508</v>
      </c>
      <c r="S24" s="17">
        <v>0.34421213203261203</v>
      </c>
      <c r="T24" s="17">
        <v>7.6756618220415347E-4</v>
      </c>
      <c r="U24" s="17">
        <v>1.8010128551364943</v>
      </c>
      <c r="V24" s="17">
        <v>7.5714662016617584E-2</v>
      </c>
      <c r="W24" s="17">
        <v>0</v>
      </c>
      <c r="X24" s="17">
        <v>1.0168611240808656</v>
      </c>
      <c r="Y24" s="17">
        <v>0.22009657932865026</v>
      </c>
      <c r="Z24" s="17">
        <v>0</v>
      </c>
      <c r="AA24" s="17">
        <v>1.6235015466503715</v>
      </c>
      <c r="AB24" s="17">
        <v>0</v>
      </c>
      <c r="AC24" s="17">
        <v>2.5498979501237833</v>
      </c>
      <c r="AD24" s="17">
        <v>0.27862311435403986</v>
      </c>
      <c r="AE24" s="18">
        <v>0</v>
      </c>
    </row>
    <row r="25" spans="1:31" ht="15" customHeight="1">
      <c r="A25" s="665"/>
      <c r="B25" s="11" t="s">
        <v>509</v>
      </c>
      <c r="C25" s="14">
        <v>2.3417476467144413E-2</v>
      </c>
      <c r="D25" s="14">
        <f>Original!F25/Original!$C$3</f>
        <v>2.8111592932783147E-2</v>
      </c>
      <c r="E25" s="14">
        <f>Original!G25/Original!$C$3</f>
        <v>2.7189013649929336E-3</v>
      </c>
      <c r="F25" s="14">
        <f>Original!H25/Original!$C$3</f>
        <v>1.4214810766371702E-3</v>
      </c>
      <c r="G25" s="14">
        <f>Original!I25/Original!$C$3</f>
        <v>6.0622648651971727E-4</v>
      </c>
      <c r="H25" s="14">
        <f>Original!J25/Original!$C$3</f>
        <v>0.1126617090748107</v>
      </c>
      <c r="I25" s="14">
        <f>Original!K25/Original!$C$3</f>
        <v>0.2035209730005694</v>
      </c>
      <c r="J25" s="14">
        <f>Original!L25/Original!$C$3</f>
        <v>2.4847337802734955E-2</v>
      </c>
      <c r="M25" s="668"/>
      <c r="N25" s="11" t="s">
        <v>509</v>
      </c>
      <c r="O25" s="15">
        <v>0.72588321843344839</v>
      </c>
      <c r="P25" s="15">
        <v>6.8646950120044972E-2</v>
      </c>
      <c r="Q25" s="15">
        <v>5.3478668808890557</v>
      </c>
      <c r="R25" s="15">
        <v>0.6042888952883142</v>
      </c>
      <c r="S25" s="15">
        <v>0.34049042404779106</v>
      </c>
      <c r="T25" s="15">
        <v>9.8319187265362741E-3</v>
      </c>
      <c r="U25" s="15">
        <v>0.76302649299536929</v>
      </c>
      <c r="V25" s="15">
        <v>8.8650001419517982E-2</v>
      </c>
      <c r="W25" s="15">
        <v>3.525700561836561E-2</v>
      </c>
      <c r="X25" s="15">
        <v>0.61315918325777896</v>
      </c>
      <c r="Y25" s="15">
        <v>1.0516886549632936</v>
      </c>
      <c r="Z25" s="15">
        <v>0.20878230642621221</v>
      </c>
      <c r="AA25" s="15">
        <v>0.81584435870225647</v>
      </c>
      <c r="AB25" s="15">
        <v>9.0828037149378482E-2</v>
      </c>
      <c r="AC25" s="15">
        <v>2.5811294386744756</v>
      </c>
      <c r="AD25" s="15">
        <v>0.22022222677416492</v>
      </c>
      <c r="AE25" s="20">
        <v>1.4804624031899748E-5</v>
      </c>
    </row>
    <row r="26" spans="1:31">
      <c r="A26" s="665"/>
      <c r="B26" s="11" t="s">
        <v>510</v>
      </c>
      <c r="C26" s="14">
        <v>3.9139853952953198E-2</v>
      </c>
      <c r="D26" s="14">
        <f>Original!F26/Original!$C$3</f>
        <v>4.6985576918065541E-2</v>
      </c>
      <c r="E26" s="14">
        <f>Original!G26/Original!$C$3</f>
        <v>4.5443582483200564E-3</v>
      </c>
      <c r="F26" s="14">
        <f>Original!H26/Original!$C$3</f>
        <v>2.3758564170877107E-3</v>
      </c>
      <c r="G26" s="14">
        <f>Original!I26/Original!$C$3</f>
        <v>1.0132439410405476E-3</v>
      </c>
      <c r="H26" s="14">
        <f>Original!J26/Original!$C$3</f>
        <v>0.18830222143982817</v>
      </c>
      <c r="I26" s="14">
        <f>Original!K26/Original!$C$3</f>
        <v>0.34016394425682467</v>
      </c>
      <c r="J26" s="14">
        <f>Original!L26/Original!$C$3</f>
        <v>4.1529717093266742E-2</v>
      </c>
      <c r="M26" s="668"/>
      <c r="N26" s="11" t="s">
        <v>510</v>
      </c>
      <c r="O26" s="15">
        <v>1.8223948066345244</v>
      </c>
      <c r="P26" s="15">
        <v>0.16168666247024022</v>
      </c>
      <c r="Q26" s="15">
        <v>8.9694574476848974</v>
      </c>
      <c r="R26" s="15">
        <v>0.96944182997932393</v>
      </c>
      <c r="S26" s="15">
        <v>0.14847210658863028</v>
      </c>
      <c r="T26" s="15">
        <v>5.5479366076503694E-2</v>
      </c>
      <c r="U26" s="15">
        <v>1.2172367578989864</v>
      </c>
      <c r="V26" s="15">
        <v>5.5454855599027318E-2</v>
      </c>
      <c r="W26" s="15">
        <v>0</v>
      </c>
      <c r="X26" s="15">
        <v>0.83517915689994859</v>
      </c>
      <c r="Y26" s="15">
        <v>1.7453162079610252</v>
      </c>
      <c r="Z26" s="15">
        <v>0.48226040273083121</v>
      </c>
      <c r="AA26" s="15">
        <v>2.8698407512069526</v>
      </c>
      <c r="AB26" s="15">
        <v>2.220261547090727E-2</v>
      </c>
      <c r="AC26" s="15">
        <v>2.9114996179588934</v>
      </c>
      <c r="AD26" s="15">
        <v>0.41289669532158429</v>
      </c>
      <c r="AE26" s="20">
        <v>0</v>
      </c>
    </row>
    <row r="27" spans="1:31">
      <c r="A27" s="665"/>
      <c r="B27" s="11" t="s">
        <v>511</v>
      </c>
      <c r="C27" s="14">
        <v>1.2520639905022729E-2</v>
      </c>
      <c r="D27" s="14">
        <f>Original!F27/Original!$C$3</f>
        <v>1.5030446716228954E-2</v>
      </c>
      <c r="E27" s="14">
        <f>Original!G27/Original!$C$3</f>
        <v>1.4537170551282082E-3</v>
      </c>
      <c r="F27" s="14">
        <f>Original!H27/Original!$C$3</f>
        <v>7.6002436544984116E-4</v>
      </c>
      <c r="G27" s="14">
        <f>Original!I27/Original!$C$3</f>
        <v>3.2413157537491402E-4</v>
      </c>
      <c r="H27" s="14">
        <f>Original!J27/Original!$C$3</f>
        <v>6.0236921445795212E-2</v>
      </c>
      <c r="I27" s="14">
        <f>Original!K27/Original!$C$3</f>
        <v>0.10881671300642574</v>
      </c>
      <c r="J27" s="14">
        <f>Original!L27/Original!$C$3</f>
        <v>1.3285144949883658E-2</v>
      </c>
      <c r="M27" s="668"/>
      <c r="N27" s="11" t="s">
        <v>511</v>
      </c>
      <c r="O27" s="15">
        <v>0.63404124755799707</v>
      </c>
      <c r="P27" s="15">
        <v>2.0518735406924823E-2</v>
      </c>
      <c r="Q27" s="15">
        <v>3.5003025316466685</v>
      </c>
      <c r="R27" s="15">
        <v>0.32303302206742696</v>
      </c>
      <c r="S27" s="15">
        <v>3.5315421730906771E-3</v>
      </c>
      <c r="T27" s="15">
        <v>9.6090728799233846E-2</v>
      </c>
      <c r="U27" s="15">
        <v>0.39614362284956389</v>
      </c>
      <c r="V27" s="15">
        <v>0.15909885317422773</v>
      </c>
      <c r="W27" s="15">
        <v>0</v>
      </c>
      <c r="X27" s="15">
        <v>0.45035076657566936</v>
      </c>
      <c r="Y27" s="15">
        <v>0</v>
      </c>
      <c r="Z27" s="15">
        <v>0</v>
      </c>
      <c r="AA27" s="15">
        <v>0.80724812782208888</v>
      </c>
      <c r="AB27" s="15">
        <v>0</v>
      </c>
      <c r="AC27" s="15">
        <v>0.81185284020143123</v>
      </c>
      <c r="AD27" s="15">
        <v>5.2626745899968831E-2</v>
      </c>
      <c r="AE27" s="20">
        <v>0</v>
      </c>
    </row>
    <row r="28" spans="1:31" ht="13.9" thickBot="1">
      <c r="A28" s="666"/>
      <c r="B28" s="11" t="s">
        <v>512</v>
      </c>
      <c r="C28" s="14">
        <v>9.3351322632061733E-3</v>
      </c>
      <c r="D28" s="14">
        <f>Original!F28/Original!$C$3</f>
        <v>1.1206392735149546E-2</v>
      </c>
      <c r="E28" s="14">
        <f>Original!G28/Original!$C$3</f>
        <v>1.0838616145694327E-3</v>
      </c>
      <c r="F28" s="14">
        <f>Original!H28/Original!$C$3</f>
        <v>5.6665857564416021E-4</v>
      </c>
      <c r="G28" s="14">
        <f>Original!I28/Original!$C$3</f>
        <v>2.4166585332370928E-4</v>
      </c>
      <c r="H28" s="14">
        <f>Original!J28/Original!$C$3</f>
        <v>4.491141292221662E-2</v>
      </c>
      <c r="I28" s="14">
        <f>Original!K28/Original!$C$3</f>
        <v>8.1131508937880265E-2</v>
      </c>
      <c r="J28" s="14">
        <f>Original!L28/Original!$C$3</f>
        <v>9.9051315415020231E-3</v>
      </c>
      <c r="M28" s="669"/>
      <c r="N28" s="21" t="s">
        <v>512</v>
      </c>
      <c r="O28" s="22">
        <v>0.21569599169879672</v>
      </c>
      <c r="P28" s="22">
        <v>8.6076240820176769E-3</v>
      </c>
      <c r="Q28" s="22">
        <v>1.7669358320282107</v>
      </c>
      <c r="R28" s="22">
        <v>0.3594676356663653</v>
      </c>
      <c r="S28" s="22">
        <v>0.18715970435435444</v>
      </c>
      <c r="T28" s="22">
        <v>1.7148752728414756E-3</v>
      </c>
      <c r="U28" s="22">
        <v>0.96719434607649069</v>
      </c>
      <c r="V28" s="22">
        <v>0</v>
      </c>
      <c r="W28" s="22">
        <v>7.2505496722102519E-2</v>
      </c>
      <c r="X28" s="22">
        <v>0.22375898125997645</v>
      </c>
      <c r="Y28" s="22">
        <v>0</v>
      </c>
      <c r="Z28" s="22">
        <v>0</v>
      </c>
      <c r="AA28" s="22">
        <v>0.24838513874311222</v>
      </c>
      <c r="AB28" s="22">
        <v>0</v>
      </c>
      <c r="AC28" s="22">
        <v>1.1474157653374637</v>
      </c>
      <c r="AD28" s="22">
        <v>0.21021756465348604</v>
      </c>
      <c r="AE28" s="23">
        <v>0</v>
      </c>
    </row>
    <row r="29" spans="1:31">
      <c r="C29" s="24"/>
    </row>
    <row r="30" spans="1:31">
      <c r="C30" s="11" t="s">
        <v>513</v>
      </c>
      <c r="D30" s="13" t="s">
        <v>471</v>
      </c>
      <c r="E30" s="13" t="s">
        <v>472</v>
      </c>
      <c r="F30" s="13" t="s">
        <v>473</v>
      </c>
      <c r="G30" s="13" t="s">
        <v>474</v>
      </c>
      <c r="H30" s="13" t="s">
        <v>475</v>
      </c>
      <c r="I30" s="13" t="s">
        <v>476</v>
      </c>
      <c r="J30" s="13" t="s">
        <v>477</v>
      </c>
      <c r="O30" s="664" t="s">
        <v>464</v>
      </c>
      <c r="P30" s="733"/>
      <c r="Q30" s="733"/>
      <c r="R30" s="734"/>
      <c r="S30" s="664" t="s">
        <v>465</v>
      </c>
      <c r="T30" s="733"/>
      <c r="U30" s="733"/>
      <c r="V30" s="734"/>
      <c r="W30" s="664" t="s">
        <v>466</v>
      </c>
      <c r="X30" s="733"/>
      <c r="Y30" s="733"/>
      <c r="Z30" s="734"/>
      <c r="AA30" s="9" t="s">
        <v>467</v>
      </c>
      <c r="AB30" s="664" t="s">
        <v>468</v>
      </c>
      <c r="AC30" s="733"/>
      <c r="AD30" s="733"/>
      <c r="AE30" s="734"/>
    </row>
    <row r="31" spans="1:31">
      <c r="C31" s="11" t="s">
        <v>482</v>
      </c>
      <c r="D31" s="14">
        <f>SUM(Original!F3:F4)/SUM(Original!$C$3:$C$4)</f>
        <v>9.1265058983343084E-2</v>
      </c>
      <c r="E31" s="14">
        <f>SUM(Original!G3:G4)/SUM(Original!$C$3:$C$4)</f>
        <v>1.0846449654820022E-2</v>
      </c>
      <c r="F31" s="14">
        <f>SUM(Original!H3:H4)/SUM(Original!$C$3:$C$4)</f>
        <v>2.7073899543406383E-3</v>
      </c>
      <c r="G31" s="14">
        <f>SUM(Original!I3:I4)/SUM(Original!$C$3:$C$4)</f>
        <v>1.7875485906568684E-3</v>
      </c>
      <c r="H31" s="14">
        <f>SUM(Original!J3:J4)/SUM(Original!$C$3:$C$4)</f>
        <v>0.25057364126721698</v>
      </c>
      <c r="I31" s="14">
        <f>SUM(Original!K3:K4)/SUM(Original!$C$3:$C$4)</f>
        <v>0.64281991154962248</v>
      </c>
      <c r="J31" s="14">
        <f>SUM(Original!L3:L4)/SUM(Original!$C$3:$C$4)</f>
        <v>0</v>
      </c>
      <c r="K31" s="24">
        <f>SUM(D31:J31)</f>
        <v>1</v>
      </c>
      <c r="M31" s="7"/>
      <c r="N31" s="11" t="s">
        <v>469</v>
      </c>
      <c r="O31" s="13" t="s">
        <v>514</v>
      </c>
      <c r="P31" s="13" t="s">
        <v>515</v>
      </c>
      <c r="Q31" s="13" t="s">
        <v>516</v>
      </c>
      <c r="R31" s="13" t="s">
        <v>517</v>
      </c>
      <c r="S31" s="13" t="s">
        <v>514</v>
      </c>
      <c r="T31" s="13" t="s">
        <v>515</v>
      </c>
      <c r="U31" s="13" t="s">
        <v>516</v>
      </c>
      <c r="V31" s="13" t="s">
        <v>517</v>
      </c>
      <c r="W31" s="13" t="s">
        <v>514</v>
      </c>
      <c r="X31" s="13" t="s">
        <v>515</v>
      </c>
      <c r="Y31" s="13" t="s">
        <v>516</v>
      </c>
      <c r="Z31" s="13" t="s">
        <v>517</v>
      </c>
      <c r="AA31" s="13" t="s">
        <v>515</v>
      </c>
      <c r="AB31" s="13" t="s">
        <v>514</v>
      </c>
      <c r="AC31" s="13" t="s">
        <v>515</v>
      </c>
      <c r="AD31" s="13" t="s">
        <v>516</v>
      </c>
      <c r="AE31" s="13" t="s">
        <v>517</v>
      </c>
    </row>
    <row r="32" spans="1:31" ht="12.75" customHeight="1">
      <c r="C32" s="11" t="s">
        <v>485</v>
      </c>
      <c r="D32" s="19">
        <f>SUM(Original!F6:F12)/SUM(Original!C6:C12)</f>
        <v>5.829813632514063E-2</v>
      </c>
      <c r="E32" s="19">
        <f>SUM(Original!G6:G12)/SUM(Original!$C$6:$C$12)</f>
        <v>4.7422799624812592E-2</v>
      </c>
      <c r="F32" s="19">
        <f>SUM(Original!H6:H12)/SUM(Original!$C$6:$C$12)</f>
        <v>4.0301103452962429E-2</v>
      </c>
      <c r="G32" s="19">
        <f>SUM(Original!I6:I12)/SUM(Original!$C$6:$C$12)</f>
        <v>4.7934388628795054E-3</v>
      </c>
      <c r="H32" s="19">
        <f>SUM(Original!J6:J12)/SUM(Original!$C$6:$C$12)</f>
        <v>0.16463025727610348</v>
      </c>
      <c r="I32" s="19">
        <f>SUM(Original!K6:K12)/SUM(Original!$C$6:$C$12)</f>
        <v>0.65378085317860479</v>
      </c>
      <c r="J32" s="19">
        <f>SUM(Original!L6:L12)/SUM(Original!$C$6:$C$12)</f>
        <v>3.077341127949659E-2</v>
      </c>
      <c r="K32" s="24">
        <f>SUM(D32:J32)</f>
        <v>1</v>
      </c>
      <c r="M32" s="25"/>
      <c r="N32" s="26" t="s">
        <v>482</v>
      </c>
      <c r="O32" s="15">
        <f>SUM(O3:O4)/SUM($O$3:$R$4)</f>
        <v>0.15904073863405774</v>
      </c>
      <c r="P32" s="15">
        <f t="shared" ref="P32:R32" si="0">SUM(P3:P4)/SUM($O$3:$R$4)</f>
        <v>9.060838957964442E-3</v>
      </c>
      <c r="Q32" s="15">
        <f t="shared" si="0"/>
        <v>0.83189842240797784</v>
      </c>
      <c r="R32" s="15">
        <f t="shared" si="0"/>
        <v>0</v>
      </c>
      <c r="S32" s="15">
        <f>SUM(S3:S4)/SUM($S$3:$V$4)</f>
        <v>8.9256209322383845E-2</v>
      </c>
      <c r="T32" s="15">
        <f t="shared" ref="T32:V32" si="1">SUM(T3:T4)/SUM($S$3:$V$4)</f>
        <v>3.5991003857452374E-2</v>
      </c>
      <c r="U32" s="15">
        <f t="shared" si="1"/>
        <v>0.87475278682016377</v>
      </c>
      <c r="V32" s="15">
        <f t="shared" si="1"/>
        <v>0</v>
      </c>
      <c r="W32" s="15">
        <f>SUM(W3:W4)/SUM($W$3:$Z$4)</f>
        <v>0</v>
      </c>
      <c r="X32" s="15">
        <f t="shared" ref="X32:Z32" si="2">SUM(X3:X4)/SUM($W$3:$Z$4)</f>
        <v>1</v>
      </c>
      <c r="Y32" s="15">
        <f t="shared" si="2"/>
        <v>0</v>
      </c>
      <c r="Z32" s="15">
        <f t="shared" si="2"/>
        <v>0</v>
      </c>
      <c r="AA32" s="15">
        <v>1</v>
      </c>
      <c r="AB32" s="15">
        <f>SUM(AB3:AB4)/SUM($AB$3:$AE$4)</f>
        <v>0</v>
      </c>
      <c r="AC32" s="15">
        <f t="shared" ref="AC32:AE32" si="3">SUM(AC3:AC4)/SUM($AB$3:$AE$4)</f>
        <v>1</v>
      </c>
      <c r="AD32" s="15">
        <f t="shared" si="3"/>
        <v>0</v>
      </c>
      <c r="AE32" s="15">
        <f t="shared" si="3"/>
        <v>0</v>
      </c>
    </row>
    <row r="33" spans="3:31" ht="12.75" customHeight="1">
      <c r="C33" s="11" t="s">
        <v>503</v>
      </c>
      <c r="D33" s="14">
        <f>SUM(Original!F21:F23)/SUM(Original!$C$21:$C$23)</f>
        <v>3.8965812662359094E-2</v>
      </c>
      <c r="E33" s="14">
        <f>SUM(Original!G21:G23)/SUM(Original!$C$21:$C$23)</f>
        <v>6.215110049618818E-3</v>
      </c>
      <c r="F33" s="14">
        <f>SUM(Original!H21:H23)/SUM(Original!$C$21:$C$23)</f>
        <v>1.2226575372101599E-3</v>
      </c>
      <c r="G33" s="14">
        <f>SUM(Original!I21:I23)/SUM(Original!$C$21:$C$23)</f>
        <v>7.6951520231047861E-4</v>
      </c>
      <c r="H33" s="14">
        <f>SUM(Original!J21:J23)/SUM(Original!$C$21:$C$23)</f>
        <v>0.48878460667952173</v>
      </c>
      <c r="I33" s="14">
        <f>SUM(Original!K21:K23)/SUM(Original!$C$21:$C$23)</f>
        <v>0.4101031803982445</v>
      </c>
      <c r="J33" s="14">
        <f>SUM(Original!L21:L23)/SUM(Original!$C$21:$C$23)</f>
        <v>5.3939117470735119E-2</v>
      </c>
      <c r="K33" s="24">
        <f t="shared" ref="K33" si="4">SUM(D33:J33)</f>
        <v>0.99999999999999978</v>
      </c>
      <c r="M33" s="25"/>
      <c r="N33" s="26" t="s">
        <v>485</v>
      </c>
      <c r="O33" s="15">
        <f>SUM(O5:O12)/SUM($O$5:$R$12)</f>
        <v>0.19296196954649539</v>
      </c>
      <c r="P33" s="15">
        <f t="shared" ref="P33:R33" si="5">SUM(P5:P12)/SUM($O$5:$R$12)</f>
        <v>2.1583534472684764E-2</v>
      </c>
      <c r="Q33" s="15">
        <f t="shared" si="5"/>
        <v>0.74884019388009271</v>
      </c>
      <c r="R33" s="15">
        <f t="shared" si="5"/>
        <v>3.6614302100727136E-2</v>
      </c>
      <c r="S33" s="15">
        <f>SUM(S5:S12)/SUM($S$5:$V$12)</f>
        <v>0.15500443107768774</v>
      </c>
      <c r="T33" s="15">
        <f t="shared" ref="T33:V33" si="6">SUM(T5:T12)/SUM($S$5:$V$12)</f>
        <v>1.3088271934179746E-2</v>
      </c>
      <c r="U33" s="15">
        <f t="shared" si="6"/>
        <v>0.79633647189175383</v>
      </c>
      <c r="V33" s="15">
        <f t="shared" si="6"/>
        <v>3.5570825096378801E-2</v>
      </c>
      <c r="W33" s="15">
        <f>SUM(W5:W12)/SUM($W$5:$Z$12)</f>
        <v>2.5775259572373956E-2</v>
      </c>
      <c r="X33" s="15">
        <f t="shared" ref="X33:Z33" si="7">SUM(X5:X12)/SUM($W$5:$Z$12)</f>
        <v>0.7442619192795632</v>
      </c>
      <c r="Y33" s="15">
        <f t="shared" si="7"/>
        <v>0.20826846226399165</v>
      </c>
      <c r="Z33" s="15">
        <f t="shared" si="7"/>
        <v>2.1694358884071292E-2</v>
      </c>
      <c r="AA33" s="15">
        <v>1</v>
      </c>
      <c r="AB33" s="15">
        <f>SUM(AB5:AB12)/SUM($AB$5:$AE$12)</f>
        <v>8.3593348827531276E-7</v>
      </c>
      <c r="AC33" s="15">
        <f t="shared" ref="AC33:AE33" si="8">SUM(AC5:AC12)/SUM($AB$5:$AE$12)</f>
        <v>0.83768223134586384</v>
      </c>
      <c r="AD33" s="15">
        <f t="shared" si="8"/>
        <v>0.16231693272064787</v>
      </c>
      <c r="AE33" s="15">
        <f t="shared" si="8"/>
        <v>0</v>
      </c>
    </row>
    <row r="34" spans="3:31" ht="12.75" customHeight="1">
      <c r="M34" s="25"/>
      <c r="N34" s="26" t="s">
        <v>494</v>
      </c>
      <c r="O34" s="15">
        <f>SUM(O13:O20)/SUM($O$13:$R$20)</f>
        <v>0.1178476321684299</v>
      </c>
      <c r="P34" s="15">
        <f t="shared" ref="P34:R34" si="9">SUM(P13:P20)/SUM($O$13:$R$20)</f>
        <v>3.2313325502133387E-2</v>
      </c>
      <c r="Q34" s="15">
        <f t="shared" si="9"/>
        <v>0.76415455093452944</v>
      </c>
      <c r="R34" s="15">
        <f t="shared" si="9"/>
        <v>8.5684491394907289E-2</v>
      </c>
      <c r="S34" s="15">
        <f>SUM(S13:S20)/SUM($S$13:$V$20)</f>
        <v>6.1097560585356939E-2</v>
      </c>
      <c r="T34" s="15">
        <f t="shared" ref="T34:V34" si="10">SUM(T13:T20)/SUM($S$13:$V$20)</f>
        <v>3.0249578804532051E-2</v>
      </c>
      <c r="U34" s="15">
        <f t="shared" si="10"/>
        <v>0.85464260203016262</v>
      </c>
      <c r="V34" s="15">
        <f t="shared" si="10"/>
        <v>5.4010258579948345E-2</v>
      </c>
      <c r="W34" s="15">
        <f>SUM(W13:W20)/SUM($W$13:$Z$20)</f>
        <v>4.2914522100101585E-4</v>
      </c>
      <c r="X34" s="15">
        <f t="shared" ref="X34:Y34" si="11">SUM(X13:X20)/SUM($W$13:$Z$20)</f>
        <v>0.51254677744731025</v>
      </c>
      <c r="Y34" s="15">
        <f t="shared" si="11"/>
        <v>0.44076422300314183</v>
      </c>
      <c r="Z34" s="15">
        <f>SUM(Z13:Z20)/SUM($W$13:$Z$20)</f>
        <v>4.6259854328547012E-2</v>
      </c>
      <c r="AA34" s="15">
        <v>1</v>
      </c>
      <c r="AB34" s="15">
        <f>SUM(AB13:AB20)/SUM($AB$13:$AE$20)</f>
        <v>2.6691736313469662E-6</v>
      </c>
      <c r="AC34" s="15">
        <f t="shared" ref="AC34:AE34" si="12">SUM(AC13:AC20)/SUM($AB$13:$AE$20)</f>
        <v>0.89300417418604661</v>
      </c>
      <c r="AD34" s="15">
        <f t="shared" si="12"/>
        <v>0.10601160405443673</v>
      </c>
      <c r="AE34" s="15">
        <f t="shared" si="12"/>
        <v>9.8155258588519465E-4</v>
      </c>
    </row>
    <row r="35" spans="3:31">
      <c r="M35" s="25"/>
      <c r="N35" s="26" t="s">
        <v>503</v>
      </c>
      <c r="O35" s="15">
        <f>SUM(O21:O23)/SUM($O$21:$R$23)</f>
        <v>8.6061441319230922E-2</v>
      </c>
      <c r="P35" s="15">
        <f t="shared" ref="P35:R35" si="13">SUM(P21:P23)/SUM($O$21:$R$23)</f>
        <v>4.2016716262640842E-2</v>
      </c>
      <c r="Q35" s="15">
        <f t="shared" si="13"/>
        <v>0.78836608488629645</v>
      </c>
      <c r="R35" s="15">
        <f t="shared" si="13"/>
        <v>8.3555757531831823E-2</v>
      </c>
      <c r="S35" s="15">
        <f>SUM(S21:S23)/SUM($S$21:$V$23)</f>
        <v>0.11482564292205029</v>
      </c>
      <c r="T35" s="15">
        <f t="shared" ref="T35:V35" si="14">SUM(T21:T23)/SUM($S$21:$V$23)</f>
        <v>0.23440970537878919</v>
      </c>
      <c r="U35" s="15">
        <f t="shared" si="14"/>
        <v>0.3311861924091305</v>
      </c>
      <c r="V35" s="15">
        <f t="shared" si="14"/>
        <v>0.31957845929002987</v>
      </c>
      <c r="W35" s="15">
        <f>SUM(W21:W23)/SUM($W$21:$Z$23)</f>
        <v>0</v>
      </c>
      <c r="X35" s="15">
        <f t="shared" ref="X35:Z35" si="15">SUM(X21:X23)/SUM($W$21:$Z$23)</f>
        <v>1</v>
      </c>
      <c r="Y35" s="15">
        <f t="shared" si="15"/>
        <v>0</v>
      </c>
      <c r="Z35" s="15">
        <f t="shared" si="15"/>
        <v>0</v>
      </c>
      <c r="AA35" s="15">
        <v>1</v>
      </c>
      <c r="AB35" s="15">
        <f>SUM(AB21:AB23)/SUM($AB$21:$AE$23)</f>
        <v>0</v>
      </c>
      <c r="AC35" s="15">
        <f t="shared" ref="AC35:AE35" si="16">SUM(AC21:AC23)/SUM($AB$21:$AE$23)</f>
        <v>0.96988174334416744</v>
      </c>
      <c r="AD35" s="15">
        <f t="shared" si="16"/>
        <v>3.011825665583261E-2</v>
      </c>
      <c r="AE35" s="15">
        <f t="shared" si="16"/>
        <v>0</v>
      </c>
    </row>
    <row r="36" spans="3:31" ht="12.75" customHeight="1">
      <c r="M36" s="25"/>
      <c r="N36" s="26" t="s">
        <v>507</v>
      </c>
      <c r="O36" s="15">
        <f>SUM(O24:O28)/SUM($O$24:$R$28)</f>
        <v>0.13078007553412774</v>
      </c>
      <c r="P36" s="15">
        <f t="shared" ref="P36:R36" si="17">SUM(P24:P28)/SUM($O$24:$R$28)</f>
        <v>1.0313848073099877E-2</v>
      </c>
      <c r="Q36" s="15">
        <f t="shared" si="17"/>
        <v>0.76367289300143437</v>
      </c>
      <c r="R36" s="15">
        <f t="shared" si="17"/>
        <v>9.5233183391338183E-2</v>
      </c>
      <c r="S36" s="15">
        <f>SUM(S24:S28)/SUM($S$24:$V$28)</f>
        <v>0.15255889789866128</v>
      </c>
      <c r="T36" s="15">
        <f t="shared" ref="T36:V36" si="18">SUM(T24:T28)/SUM($S$24:$V$28)</f>
        <v>2.4419244377311796E-2</v>
      </c>
      <c r="U36" s="15">
        <f t="shared" si="18"/>
        <v>0.76656195536905336</v>
      </c>
      <c r="V36" s="15">
        <f t="shared" si="18"/>
        <v>5.6459902354973508E-2</v>
      </c>
      <c r="W36" s="15">
        <f>SUM(W24:W28)/SUM($W$24:$Z$28)</f>
        <v>1.5493768190570767E-2</v>
      </c>
      <c r="X36" s="15">
        <f t="shared" ref="X36:Z36" si="19">SUM(X24:X28)/SUM($W$24:$Z$28)</f>
        <v>0.45136042829376566</v>
      </c>
      <c r="Y36" s="15">
        <f t="shared" si="19"/>
        <v>0.4337897630291902</v>
      </c>
      <c r="Z36" s="15">
        <f t="shared" si="19"/>
        <v>9.9356040486473479E-2</v>
      </c>
      <c r="AA36" s="15">
        <v>1</v>
      </c>
      <c r="AB36" s="15">
        <f>SUM(AB24:AB28)/SUM($AB$24:$AE$28)</f>
        <v>1.0012080192362086E-2</v>
      </c>
      <c r="AC36" s="15">
        <f t="shared" ref="AC36:AE36" si="20">SUM(AC24:AC28)/SUM($AB$24:$AE$28)</f>
        <v>0.88594356854975154</v>
      </c>
      <c r="AD36" s="15">
        <f t="shared" si="20"/>
        <v>0.10404303988721308</v>
      </c>
      <c r="AE36" s="15">
        <f t="shared" si="20"/>
        <v>1.31137067325531E-6</v>
      </c>
    </row>
    <row r="38" spans="3:31">
      <c r="O38" s="664" t="s">
        <v>464</v>
      </c>
      <c r="P38" s="733"/>
      <c r="Q38" s="733"/>
      <c r="R38" s="734"/>
      <c r="S38" s="664" t="s">
        <v>465</v>
      </c>
      <c r="T38" s="733"/>
      <c r="U38" s="733"/>
      <c r="V38" s="734"/>
      <c r="W38" s="664" t="s">
        <v>466</v>
      </c>
      <c r="X38" s="733"/>
      <c r="Y38" s="733"/>
      <c r="Z38" s="734"/>
      <c r="AA38" s="9" t="s">
        <v>467</v>
      </c>
      <c r="AB38" s="664" t="s">
        <v>468</v>
      </c>
      <c r="AC38" s="733"/>
      <c r="AD38" s="733"/>
      <c r="AE38" s="734"/>
    </row>
    <row r="39" spans="3:31">
      <c r="N39" s="11" t="s">
        <v>469</v>
      </c>
      <c r="O39" s="13" t="s">
        <v>514</v>
      </c>
      <c r="P39" s="13" t="s">
        <v>515</v>
      </c>
      <c r="Q39" s="13" t="s">
        <v>516</v>
      </c>
      <c r="R39" s="13" t="s">
        <v>517</v>
      </c>
      <c r="S39" s="13" t="s">
        <v>514</v>
      </c>
      <c r="T39" s="13" t="s">
        <v>515</v>
      </c>
      <c r="U39" s="13" t="s">
        <v>516</v>
      </c>
      <c r="V39" s="13" t="s">
        <v>517</v>
      </c>
      <c r="W39" s="13" t="s">
        <v>514</v>
      </c>
      <c r="X39" s="13" t="s">
        <v>515</v>
      </c>
      <c r="Y39" s="13" t="s">
        <v>516</v>
      </c>
      <c r="Z39" s="13" t="s">
        <v>517</v>
      </c>
      <c r="AA39" s="13" t="s">
        <v>515</v>
      </c>
      <c r="AB39" s="13" t="s">
        <v>514</v>
      </c>
      <c r="AC39" s="13" t="s">
        <v>515</v>
      </c>
      <c r="AD39" s="13" t="s">
        <v>516</v>
      </c>
      <c r="AE39" s="13" t="s">
        <v>517</v>
      </c>
    </row>
    <row r="40" spans="3:31">
      <c r="N40" s="26" t="s">
        <v>518</v>
      </c>
      <c r="O40" s="15">
        <f>SUM(O3:O12)/SUM($O$3:$R$12)</f>
        <v>0.18330811212001011</v>
      </c>
      <c r="P40" s="15">
        <f t="shared" ref="P40:R40" si="21">SUM(P3:P12)/SUM($O$3:$R$12)</f>
        <v>1.801962143525811E-2</v>
      </c>
      <c r="Q40" s="15">
        <f t="shared" si="21"/>
        <v>0.7724782599153267</v>
      </c>
      <c r="R40" s="15">
        <f t="shared" si="21"/>
        <v>2.6194006529404706E-2</v>
      </c>
      <c r="S40" s="15">
        <f>SUM(S3:S12)/SUM($S$3:$V$12)</f>
        <v>0.13859692482833616</v>
      </c>
      <c r="T40" s="15">
        <f t="shared" ref="T40:V40" si="22">SUM(T3:T12)/SUM($S$3:$V$12)</f>
        <v>1.880366175197366E-2</v>
      </c>
      <c r="U40" s="15">
        <f t="shared" si="22"/>
        <v>0.81590530801978511</v>
      </c>
      <c r="V40" s="15">
        <f t="shared" si="22"/>
        <v>2.6694105399905091E-2</v>
      </c>
      <c r="W40" s="15">
        <f>SUM(W3:W12)/SUM($W$3:$Z$12)</f>
        <v>1.7013991158963949E-2</v>
      </c>
      <c r="X40" s="15">
        <f t="shared" ref="X40:Z40" si="23">SUM(X3:X12)/SUM($W$3:$Z$12)</f>
        <v>0.83118984962419251</v>
      </c>
      <c r="Y40" s="15">
        <f t="shared" si="23"/>
        <v>0.13747592980396159</v>
      </c>
      <c r="Z40" s="15">
        <f t="shared" si="23"/>
        <v>1.4320229412882083E-2</v>
      </c>
      <c r="AA40" s="15">
        <v>1</v>
      </c>
      <c r="AB40" s="15">
        <f>SUM(AB3:AB12)/SUM($AB$3:$AE$12)</f>
        <v>5.0011822967374794E-7</v>
      </c>
      <c r="AC40" s="15">
        <f t="shared" ref="AC40:AE40" si="24">SUM(AC3:AC12)/SUM($AB$3:$AE$12)</f>
        <v>0.90288931327373301</v>
      </c>
      <c r="AD40" s="15">
        <f t="shared" si="24"/>
        <v>9.7110186608037399E-2</v>
      </c>
      <c r="AE40" s="15">
        <f t="shared" si="24"/>
        <v>0</v>
      </c>
    </row>
    <row r="41" spans="3:31">
      <c r="N41" s="26" t="s">
        <v>494</v>
      </c>
      <c r="O41" s="15">
        <f>(SUM(O13:O20)+SUM(O24:O28))/(SUM($O$13:$R$20)+SUM($O$24:$R$28))</f>
        <v>0.12251515466449822</v>
      </c>
      <c r="P41" s="15">
        <f t="shared" ref="P41:R41" si="25">(SUM(P13:P20)+SUM(P24:P28))/(SUM($O$13:$R$20)+SUM($O$24:$R$28))</f>
        <v>2.4373367607237881E-2</v>
      </c>
      <c r="Q41" s="15">
        <f t="shared" si="25"/>
        <v>0.76398071300038517</v>
      </c>
      <c r="R41" s="15">
        <f t="shared" si="25"/>
        <v>8.91307647278788E-2</v>
      </c>
      <c r="S41" s="15">
        <f>(SUM(S13:S20)+SUM(S24:S28))/(SUM($S$13:$V$20)+SUM($S$24:$V$28))</f>
        <v>8.595592867619839E-2</v>
      </c>
      <c r="T41" s="15">
        <f t="shared" ref="T41:V41" si="26">(SUM(T13:T20)+SUM(T24:T28))/(SUM($S$13:$V$20)+SUM($S$24:$V$28))</f>
        <v>2.8664946395451106E-2</v>
      </c>
      <c r="U41" s="15">
        <f t="shared" si="26"/>
        <v>0.83070307522354214</v>
      </c>
      <c r="V41" s="15">
        <f t="shared" si="26"/>
        <v>5.467604970480823E-2</v>
      </c>
      <c r="W41" s="15">
        <f>(SUM(W24:W28)+SUM(W13:W20))/(SUM($W$13:$Z$20)+SUM($W$24:$Z$28))</f>
        <v>4.0475880301584178E-3</v>
      </c>
      <c r="X41" s="15">
        <f t="shared" ref="X41:Z41" si="27">(SUM(X24:X28)+SUM(X13:X20))/(SUM($W$13:$Z$20)+SUM($W$24:$Z$28))</f>
        <v>0.49785013979760206</v>
      </c>
      <c r="Y41" s="15">
        <f t="shared" si="27"/>
        <v>0.43908899458279044</v>
      </c>
      <c r="Z41" s="15">
        <f t="shared" si="27"/>
        <v>5.9013277589449173E-2</v>
      </c>
      <c r="AA41" s="15">
        <v>1</v>
      </c>
      <c r="AB41" s="15">
        <f>(SUM(AB24:AB28)+SUM(AB13:AB20))/(SUM($AB$24:$AE$28)+SUM($AB$13:$AE$20))</f>
        <v>2.1591095460544631E-3</v>
      </c>
      <c r="AC41" s="15">
        <f t="shared" ref="AC41:AE41" si="28">(SUM(AC24:AC28)+SUM(AC13:AC20))/(SUM($AB$24:$AE$28)+SUM($AB$13:$AE$20))</f>
        <v>0.89148302823456438</v>
      </c>
      <c r="AD41" s="15">
        <f t="shared" si="28"/>
        <v>0.1055874940605557</v>
      </c>
      <c r="AE41" s="15">
        <f t="shared" si="28"/>
        <v>7.7036815882545247E-4</v>
      </c>
    </row>
    <row r="42" spans="3:31">
      <c r="N42" s="26" t="s">
        <v>503</v>
      </c>
      <c r="O42" s="15">
        <f>SUM(O21:O23)/SUM($O$21:$R$23)</f>
        <v>8.6061441319230922E-2</v>
      </c>
      <c r="P42" s="15">
        <f t="shared" ref="P42:R42" si="29">SUM(P21:P23)/SUM($O$21:$R$23)</f>
        <v>4.2016716262640842E-2</v>
      </c>
      <c r="Q42" s="15">
        <f t="shared" si="29"/>
        <v>0.78836608488629645</v>
      </c>
      <c r="R42" s="15">
        <f t="shared" si="29"/>
        <v>8.3555757531831823E-2</v>
      </c>
      <c r="S42" s="15">
        <f>SUM(S21:S23)/SUM($S$21:$V$23)</f>
        <v>0.11482564292205029</v>
      </c>
      <c r="T42" s="15">
        <f t="shared" ref="T42:V42" si="30">SUM(T21:T23)/SUM($S$21:$V$23)</f>
        <v>0.23440970537878919</v>
      </c>
      <c r="U42" s="15">
        <f t="shared" si="30"/>
        <v>0.3311861924091305</v>
      </c>
      <c r="V42" s="15">
        <f t="shared" si="30"/>
        <v>0.31957845929002987</v>
      </c>
      <c r="W42" s="15">
        <f>SUM(W21:W23)/SUM($W$21:$Z$23)</f>
        <v>0</v>
      </c>
      <c r="X42" s="15">
        <f t="shared" ref="X42:Z42" si="31">SUM(X21:X23)/SUM($W$21:$Z$23)</f>
        <v>1</v>
      </c>
      <c r="Y42" s="15">
        <f t="shared" si="31"/>
        <v>0</v>
      </c>
      <c r="Z42" s="15">
        <f t="shared" si="31"/>
        <v>0</v>
      </c>
      <c r="AA42" s="15">
        <v>1</v>
      </c>
      <c r="AB42" s="15">
        <f>SUM(AB21:AB23)/SUM($AB$21:$AE$23)</f>
        <v>0</v>
      </c>
      <c r="AC42" s="15">
        <f t="shared" ref="AC42:AE42" si="32">SUM(AC21:AC23)/SUM($AB$21:$AE$23)</f>
        <v>0.96988174334416744</v>
      </c>
      <c r="AD42" s="15">
        <f t="shared" si="32"/>
        <v>3.011825665583261E-2</v>
      </c>
      <c r="AE42" s="15">
        <f t="shared" si="32"/>
        <v>0</v>
      </c>
    </row>
    <row r="43" spans="3:31">
      <c r="N43" s="27"/>
      <c r="O43" s="28"/>
      <c r="P43" s="28"/>
      <c r="Q43" s="28"/>
      <c r="R43" s="28"/>
      <c r="S43" s="28"/>
      <c r="T43" s="28"/>
      <c r="U43" s="28"/>
      <c r="V43" s="28"/>
      <c r="W43" s="28"/>
      <c r="X43" s="28"/>
      <c r="Y43" s="28"/>
      <c r="Z43" s="28"/>
      <c r="AA43" s="28"/>
      <c r="AB43" s="28"/>
      <c r="AC43" s="28"/>
      <c r="AD43" s="28"/>
      <c r="AE43" s="28"/>
    </row>
    <row r="44" spans="3:31">
      <c r="N44" s="29" t="s">
        <v>469</v>
      </c>
      <c r="O44" s="30" t="s">
        <v>464</v>
      </c>
      <c r="P44" s="31" t="s">
        <v>465</v>
      </c>
      <c r="Q44" s="30" t="s">
        <v>466</v>
      </c>
      <c r="R44" s="30" t="s">
        <v>467</v>
      </c>
      <c r="S44" s="32" t="s">
        <v>519</v>
      </c>
      <c r="T44" s="32" t="s">
        <v>520</v>
      </c>
      <c r="U44" s="28"/>
      <c r="V44" s="28"/>
      <c r="W44" s="28"/>
      <c r="X44" s="28"/>
      <c r="Y44" s="28"/>
      <c r="Z44" s="28"/>
      <c r="AA44" s="28"/>
      <c r="AB44" s="28"/>
      <c r="AC44" s="28"/>
      <c r="AD44" s="28"/>
      <c r="AE44" s="28"/>
    </row>
    <row r="45" spans="3:31">
      <c r="N45" s="33" t="s">
        <v>518</v>
      </c>
      <c r="O45" s="34">
        <f>SUM(O3:R12)/SUM($O$3:$AE$28)</f>
        <v>0.28083184970387165</v>
      </c>
      <c r="P45" s="34">
        <f>SUM(S3:V12)/SUM($O$3:$AE$28)</f>
        <v>0.120943569257078</v>
      </c>
      <c r="Q45" s="34">
        <f>SUM(W3:Z12)/SUM($O$3:$AE$28)</f>
        <v>1.8109190484213417E-2</v>
      </c>
      <c r="R45" s="34">
        <f>SUM(AA3:AA12)/SUM($O$3:$AE$28)</f>
        <v>2.3819840306263954E-2</v>
      </c>
      <c r="S45" s="34">
        <f>SUM(AC3:AC12)/SUM($O$3:$AE$28)</f>
        <v>4.801444092723231E-2</v>
      </c>
      <c r="T45" s="34">
        <f>SUM(AD3:AD12)/SUM($O$3:$AE$28)</f>
        <v>5.1641892863012644E-3</v>
      </c>
    </row>
    <row r="46" spans="3:31">
      <c r="N46" s="33" t="s">
        <v>494</v>
      </c>
      <c r="O46" s="34">
        <f>(SUM(O24:R28)+SUM(O13:R20))/SUM($O$3:$AE$28)</f>
        <v>0.16811648232376494</v>
      </c>
      <c r="P46" s="34">
        <f>(SUM(T24:W28)+SUM(T13:W20))/SUM($O$3:$AE$28)</f>
        <v>3.9155082959863065E-2</v>
      </c>
      <c r="Q46" s="34">
        <f>(SUM(W24:Z28)+SUM(W13:Z20))/SUM($O$3:$AE$28)</f>
        <v>4.9974483683345394E-2</v>
      </c>
      <c r="R46" s="34">
        <f>(SUM(AA13:AA20)+SUM(AA24:AA28))/SUM($O$3:$AE$28)</f>
        <v>3.8883463836356165E-2</v>
      </c>
      <c r="S46" s="34">
        <f>(SUM(AC24:AC28)+SUM(AC13:AC20))/SUM($O$3:$AE$28)</f>
        <v>8.0622676703661522E-2</v>
      </c>
      <c r="T46" s="34">
        <f>(SUM(AD24:AD28)+SUM(AD13:AD20))/SUM($O$3:$AE$28)</f>
        <v>9.5489719130739462E-3</v>
      </c>
    </row>
    <row r="47" spans="3:31">
      <c r="N47" s="33" t="s">
        <v>503</v>
      </c>
      <c r="O47" s="34">
        <f>SUM(O21:R23)/SUM($O$3:$AE$28)</f>
        <v>5.6086494926674731E-2</v>
      </c>
      <c r="P47" s="34">
        <f>SUM(S21:V23)/SUM($O$3:$AE$28)</f>
        <v>4.4234036988038319E-3</v>
      </c>
      <c r="Q47" s="34">
        <f>SUM(W21:Z23)/SUM($O$3:$AE$28)</f>
        <v>7.1430030102349641E-3</v>
      </c>
      <c r="R47" s="34">
        <f>SUM(AA21:AA23)/SUM($O$3:$AE$28)</f>
        <v>2.2298202747356808E-2</v>
      </c>
      <c r="S47" s="34">
        <f>SUM(AC21:AC23)/SUM($O$3:$AE$28)</f>
        <v>2.2441980103343612E-2</v>
      </c>
      <c r="T47" s="34">
        <f>SUM(AD21:AD23)/SUM($O$3:$AE$28)</f>
        <v>6.9690281444728718E-4</v>
      </c>
    </row>
    <row r="49" spans="14:24">
      <c r="N49" s="8" t="s">
        <v>521</v>
      </c>
    </row>
    <row r="51" spans="14:24">
      <c r="N51" s="11"/>
      <c r="O51" s="11" t="s">
        <v>522</v>
      </c>
      <c r="P51" s="35" t="s">
        <v>523</v>
      </c>
      <c r="Q51" s="35" t="s">
        <v>524</v>
      </c>
      <c r="R51" s="35" t="s">
        <v>525</v>
      </c>
      <c r="S51" s="35" t="s">
        <v>526</v>
      </c>
      <c r="T51" s="35" t="s">
        <v>527</v>
      </c>
      <c r="U51" s="35" t="s">
        <v>528</v>
      </c>
    </row>
    <row r="52" spans="14:24">
      <c r="N52" s="26" t="s">
        <v>503</v>
      </c>
      <c r="O52" s="36">
        <f>SUM(O53:O55)</f>
        <v>112.50411090047061</v>
      </c>
      <c r="P52" s="14">
        <f>BldgArea!B50</f>
        <v>0.42326788937877091</v>
      </c>
      <c r="Q52" s="14">
        <f>BldgArea!C50</f>
        <v>0.14823738743639692</v>
      </c>
      <c r="R52" s="14">
        <f>BldgArea!D50</f>
        <v>0.13268389445783815</v>
      </c>
      <c r="S52" s="14">
        <f>BldgArea!E50</f>
        <v>0.26033641066507218</v>
      </c>
      <c r="T52" s="14">
        <f>BldgArea!F50</f>
        <v>3.5474418061921822E-2</v>
      </c>
      <c r="U52" s="14">
        <f>BldgArea!G50</f>
        <v>1</v>
      </c>
    </row>
    <row r="53" spans="14:24">
      <c r="N53" s="11" t="s">
        <v>529</v>
      </c>
      <c r="O53" s="15">
        <f>'Fuel Share'!O27</f>
        <v>7.4771825033391464</v>
      </c>
      <c r="P53" s="15">
        <f>$O$53*P52</f>
        <v>3.1648512566882352</v>
      </c>
      <c r="Q53" s="15">
        <f t="shared" ref="Q53:T53" si="33">$O$53*Q52</f>
        <v>1.1083979996801332</v>
      </c>
      <c r="R53" s="15">
        <f t="shared" si="33"/>
        <v>0.99210169411504534</v>
      </c>
      <c r="S53" s="15">
        <f t="shared" si="33"/>
        <v>1.9465828548069926</v>
      </c>
      <c r="T53" s="15">
        <f t="shared" si="33"/>
        <v>0.26524869804874002</v>
      </c>
      <c r="U53" s="15">
        <f>SUM(P53:T53)-O53</f>
        <v>0</v>
      </c>
    </row>
    <row r="54" spans="14:24">
      <c r="N54" s="11" t="s">
        <v>36</v>
      </c>
      <c r="O54" s="15">
        <f>'Fuel Share'!O25</f>
        <v>82.699562443355433</v>
      </c>
      <c r="P54" s="15">
        <f>$O$54*P52</f>
        <v>35.004069247946923</v>
      </c>
      <c r="Q54" s="15">
        <f t="shared" ref="Q54:T54" si="34">$O$54*Q52</f>
        <v>12.259167078736178</v>
      </c>
      <c r="R54" s="15">
        <f t="shared" si="34"/>
        <v>10.972900014943567</v>
      </c>
      <c r="S54" s="15">
        <f t="shared" si="34"/>
        <v>21.529707250075159</v>
      </c>
      <c r="T54" s="15">
        <f t="shared" si="34"/>
        <v>2.9337188516535995</v>
      </c>
      <c r="U54" s="15">
        <f t="shared" ref="U54:U55" si="35">SUM(P54:T54)-O54</f>
        <v>0</v>
      </c>
    </row>
    <row r="55" spans="14:24">
      <c r="N55" s="11" t="s">
        <v>530</v>
      </c>
      <c r="O55" s="15">
        <f>'Fuel Share'!O26</f>
        <v>22.32736595377602</v>
      </c>
      <c r="P55" s="15">
        <f>$O$55*P52</f>
        <v>9.4504570626422044</v>
      </c>
      <c r="Q55" s="15">
        <f t="shared" ref="Q55:T55" si="36">$O$55*Q52</f>
        <v>3.3097503973241138</v>
      </c>
      <c r="R55" s="15">
        <f t="shared" si="36"/>
        <v>2.9624818677323463</v>
      </c>
      <c r="S55" s="15">
        <f t="shared" si="36"/>
        <v>5.8126263120115853</v>
      </c>
      <c r="T55" s="15">
        <f t="shared" si="36"/>
        <v>0.79205031406577042</v>
      </c>
      <c r="U55" s="15">
        <f t="shared" si="35"/>
        <v>0</v>
      </c>
    </row>
    <row r="57" spans="14:24">
      <c r="N57" s="11"/>
      <c r="O57" s="37">
        <v>2010</v>
      </c>
      <c r="P57" s="37">
        <v>2015</v>
      </c>
      <c r="Q57" s="37">
        <v>2020</v>
      </c>
      <c r="R57" s="37">
        <v>2025</v>
      </c>
      <c r="S57" s="37">
        <v>2030</v>
      </c>
      <c r="T57" s="37">
        <v>2035</v>
      </c>
      <c r="U57" s="37">
        <v>2040</v>
      </c>
      <c r="V57" s="37">
        <v>2045</v>
      </c>
      <c r="W57" s="37">
        <v>2050</v>
      </c>
      <c r="X57" s="37">
        <v>2055</v>
      </c>
    </row>
    <row r="58" spans="14:24">
      <c r="N58" s="11" t="s">
        <v>528</v>
      </c>
      <c r="O58" s="11">
        <v>8242624</v>
      </c>
      <c r="P58" s="11">
        <v>8550405</v>
      </c>
      <c r="Q58" s="11">
        <v>8550971</v>
      </c>
      <c r="R58" s="11">
        <v>8685999</v>
      </c>
      <c r="S58" s="11">
        <v>8821027</v>
      </c>
      <c r="T58" s="11">
        <v>8923086</v>
      </c>
      <c r="U58" s="11">
        <v>9025145</v>
      </c>
      <c r="V58" s="11">
        <v>9292840.212121211</v>
      </c>
      <c r="W58" s="11">
        <v>9446271.7857142836</v>
      </c>
      <c r="X58" s="11">
        <v>9599703.3593073562</v>
      </c>
    </row>
    <row r="59" spans="14:24">
      <c r="N59" s="11" t="s">
        <v>531</v>
      </c>
      <c r="O59" s="11">
        <v>1385108</v>
      </c>
      <c r="P59" s="11">
        <v>1455444</v>
      </c>
      <c r="Q59" s="11">
        <v>1446788</v>
      </c>
      <c r="R59" s="11">
        <v>1482893</v>
      </c>
      <c r="S59" s="11">
        <v>1518998</v>
      </c>
      <c r="T59" s="11">
        <v>1549121.5</v>
      </c>
      <c r="U59" s="11">
        <v>1579245</v>
      </c>
      <c r="V59" s="11">
        <v>1625954.9772727266</v>
      </c>
      <c r="W59" s="11">
        <v>1660587.6071428563</v>
      </c>
      <c r="X59" s="11">
        <v>1695220.2370129861</v>
      </c>
    </row>
    <row r="60" spans="14:24">
      <c r="N60" s="11" t="s">
        <v>532</v>
      </c>
      <c r="O60" s="11">
        <v>2552911</v>
      </c>
      <c r="P60" s="11">
        <v>2636735</v>
      </c>
      <c r="Q60" s="11">
        <v>2648452</v>
      </c>
      <c r="R60" s="11">
        <v>2701230.5</v>
      </c>
      <c r="S60" s="11">
        <v>2754009</v>
      </c>
      <c r="T60" s="11">
        <v>2797267</v>
      </c>
      <c r="U60" s="11">
        <v>2840525</v>
      </c>
      <c r="V60" s="11">
        <v>2908244.5075757541</v>
      </c>
      <c r="W60" s="11">
        <v>2959463.6785714254</v>
      </c>
      <c r="X60" s="11">
        <v>3010682.8495670967</v>
      </c>
    </row>
    <row r="61" spans="14:24">
      <c r="N61" s="11" t="s">
        <v>533</v>
      </c>
      <c r="O61" s="11">
        <v>1585873</v>
      </c>
      <c r="P61" s="11">
        <v>1644518</v>
      </c>
      <c r="Q61" s="11">
        <v>1638281</v>
      </c>
      <c r="R61" s="11">
        <v>1657500.5</v>
      </c>
      <c r="S61" s="11">
        <v>1676720</v>
      </c>
      <c r="T61" s="11">
        <v>1684168.5</v>
      </c>
      <c r="U61" s="11">
        <v>1691617</v>
      </c>
      <c r="V61" s="11">
        <v>1733166.166666667</v>
      </c>
      <c r="W61" s="11">
        <v>1753311.5714285718</v>
      </c>
      <c r="X61" s="11">
        <v>1773456.9761904767</v>
      </c>
    </row>
    <row r="62" spans="14:24">
      <c r="N62" s="11" t="s">
        <v>534</v>
      </c>
      <c r="O62" s="11">
        <v>2250002</v>
      </c>
      <c r="P62" s="11">
        <v>2339150</v>
      </c>
      <c r="Q62" s="11">
        <v>2330295</v>
      </c>
      <c r="R62" s="11">
        <v>2351923</v>
      </c>
      <c r="S62" s="11">
        <v>2373551</v>
      </c>
      <c r="T62" s="11">
        <v>2393100</v>
      </c>
      <c r="U62" s="11">
        <v>2412649</v>
      </c>
      <c r="V62" s="11">
        <v>2496538.7575757559</v>
      </c>
      <c r="W62" s="11">
        <v>2533665.5714285709</v>
      </c>
      <c r="X62" s="11">
        <v>2570792.385281384</v>
      </c>
    </row>
    <row r="63" spans="14:24">
      <c r="N63" s="11" t="s">
        <v>535</v>
      </c>
      <c r="O63" s="11">
        <v>468730</v>
      </c>
      <c r="P63" s="11">
        <v>474558</v>
      </c>
      <c r="Q63" s="11">
        <v>487155</v>
      </c>
      <c r="R63" s="11">
        <v>492452</v>
      </c>
      <c r="S63" s="11">
        <v>497749</v>
      </c>
      <c r="T63" s="11">
        <v>499429</v>
      </c>
      <c r="U63" s="11">
        <v>501109</v>
      </c>
      <c r="V63" s="11">
        <v>528935.80303030275</v>
      </c>
      <c r="W63" s="11">
        <v>539243.35714285728</v>
      </c>
      <c r="X63" s="11">
        <v>549550.9112554118</v>
      </c>
    </row>
    <row r="65" spans="13:27">
      <c r="N65" s="11"/>
      <c r="O65" s="37">
        <v>2010</v>
      </c>
      <c r="P65" s="37">
        <v>2015</v>
      </c>
      <c r="Q65" s="37">
        <v>2020</v>
      </c>
      <c r="R65" s="37">
        <v>2025</v>
      </c>
      <c r="S65" s="37">
        <v>2030</v>
      </c>
      <c r="T65" s="37">
        <v>2035</v>
      </c>
      <c r="U65" s="37">
        <v>2040</v>
      </c>
      <c r="V65" s="37">
        <v>2045</v>
      </c>
      <c r="W65" s="37">
        <v>2050</v>
      </c>
      <c r="X65" s="37">
        <v>2055</v>
      </c>
    </row>
    <row r="66" spans="13:27">
      <c r="N66" s="11" t="s">
        <v>532</v>
      </c>
      <c r="O66" s="38">
        <f>O60/$O$58</f>
        <v>0.30972066662266773</v>
      </c>
      <c r="P66" s="14">
        <f>P60/$P$58</f>
        <v>0.30837545122131643</v>
      </c>
      <c r="Q66" s="14">
        <f>Q60/$Q$58</f>
        <v>0.30972529318600189</v>
      </c>
      <c r="R66" s="14">
        <f>R60/$R$58</f>
        <v>0.31098673854325792</v>
      </c>
      <c r="S66" s="14">
        <f>S60/$S$58</f>
        <v>0.31220956471394995</v>
      </c>
      <c r="T66" s="14">
        <f>T60/$T$58</f>
        <v>0.31348650007407752</v>
      </c>
      <c r="U66" s="14">
        <f>U60/$U$58</f>
        <v>0.31473455551129648</v>
      </c>
      <c r="V66" s="14">
        <f>V60/$V$58</f>
        <v>0.31295539804745115</v>
      </c>
      <c r="W66" s="14">
        <f>W60/$W$58</f>
        <v>0.31329436053777954</v>
      </c>
      <c r="X66" s="14">
        <f>X60/$X$58</f>
        <v>0.31362248778740653</v>
      </c>
    </row>
    <row r="67" spans="13:27">
      <c r="N67" s="11" t="s">
        <v>531</v>
      </c>
      <c r="O67" s="38">
        <f>O59/$O$58</f>
        <v>0.16804211862630153</v>
      </c>
      <c r="P67" s="14">
        <f>P59/$P$58</f>
        <v>0.1702193054013231</v>
      </c>
      <c r="Q67" s="14">
        <f>Q59/$Q$58</f>
        <v>0.16919575566330419</v>
      </c>
      <c r="R67" s="14">
        <f>R59/$R$58</f>
        <v>0.17072221629314027</v>
      </c>
      <c r="S67" s="14">
        <f>S59/$S$58</f>
        <v>0.17220194428607916</v>
      </c>
      <c r="T67" s="14">
        <f>T59/$T$58</f>
        <v>0.17360826736400389</v>
      </c>
      <c r="U67" s="14">
        <f>U59/$U$58</f>
        <v>0.17498278421011518</v>
      </c>
      <c r="V67" s="14">
        <f>V59/$V$58</f>
        <v>0.1749685715193828</v>
      </c>
      <c r="W67" s="14">
        <f>W59/$W$58</f>
        <v>0.17579291013563511</v>
      </c>
      <c r="X67" s="14">
        <f>X59/$X$58</f>
        <v>0.17659089802700953</v>
      </c>
    </row>
    <row r="68" spans="13:27">
      <c r="N68" s="11" t="s">
        <v>533</v>
      </c>
      <c r="O68" s="38">
        <f>O61/$O$58</f>
        <v>0.19239904671133853</v>
      </c>
      <c r="P68" s="14">
        <f>P61/$P$58</f>
        <v>0.19233217607820915</v>
      </c>
      <c r="Q68" s="14">
        <f>Q61/$Q$58</f>
        <v>0.19159005450959896</v>
      </c>
      <c r="R68" s="14">
        <f>R61/$R$58</f>
        <v>0.19082439452272559</v>
      </c>
      <c r="S68" s="14">
        <f>S61/$S$58</f>
        <v>0.19008217523877888</v>
      </c>
      <c r="T68" s="14">
        <f>T61/$T$58</f>
        <v>0.18874282955470786</v>
      </c>
      <c r="U68" s="14">
        <f>U61/$U$58</f>
        <v>0.18743377530222505</v>
      </c>
      <c r="V68" s="14">
        <f>V61/$V$58</f>
        <v>0.18650553836124223</v>
      </c>
      <c r="W68" s="14">
        <f>W61/$W$58</f>
        <v>0.18560884243031489</v>
      </c>
      <c r="X68" s="14">
        <f>X61/$X$58</f>
        <v>0.18474081019087202</v>
      </c>
    </row>
    <row r="69" spans="13:27">
      <c r="N69" s="11" t="s">
        <v>534</v>
      </c>
      <c r="O69" s="38">
        <f>O62/$O$58</f>
        <v>0.27297156827728647</v>
      </c>
      <c r="P69" s="14">
        <f>P62/$P$58</f>
        <v>0.27357183665569057</v>
      </c>
      <c r="Q69" s="14">
        <f>Q62/$Q$58</f>
        <v>0.27251817366706071</v>
      </c>
      <c r="R69" s="14">
        <f>R62/$R$58</f>
        <v>0.27077173276211519</v>
      </c>
      <c r="S69" s="14">
        <f>S62/$S$58</f>
        <v>0.26907875919663321</v>
      </c>
      <c r="T69" s="14">
        <f>T62/$T$58</f>
        <v>0.26819196856334232</v>
      </c>
      <c r="U69" s="14">
        <f>U62/$U$58</f>
        <v>0.26732523410981207</v>
      </c>
      <c r="V69" s="14">
        <f>V62/$V$58</f>
        <v>0.26865185460946267</v>
      </c>
      <c r="W69" s="14">
        <f>W62/$W$58</f>
        <v>0.26821857648223352</v>
      </c>
      <c r="X69" s="14">
        <f>X62/$X$58</f>
        <v>0.26779914847982067</v>
      </c>
    </row>
    <row r="70" spans="13:27">
      <c r="N70" s="11" t="s">
        <v>535</v>
      </c>
      <c r="O70" s="38">
        <f>O63/$O$58</f>
        <v>5.686659976240576E-2</v>
      </c>
      <c r="P70" s="14">
        <f>P63/$P$58</f>
        <v>5.5501230643460749E-2</v>
      </c>
      <c r="Q70" s="14">
        <f>Q63/$Q$58</f>
        <v>5.6970722974034174E-2</v>
      </c>
      <c r="R70" s="14">
        <f>R63/$R$58</f>
        <v>5.6694917878760978E-2</v>
      </c>
      <c r="S70" s="14">
        <f>S63/$S$58</f>
        <v>5.6427556564558751E-2</v>
      </c>
      <c r="T70" s="14">
        <f>T63/$T$58</f>
        <v>5.5970434443868414E-2</v>
      </c>
      <c r="U70" s="14">
        <f>U63/$U$58</f>
        <v>5.5523650866551172E-2</v>
      </c>
      <c r="V70" s="14">
        <f>V63/$V$58</f>
        <v>5.6918637462460606E-2</v>
      </c>
      <c r="W70" s="14">
        <f>W63/$W$58</f>
        <v>5.7085310414036763E-2</v>
      </c>
      <c r="X70" s="14">
        <f>X63/$X$58</f>
        <v>5.7246655514891179E-2</v>
      </c>
    </row>
    <row r="72" spans="13:27">
      <c r="O72" s="39">
        <f>O74-SUM(O75:O79)</f>
        <v>0</v>
      </c>
      <c r="P72" s="39">
        <f t="shared" ref="P72:X72" si="37">P74-SUM(P75:P79)</f>
        <v>0</v>
      </c>
      <c r="Q72" s="39">
        <f t="shared" si="37"/>
        <v>0</v>
      </c>
      <c r="R72" s="39">
        <f t="shared" si="37"/>
        <v>0</v>
      </c>
      <c r="S72" s="39">
        <f t="shared" si="37"/>
        <v>0</v>
      </c>
      <c r="T72" s="39">
        <f t="shared" si="37"/>
        <v>0</v>
      </c>
      <c r="U72" s="39">
        <f t="shared" si="37"/>
        <v>0</v>
      </c>
      <c r="V72" s="39">
        <f t="shared" si="37"/>
        <v>0</v>
      </c>
      <c r="W72" s="39">
        <f t="shared" si="37"/>
        <v>0</v>
      </c>
      <c r="X72" s="39">
        <f t="shared" si="37"/>
        <v>0</v>
      </c>
      <c r="AA72" s="8" t="s">
        <v>536</v>
      </c>
    </row>
    <row r="73" spans="13:27">
      <c r="M73" s="37"/>
      <c r="N73" s="37" t="s">
        <v>537</v>
      </c>
      <c r="O73" s="37">
        <v>2010</v>
      </c>
      <c r="P73" s="37">
        <v>2015</v>
      </c>
      <c r="Q73" s="37">
        <v>2020</v>
      </c>
      <c r="R73" s="37">
        <v>2025</v>
      </c>
      <c r="S73" s="37">
        <v>2030</v>
      </c>
      <c r="T73" s="37">
        <v>2035</v>
      </c>
      <c r="U73" s="37">
        <v>2040</v>
      </c>
      <c r="V73" s="37">
        <v>2045</v>
      </c>
      <c r="W73" s="37">
        <v>2050</v>
      </c>
      <c r="X73" s="37">
        <v>2055</v>
      </c>
    </row>
    <row r="74" spans="13:27">
      <c r="M74" s="35" t="s">
        <v>528</v>
      </c>
      <c r="N74" s="37" t="s">
        <v>529</v>
      </c>
      <c r="O74" s="40">
        <f>O53</f>
        <v>7.4771825033391464</v>
      </c>
      <c r="P74" s="40">
        <f>O74*Demand!E138/Demand!D138</f>
        <v>7.5229090439372195</v>
      </c>
      <c r="Q74" s="40">
        <f>P74*Demand!F138/Demand!E138</f>
        <v>8.4736310952693668</v>
      </c>
      <c r="R74" s="40">
        <f>Q74*Demand!G138/Demand!F138</f>
        <v>8.9931291372147353</v>
      </c>
      <c r="S74" s="40">
        <f>R74*Demand!H138/Demand!G138</f>
        <v>9.5317288572299592</v>
      </c>
      <c r="T74" s="40">
        <f>S74*Demand!I138/Demand!H138</f>
        <v>9.9663472108552096</v>
      </c>
      <c r="U74" s="40">
        <f>T74*Demand!J138/Demand!I138</f>
        <v>10.543334305711147</v>
      </c>
      <c r="V74" s="40">
        <f>U74*Demand!K138/Demand!J138</f>
        <v>10.431849253486476</v>
      </c>
      <c r="W74" s="40">
        <f>V74*Demand!L138/Demand!K138</f>
        <v>10.75226950325413</v>
      </c>
      <c r="X74" s="40">
        <f>W74*Demand!M138/Demand!L138</f>
        <v>11.072689753021768</v>
      </c>
    </row>
    <row r="75" spans="13:27">
      <c r="M75" s="35" t="s">
        <v>523</v>
      </c>
      <c r="N75" s="37" t="s">
        <v>529</v>
      </c>
      <c r="O75" s="40">
        <f>P53</f>
        <v>3.1648512566882352</v>
      </c>
      <c r="P75" s="40">
        <f>$O$75+($P$74-$O$74)*P66</f>
        <v>3.1789521992779557</v>
      </c>
      <c r="Q75" s="40">
        <f>$O$75+($Q$74-$O$74)*Q66</f>
        <v>3.4734765889686017</v>
      </c>
      <c r="R75" s="40">
        <f>$O$75+($R$74-$O$74)*R66</f>
        <v>3.6362905561628347</v>
      </c>
      <c r="S75" s="40">
        <f t="shared" ref="S75:X75" si="38">$O$75+(S74-$O$74)*S66</f>
        <v>3.8063002795211189</v>
      </c>
      <c r="T75" s="40">
        <f t="shared" si="38"/>
        <v>3.9451707889553607</v>
      </c>
      <c r="U75" s="40">
        <f t="shared" si="38"/>
        <v>4.1298751813379475</v>
      </c>
      <c r="V75" s="40">
        <f t="shared" si="38"/>
        <v>4.0895301655781617</v>
      </c>
      <c r="W75" s="40">
        <f t="shared" si="38"/>
        <v>4.1909175440321951</v>
      </c>
      <c r="X75" s="40">
        <f t="shared" si="38"/>
        <v>4.2924831851913545</v>
      </c>
    </row>
    <row r="76" spans="13:27">
      <c r="M76" s="35" t="s">
        <v>524</v>
      </c>
      <c r="N76" s="37" t="s">
        <v>529</v>
      </c>
      <c r="O76" s="40">
        <f>Q53</f>
        <v>1.1083979996801332</v>
      </c>
      <c r="P76" s="40">
        <f>O76+($P$74-$O$74)*P67</f>
        <v>1.1161815396591426</v>
      </c>
      <c r="Q76" s="40">
        <f>$O$76+($Q$74-$O$74)*Q67</f>
        <v>1.2769928721714023</v>
      </c>
      <c r="R76" s="40">
        <f>$O$76+($R$74-$O$74)*R67</f>
        <v>1.3672037687974994</v>
      </c>
      <c r="S76" s="40">
        <f t="shared" ref="S76:X76" si="39">$O$76+(S74-$O$74)*S67</f>
        <v>1.462194876446006</v>
      </c>
      <c r="T76" s="40">
        <f t="shared" si="39"/>
        <v>1.5405375717356244</v>
      </c>
      <c r="U76" s="40">
        <f t="shared" si="39"/>
        <v>1.6449217788700485</v>
      </c>
      <c r="V76" s="40">
        <f t="shared" si="39"/>
        <v>1.6253718202692284</v>
      </c>
      <c r="W76" s="40">
        <f t="shared" si="39"/>
        <v>1.6841350743425747</v>
      </c>
      <c r="X76" s="40">
        <f t="shared" si="39"/>
        <v>1.7433318537642104</v>
      </c>
    </row>
    <row r="77" spans="13:27">
      <c r="M77" s="35" t="s">
        <v>525</v>
      </c>
      <c r="N77" s="37" t="s">
        <v>529</v>
      </c>
      <c r="O77" s="40">
        <f>R53</f>
        <v>0.99210169411504534</v>
      </c>
      <c r="P77" s="40">
        <f>O77+($P$74-$O$74)*P68</f>
        <v>1.0008963791728014</v>
      </c>
      <c r="Q77" s="40">
        <f>$O$77+($Q$74-$O$74)*Q68</f>
        <v>1.1830113341589694</v>
      </c>
      <c r="R77" s="40">
        <f>$O$77+($R$74-$O$74)*R68</f>
        <v>1.2813812926531185</v>
      </c>
      <c r="S77" s="40">
        <f t="shared" ref="S77:X77" si="40">$O$77+(S74-$O$74)*S68</f>
        <v>1.382634334191513</v>
      </c>
      <c r="T77" s="40">
        <f t="shared" si="40"/>
        <v>1.4619136842393439</v>
      </c>
      <c r="U77" s="40">
        <f t="shared" si="40"/>
        <v>1.5668021020833511</v>
      </c>
      <c r="V77" s="40">
        <f t="shared" si="40"/>
        <v>1.543163407029335</v>
      </c>
      <c r="W77" s="40">
        <f t="shared" si="40"/>
        <v>1.5999868010278382</v>
      </c>
      <c r="X77" s="40">
        <f t="shared" si="40"/>
        <v>1.6563386164685667</v>
      </c>
    </row>
    <row r="78" spans="13:27">
      <c r="M78" s="35" t="s">
        <v>526</v>
      </c>
      <c r="N78" s="37" t="s">
        <v>529</v>
      </c>
      <c r="O78" s="40">
        <f>S53</f>
        <v>1.9465828548069926</v>
      </c>
      <c r="P78" s="40">
        <f>O78+($P$74-$O$74)*P69</f>
        <v>1.9590923485023184</v>
      </c>
      <c r="Q78" s="40">
        <f>$O$78+($Q$74-$O$74)*Q69</f>
        <v>2.2181332052329306</v>
      </c>
      <c r="R78" s="40">
        <f>$O$78+($R$74-$O$74)*R69</f>
        <v>2.3570583516363817</v>
      </c>
      <c r="S78" s="40">
        <f t="shared" ref="S78:X78" si="41">$O$78+(S74-$O$74)*S69</f>
        <v>2.4994176384238993</v>
      </c>
      <c r="T78" s="40">
        <f t="shared" si="41"/>
        <v>2.6141568377941216</v>
      </c>
      <c r="U78" s="40">
        <f t="shared" si="41"/>
        <v>2.76624260319231</v>
      </c>
      <c r="V78" s="40">
        <f t="shared" si="41"/>
        <v>2.7403595569869865</v>
      </c>
      <c r="W78" s="40">
        <f t="shared" si="41"/>
        <v>2.8250220277796583</v>
      </c>
      <c r="X78" s="40">
        <f t="shared" si="41"/>
        <v>2.9094566346250206</v>
      </c>
    </row>
    <row r="79" spans="13:27">
      <c r="M79" s="35" t="s">
        <v>527</v>
      </c>
      <c r="N79" s="37" t="s">
        <v>529</v>
      </c>
      <c r="O79" s="40">
        <f>T53</f>
        <v>0.26524869804874002</v>
      </c>
      <c r="P79" s="40">
        <f>O79+($P$74-$O$74)*P70</f>
        <v>0.26778657732500122</v>
      </c>
      <c r="Q79" s="40">
        <f>$O$79+($Q$74-$O$74)*Q70</f>
        <v>0.32201709473746304</v>
      </c>
      <c r="R79" s="40">
        <f>$O$79+($R$74-$O$74)*R70</f>
        <v>0.35119516796490069</v>
      </c>
      <c r="S79" s="40">
        <f t="shared" ref="S79:X79" si="42">$O$79+(S74-$O$74)*S70</f>
        <v>0.38118172864742178</v>
      </c>
      <c r="T79" s="40">
        <f t="shared" si="42"/>
        <v>0.40456832813075871</v>
      </c>
      <c r="U79" s="40">
        <f t="shared" si="42"/>
        <v>0.43549264022748957</v>
      </c>
      <c r="V79" s="40">
        <f t="shared" si="42"/>
        <v>0.43342430362276252</v>
      </c>
      <c r="W79" s="40">
        <f t="shared" si="42"/>
        <v>0.45220805607186326</v>
      </c>
      <c r="X79" s="40">
        <f t="shared" si="42"/>
        <v>0.47107946297261488</v>
      </c>
    </row>
    <row r="80" spans="13:27">
      <c r="M80" s="41"/>
      <c r="O80" s="28"/>
      <c r="P80" s="28"/>
      <c r="Q80" s="28"/>
      <c r="R80" s="28"/>
      <c r="S80" s="28"/>
      <c r="T80" s="28"/>
      <c r="U80" s="28"/>
      <c r="V80" s="28"/>
      <c r="W80" s="28"/>
    </row>
    <row r="81" spans="13:24">
      <c r="O81" s="39">
        <f>O83-SUM(O84:O88)</f>
        <v>0</v>
      </c>
      <c r="P81" s="39">
        <f t="shared" ref="P81:X81" si="43">P83-SUM(P84:P88)</f>
        <v>0</v>
      </c>
      <c r="Q81" s="39">
        <f t="shared" si="43"/>
        <v>0</v>
      </c>
      <c r="R81" s="39">
        <f t="shared" si="43"/>
        <v>0</v>
      </c>
      <c r="S81" s="39">
        <f t="shared" si="43"/>
        <v>0</v>
      </c>
      <c r="T81" s="39">
        <f t="shared" si="43"/>
        <v>0</v>
      </c>
      <c r="U81" s="39">
        <f t="shared" si="43"/>
        <v>0</v>
      </c>
      <c r="V81" s="39">
        <f t="shared" si="43"/>
        <v>0</v>
      </c>
      <c r="W81" s="39">
        <f t="shared" si="43"/>
        <v>0</v>
      </c>
      <c r="X81" s="39">
        <f t="shared" si="43"/>
        <v>0</v>
      </c>
    </row>
    <row r="82" spans="13:24">
      <c r="M82" s="37"/>
      <c r="N82" s="37" t="s">
        <v>537</v>
      </c>
      <c r="O82" s="37">
        <v>2010</v>
      </c>
      <c r="P82" s="37">
        <v>2015</v>
      </c>
      <c r="Q82" s="37">
        <v>2020</v>
      </c>
      <c r="R82" s="37">
        <v>2025</v>
      </c>
      <c r="S82" s="37">
        <v>2030</v>
      </c>
      <c r="T82" s="37">
        <v>2035</v>
      </c>
      <c r="U82" s="37">
        <v>2040</v>
      </c>
      <c r="V82" s="37">
        <v>2045</v>
      </c>
      <c r="W82" s="37">
        <v>2050</v>
      </c>
      <c r="X82" s="37">
        <v>2055</v>
      </c>
    </row>
    <row r="83" spans="13:24">
      <c r="M83" s="35" t="s">
        <v>528</v>
      </c>
      <c r="N83" s="37" t="s">
        <v>36</v>
      </c>
      <c r="O83" s="40">
        <f>O54</f>
        <v>82.699562443355433</v>
      </c>
      <c r="P83" s="40">
        <f>O83*Demand!E138/Demand!D138</f>
        <v>83.205309748282147</v>
      </c>
      <c r="Q83" s="40">
        <f>P83*Demand!F138/Demand!E138</f>
        <v>93.720540266636618</v>
      </c>
      <c r="R83" s="40">
        <f>Q83*Demand!G138/Demand!F138</f>
        <v>99.466322282773845</v>
      </c>
      <c r="S83" s="40">
        <f>R83*Demand!H138/Demand!G138</f>
        <v>105.42337377342307</v>
      </c>
      <c r="T83" s="40">
        <f>S83*Demand!I138/Demand!H138</f>
        <v>110.23036459631773</v>
      </c>
      <c r="U83" s="40">
        <f>T83*Demand!J138/Demand!I138</f>
        <v>116.61199033017398</v>
      </c>
      <c r="V83" s="40">
        <f>U83*Demand!K138/Demand!J138</f>
        <v>115.37893696631164</v>
      </c>
      <c r="W83" s="40">
        <f>V83*Demand!L138/Demand!K138</f>
        <v>118.92286737618757</v>
      </c>
      <c r="X83" s="40">
        <f>W83*Demand!M138/Demand!L138</f>
        <v>122.4667977860633</v>
      </c>
    </row>
    <row r="84" spans="13:24">
      <c r="M84" s="35" t="s">
        <v>523</v>
      </c>
      <c r="N84" s="37" t="s">
        <v>36</v>
      </c>
      <c r="O84" s="40">
        <f>P54</f>
        <v>35.004069247946923</v>
      </c>
      <c r="P84" s="40">
        <f>$O$84+($P$83-$O$83)*P66</f>
        <v>35.160029301307667</v>
      </c>
      <c r="Q84" s="40">
        <f>$O$84+($Q$83-$O$83)*Q66</f>
        <v>38.417544835459111</v>
      </c>
      <c r="R84" s="40">
        <f>O84+($R$83-$O$83)*R66</f>
        <v>40.218309206345737</v>
      </c>
      <c r="S84" s="40">
        <f>O84+($S$83-$O$83)*S66</f>
        <v>42.098660491949261</v>
      </c>
      <c r="T84" s="40">
        <f>O84+($T$83-$O$83)*T66</f>
        <v>43.634604059110949</v>
      </c>
      <c r="U84" s="40">
        <f>O84+($U$83-$O$83)*U66</f>
        <v>45.677482165213654</v>
      </c>
      <c r="V84" s="40">
        <f>O84+($V$83-$O$83)*V66</f>
        <v>45.231255909720417</v>
      </c>
      <c r="W84" s="40">
        <f>O84+($W$83-$O$83)*W66</f>
        <v>46.352626403443566</v>
      </c>
      <c r="X84" s="40">
        <f>O84+($X$83-$O$83)*X66</f>
        <v>47.47596852855424</v>
      </c>
    </row>
    <row r="85" spans="13:24">
      <c r="M85" s="35" t="s">
        <v>524</v>
      </c>
      <c r="N85" s="37" t="s">
        <v>36</v>
      </c>
      <c r="O85" s="40">
        <f>Q54</f>
        <v>12.259167078736178</v>
      </c>
      <c r="P85" s="40">
        <f>$O$85+($P$83-$O$83)*P67</f>
        <v>12.345255033689394</v>
      </c>
      <c r="Q85" s="40">
        <f>O85+($Q$83-$O$83)*Q67</f>
        <v>14.123869749694755</v>
      </c>
      <c r="R85" s="40">
        <f>O85+($R$83-$O$83)*R67</f>
        <v>15.121625478576506</v>
      </c>
      <c r="S85" s="40">
        <f>O85+($S$83-$O$83)*S67</f>
        <v>16.172251571363859</v>
      </c>
      <c r="T85" s="40">
        <f>O85+($T$83-$O$83)*T67</f>
        <v>17.03874193965315</v>
      </c>
      <c r="U85" s="40">
        <f>O85+($U$83-$O$83)*U67</f>
        <v>18.193258129696439</v>
      </c>
      <c r="V85" s="40">
        <f>O85+($V$83-$O$83)*V67</f>
        <v>17.977030557164738</v>
      </c>
      <c r="W85" s="40">
        <f>O85+($W$83-$O$83)*W67</f>
        <v>18.626967267609245</v>
      </c>
      <c r="X85" s="40">
        <f>O85+($X$83-$O$83)*X67</f>
        <v>19.281698879956391</v>
      </c>
    </row>
    <row r="86" spans="13:24">
      <c r="M86" s="35" t="s">
        <v>525</v>
      </c>
      <c r="N86" s="37" t="s">
        <v>36</v>
      </c>
      <c r="O86" s="40">
        <f>R54</f>
        <v>10.972900014943567</v>
      </c>
      <c r="P86" s="40">
        <f>$O$86+($P$83-$O$83)*P68</f>
        <v>11.070171494645813</v>
      </c>
      <c r="Q86" s="40">
        <f>O86+($Q$83-$O$83)*Q68</f>
        <v>13.084409756855091</v>
      </c>
      <c r="R86" s="40">
        <f>O86+($R$83-$O$83)*R68</f>
        <v>14.172406809408537</v>
      </c>
      <c r="S86" s="40">
        <f>O86+($S$83-$O$83)*S68</f>
        <v>15.292291502278431</v>
      </c>
      <c r="T86" s="40">
        <f>O86+($T$83-$O$83)*T68</f>
        <v>16.169141513204515</v>
      </c>
      <c r="U86" s="40">
        <f>O86+($U$83-$O$83)*U68</f>
        <v>17.329234403434427</v>
      </c>
      <c r="V86" s="40">
        <f>O86+($V$83-$O$83)*V68</f>
        <v>17.06778435365618</v>
      </c>
      <c r="W86" s="40">
        <f>O86+($W$83-$O$83)*W68</f>
        <v>17.696265712526856</v>
      </c>
      <c r="X86" s="40">
        <f>O86+($X$83-$O$83)*X68</f>
        <v>18.319531291206498</v>
      </c>
    </row>
    <row r="87" spans="13:24">
      <c r="M87" s="35" t="s">
        <v>526</v>
      </c>
      <c r="N87" s="37" t="s">
        <v>36</v>
      </c>
      <c r="O87" s="40">
        <f>S54</f>
        <v>21.529707250075159</v>
      </c>
      <c r="P87" s="40">
        <f>$O$87+($P$83-$O$83)*P69</f>
        <v>21.668065469167626</v>
      </c>
      <c r="Q87" s="40">
        <f>O87+($Q$83-$O$83)*Q69</f>
        <v>24.533123998500926</v>
      </c>
      <c r="R87" s="40">
        <f>O87+($R$83-$O$83)*R69</f>
        <v>26.069671864600728</v>
      </c>
      <c r="S87" s="40">
        <f>O87+($S$83-$O$83)*S69</f>
        <v>27.644202206988155</v>
      </c>
      <c r="T87" s="40">
        <f>O87+($T$83-$O$83)*T69</f>
        <v>28.913247275606018</v>
      </c>
      <c r="U87" s="40">
        <f>O87+($U$83-$O$83)*U69</f>
        <v>30.595354974151046</v>
      </c>
      <c r="V87" s="40">
        <f>O87+($V$83-$O$83)*V69</f>
        <v>30.309081823144567</v>
      </c>
      <c r="W87" s="40">
        <f>O87+($W$83-$O$83)*W69</f>
        <v>31.245470534641264</v>
      </c>
      <c r="X87" s="40">
        <f>O87+($X$83-$O$83)*X69</f>
        <v>32.179339012248953</v>
      </c>
    </row>
    <row r="88" spans="13:24">
      <c r="M88" s="35" t="s">
        <v>527</v>
      </c>
      <c r="N88" s="37" t="s">
        <v>36</v>
      </c>
      <c r="O88" s="40">
        <f>T54</f>
        <v>2.9337188516535995</v>
      </c>
      <c r="P88" s="40">
        <f>$O$88+($P$83-$O$83)*P70</f>
        <v>2.9617884494716455</v>
      </c>
      <c r="Q88" s="40">
        <f>O88+($Q$83-$O$83)*Q70</f>
        <v>3.5615919261267259</v>
      </c>
      <c r="R88" s="40">
        <f>O88+($R$83-$O$83)*R70</f>
        <v>3.8843089238423341</v>
      </c>
      <c r="S88" s="40">
        <f>O88+($S$83-$O$83)*S70</f>
        <v>4.2159680008433522</v>
      </c>
      <c r="T88" s="40">
        <f>O88+($T$83-$O$83)*T70</f>
        <v>4.4746298087430869</v>
      </c>
      <c r="U88" s="40">
        <f>O88+($U$83-$O$83)*U70</f>
        <v>4.8166606576784066</v>
      </c>
      <c r="V88" s="40">
        <f>O88+($V$83-$O$83)*V70</f>
        <v>4.7937843226257151</v>
      </c>
      <c r="W88" s="40">
        <f>O88+($W$83-$O$83)*W70</f>
        <v>5.0015374579666307</v>
      </c>
      <c r="X88" s="40">
        <f>O88+($X$83-$O$83)*X70</f>
        <v>5.210260074097202</v>
      </c>
    </row>
    <row r="89" spans="13:24">
      <c r="M89" s="41"/>
      <c r="O89" s="28"/>
      <c r="P89" s="28"/>
      <c r="Q89" s="28"/>
      <c r="R89" s="28"/>
      <c r="S89" s="28"/>
      <c r="T89" s="28"/>
      <c r="U89" s="28"/>
      <c r="V89" s="28"/>
      <c r="W89" s="28"/>
    </row>
    <row r="90" spans="13:24">
      <c r="O90" s="39">
        <f>O92-SUM(O93:O97)</f>
        <v>0</v>
      </c>
      <c r="P90" s="39">
        <f t="shared" ref="P90:W90" si="44">P92-SUM(P93:P97)</f>
        <v>0</v>
      </c>
      <c r="Q90" s="39">
        <f t="shared" si="44"/>
        <v>0</v>
      </c>
      <c r="R90" s="39">
        <f t="shared" si="44"/>
        <v>0</v>
      </c>
      <c r="S90" s="39">
        <f t="shared" si="44"/>
        <v>0</v>
      </c>
      <c r="T90" s="39">
        <f t="shared" si="44"/>
        <v>0</v>
      </c>
      <c r="U90" s="39">
        <f t="shared" si="44"/>
        <v>0</v>
      </c>
      <c r="V90" s="39">
        <f t="shared" si="44"/>
        <v>0</v>
      </c>
      <c r="W90" s="39">
        <f t="shared" si="44"/>
        <v>0</v>
      </c>
      <c r="X90" s="39">
        <f t="shared" ref="X90" si="45">X92-SUM(X93:X97)</f>
        <v>0</v>
      </c>
    </row>
    <row r="91" spans="13:24">
      <c r="M91" s="37"/>
      <c r="N91" s="37" t="s">
        <v>537</v>
      </c>
      <c r="O91" s="37">
        <v>2010</v>
      </c>
      <c r="P91" s="37">
        <v>2015</v>
      </c>
      <c r="Q91" s="37">
        <v>2020</v>
      </c>
      <c r="R91" s="37">
        <v>2025</v>
      </c>
      <c r="S91" s="37">
        <v>2030</v>
      </c>
      <c r="T91" s="37">
        <v>2035</v>
      </c>
      <c r="U91" s="37">
        <v>2040</v>
      </c>
      <c r="V91" s="37">
        <v>2045</v>
      </c>
      <c r="W91" s="37">
        <v>2050</v>
      </c>
      <c r="X91" s="37">
        <v>2055</v>
      </c>
    </row>
    <row r="92" spans="13:24">
      <c r="M92" s="35" t="s">
        <v>528</v>
      </c>
      <c r="N92" s="37" t="s">
        <v>530</v>
      </c>
      <c r="O92" s="40">
        <f>O55</f>
        <v>22.32736595377602</v>
      </c>
      <c r="P92" s="40">
        <f>O92*Demand!E138/Demand!D138</f>
        <v>22.46390845561778</v>
      </c>
      <c r="Q92" s="40">
        <f>P92*Demand!F138/Demand!E138</f>
        <v>25.302827948479951</v>
      </c>
      <c r="R92" s="40">
        <f>Q92*Demand!G138/Demand!F138</f>
        <v>26.854083771058104</v>
      </c>
      <c r="S92" s="40">
        <f>R92*Demand!H138/Demand!G138</f>
        <v>28.4623784791264</v>
      </c>
      <c r="T92" s="40">
        <f>S92*Demand!I138/Demand!H138</f>
        <v>29.760177887832164</v>
      </c>
      <c r="U92" s="40">
        <f>T92*Demand!J138/Demand!I138</f>
        <v>31.48309985900265</v>
      </c>
      <c r="V92" s="40">
        <f>U92*Demand!K138/Demand!J138</f>
        <v>31.150198052970165</v>
      </c>
      <c r="W92" s="40">
        <f>V92*Demand!L138/Demand!K138</f>
        <v>32.106994302408758</v>
      </c>
      <c r="X92" s="40">
        <f>W92*Demand!M138/Demand!L138</f>
        <v>33.063790551847298</v>
      </c>
    </row>
    <row r="93" spans="13:24">
      <c r="M93" s="35" t="s">
        <v>523</v>
      </c>
      <c r="N93" s="37" t="s">
        <v>530</v>
      </c>
      <c r="O93" s="40">
        <f>P55</f>
        <v>9.4504570626422044</v>
      </c>
      <c r="P93" s="40">
        <f>$O$93+($P$92-$O$92)*P66</f>
        <v>9.4925634182585448</v>
      </c>
      <c r="Q93" s="40">
        <f>$O$93+($Q$92-$O$92)*Q66</f>
        <v>10.372032901315686</v>
      </c>
      <c r="R93" s="40">
        <f>$O$93+($R$92-$O$92)*R66</f>
        <v>10.858206272944415</v>
      </c>
      <c r="S93" s="40">
        <f>$O$93+($S$92-$O$92)*S66</f>
        <v>11.365866652696477</v>
      </c>
      <c r="T93" s="40">
        <f>$O$93+($T$92-$O$92)*T66</f>
        <v>11.7805432615583</v>
      </c>
      <c r="U93" s="40">
        <f>$O$93+($U$92-$O$92)*U66</f>
        <v>12.332082903683414</v>
      </c>
      <c r="V93" s="40">
        <f>$O$93+($V$92-$O$92)*V66</f>
        <v>12.211609994151337</v>
      </c>
      <c r="W93" s="40">
        <f>$O$93+($W$92-$O$92)*W66</f>
        <v>12.514359472424239</v>
      </c>
      <c r="X93" s="40">
        <f>$O$93+($X$92-$O$92)*X66</f>
        <v>12.817641255031225</v>
      </c>
    </row>
    <row r="94" spans="13:24">
      <c r="M94" s="35" t="s">
        <v>524</v>
      </c>
      <c r="N94" s="37" t="s">
        <v>530</v>
      </c>
      <c r="O94" s="40">
        <f>Q55</f>
        <v>3.3097503973241138</v>
      </c>
      <c r="P94" s="40">
        <f>$O$94+($P$92-$O$92)*P67</f>
        <v>3.3329925671453768</v>
      </c>
      <c r="Q94" s="40">
        <f>$O$94+($Q$92-$O$92)*Q67</f>
        <v>3.8131859379654878</v>
      </c>
      <c r="R94" s="40">
        <f>$O$94+($R$92-$O$92)*R67</f>
        <v>4.0825616956241575</v>
      </c>
      <c r="S94" s="40">
        <f>$O$94+($S$92-$O$92)*S67</f>
        <v>4.3662114824088976</v>
      </c>
      <c r="T94" s="40">
        <f>$O$94+($T$92-$O$92)*T67</f>
        <v>4.6001479988380911</v>
      </c>
      <c r="U94" s="40">
        <f>$O$94+($U$92-$O$92)*U67</f>
        <v>4.9118462075476206</v>
      </c>
      <c r="V94" s="40">
        <f>$O$94+($V$92-$O$92)*V67</f>
        <v>4.8534687264754712</v>
      </c>
      <c r="W94" s="40">
        <f>$O$94+($W$92-$O$92)*W67</f>
        <v>5.0289397247752188</v>
      </c>
      <c r="X94" s="40">
        <f>$O$94+($X$92-$O$92)*X67</f>
        <v>5.2057052586967956</v>
      </c>
    </row>
    <row r="95" spans="13:24">
      <c r="M95" s="35" t="s">
        <v>525</v>
      </c>
      <c r="N95" s="37" t="s">
        <v>530</v>
      </c>
      <c r="O95" s="40">
        <f>R55</f>
        <v>2.9624818677323463</v>
      </c>
      <c r="P95" s="40">
        <f>$O$95+($P$92-$O$92)*P68</f>
        <v>2.988743384238735</v>
      </c>
      <c r="Q95" s="40">
        <f>$O$95+($Q$92-$O$92)*Q68</f>
        <v>3.5325507934889124</v>
      </c>
      <c r="R95" s="40">
        <f>$O$95+($R$92-$O$92)*R68</f>
        <v>3.8262900543904337</v>
      </c>
      <c r="S95" s="40">
        <f>$O$95+($S$92-$O$92)*S68</f>
        <v>4.1286383936681004</v>
      </c>
      <c r="T95" s="40">
        <f>$O$95+($T$92-$O$92)*T68</f>
        <v>4.3653718237141037</v>
      </c>
      <c r="U95" s="40">
        <f>$O$95+($U$92-$O$92)*U68</f>
        <v>4.6785756392515578</v>
      </c>
      <c r="V95" s="40">
        <f>$O$95+($V$92-$O$92)*V68</f>
        <v>4.6079889182633993</v>
      </c>
      <c r="W95" s="40">
        <f>$O$95+($W$92-$O$92)*W68</f>
        <v>4.7776673649207613</v>
      </c>
      <c r="X95" s="40">
        <f>$O$95+($X$92-$O$92)*X68</f>
        <v>4.9459376465332419</v>
      </c>
    </row>
    <row r="96" spans="13:24">
      <c r="M96" s="35" t="s">
        <v>526</v>
      </c>
      <c r="N96" s="37" t="s">
        <v>530</v>
      </c>
      <c r="O96" s="40">
        <f>S55</f>
        <v>5.8126263120115853</v>
      </c>
      <c r="P96" s="40">
        <f>$O$96+($P$92-$O$92)*P69</f>
        <v>5.8499804950219989</v>
      </c>
      <c r="Q96" s="40">
        <f>$O$96+($Q$92-$O$92)*Q69</f>
        <v>6.6234937806240497</v>
      </c>
      <c r="R96" s="40">
        <f>$O$96+($R$92-$O$92)*R69</f>
        <v>7.0383335391221955</v>
      </c>
      <c r="S96" s="40">
        <f>$O$96+($S$92-$O$92)*S69</f>
        <v>7.4634278699886689</v>
      </c>
      <c r="T96" s="40">
        <f>$O$96+($T$92-$O$92)*T69</f>
        <v>7.8060467765672064</v>
      </c>
      <c r="U96" s="40">
        <f>$O$96+($U$92-$O$92)*U69</f>
        <v>8.260185021673438</v>
      </c>
      <c r="V96" s="40">
        <f>$O$96+($V$92-$O$92)*V69</f>
        <v>8.1828965183679916</v>
      </c>
      <c r="W96" s="40">
        <f>$O$96+($W$92-$O$92)*W69</f>
        <v>8.4357043062071533</v>
      </c>
      <c r="X96" s="40">
        <f>$O$96+($X$92-$O$92)*X69</f>
        <v>8.6878316770928734</v>
      </c>
    </row>
    <row r="97" spans="13:24">
      <c r="M97" s="35" t="s">
        <v>527</v>
      </c>
      <c r="N97" s="37" t="s">
        <v>530</v>
      </c>
      <c r="O97" s="40">
        <f>T55</f>
        <v>0.79205031406577042</v>
      </c>
      <c r="P97" s="40">
        <f>$O$97+($P$92-$O$92)*P70</f>
        <v>0.79962859095312511</v>
      </c>
      <c r="Q97" s="40">
        <f>$O$97+($Q$92-$O$92)*Q70</f>
        <v>0.96156453508581519</v>
      </c>
      <c r="R97" s="40">
        <f>$O$97+($R$92-$O$92)*R70</f>
        <v>1.0486922089769024</v>
      </c>
      <c r="S97" s="40">
        <f>$O$97+($S$92-$O$92)*S70</f>
        <v>1.1382340803642554</v>
      </c>
      <c r="T97" s="40">
        <f>$O$97+($T$92-$O$92)*T70</f>
        <v>1.2080680271544626</v>
      </c>
      <c r="U97" s="40">
        <f>$O$97+($U$92-$O$92)*U70</f>
        <v>1.3004100868466189</v>
      </c>
      <c r="V97" s="40">
        <f>$O$97+($V$92-$O$92)*V70</f>
        <v>1.2942338957119621</v>
      </c>
      <c r="W97" s="40">
        <f>$O$97+($W$92-$O$92)*W70</f>
        <v>1.3503234340813841</v>
      </c>
      <c r="X97" s="40">
        <f>$O$97+($X$92-$O$92)*X70</f>
        <v>1.4066747144931608</v>
      </c>
    </row>
    <row r="99" spans="13:24">
      <c r="M99" s="37"/>
      <c r="N99" s="37" t="s">
        <v>537</v>
      </c>
      <c r="O99" s="37">
        <v>2010</v>
      </c>
      <c r="P99" s="37">
        <v>2015</v>
      </c>
      <c r="Q99" s="37">
        <v>2020</v>
      </c>
      <c r="R99" s="37">
        <v>2025</v>
      </c>
      <c r="S99" s="37">
        <v>2030</v>
      </c>
      <c r="T99" s="37">
        <v>2035</v>
      </c>
      <c r="U99" s="37">
        <v>2040</v>
      </c>
      <c r="V99" s="37">
        <v>2045</v>
      </c>
      <c r="W99" s="37">
        <v>2050</v>
      </c>
      <c r="X99" s="37">
        <v>2055</v>
      </c>
    </row>
    <row r="100" spans="13:24">
      <c r="M100" s="35" t="s">
        <v>528</v>
      </c>
      <c r="N100" s="37" t="s">
        <v>174</v>
      </c>
      <c r="O100" s="40">
        <f>SUM(O101:O105)</f>
        <v>112.50411090047061</v>
      </c>
      <c r="P100" s="40">
        <f t="shared" ref="P100:X100" si="46">SUM(P101:P105)</f>
        <v>113.19212724783716</v>
      </c>
      <c r="Q100" s="40">
        <f t="shared" si="46"/>
        <v>127.49699931038595</v>
      </c>
      <c r="R100" s="40">
        <f t="shared" si="46"/>
        <v>135.3135351910467</v>
      </c>
      <c r="S100" s="40">
        <f t="shared" si="46"/>
        <v>143.41748110977943</v>
      </c>
      <c r="T100" s="40">
        <f t="shared" si="46"/>
        <v>149.95688969500509</v>
      </c>
      <c r="U100" s="40">
        <f t="shared" si="46"/>
        <v>158.63842449488777</v>
      </c>
      <c r="V100" s="40">
        <f t="shared" si="46"/>
        <v>156.96098427276826</v>
      </c>
      <c r="W100" s="40">
        <f t="shared" si="46"/>
        <v>161.78213118185047</v>
      </c>
      <c r="X100" s="40">
        <f t="shared" si="46"/>
        <v>166.60327809093235</v>
      </c>
    </row>
    <row r="101" spans="13:24">
      <c r="M101" s="35" t="s">
        <v>208</v>
      </c>
      <c r="N101" s="37" t="s">
        <v>174</v>
      </c>
      <c r="O101" s="40">
        <f>O75+O84+O93</f>
        <v>47.619377567277368</v>
      </c>
      <c r="P101" s="40">
        <f t="shared" ref="P101:V101" si="47">P75+P84+P93</f>
        <v>47.831544918844173</v>
      </c>
      <c r="Q101" s="40">
        <f t="shared" si="47"/>
        <v>52.263054325743397</v>
      </c>
      <c r="R101" s="40">
        <f t="shared" si="47"/>
        <v>54.712806035452985</v>
      </c>
      <c r="S101" s="40">
        <f t="shared" si="47"/>
        <v>57.270827424166853</v>
      </c>
      <c r="T101" s="40">
        <f t="shared" si="47"/>
        <v>59.360318109624608</v>
      </c>
      <c r="U101" s="40">
        <f t="shared" si="47"/>
        <v>62.139440250235012</v>
      </c>
      <c r="V101" s="40">
        <f t="shared" si="47"/>
        <v>61.532396069449916</v>
      </c>
      <c r="W101" s="40">
        <f>W75+W84+W93</f>
        <v>63.057903419900001</v>
      </c>
      <c r="X101" s="40">
        <f t="shared" ref="X101" si="48">X75+X84+X93</f>
        <v>64.586092968776811</v>
      </c>
    </row>
    <row r="102" spans="13:24">
      <c r="M102" s="35" t="s">
        <v>209</v>
      </c>
      <c r="N102" s="37" t="s">
        <v>174</v>
      </c>
      <c r="O102" s="40">
        <f t="shared" ref="O102:X105" si="49">O76+O85+O94</f>
        <v>16.677315475740425</v>
      </c>
      <c r="P102" s="40">
        <f t="shared" si="49"/>
        <v>16.794429140493914</v>
      </c>
      <c r="Q102" s="40">
        <f t="shared" si="49"/>
        <v>19.214048559831646</v>
      </c>
      <c r="R102" s="40">
        <f t="shared" si="49"/>
        <v>20.571390942998164</v>
      </c>
      <c r="S102" s="40">
        <f t="shared" si="49"/>
        <v>22.000657930218761</v>
      </c>
      <c r="T102" s="40">
        <f t="shared" si="49"/>
        <v>23.179427510226866</v>
      </c>
      <c r="U102" s="40">
        <f t="shared" si="49"/>
        <v>24.750026116114107</v>
      </c>
      <c r="V102" s="40">
        <f t="shared" si="49"/>
        <v>24.455871103909438</v>
      </c>
      <c r="W102" s="40">
        <f t="shared" si="49"/>
        <v>25.340042066727037</v>
      </c>
      <c r="X102" s="40">
        <f t="shared" si="49"/>
        <v>26.230735992417397</v>
      </c>
    </row>
    <row r="103" spans="13:24">
      <c r="M103" s="35" t="s">
        <v>210</v>
      </c>
      <c r="N103" s="37" t="s">
        <v>174</v>
      </c>
      <c r="O103" s="40">
        <f t="shared" si="49"/>
        <v>14.927483576790959</v>
      </c>
      <c r="P103" s="40">
        <f t="shared" si="49"/>
        <v>15.059811258057348</v>
      </c>
      <c r="Q103" s="40">
        <f t="shared" si="49"/>
        <v>17.799971884502973</v>
      </c>
      <c r="R103" s="40">
        <f t="shared" si="49"/>
        <v>19.280078156452092</v>
      </c>
      <c r="S103" s="40">
        <f t="shared" si="49"/>
        <v>20.803564230138047</v>
      </c>
      <c r="T103" s="40">
        <f t="shared" si="49"/>
        <v>21.996427021157963</v>
      </c>
      <c r="U103" s="40">
        <f t="shared" si="49"/>
        <v>23.574612144769336</v>
      </c>
      <c r="V103" s="40">
        <f t="shared" si="49"/>
        <v>23.218936678948914</v>
      </c>
      <c r="W103" s="40">
        <f t="shared" si="49"/>
        <v>24.073919878475458</v>
      </c>
      <c r="X103" s="40">
        <f t="shared" si="49"/>
        <v>24.921807554208307</v>
      </c>
    </row>
    <row r="104" spans="13:24">
      <c r="M104" s="35" t="s">
        <v>211</v>
      </c>
      <c r="N104" s="37" t="s">
        <v>174</v>
      </c>
      <c r="O104" s="40">
        <f t="shared" si="49"/>
        <v>29.288916416893738</v>
      </c>
      <c r="P104" s="40">
        <f t="shared" si="49"/>
        <v>29.477138312691942</v>
      </c>
      <c r="Q104" s="40">
        <f t="shared" si="49"/>
        <v>33.37475098435791</v>
      </c>
      <c r="R104" s="40">
        <f t="shared" si="49"/>
        <v>35.46506375535931</v>
      </c>
      <c r="S104" s="40">
        <f t="shared" si="49"/>
        <v>37.607047715400725</v>
      </c>
      <c r="T104" s="40">
        <f t="shared" si="49"/>
        <v>39.333450889967345</v>
      </c>
      <c r="U104" s="40">
        <f t="shared" si="49"/>
        <v>41.62178259901679</v>
      </c>
      <c r="V104" s="40">
        <f t="shared" si="49"/>
        <v>41.232337898499544</v>
      </c>
      <c r="W104" s="40">
        <f t="shared" si="49"/>
        <v>42.506196868628081</v>
      </c>
      <c r="X104" s="40">
        <f t="shared" si="49"/>
        <v>43.776627323966849</v>
      </c>
    </row>
    <row r="105" spans="13:24">
      <c r="M105" s="35" t="s">
        <v>212</v>
      </c>
      <c r="N105" s="37" t="s">
        <v>174</v>
      </c>
      <c r="O105" s="40">
        <f t="shared" si="49"/>
        <v>3.9910178637681097</v>
      </c>
      <c r="P105" s="40">
        <f t="shared" si="49"/>
        <v>4.0292036177497721</v>
      </c>
      <c r="Q105" s="40">
        <f t="shared" si="49"/>
        <v>4.8451735559500042</v>
      </c>
      <c r="R105" s="40">
        <f t="shared" si="49"/>
        <v>5.2841963007841368</v>
      </c>
      <c r="S105" s="40">
        <f t="shared" si="49"/>
        <v>5.7353838098550298</v>
      </c>
      <c r="T105" s="40">
        <f t="shared" si="49"/>
        <v>6.0872661640283079</v>
      </c>
      <c r="U105" s="40">
        <f t="shared" si="49"/>
        <v>6.5525633847525153</v>
      </c>
      <c r="V105" s="40">
        <f t="shared" si="49"/>
        <v>6.5214425219604397</v>
      </c>
      <c r="W105" s="40">
        <f t="shared" si="49"/>
        <v>6.8040689481198786</v>
      </c>
      <c r="X105" s="40">
        <f t="shared" si="49"/>
        <v>7.0880142515629778</v>
      </c>
    </row>
  </sheetData>
  <mergeCells count="22">
    <mergeCell ref="O1:R1"/>
    <mergeCell ref="S1:V1"/>
    <mergeCell ref="W1:Z1"/>
    <mergeCell ref="AB1:AE1"/>
    <mergeCell ref="A3:A4"/>
    <mergeCell ref="M3:M4"/>
    <mergeCell ref="A5:A12"/>
    <mergeCell ref="M5:M12"/>
    <mergeCell ref="A13:A20"/>
    <mergeCell ref="M13:M20"/>
    <mergeCell ref="A21:A23"/>
    <mergeCell ref="M21:M23"/>
    <mergeCell ref="O38:R38"/>
    <mergeCell ref="S38:V38"/>
    <mergeCell ref="W38:Z38"/>
    <mergeCell ref="AB38:AE38"/>
    <mergeCell ref="A24:A28"/>
    <mergeCell ref="M24:M28"/>
    <mergeCell ref="O30:R30"/>
    <mergeCell ref="S30:V30"/>
    <mergeCell ref="W30:Z30"/>
    <mergeCell ref="AB30:AE30"/>
  </mergeCells>
  <conditionalFormatting sqref="D31:J33">
    <cfRule type="colorScale" priority="4">
      <colorScale>
        <cfvo type="min"/>
        <cfvo type="max"/>
        <color rgb="FFFFEF9C"/>
        <color rgb="FF63BE7B"/>
      </colorScale>
    </cfRule>
  </conditionalFormatting>
  <conditionalFormatting sqref="O45:T47">
    <cfRule type="colorScale" priority="1">
      <colorScale>
        <cfvo type="min"/>
        <cfvo type="max"/>
        <color rgb="FFFFEF9C"/>
        <color rgb="FF63BE7B"/>
      </colorScale>
    </cfRule>
  </conditionalFormatting>
  <conditionalFormatting sqref="O32:AE36">
    <cfRule type="colorScale" priority="2">
      <colorScale>
        <cfvo type="min"/>
        <cfvo type="max"/>
        <color rgb="FFFFEF9C"/>
        <color rgb="FF63BE7B"/>
      </colorScale>
    </cfRule>
  </conditionalFormatting>
  <conditionalFormatting sqref="O40:AE42">
    <cfRule type="colorScale" priority="3">
      <colorScale>
        <cfvo type="min"/>
        <cfvo type="max"/>
        <color rgb="FFFFEF9C"/>
        <color rgb="FF63BE7B"/>
      </colorScale>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D01357E587A4FA86952B3800C7D45" ma:contentTypeVersion="13" ma:contentTypeDescription="Create a new document." ma:contentTypeScope="" ma:versionID="6cd25004fa94ba6ed49c2b6f5ed84548">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896f0c13-6db0-45eb-9390-ae6c0027ea52" targetNamespace="http://schemas.microsoft.com/office/2006/metadata/properties" ma:root="true" ma:fieldsID="817288bdc3cdd01ef4ea17fe15125d41" ns1:_="" ns2:_="" ns3:_="" ns4:_="" ns5:_="">
    <xsd:import namespace="http://schemas.microsoft.com/sharepoint/v3"/>
    <xsd:import namespace="4ffa91fb-a0ff-4ac5-b2db-65c790d184a4"/>
    <xsd:import namespace="http://schemas.microsoft.com/sharepoint.v3"/>
    <xsd:import namespace="http://schemas.microsoft.com/sharepoint/v3/fields"/>
    <xsd:import namespace="896f0c13-6db0-45eb-9390-ae6c0027ea52"/>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ObjectDetectorVersions" minOccurs="0"/>
                <xsd:element ref="ns5:MediaServiceSearchProperties" minOccurs="0"/>
                <xsd:element ref="ns5:lcf76f155ced4ddcb4097134ff3c332f" minOccurs="0"/>
                <xsd:element ref="ns5: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535c7321-e994-409f-bcb9-83faae3497e5}" ma:internalName="TaxCatchAllLabel" ma:readOnly="true" ma:showField="CatchAllDataLabel" ma:web="81c1b7e6-945d-466d-a60e-636c8e89b6a0">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535c7321-e994-409f-bcb9-83faae3497e5}" ma:internalName="TaxCatchAll" ma:showField="CatchAllData" ma:web="81c1b7e6-945d-466d-a60e-636c8e89b6a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6f0c13-6db0-45eb-9390-ae6c0027ea5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element name="lcf76f155ced4ddcb4097134ff3c332f" ma:index="37"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DateTaken" ma:index="3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p:properties xmlns:p="http://schemas.microsoft.com/office/2006/metadata/properties" xmlns:xsi="http://www.w3.org/2001/XMLSchema-instance" xmlns:pc="http://schemas.microsoft.com/office/infopath/2007/PartnerControls">
  <documentManagement>
    <TaxCatchAll xmlns="4ffa91fb-a0ff-4ac5-b2db-65c790d184a4" xsi:nil="true"/>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2024-04-11T14:49:30+00:00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lcf76f155ced4ddcb4097134ff3c332f xmlns="896f0c13-6db0-45eb-9390-ae6c0027ea52">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42DC1E-730C-45F0-A196-7A9A648A3294}"/>
</file>

<file path=customXml/itemProps2.xml><?xml version="1.0" encoding="utf-8"?>
<ds:datastoreItem xmlns:ds="http://schemas.openxmlformats.org/officeDocument/2006/customXml" ds:itemID="{7BEFE8FA-4126-4204-B66C-4D4652AF0058}"/>
</file>

<file path=customXml/itemProps3.xml><?xml version="1.0" encoding="utf-8"?>
<ds:datastoreItem xmlns:ds="http://schemas.openxmlformats.org/officeDocument/2006/customXml" ds:itemID="{643E2245-992D-4E68-A0A6-49AF0A479F33}"/>
</file>

<file path=customXml/itemProps4.xml><?xml version="1.0" encoding="utf-8"?>
<ds:datastoreItem xmlns:ds="http://schemas.openxmlformats.org/officeDocument/2006/customXml" ds:itemID="{C03204D0-EF28-4892-B0EC-4F3E339AEDD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 Pied</dc:creator>
  <cp:keywords/>
  <dc:description/>
  <cp:lastModifiedBy>Kaplan, Ozge</cp:lastModifiedBy>
  <cp:revision/>
  <dcterms:created xsi:type="dcterms:W3CDTF">2015-06-05T18:19:34Z</dcterms:created>
  <dcterms:modified xsi:type="dcterms:W3CDTF">2025-05-01T17:48:15Z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0x010100C63D01357E587A4FA86952B3800C7D45</vt:lpwstr>
  </property>
  <property fmtid="{D5CDD505-2E9C-101B-9397-08002B2CF9AE}" pid="3" name="MediaServiceImageTags">
    <vt:lpwstr/>
  </property>
  <property fmtid="{D5CDD505-2E9C-101B-9397-08002B2CF9AE}" pid="4" name="TaxKeyword">
    <vt:lpwstr/>
  </property>
  <property fmtid="{D5CDD505-2E9C-101B-9397-08002B2CF9AE}" pid="5" name="Document_x0020_Type">
    <vt:lpwstr/>
  </property>
  <property fmtid="{D5CDD505-2E9C-101B-9397-08002B2CF9AE}" pid="6" name="e3f09c3df709400db2417a7161762d62">
    <vt:lpwstr/>
  </property>
  <property fmtid="{D5CDD505-2E9C-101B-9397-08002B2CF9AE}" pid="8" name="EPA_x0020_Subject">
    <vt:lpwstr/>
  </property>
  <property fmtid="{D5CDD505-2E9C-101B-9397-08002B2CF9AE}" pid="9" name="EPA Subject">
    <vt:lpwstr/>
  </property>
  <property fmtid="{D5CDD505-2E9C-101B-9397-08002B2CF9AE}" pid="10" name="Document Type">
    <vt:lpwstr/>
  </property>
</Properties>
</file>