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COMET507/Shared Documents/General/COMET-NYC Documentation/Data/"/>
    </mc:Choice>
  </mc:AlternateContent>
  <xr:revisionPtr revIDLastSave="3" documentId="8_{7CC69B41-2A67-4556-ADE5-3DCCA783BE7C}" xr6:coauthVersionLast="47" xr6:coauthVersionMax="47" xr10:uidLastSave="{3FD7B8D2-6292-46A7-B8DC-F98B080A5B20}"/>
  <bookViews>
    <workbookView xWindow="6000" yWindow="2985" windowWidth="21600" windowHeight="11295" firstSheet="1" activeTab="1" xr2:uid="{00000000-000D-0000-FFFF-FFFF00000000}"/>
  </bookViews>
  <sheets>
    <sheet name="National End Use Shapes" sheetId="1" r:id="rId1"/>
    <sheet name="pea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C4" i="1"/>
  <c r="M30" i="2" l="1"/>
  <c r="B30" i="2"/>
  <c r="I3" i="2"/>
  <c r="H3" i="2"/>
  <c r="F11" i="2" l="1"/>
  <c r="G11" i="2"/>
  <c r="F15" i="2"/>
  <c r="F19" i="2" s="1"/>
  <c r="G10" i="2"/>
  <c r="G18" i="2"/>
  <c r="I4" i="2"/>
  <c r="I12" i="2"/>
  <c r="H4" i="2"/>
  <c r="H12" i="2"/>
  <c r="G4" i="2"/>
  <c r="G12" i="2"/>
  <c r="H11" i="2"/>
  <c r="G3" i="2"/>
  <c r="I2" i="2"/>
  <c r="H2" i="2"/>
  <c r="G2" i="2"/>
  <c r="H7" i="2"/>
  <c r="I7" i="2"/>
  <c r="I15" i="2" s="1"/>
  <c r="I19" i="2" s="1"/>
  <c r="H8" i="2"/>
  <c r="I8" i="2"/>
  <c r="I16" i="2" s="1"/>
  <c r="I20" i="2" s="1"/>
  <c r="I6" i="2"/>
  <c r="I14" i="2" s="1"/>
  <c r="I18" i="2" s="1"/>
  <c r="H6" i="2"/>
  <c r="G7" i="2"/>
  <c r="G8" i="2"/>
  <c r="G6" i="2"/>
  <c r="E7" i="2"/>
  <c r="G15" i="2"/>
  <c r="E8" i="2"/>
  <c r="F16" i="2"/>
  <c r="F20" i="2" s="1"/>
  <c r="E6" i="2"/>
  <c r="G14" i="2"/>
  <c r="E3" i="2"/>
  <c r="I11" i="2"/>
  <c r="E4" i="2"/>
  <c r="F12" i="2"/>
  <c r="E2" i="2"/>
  <c r="H10" i="2"/>
  <c r="G19" i="2"/>
  <c r="H16" i="2"/>
  <c r="H20" i="2"/>
  <c r="G16" i="2"/>
  <c r="G20" i="2"/>
  <c r="F14" i="2"/>
  <c r="F18" i="2" s="1"/>
  <c r="H14" i="2"/>
  <c r="H18" i="2"/>
  <c r="F10" i="2"/>
  <c r="I10" i="2"/>
  <c r="H15" i="2"/>
  <c r="H19" i="2"/>
  <c r="E17" i="2" l="1"/>
  <c r="I22" i="2" l="1"/>
  <c r="G30" i="2" s="1"/>
  <c r="H24" i="2"/>
  <c r="G23" i="2"/>
  <c r="L30" i="2" s="1"/>
  <c r="H22" i="2"/>
  <c r="F30" i="2" s="1"/>
  <c r="F22" i="2"/>
  <c r="I30" i="2" s="1"/>
  <c r="H23" i="2"/>
  <c r="J30" i="2" s="1"/>
  <c r="G22" i="2"/>
  <c r="H30" i="2" s="1"/>
  <c r="I23" i="2"/>
  <c r="K30" i="2" s="1"/>
  <c r="G24" i="2"/>
  <c r="D30" i="2" s="1"/>
  <c r="F23" i="2"/>
  <c r="F24" i="2"/>
  <c r="E30" i="2" s="1"/>
  <c r="I24" i="2"/>
  <c r="C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Kaplan, Ozge</author>
  </authors>
  <commentList>
    <comment ref="F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Kaplan, Ozge:</t>
        </r>
        <r>
          <rPr>
            <sz val="9"/>
            <color indexed="81"/>
            <rFont val="Tahoma"/>
            <family val="2"/>
          </rPr>
          <t xml:space="preserve">
most utilities consider 4PM-9PM as peak, and consider peak pricing. These apply during weekdays.</t>
        </r>
      </text>
    </comment>
  </commentList>
</comments>
</file>

<file path=xl/sharedStrings.xml><?xml version="1.0" encoding="utf-8"?>
<sst xmlns="http://schemas.openxmlformats.org/spreadsheetml/2006/main" count="124" uniqueCount="52">
  <si>
    <t>FR(Z)(Y)</t>
  </si>
  <si>
    <t>I-DAM</t>
  </si>
  <si>
    <t>I-DPM</t>
  </si>
  <si>
    <t>I-N</t>
  </si>
  <si>
    <t>I-P</t>
  </si>
  <si>
    <t>S-DAM</t>
  </si>
  <si>
    <t>S-DPM</t>
  </si>
  <si>
    <t>S-N</t>
  </si>
  <si>
    <t>S-P</t>
  </si>
  <si>
    <t>W-DAM</t>
  </si>
  <si>
    <t>W-DPM</t>
  </si>
  <si>
    <t>W-N</t>
  </si>
  <si>
    <t>W-P</t>
  </si>
  <si>
    <t>TID</t>
  </si>
  <si>
    <t>~TMF_INS</t>
  </si>
  <si>
    <t>QHR(z)</t>
  </si>
  <si>
    <t>COMCOXXX</t>
  </si>
  <si>
    <t>COMLTXXX</t>
  </si>
  <si>
    <t>COMONXXX</t>
  </si>
  <si>
    <t>COMOPXXX</t>
  </si>
  <si>
    <t>COMOTXXX</t>
  </si>
  <si>
    <t>COMRFXXX</t>
  </si>
  <si>
    <t>COMSCN01</t>
  </si>
  <si>
    <t>COMSHN01</t>
  </si>
  <si>
    <t>COMVTXXX</t>
  </si>
  <si>
    <t>COMWHXXX</t>
  </si>
  <si>
    <t>RESCOXXX</t>
  </si>
  <si>
    <t>RESEDXXX</t>
  </si>
  <si>
    <t>RESFRXXX</t>
  </si>
  <si>
    <t>RESOTXXX</t>
  </si>
  <si>
    <t>RESLTXXX</t>
  </si>
  <si>
    <t>RESRFXXX</t>
  </si>
  <si>
    <t>RESSCN01</t>
  </si>
  <si>
    <t>RESSHN01</t>
  </si>
  <si>
    <t>RESWHXXX</t>
  </si>
  <si>
    <t>ELDVEHIC</t>
  </si>
  <si>
    <t>RAILTRAN</t>
  </si>
  <si>
    <t>INDPMXXX</t>
  </si>
  <si>
    <t>INDSHXXX</t>
  </si>
  <si>
    <t>INDMSXXX</t>
  </si>
  <si>
    <t>Day</t>
  </si>
  <si>
    <t>weekend days</t>
  </si>
  <si>
    <t>Peak</t>
  </si>
  <si>
    <t>Night</t>
  </si>
  <si>
    <t>DAM</t>
  </si>
  <si>
    <t>DPM</t>
  </si>
  <si>
    <t>Summer</t>
  </si>
  <si>
    <t>Winter</t>
  </si>
  <si>
    <t>Intermediate</t>
  </si>
  <si>
    <t>weekdays</t>
  </si>
  <si>
    <t>OLD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</si>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</sst>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0"/>
    <numFmt numFmtId="166" formatCode="_-* #,##0.00_-;\-* #,##0.00_-;_-* &quot;-&quot;??_-;_-@_-"/>
    <numFmt numFmtId="167" formatCode="0.0%"/>
    <numFmt numFmtId="168" formatCode="###0.00_)"/>
  </numFmts>
  <fonts count="3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name val="Helv"/>
    </font>
    <font>
      <sz val="9"/>
      <name val="Helv"/>
    </font>
    <font>
      <b/>
      <sz val="12"/>
      <name val="Helv"/>
    </font>
    <font>
      <vertAlign val="superscript"/>
      <sz val="12"/>
      <name val="Helv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Arial Narrow"/>
      <family val="2"/>
    </font>
    <font>
      <b/>
      <sz val="12"/>
      <color indexed="3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Helv"/>
    </font>
    <font>
      <sz val="10"/>
      <name val="Helv"/>
    </font>
  </fonts>
  <fills count="3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dashed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ck">
        <color rgb="FF0096D7"/>
      </bottom>
      <diagonal/>
    </border>
    <border>
      <left/>
      <right/>
      <top style="medium">
        <color rgb="FF0096D7"/>
      </top>
      <bottom/>
      <diagonal/>
    </border>
  </borders>
  <cellStyleXfs count="172">
    <xf numFmtId="0" fontId="0" fillId="0" borderId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6" borderId="7" applyNumberFormat="0" applyAlignment="0" applyProtection="0"/>
    <xf numFmtId="0" fontId="15" fillId="7" borderId="8" applyNumberFormat="0" applyAlignment="0" applyProtection="0"/>
    <xf numFmtId="0" fontId="16" fillId="7" borderId="7" applyNumberFormat="0" applyAlignment="0" applyProtection="0"/>
    <xf numFmtId="0" fontId="17" fillId="0" borderId="9" applyNumberFormat="0" applyFill="0" applyAlignment="0" applyProtection="0"/>
    <xf numFmtId="0" fontId="18" fillId="8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3" fontId="25" fillId="0" borderId="13" applyAlignment="0">
      <alignment horizontal="right" vertical="center"/>
    </xf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7" fillId="0" borderId="0">
      <alignment horizontal="right"/>
    </xf>
    <xf numFmtId="0" fontId="24" fillId="0" borderId="0">
      <alignment horizontal="left"/>
    </xf>
    <xf numFmtId="0" fontId="26" fillId="0" borderId="0">
      <alignment horizontal="left"/>
    </xf>
    <xf numFmtId="0" fontId="28" fillId="0" borderId="14" applyNumberFormat="0" applyFont="0" applyProtection="0">
      <alignment wrapText="1"/>
    </xf>
    <xf numFmtId="0" fontId="29" fillId="0" borderId="15" applyNumberFormat="0" applyProtection="0">
      <alignment wrapText="1"/>
    </xf>
    <xf numFmtId="0" fontId="1" fillId="0" borderId="0"/>
    <xf numFmtId="0" fontId="30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1" fillId="0" borderId="0" applyNumberFormat="0" applyProtection="0">
      <alignment horizontal="left"/>
    </xf>
    <xf numFmtId="0" fontId="29" fillId="0" borderId="16" applyNumberFormat="0" applyProtection="0">
      <alignment wrapText="1"/>
    </xf>
    <xf numFmtId="0" fontId="28" fillId="0" borderId="0" applyNumberFormat="0" applyFill="0" applyBorder="0" applyAlignment="0" applyProtection="0"/>
    <xf numFmtId="0" fontId="28" fillId="0" borderId="17" applyNumberFormat="0" applyProtection="0">
      <alignment wrapText="1"/>
    </xf>
    <xf numFmtId="43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3" fontId="25" fillId="0" borderId="13" applyAlignment="0">
      <alignment horizontal="right" vertical="center"/>
    </xf>
    <xf numFmtId="0" fontId="1" fillId="0" borderId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167" fontId="5" fillId="0" borderId="0" applyFont="0" applyFill="0" applyBorder="0" applyAlignment="0" applyProtection="0"/>
    <xf numFmtId="0" fontId="1" fillId="9" borderId="11" applyNumberFormat="0" applyFon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9" borderId="11" applyNumberFormat="0" applyFont="0" applyAlignment="0" applyProtection="0"/>
    <xf numFmtId="167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167" fontId="5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8" fillId="0" borderId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3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7" fontId="5" fillId="0" borderId="0" applyFont="0" applyFill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5" fillId="0" borderId="13">
      <alignment horizontal="left"/>
    </xf>
    <xf numFmtId="0" fontId="35" fillId="34" borderId="0">
      <alignment horizontal="centerContinuous" wrapText="1"/>
    </xf>
    <xf numFmtId="168" fontId="36" fillId="0" borderId="13" applyNumberFormat="0">
      <alignment horizontal="right"/>
    </xf>
  </cellStyleXfs>
  <cellXfs count="30">
    <xf numFmtId="0" fontId="0" fillId="0" borderId="0" xfId="0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2" borderId="1" xfId="0" applyFill="1" applyBorder="1"/>
    <xf numFmtId="165" fontId="0" fillId="2" borderId="1" xfId="0" applyNumberFormat="1" applyFill="1" applyBorder="1" applyAlignment="1">
      <alignment horizontal="center"/>
    </xf>
    <xf numFmtId="0" fontId="0" fillId="0" borderId="2" xfId="0" applyFill="1" applyBorder="1"/>
    <xf numFmtId="0" fontId="3" fillId="0" borderId="2" xfId="0" applyFont="1" applyFill="1" applyBorder="1"/>
    <xf numFmtId="165" fontId="0" fillId="0" borderId="2" xfId="0" applyNumberForma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165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Fill="1" applyBorder="1"/>
    <xf numFmtId="165" fontId="0" fillId="0" borderId="0" xfId="0" applyNumberFormat="1" applyFill="1" applyBorder="1"/>
    <xf numFmtId="165" fontId="0" fillId="0" borderId="0" xfId="0" applyNumberFormat="1" applyBorder="1"/>
    <xf numFmtId="164" fontId="0" fillId="0" borderId="3" xfId="0" applyNumberFormat="1" applyFill="1" applyBorder="1"/>
    <xf numFmtId="0" fontId="0" fillId="0" borderId="3" xfId="0" applyFill="1" applyBorder="1"/>
    <xf numFmtId="165" fontId="0" fillId="0" borderId="3" xfId="0" applyNumberFormat="1" applyFill="1" applyBorder="1"/>
    <xf numFmtId="165" fontId="0" fillId="0" borderId="3" xfId="0" applyNumberFormat="1" applyBorder="1"/>
    <xf numFmtId="0" fontId="0" fillId="0" borderId="0" xfId="0" applyNumberFormat="1"/>
    <xf numFmtId="1" fontId="0" fillId="0" borderId="0" xfId="0" applyNumberFormat="1"/>
    <xf numFmtId="0" fontId="5" fillId="0" borderId="0" xfId="0" applyFont="1"/>
    <xf numFmtId="165" fontId="0" fillId="2" borderId="1" xfId="0" applyNumberForma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35" borderId="0" xfId="0" applyFill="1" applyBorder="1"/>
    <xf numFmtId="0" fontId="3" fillId="35" borderId="0" xfId="0" applyFont="1" applyFill="1" applyBorder="1"/>
    <xf numFmtId="165" fontId="0" fillId="35" borderId="0" xfId="0" applyNumberFormat="1" applyFill="1" applyBorder="1" applyAlignment="1">
      <alignment horizontal="center"/>
    </xf>
    <xf numFmtId="0" fontId="0" fillId="35" borderId="0" xfId="0" applyFill="1"/>
  </cellXfs>
  <cellStyles count="172">
    <cellStyle name="20% - Accent1" xfId="16" builtinId="30" customBuiltin="1"/>
    <cellStyle name="20% - Accent1 2" xfId="87" xr:uid="{85FFB9FF-85C1-444C-8AAE-5F08A220B0E9}"/>
    <cellStyle name="20% - Accent1 2 2" xfId="157" xr:uid="{43FF6AFE-6336-4EF5-B2B0-B07057D2195A}"/>
    <cellStyle name="20% - Accent1 3" xfId="124" xr:uid="{826AA51A-292F-4EF5-9680-E95632740D24}"/>
    <cellStyle name="20% - Accent1 4" xfId="143" xr:uid="{5F61D120-55DF-44ED-B11C-3C1BA51D7A0C}"/>
    <cellStyle name="20% - Accent2" xfId="19" builtinId="34" customBuiltin="1"/>
    <cellStyle name="20% - Accent2 2" xfId="89" xr:uid="{2398BD46-8349-42D8-9568-6A63D263F698}"/>
    <cellStyle name="20% - Accent2 2 2" xfId="159" xr:uid="{45843A55-5CA5-414A-A3DD-85CE229D17FA}"/>
    <cellStyle name="20% - Accent2 3" xfId="126" xr:uid="{B8CBAFE5-B758-44D1-A163-AC65EF729717}"/>
    <cellStyle name="20% - Accent2 4" xfId="145" xr:uid="{6A90891C-5591-476D-9354-90BA457EA94B}"/>
    <cellStyle name="20% - Accent3" xfId="22" builtinId="38" customBuiltin="1"/>
    <cellStyle name="20% - Accent3 2" xfId="91" xr:uid="{98A3FA8C-1653-424C-A270-0A9755CE5ED4}"/>
    <cellStyle name="20% - Accent3 2 2" xfId="161" xr:uid="{EA45F2AB-57A1-466E-9C27-7E76C24D924B}"/>
    <cellStyle name="20% - Accent3 3" xfId="128" xr:uid="{BA25637C-99CD-4A2A-B92A-677030DB3A7A}"/>
    <cellStyle name="20% - Accent3 4" xfId="147" xr:uid="{E468AE16-24F3-4EDD-8D02-90EB7389E5FE}"/>
    <cellStyle name="20% - Accent4" xfId="25" builtinId="42" customBuiltin="1"/>
    <cellStyle name="20% - Accent4 2" xfId="93" xr:uid="{506DC95C-9BF4-42F6-B615-9A474EA463C2}"/>
    <cellStyle name="20% - Accent4 2 2" xfId="163" xr:uid="{AFD6604B-A3DA-4F6B-B512-184D305D07B2}"/>
    <cellStyle name="20% - Accent4 3" xfId="130" xr:uid="{87559861-2ED3-4BD0-9B3A-63DA3B63B8C4}"/>
    <cellStyle name="20% - Accent4 4" xfId="149" xr:uid="{EE3BBD9E-282E-4FF8-BE6A-CAE6DDD99EB2}"/>
    <cellStyle name="20% - Accent5" xfId="28" builtinId="46" customBuiltin="1"/>
    <cellStyle name="20% - Accent5 2" xfId="96" xr:uid="{B165573F-4413-41BF-AE17-B813DB4FDE71}"/>
    <cellStyle name="20% - Accent5 2 2" xfId="165" xr:uid="{C2E80F78-8E1D-4D8A-A4DC-D53A41D3887C}"/>
    <cellStyle name="20% - Accent5 3" xfId="132" xr:uid="{896DBAAD-1750-4582-872B-2F9AD517F85A}"/>
    <cellStyle name="20% - Accent5 4" xfId="151" xr:uid="{F6EBF533-0AB3-4925-9126-652AB7FF514B}"/>
    <cellStyle name="20% - Accent6" xfId="31" builtinId="50" customBuiltin="1"/>
    <cellStyle name="20% - Accent6 2" xfId="98" xr:uid="{4D493EE1-6285-4A29-9CC3-03260FAA4900}"/>
    <cellStyle name="20% - Accent6 2 2" xfId="167" xr:uid="{BEF54A0A-DDF3-4DCE-B409-EA808A0105C9}"/>
    <cellStyle name="20% - Accent6 3" xfId="134" xr:uid="{88C7F469-D67D-4CF9-B5E7-44840D1B5359}"/>
    <cellStyle name="20% - Accent6 4" xfId="153" xr:uid="{14BF23B1-8095-47A6-A2FC-732E6D620E69}"/>
    <cellStyle name="40% - Accent1" xfId="17" builtinId="31" customBuiltin="1"/>
    <cellStyle name="40% - Accent1 2" xfId="88" xr:uid="{743638D7-2FC9-41A8-B544-99D261A1A4F5}"/>
    <cellStyle name="40% - Accent1 2 2" xfId="158" xr:uid="{6162A470-9699-4D1E-9C67-3745C2FC246D}"/>
    <cellStyle name="40% - Accent1 3" xfId="125" xr:uid="{4C8CC0D2-25A6-4628-A639-75E1B4105ABE}"/>
    <cellStyle name="40% - Accent1 4" xfId="144" xr:uid="{B3384D78-EE96-42C6-B875-A6C36A3FC8A4}"/>
    <cellStyle name="40% - Accent2" xfId="20" builtinId="35" customBuiltin="1"/>
    <cellStyle name="40% - Accent2 2" xfId="90" xr:uid="{038C1F8F-16C7-47B4-9688-4247D60CB59F}"/>
    <cellStyle name="40% - Accent2 2 2" xfId="160" xr:uid="{A9F9E913-2BCD-4E84-BAF8-A4F1BF6FFD90}"/>
    <cellStyle name="40% - Accent2 3" xfId="127" xr:uid="{2552F8F2-2C18-481B-8065-C3BEC3148EF6}"/>
    <cellStyle name="40% - Accent2 4" xfId="146" xr:uid="{83FDFD8E-4DE4-4E21-BFFB-C13D4613DFA0}"/>
    <cellStyle name="40% - Accent3" xfId="23" builtinId="39" customBuiltin="1"/>
    <cellStyle name="40% - Accent3 2" xfId="92" xr:uid="{0F9A381C-E38C-4FEC-80BD-3781F5CFAFA7}"/>
    <cellStyle name="40% - Accent3 2 2" xfId="162" xr:uid="{9207628A-3E08-47A5-AC39-43435A647BA1}"/>
    <cellStyle name="40% - Accent3 3" xfId="129" xr:uid="{35FF11B9-D71A-4572-B2C4-766867959C86}"/>
    <cellStyle name="40% - Accent3 4" xfId="148" xr:uid="{46784232-A59F-4B67-8684-B3A2C96C5245}"/>
    <cellStyle name="40% - Accent4" xfId="26" builtinId="43" customBuiltin="1"/>
    <cellStyle name="40% - Accent4 2" xfId="94" xr:uid="{657D3E7C-E867-4BEA-A4E8-995D9FCDCD9A}"/>
    <cellStyle name="40% - Accent4 2 2" xfId="164" xr:uid="{54BC4C5E-3146-4D96-87A2-0385662BC93B}"/>
    <cellStyle name="40% - Accent4 3" xfId="131" xr:uid="{BEE89723-1C3C-449E-8850-32D54A82A038}"/>
    <cellStyle name="40% - Accent4 4" xfId="150" xr:uid="{D78B0534-BE02-4848-B810-99E635187F44}"/>
    <cellStyle name="40% - Accent5" xfId="29" builtinId="47" customBuiltin="1"/>
    <cellStyle name="40% - Accent5 2" xfId="97" xr:uid="{FAA8DA6A-26DC-4D93-9532-9CE5BA5F9EE9}"/>
    <cellStyle name="40% - Accent5 2 2" xfId="166" xr:uid="{41857A42-7B26-4426-903A-A116BDC33EF1}"/>
    <cellStyle name="40% - Accent5 3" xfId="133" xr:uid="{4704220B-C232-4E04-8A24-9AF66E9AC702}"/>
    <cellStyle name="40% - Accent5 4" xfId="152" xr:uid="{8E025232-A3C2-4C77-A19D-27E8C5AB45EE}"/>
    <cellStyle name="40% - Accent6" xfId="32" builtinId="51" customBuiltin="1"/>
    <cellStyle name="40% - Accent6 2" xfId="99" xr:uid="{7FF9C26E-0E06-4E80-8E95-9B78082ADD01}"/>
    <cellStyle name="40% - Accent6 2 2" xfId="168" xr:uid="{90A4B593-FD71-4A83-9E66-84448CAD39F6}"/>
    <cellStyle name="40% - Accent6 3" xfId="135" xr:uid="{166F06FB-1196-4787-A5F1-5E0DE3516EC3}"/>
    <cellStyle name="40% - Accent6 4" xfId="154" xr:uid="{9AAFB24A-CF8A-4F14-B9CC-11C96BDEB9C5}"/>
    <cellStyle name="60% - Accent1 2" xfId="72" xr:uid="{1586E182-4975-46C9-A3F3-3E3C59CDAB4A}"/>
    <cellStyle name="60% - Accent2 2" xfId="73" xr:uid="{732FA5D1-E79F-42B0-BA90-B517270A4D99}"/>
    <cellStyle name="60% - Accent3 2" xfId="74" xr:uid="{A1A69ADC-AA3C-4EE5-9198-B95DD22DA25A}"/>
    <cellStyle name="60% - Accent4 2" xfId="75" xr:uid="{B000BF54-6904-482A-A4A0-B162F1217A8C}"/>
    <cellStyle name="60% - Accent5 2" xfId="76" xr:uid="{18A2AAA6-F322-448F-BCFB-3B47C26EB72F}"/>
    <cellStyle name="60% - Accent6 2" xfId="77" xr:uid="{7BCEAF5E-322B-41F3-8835-82A13B5844FE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Body: normal cell" xfId="43" xr:uid="{91AF4408-B0CA-41FC-8B88-89AFED77E40C}"/>
    <cellStyle name="Calculation" xfId="9" builtinId="22" customBuiltin="1"/>
    <cellStyle name="Check Cell" xfId="11" builtinId="23" customBuiltin="1"/>
    <cellStyle name="Comma 2" xfId="34" xr:uid="{2BDE8B0F-0F60-4402-89AC-A85870A05B3A}"/>
    <cellStyle name="Comma 2 2" xfId="60" xr:uid="{036413F3-8C6E-4685-AA0D-92D98B00E286}"/>
    <cellStyle name="Comma 3" xfId="57" xr:uid="{05709934-2B3C-4134-89F5-24EDA239B757}"/>
    <cellStyle name="Comma 4" xfId="59" xr:uid="{D9F0D7C5-68FD-49F0-8D35-51D5F563B28B}"/>
    <cellStyle name="Currency 2" xfId="67" xr:uid="{ED061C1B-3CD3-4491-8925-FABE8BC4719F}"/>
    <cellStyle name="Data" xfId="35" xr:uid="{9E3A7D34-6B8A-4FB6-A721-BD1FB5482D21}"/>
    <cellStyle name="Data 2" xfId="68" xr:uid="{D19845CE-1946-4C42-B357-D6CD41578C9B}"/>
    <cellStyle name="Data 3" xfId="171" xr:uid="{F63AB869-BCD1-45A8-AD95-066ACDE8F7B8}"/>
    <cellStyle name="Explanatory Text" xfId="13" builtinId="53" customBuiltin="1"/>
    <cellStyle name="Font: Calibri, 9pt regular" xfId="55" xr:uid="{C30223E7-4E7B-4E27-8717-4453313B8995}"/>
    <cellStyle name="Footnotes: top row" xfId="56" xr:uid="{3EF9DBB1-BBA6-4EC0-AA47-1CD9591B43B2}"/>
    <cellStyle name="Good" xfId="5" builtinId="26" customBuiltin="1"/>
    <cellStyle name="Header: bottom row" xfId="54" xr:uid="{5369B9A9-A69E-4408-9094-20610C860641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ed Side" xfId="169" xr:uid="{FB0CEA03-A853-44AF-8D3D-877038CD5F35}"/>
    <cellStyle name="Hed Top" xfId="170" xr:uid="{D8888CB2-504D-454B-867A-36F2A11D5B42}"/>
    <cellStyle name="Hyperlink 2" xfId="100" xr:uid="{C7220A71-33B3-4102-8696-9F8630D4EE05}"/>
    <cellStyle name="Input" xfId="7" builtinId="20" customBuiltin="1"/>
    <cellStyle name="Linked Cell" xfId="10" builtinId="24" customBuiltin="1"/>
    <cellStyle name="Neutral 2" xfId="71" xr:uid="{E293FE96-188D-46A6-87A1-8DAC70ACC022}"/>
    <cellStyle name="Normal" xfId="0" builtinId="0"/>
    <cellStyle name="Normal 10" xfId="45" xr:uid="{ECD54EE5-0B17-4416-AAEF-F706315CD28E}"/>
    <cellStyle name="Normal 10 2" xfId="47" xr:uid="{84990019-9E81-4416-9AA6-0EF192E67C4D}"/>
    <cellStyle name="Normal 10 3" xfId="49" xr:uid="{ECD07367-B3EA-4950-B604-52E04C36DC74}"/>
    <cellStyle name="Normal 10 3 2" xfId="64" xr:uid="{45B3B7F5-AC5A-4DD0-84BD-51720EEBFF5A}"/>
    <cellStyle name="Normal 10 3 3" xfId="137" xr:uid="{D0355DB4-D8B6-45E2-B9FD-C0AE1936A676}"/>
    <cellStyle name="Normal 10 4" xfId="52" xr:uid="{EE5E8276-F085-426A-9396-C6B98A3CB873}"/>
    <cellStyle name="Normal 10 4 2" xfId="66" xr:uid="{A8546B13-5078-40B0-9302-01C183D50A4E}"/>
    <cellStyle name="Normal 10 4 3" xfId="138" xr:uid="{BF5CEEAC-B127-491C-8D13-640AB3BA3083}"/>
    <cellStyle name="Normal 10 5" xfId="51" xr:uid="{0A9A1EA3-09C0-46DA-89C2-A4FDDA744154}"/>
    <cellStyle name="Normal 10 5 2" xfId="65" xr:uid="{EA8AF1D1-5006-465C-B905-F110A470B532}"/>
    <cellStyle name="Normal 10 5 3" xfId="139" xr:uid="{E4A13E99-18E6-4A46-9EF8-09417933E0E4}"/>
    <cellStyle name="Normal 10 6" xfId="63" xr:uid="{0AF3AA74-7E34-4F69-B764-09DD1CE29A79}"/>
    <cellStyle name="Normal 10 7" xfId="136" xr:uid="{F22D6221-B9A9-4DF8-9D29-81B7BF524144}"/>
    <cellStyle name="Normal 2" xfId="36" xr:uid="{0AE03FCD-8D38-4B2C-BC53-938B62E290A9}"/>
    <cellStyle name="Normal 2 2" xfId="48" xr:uid="{60F8CC08-09D4-472A-BC12-FCAE6C83D894}"/>
    <cellStyle name="Normal 2 3" xfId="69" xr:uid="{138EE8B6-EC7C-4372-9907-43D031BC237C}"/>
    <cellStyle name="Normal 3" xfId="37" xr:uid="{B689CC61-F8BE-4328-A645-7786EACF3848}"/>
    <cellStyle name="Normal 3 2" xfId="46" xr:uid="{061CF278-956A-40BA-BFEB-C4C93CDCA6D5}"/>
    <cellStyle name="Normal 3 3" xfId="58" xr:uid="{818F7215-8DF8-4096-A8E7-98E86BA473F7}"/>
    <cellStyle name="Normal 3 4" xfId="122" xr:uid="{845E127D-10E4-4B7C-9E27-240EC6507653}"/>
    <cellStyle name="Normal 4" xfId="38" xr:uid="{ED385F0A-2986-4223-AC07-D9BC7A770685}"/>
    <cellStyle name="Normal 4 2" xfId="50" xr:uid="{3643EABD-DC94-4035-AD64-9EE0D85BD1C5}"/>
    <cellStyle name="Normal 4 3" xfId="142" xr:uid="{3B90CCFF-8059-480B-B826-A2C9F0DFEAE0}"/>
    <cellStyle name="Normal 5" xfId="33" xr:uid="{012B384E-2DD5-436C-9FA7-C36A9B5C104A}"/>
    <cellStyle name="Note 2" xfId="85" xr:uid="{9D7BF2CC-BCE5-43CB-8B6A-36BA851C935F}"/>
    <cellStyle name="Note 2 2" xfId="156" xr:uid="{15DE9C21-90C7-4A6A-8EB7-D6532729289C}"/>
    <cellStyle name="Note 3" xfId="79" xr:uid="{89EA30DC-2599-4A19-842E-70FA741CFECB}"/>
    <cellStyle name="Note 4" xfId="123" xr:uid="{58FBF130-BA5C-4340-921C-A2EACD08D517}"/>
    <cellStyle name="Note 5" xfId="141" xr:uid="{809B776E-18D3-4FA1-9562-C3667E00EC2C}"/>
    <cellStyle name="Output" xfId="8" builtinId="21" customBuiltin="1"/>
    <cellStyle name="Parent row" xfId="44" xr:uid="{67D2F09B-3A3E-4E5D-837F-B227AD17AC5E}"/>
    <cellStyle name="Percent 10" xfId="102" xr:uid="{9942B48B-372F-4B90-AF85-15F6E15295C3}"/>
    <cellStyle name="Percent 11" xfId="103" xr:uid="{15A0F898-7872-4406-8F65-0D7A18B9160B}"/>
    <cellStyle name="Percent 12" xfId="104" xr:uid="{4FFC375D-7BC4-4FD5-9042-031E1BB0CE36}"/>
    <cellStyle name="Percent 13" xfId="105" xr:uid="{2A83956E-1E0B-468D-B6FE-61D009D602F2}"/>
    <cellStyle name="Percent 14" xfId="106" xr:uid="{4EC0B0F5-FF7A-4E77-96D3-426B859219B3}"/>
    <cellStyle name="Percent 15" xfId="107" xr:uid="{FCDCC55F-DF2D-475E-8EA9-C5A583539D1F}"/>
    <cellStyle name="Percent 16" xfId="108" xr:uid="{135D7462-D4C6-4EC6-887C-FEC0B9C8C7A3}"/>
    <cellStyle name="Percent 17" xfId="109" xr:uid="{A6CF6303-5D8D-44B0-BF6C-B8106265254F}"/>
    <cellStyle name="Percent 18" xfId="110" xr:uid="{43002E1B-9AED-45BB-84A3-994C31837189}"/>
    <cellStyle name="Percent 19" xfId="111" xr:uid="{4CBDBAFD-0BAD-4A9E-ADE1-66E2513FA6E4}"/>
    <cellStyle name="Percent 2" xfId="39" xr:uid="{39D26D73-75A1-481D-9850-4616B1F81003}"/>
    <cellStyle name="Percent 2 2" xfId="62" xr:uid="{EE899FE6-6D78-4A5E-AC18-FC8D7EF6D793}"/>
    <cellStyle name="Percent 2 2 2" xfId="155" xr:uid="{E8962EF9-F755-41C9-88B6-20E25DEA23CF}"/>
    <cellStyle name="Percent 2 3" xfId="80" xr:uid="{20AAF794-0F1A-447C-9D10-C949D0AAC6FE}"/>
    <cellStyle name="Percent 20" xfId="112" xr:uid="{2A2F0F5D-7EB2-47F3-A4FD-3A8A9BCC5FF1}"/>
    <cellStyle name="Percent 21" xfId="113" xr:uid="{246ABCF1-7D38-4F85-9726-CB225DA91846}"/>
    <cellStyle name="Percent 22" xfId="114" xr:uid="{8F632970-59A5-4E9C-B19B-C5C3630F7E32}"/>
    <cellStyle name="Percent 23" xfId="115" xr:uid="{A9BB24E8-F956-4A64-AB44-0BAF29414A1C}"/>
    <cellStyle name="Percent 24" xfId="116" xr:uid="{693A7879-3A18-4AF5-AE70-512BEE6DF2CA}"/>
    <cellStyle name="Percent 25" xfId="117" xr:uid="{5E5C9B1A-7674-4E3B-8889-55A8066FC50E}"/>
    <cellStyle name="Percent 26" xfId="118" xr:uid="{003F1261-D5E6-473A-908B-EDBCF6250116}"/>
    <cellStyle name="Percent 27" xfId="119" xr:uid="{AC370332-3CEF-440D-9A6C-185E79B788CD}"/>
    <cellStyle name="Percent 28" xfId="120" xr:uid="{D9AEE435-90A2-4B5F-9DFE-7AB40EEF351C}"/>
    <cellStyle name="Percent 29" xfId="121" xr:uid="{BEC1DE6F-6E73-4DF1-A40C-1C54E0EBC34C}"/>
    <cellStyle name="Percent 3" xfId="61" xr:uid="{229F29E6-D65E-45C3-914E-7E6461369A2E}"/>
    <cellStyle name="Percent 3 2" xfId="86" xr:uid="{12F592A9-CD4D-4006-91D4-2A5B2B164CC8}"/>
    <cellStyle name="Percent 30" xfId="78" xr:uid="{4564A97B-5D1A-4900-9DFB-7EA890CACB1C}"/>
    <cellStyle name="Percent 4" xfId="95" xr:uid="{9071AA2D-385C-4775-BD1A-0093F700C392}"/>
    <cellStyle name="Percent 5" xfId="83" xr:uid="{1AB66264-05F5-4339-844C-6225336CDCE4}"/>
    <cellStyle name="Percent 6" xfId="81" xr:uid="{C8143639-C003-4CCF-B80E-D08268C1B4CD}"/>
    <cellStyle name="Percent 7" xfId="84" xr:uid="{A260E84F-4453-487A-B25A-17857C1BB4CA}"/>
    <cellStyle name="Percent 8" xfId="82" xr:uid="{663E8F13-1073-4E88-BFC4-0556AF43D81C}"/>
    <cellStyle name="Percent 9" xfId="101" xr:uid="{83199AC1-A683-4D46-9494-0651DA019D28}"/>
    <cellStyle name="Source Superscript" xfId="40" xr:uid="{E8BCE529-0C98-482C-BB1B-EAC4D2F67C37}"/>
    <cellStyle name="Source Text" xfId="41" xr:uid="{D5E58E0F-B7FE-4AE5-9143-F26DBC3B5C07}"/>
    <cellStyle name="Table title" xfId="53" xr:uid="{9FFD374C-F754-455C-BE38-C2EFBE36981C}"/>
    <cellStyle name="Title 2" xfId="140" xr:uid="{1639E40E-98D3-41A1-8AB1-7D63AF3242E2}"/>
    <cellStyle name="Title 3" xfId="70" xr:uid="{18CA570E-941F-4F5A-B469-5F2E3F1277B1}"/>
    <cellStyle name="Title-2" xfId="42" xr:uid="{851FA9B9-D602-4C16-ABDE-AAF4660F2D9B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8"/>
  <sheetViews>
    <sheetView zoomScale="130" zoomScaleNormal="130" workbookViewId="0">
      <selection activeCell="P6" sqref="P6"/>
    </sheetView>
  </sheetViews>
  <sheetFormatPr defaultRowHeight="12.75"/>
  <cols>
    <col min="1" max="1" width="18.85546875" customWidth="1"/>
    <col min="2" max="2" width="6.85546875" customWidth="1"/>
    <col min="3" max="14" width="7.85546875" bestFit="1" customWidth="1"/>
  </cols>
  <sheetData>
    <row r="1" spans="1:14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</row>
    <row r="2" spans="1:14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>
      <c r="C3" s="2" t="s">
        <v>13</v>
      </c>
      <c r="D3" s="2" t="s">
        <v>13</v>
      </c>
      <c r="E3" s="2" t="s">
        <v>13</v>
      </c>
      <c r="F3" s="2" t="s">
        <v>13</v>
      </c>
      <c r="G3" s="2" t="s">
        <v>13</v>
      </c>
      <c r="H3" s="2" t="s">
        <v>13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</row>
    <row r="4" spans="1:14">
      <c r="A4" s="3" t="s">
        <v>14</v>
      </c>
      <c r="B4" s="4" t="s">
        <v>15</v>
      </c>
      <c r="C4" s="5">
        <f>peak!B30</f>
        <v>8.3561643835616442E-2</v>
      </c>
      <c r="D4" s="5">
        <f>peak!C30</f>
        <v>9.9478147423352897E-2</v>
      </c>
      <c r="E4" s="5">
        <f>peak!D30</f>
        <v>0.13926940639269406</v>
      </c>
      <c r="F4" s="5">
        <f>peak!E30</f>
        <v>1.1937377690802348E-2</v>
      </c>
      <c r="G4" s="5">
        <f>peak!F30</f>
        <v>9.7488584474885842E-2</v>
      </c>
      <c r="H4" s="5">
        <f>peak!G30</f>
        <v>0.10544683626875408</v>
      </c>
      <c r="I4" s="5">
        <f>peak!H30</f>
        <v>0.11141552511415526</v>
      </c>
      <c r="J4" s="5">
        <f>peak!I30</f>
        <v>1.9895629484670579E-2</v>
      </c>
      <c r="K4" s="5">
        <f>peak!J30</f>
        <v>6.9063926940639273E-2</v>
      </c>
      <c r="L4" s="5">
        <f>peak!K30</f>
        <v>9.8662752772341808E-2</v>
      </c>
      <c r="M4" s="5">
        <f>peak!L30</f>
        <v>0.1519406392694064</v>
      </c>
      <c r="N4" s="5">
        <f>peak!M30</f>
        <v>1.1839530332681017E-2</v>
      </c>
    </row>
    <row r="5" spans="1:14">
      <c r="A5" s="6" t="s">
        <v>16</v>
      </c>
      <c r="B5" s="7"/>
      <c r="C5" s="8">
        <v>9.5411000000000065E-2</v>
      </c>
      <c r="D5" s="9">
        <v>0.17412999999999998</v>
      </c>
      <c r="E5" s="9">
        <v>6.7175000000000026E-2</v>
      </c>
      <c r="F5" s="9">
        <v>3.4660000000000008E-3</v>
      </c>
      <c r="G5" s="9">
        <v>8.9707999999999996E-2</v>
      </c>
      <c r="H5" s="9">
        <v>0.18588199999999996</v>
      </c>
      <c r="I5" s="9">
        <v>4.2991999999999982E-2</v>
      </c>
      <c r="J5" s="9">
        <v>4.9529999999999999E-3</v>
      </c>
      <c r="K5" s="9">
        <v>9.3811000000000019E-2</v>
      </c>
      <c r="L5" s="9">
        <v>0.19487299999999996</v>
      </c>
      <c r="M5" s="9">
        <v>4.3931999999999964E-2</v>
      </c>
      <c r="N5" s="9">
        <v>3.6669999999999997E-3</v>
      </c>
    </row>
    <row r="6" spans="1:14">
      <c r="A6" s="10" t="s">
        <v>17</v>
      </c>
      <c r="B6" s="11"/>
      <c r="C6" s="12">
        <v>9.9018000000000092E-2</v>
      </c>
      <c r="D6" s="13">
        <v>0.14438600000000001</v>
      </c>
      <c r="E6" s="13">
        <v>9.2334999999999959E-2</v>
      </c>
      <c r="F6" s="13">
        <v>4.2130000000000015E-3</v>
      </c>
      <c r="G6" s="13">
        <v>9.923300000000003E-2</v>
      </c>
      <c r="H6" s="13">
        <v>0.14939999999999998</v>
      </c>
      <c r="I6" s="13">
        <v>7.1367999999999945E-2</v>
      </c>
      <c r="J6" s="13">
        <v>4.5740000000000008E-3</v>
      </c>
      <c r="K6" s="13">
        <v>9.6950999999999996E-2</v>
      </c>
      <c r="L6" s="13">
        <v>0.15672099999999994</v>
      </c>
      <c r="M6" s="13">
        <v>7.7829999999999941E-2</v>
      </c>
      <c r="N6" s="13">
        <v>3.9710000000000014E-3</v>
      </c>
    </row>
    <row r="7" spans="1:14">
      <c r="A7" s="14" t="s">
        <v>18</v>
      </c>
      <c r="B7" s="11"/>
      <c r="C7" s="15">
        <v>0.12588278999999997</v>
      </c>
      <c r="D7" s="13">
        <v>0.17744929000000004</v>
      </c>
      <c r="E7" s="13">
        <v>2.8837700000000011E-2</v>
      </c>
      <c r="F7" s="13">
        <v>5.33257E-3</v>
      </c>
      <c r="G7" s="13">
        <v>0.12582291000000001</v>
      </c>
      <c r="H7" s="13">
        <v>0.17783394999999996</v>
      </c>
      <c r="I7" s="13">
        <v>1.989206000000001E-2</v>
      </c>
      <c r="J7" s="13">
        <v>6.6981700000000007E-3</v>
      </c>
      <c r="K7" s="13">
        <v>0.12407843999999997</v>
      </c>
      <c r="L7" s="13">
        <v>0.18231663000000004</v>
      </c>
      <c r="M7" s="13">
        <v>2.1323100000000015E-2</v>
      </c>
      <c r="N7" s="13">
        <v>4.5323899999999999E-3</v>
      </c>
    </row>
    <row r="8" spans="1:14">
      <c r="A8" s="14" t="s">
        <v>19</v>
      </c>
      <c r="B8" s="11"/>
      <c r="C8" s="15">
        <v>0.12587786999999986</v>
      </c>
      <c r="D8" s="13">
        <v>0.17744944000000004</v>
      </c>
      <c r="E8" s="13">
        <v>2.884107E-2</v>
      </c>
      <c r="F8" s="13">
        <v>5.3326099999999989E-3</v>
      </c>
      <c r="G8" s="13">
        <v>0.12582186999999997</v>
      </c>
      <c r="H8" s="13">
        <v>0.17783514</v>
      </c>
      <c r="I8" s="13">
        <v>1.9894050000000003E-2</v>
      </c>
      <c r="J8" s="13">
        <v>6.6982000000000005E-3</v>
      </c>
      <c r="K8" s="13">
        <v>0.12407657999999998</v>
      </c>
      <c r="L8" s="13">
        <v>0.18231611000000003</v>
      </c>
      <c r="M8" s="13">
        <v>2.1324640000000006E-2</v>
      </c>
      <c r="N8" s="13">
        <v>4.5324199999999997E-3</v>
      </c>
    </row>
    <row r="9" spans="1:14">
      <c r="A9" s="14" t="s">
        <v>20</v>
      </c>
      <c r="B9" s="11"/>
      <c r="C9" s="15">
        <v>0.11489681999999993</v>
      </c>
      <c r="D9" s="13">
        <v>0.17660515999999998</v>
      </c>
      <c r="E9" s="13">
        <v>4.2832169999999933E-2</v>
      </c>
      <c r="F9" s="13">
        <v>4.8373700000000006E-3</v>
      </c>
      <c r="G9" s="13">
        <v>0.11240616999999999</v>
      </c>
      <c r="H9" s="13">
        <v>0.17796284000000004</v>
      </c>
      <c r="I9" s="13">
        <v>3.0023109999999992E-2</v>
      </c>
      <c r="J9" s="13">
        <v>6.0557399999999996E-3</v>
      </c>
      <c r="K9" s="13">
        <v>0.11329275999999996</v>
      </c>
      <c r="L9" s="13">
        <v>0.18523423000000003</v>
      </c>
      <c r="M9" s="13">
        <v>3.1609239999999997E-2</v>
      </c>
      <c r="N9" s="13">
        <v>4.2443900000000007E-3</v>
      </c>
    </row>
    <row r="10" spans="1:14">
      <c r="A10" s="10" t="s">
        <v>21</v>
      </c>
      <c r="B10" s="11"/>
      <c r="C10" s="12">
        <v>8.3755999999999969E-2</v>
      </c>
      <c r="D10" s="13">
        <v>9.8898000000000028E-2</v>
      </c>
      <c r="E10" s="13">
        <v>0.14813100000000001</v>
      </c>
      <c r="F10" s="13">
        <v>3.3509999999999994E-3</v>
      </c>
      <c r="G10" s="13">
        <v>0.10257100000000006</v>
      </c>
      <c r="H10" s="13">
        <v>0.11619399999999998</v>
      </c>
      <c r="I10" s="13">
        <v>0.12605599999999997</v>
      </c>
      <c r="J10" s="13">
        <v>3.124E-3</v>
      </c>
      <c r="K10" s="13">
        <v>7.9663999999999985E-2</v>
      </c>
      <c r="L10" s="13">
        <v>0.10689699999999998</v>
      </c>
      <c r="M10" s="13">
        <v>0.12816199999999994</v>
      </c>
      <c r="N10" s="13">
        <v>3.1960000000000001E-3</v>
      </c>
    </row>
    <row r="11" spans="1:14" s="29" customFormat="1">
      <c r="A11" s="26" t="s">
        <v>22</v>
      </c>
      <c r="B11" s="27"/>
      <c r="C11" s="28">
        <v>2.3993999999999797E-2</v>
      </c>
      <c r="D11" s="28">
        <v>5.1143000000000015E-2</v>
      </c>
      <c r="E11" s="28">
        <v>2.4567999999999982E-2</v>
      </c>
      <c r="F11" s="28">
        <v>1.637E-3</v>
      </c>
      <c r="G11" s="28">
        <v>0.2536830000000001</v>
      </c>
      <c r="H11" s="28">
        <v>0.43003800000000003</v>
      </c>
      <c r="I11" s="28">
        <v>0.18748799999999999</v>
      </c>
      <c r="J11" s="28">
        <v>1.7987999999999997E-2</v>
      </c>
      <c r="K11" s="28">
        <v>1.9040000000000001E-3</v>
      </c>
      <c r="L11" s="28">
        <v>5.1490000000000008E-3</v>
      </c>
      <c r="M11" s="28">
        <v>2.2329999999999997E-3</v>
      </c>
      <c r="N11" s="28">
        <v>1.7500000000000003E-4</v>
      </c>
    </row>
    <row r="12" spans="1:14" s="29" customFormat="1">
      <c r="A12" s="26" t="s">
        <v>23</v>
      </c>
      <c r="B12" s="27"/>
      <c r="C12" s="28">
        <v>0.1128139999999998</v>
      </c>
      <c r="D12" s="28">
        <v>1.5217E-2</v>
      </c>
      <c r="E12" s="28">
        <v>0.1529600000000001</v>
      </c>
      <c r="F12" s="28">
        <v>4.2960000000000012E-3</v>
      </c>
      <c r="G12" s="28">
        <v>0</v>
      </c>
      <c r="H12" s="28">
        <v>0</v>
      </c>
      <c r="I12" s="28">
        <v>0</v>
      </c>
      <c r="J12" s="28">
        <v>0</v>
      </c>
      <c r="K12" s="28">
        <v>0.24993600000000002</v>
      </c>
      <c r="L12" s="28">
        <v>0.104209</v>
      </c>
      <c r="M12" s="28">
        <v>0.35212100000000007</v>
      </c>
      <c r="N12" s="28">
        <v>8.4469999999999996E-3</v>
      </c>
    </row>
    <row r="13" spans="1:14">
      <c r="A13" s="14" t="s">
        <v>24</v>
      </c>
      <c r="B13" s="10"/>
      <c r="C13" s="15">
        <v>8.3493930000000147E-2</v>
      </c>
      <c r="D13" s="13">
        <v>0.10305700000000004</v>
      </c>
      <c r="E13" s="13">
        <v>0.15240838999999989</v>
      </c>
      <c r="F13" s="13">
        <v>3.46679E-3</v>
      </c>
      <c r="G13" s="13">
        <v>0.10221034999999998</v>
      </c>
      <c r="H13" s="13">
        <v>0.11540132999999998</v>
      </c>
      <c r="I13" s="13">
        <v>0.12991177000000001</v>
      </c>
      <c r="J13" s="13">
        <v>2.8994900000000002E-3</v>
      </c>
      <c r="K13" s="13">
        <v>7.4243309999999993E-2</v>
      </c>
      <c r="L13" s="13">
        <v>0.10591607000000001</v>
      </c>
      <c r="M13" s="13">
        <v>0.12385355000000006</v>
      </c>
      <c r="N13" s="13">
        <v>3.13802E-3</v>
      </c>
    </row>
    <row r="14" spans="1:14">
      <c r="A14" s="10" t="s">
        <v>25</v>
      </c>
      <c r="B14" s="11"/>
      <c r="C14" s="12">
        <v>8.4433000000000133E-2</v>
      </c>
      <c r="D14" s="13">
        <v>0.18645699999999998</v>
      </c>
      <c r="E14" s="13">
        <v>7.1358999999999978E-2</v>
      </c>
      <c r="F14" s="13">
        <v>4.1339999999999997E-3</v>
      </c>
      <c r="G14" s="13">
        <v>6.9287999999999988E-2</v>
      </c>
      <c r="H14" s="13">
        <v>0.14637099999999995</v>
      </c>
      <c r="I14" s="13">
        <v>4.2194999999999983E-2</v>
      </c>
      <c r="J14" s="13">
        <v>4.7939999999999997E-3</v>
      </c>
      <c r="K14" s="13">
        <v>9.6435999999999966E-2</v>
      </c>
      <c r="L14" s="13">
        <v>0.22775099999999998</v>
      </c>
      <c r="M14" s="13">
        <v>6.239500000000002E-2</v>
      </c>
      <c r="N14" s="13">
        <v>4.3870000000000003E-3</v>
      </c>
    </row>
    <row r="15" spans="1:14">
      <c r="A15" s="10" t="s">
        <v>26</v>
      </c>
      <c r="B15" s="11"/>
      <c r="C15" s="12">
        <v>9.2834000000000041E-2</v>
      </c>
      <c r="D15" s="13">
        <v>0.16047999999999996</v>
      </c>
      <c r="E15" s="13">
        <v>6.0275999999999996E-2</v>
      </c>
      <c r="F15" s="13">
        <v>6.4599999999999996E-3</v>
      </c>
      <c r="G15" s="13">
        <v>8.6855999999999975E-2</v>
      </c>
      <c r="H15" s="13">
        <v>0.1479909999999999</v>
      </c>
      <c r="I15" s="13">
        <v>3.7225999999999981E-2</v>
      </c>
      <c r="J15" s="13">
        <v>4.3759999999999997E-3</v>
      </c>
      <c r="K15" s="13">
        <v>0.11690399999999999</v>
      </c>
      <c r="L15" s="13">
        <v>0.19458600000000004</v>
      </c>
      <c r="M15" s="13">
        <v>8.5776000000000061E-2</v>
      </c>
      <c r="N15" s="13">
        <v>6.2349999999999984E-3</v>
      </c>
    </row>
    <row r="16" spans="1:14">
      <c r="A16" s="10" t="s">
        <v>27</v>
      </c>
      <c r="B16" s="11"/>
      <c r="C16" s="12">
        <v>9.7495000000000012E-2</v>
      </c>
      <c r="D16" s="13">
        <v>0.13355599999999998</v>
      </c>
      <c r="E16" s="13">
        <v>9.0713999999999975E-2</v>
      </c>
      <c r="F16" s="13">
        <v>3.8810000000000008E-3</v>
      </c>
      <c r="G16" s="13">
        <v>9.4258000000000036E-2</v>
      </c>
      <c r="H16" s="13">
        <v>0.13893500000000003</v>
      </c>
      <c r="I16" s="13">
        <v>7.1636999999999992E-2</v>
      </c>
      <c r="J16" s="13">
        <v>3.1719999999999999E-3</v>
      </c>
      <c r="K16" s="13">
        <v>0.10762899999999999</v>
      </c>
      <c r="L16" s="13">
        <v>0.17939299999999994</v>
      </c>
      <c r="M16" s="13">
        <v>7.5021999999999978E-2</v>
      </c>
      <c r="N16" s="13">
        <v>4.3080000000000002E-3</v>
      </c>
    </row>
    <row r="17" spans="1:14">
      <c r="A17" s="14" t="s">
        <v>28</v>
      </c>
      <c r="B17" s="11"/>
      <c r="C17" s="15">
        <v>7.9465900000000061E-2</v>
      </c>
      <c r="D17" s="13">
        <v>0.10180628000000003</v>
      </c>
      <c r="E17" s="13">
        <v>0.14817844999999999</v>
      </c>
      <c r="F17" s="13">
        <v>3.37791E-3</v>
      </c>
      <c r="G17" s="13">
        <v>0.10326042999999999</v>
      </c>
      <c r="H17" s="13">
        <v>0.12840372999999997</v>
      </c>
      <c r="I17" s="13">
        <v>0.13406509999999999</v>
      </c>
      <c r="J17" s="13">
        <v>3.4406000000000003E-3</v>
      </c>
      <c r="K17" s="13">
        <v>7.1487289999999995E-2</v>
      </c>
      <c r="L17" s="13">
        <v>0.10173302999999999</v>
      </c>
      <c r="M17" s="13">
        <v>0.12175663</v>
      </c>
      <c r="N17" s="13">
        <v>3.0246499999999998E-3</v>
      </c>
    </row>
    <row r="18" spans="1:14">
      <c r="A18" s="14" t="s">
        <v>29</v>
      </c>
      <c r="B18" s="11"/>
      <c r="C18" s="15">
        <v>8.9169299999999938E-2</v>
      </c>
      <c r="D18" s="13">
        <v>0.12109287000000003</v>
      </c>
      <c r="E18" s="13">
        <v>0.10839682999999999</v>
      </c>
      <c r="F18" s="13">
        <v>4.3848600000000008E-3</v>
      </c>
      <c r="G18" s="13">
        <v>8.6502389999999998E-2</v>
      </c>
      <c r="H18" s="13">
        <v>0.12566476999999998</v>
      </c>
      <c r="I18" s="13">
        <v>6.7386069999999978E-2</v>
      </c>
      <c r="J18" s="13">
        <v>3.1348499999999998E-3</v>
      </c>
      <c r="K18" s="13">
        <v>0.10791820999999999</v>
      </c>
      <c r="L18" s="13">
        <v>0.17176158999999996</v>
      </c>
      <c r="M18" s="13">
        <v>0.10908455000000003</v>
      </c>
      <c r="N18" s="13">
        <v>5.5037100000000019E-3</v>
      </c>
    </row>
    <row r="19" spans="1:14">
      <c r="A19" s="10" t="s">
        <v>30</v>
      </c>
      <c r="B19" s="11"/>
      <c r="C19" s="12">
        <v>6.2724999999999836E-2</v>
      </c>
      <c r="D19" s="13">
        <v>9.0027999999999955E-2</v>
      </c>
      <c r="E19" s="13">
        <v>0.177257</v>
      </c>
      <c r="F19" s="13">
        <v>3.3310000000000002E-3</v>
      </c>
      <c r="G19" s="13">
        <v>5.9138000000000059E-2</v>
      </c>
      <c r="H19" s="13">
        <v>9.1376000000000013E-2</v>
      </c>
      <c r="I19" s="13">
        <v>0.13148000000000004</v>
      </c>
      <c r="J19" s="13">
        <v>1.3520000000000003E-3</v>
      </c>
      <c r="K19" s="13">
        <v>7.4241000000000043E-2</v>
      </c>
      <c r="L19" s="13">
        <v>0.14465599999999998</v>
      </c>
      <c r="M19" s="13">
        <v>0.15950800000000001</v>
      </c>
      <c r="N19" s="13">
        <v>4.9080000000000009E-3</v>
      </c>
    </row>
    <row r="20" spans="1:14">
      <c r="A20" s="14" t="s">
        <v>31</v>
      </c>
      <c r="B20" s="11"/>
      <c r="C20" s="15">
        <v>7.885380000000039E-2</v>
      </c>
      <c r="D20" s="13">
        <v>0.10456206000000001</v>
      </c>
      <c r="E20" s="13">
        <v>0.15055434999999989</v>
      </c>
      <c r="F20" s="13">
        <v>3.51469E-3</v>
      </c>
      <c r="G20" s="13">
        <v>0.10178349000000005</v>
      </c>
      <c r="H20" s="13">
        <v>0.12854064999999995</v>
      </c>
      <c r="I20" s="13">
        <v>0.13283519000000002</v>
      </c>
      <c r="J20" s="13">
        <v>3.3721200000000002E-3</v>
      </c>
      <c r="K20" s="13">
        <v>6.9573620000000003E-2</v>
      </c>
      <c r="L20" s="13">
        <v>0.10512466999999998</v>
      </c>
      <c r="M20" s="13">
        <v>0.11813371999999993</v>
      </c>
      <c r="N20" s="13">
        <v>3.1516399999999998E-3</v>
      </c>
    </row>
    <row r="21" spans="1:14">
      <c r="A21" s="10" t="s">
        <v>32</v>
      </c>
      <c r="B21" s="11"/>
      <c r="C21" s="15">
        <v>1.788100000000006E-2</v>
      </c>
      <c r="D21" s="16">
        <v>6.1458000000000006E-2</v>
      </c>
      <c r="E21" s="16">
        <v>2.7491000000000008E-2</v>
      </c>
      <c r="F21" s="16">
        <v>2.346E-3</v>
      </c>
      <c r="G21" s="16">
        <v>0.15321500000000005</v>
      </c>
      <c r="H21" s="16">
        <v>0.49695499999999992</v>
      </c>
      <c r="I21" s="16">
        <v>0.20904699999999998</v>
      </c>
      <c r="J21" s="16">
        <v>1.8998000000000001E-2</v>
      </c>
      <c r="K21" s="16">
        <v>3.7710000000000005E-3</v>
      </c>
      <c r="L21" s="16">
        <v>3.8510000000000007E-3</v>
      </c>
      <c r="M21" s="16">
        <v>4.7860000000000021E-3</v>
      </c>
      <c r="N21" s="16">
        <v>2.0100000000000003E-4</v>
      </c>
    </row>
    <row r="22" spans="1:14">
      <c r="A22" s="10" t="s">
        <v>33</v>
      </c>
      <c r="B22" s="11"/>
      <c r="C22" s="15">
        <v>8.1578999999999985E-2</v>
      </c>
      <c r="D22" s="16">
        <v>6.9919999999999982E-2</v>
      </c>
      <c r="E22" s="16">
        <v>0.12012700000000003</v>
      </c>
      <c r="F22" s="16">
        <v>3.986E-3</v>
      </c>
      <c r="G22" s="16">
        <v>9.3830000000000024E-3</v>
      </c>
      <c r="H22" s="16">
        <v>5.352E-3</v>
      </c>
      <c r="I22" s="16">
        <v>6.677999999999999E-3</v>
      </c>
      <c r="J22" s="16">
        <v>1.63E-4</v>
      </c>
      <c r="K22" s="16">
        <v>0.19612199999999988</v>
      </c>
      <c r="L22" s="16">
        <v>0.176341</v>
      </c>
      <c r="M22" s="16">
        <v>0.32163200000000003</v>
      </c>
      <c r="N22" s="16">
        <v>8.7170000000000008E-3</v>
      </c>
    </row>
    <row r="23" spans="1:14">
      <c r="A23" s="10" t="s">
        <v>34</v>
      </c>
      <c r="B23" s="10"/>
      <c r="C23" s="15">
        <v>0.12151399999999996</v>
      </c>
      <c r="D23" s="16">
        <v>0.11137599999999995</v>
      </c>
      <c r="E23" s="16">
        <v>0.12787499999999999</v>
      </c>
      <c r="F23" s="16">
        <v>5.2680000000000001E-3</v>
      </c>
      <c r="G23" s="16">
        <v>8.6786000000000016E-2</v>
      </c>
      <c r="H23" s="16">
        <v>8.9215000000000044E-2</v>
      </c>
      <c r="I23" s="16">
        <v>6.5289000000000028E-2</v>
      </c>
      <c r="J23" s="16">
        <v>2.0090000000000004E-3</v>
      </c>
      <c r="K23" s="16">
        <v>0.13238199999999997</v>
      </c>
      <c r="L23" s="16">
        <v>0.14860000000000001</v>
      </c>
      <c r="M23" s="16">
        <v>0.104174</v>
      </c>
      <c r="N23" s="16">
        <v>5.5120000000000013E-3</v>
      </c>
    </row>
    <row r="24" spans="1:14">
      <c r="A24" s="10" t="s">
        <v>35</v>
      </c>
      <c r="B24" s="10"/>
      <c r="C24" s="15">
        <v>1.2869000000000175E-2</v>
      </c>
      <c r="D24" s="16">
        <v>3.7130000000000015E-3</v>
      </c>
      <c r="E24" s="16">
        <v>0.31715699999999997</v>
      </c>
      <c r="F24" s="16">
        <v>5.2399999999999994E-4</v>
      </c>
      <c r="G24" s="16">
        <v>5.0089000000000015E-2</v>
      </c>
      <c r="H24" s="16">
        <v>6.6319999999999999E-3</v>
      </c>
      <c r="I24" s="16">
        <v>0.27746899999999997</v>
      </c>
      <c r="J24" s="16">
        <v>5.9999999999999968E-5</v>
      </c>
      <c r="K24" s="16">
        <v>1.2724000000000001E-2</v>
      </c>
      <c r="L24" s="16">
        <v>6.4290000000000042E-3</v>
      </c>
      <c r="M24" s="16">
        <v>0.311722</v>
      </c>
      <c r="N24" s="16">
        <v>6.1200000000000002E-4</v>
      </c>
    </row>
    <row r="25" spans="1:14">
      <c r="A25" s="10" t="s">
        <v>36</v>
      </c>
      <c r="B25" s="10"/>
      <c r="C25" s="15">
        <v>0.11890899999999982</v>
      </c>
      <c r="D25" s="16">
        <v>0.12479100000000001</v>
      </c>
      <c r="E25" s="16">
        <v>8.472100000000006E-2</v>
      </c>
      <c r="F25" s="16">
        <v>5.8439999999999994E-3</v>
      </c>
      <c r="G25" s="16">
        <v>0.13223899999999991</v>
      </c>
      <c r="H25" s="16">
        <v>0.13348200000000002</v>
      </c>
      <c r="I25" s="16">
        <v>6.4764000000000113E-2</v>
      </c>
      <c r="J25" s="16">
        <v>3.7519999999999988E-3</v>
      </c>
      <c r="K25" s="16">
        <v>0.11768200000000004</v>
      </c>
      <c r="L25" s="16">
        <v>0.13316600000000003</v>
      </c>
      <c r="M25" s="16">
        <v>7.5014000000000011E-2</v>
      </c>
      <c r="N25" s="16">
        <v>5.6359999999999995E-3</v>
      </c>
    </row>
    <row r="26" spans="1:14">
      <c r="A26" s="14" t="s">
        <v>37</v>
      </c>
      <c r="B26" s="10"/>
      <c r="C26" s="15">
        <v>8.4093389999999948E-2</v>
      </c>
      <c r="D26" s="16">
        <v>9.7681580000000032E-2</v>
      </c>
      <c r="E26" s="16">
        <v>0.14881920999999992</v>
      </c>
      <c r="F26" s="16">
        <v>3.6185900000000005E-3</v>
      </c>
      <c r="G26" s="16">
        <v>9.9103949999999996E-2</v>
      </c>
      <c r="H26" s="16">
        <v>0.11041002000000001</v>
      </c>
      <c r="I26" s="16">
        <v>0.12152309000000004</v>
      </c>
      <c r="J26" s="16">
        <v>3.1765500000000002E-3</v>
      </c>
      <c r="K26" s="16">
        <v>8.3393229999999971E-2</v>
      </c>
      <c r="L26" s="16">
        <v>0.11061763000000001</v>
      </c>
      <c r="M26" s="16">
        <v>0.13394507999999999</v>
      </c>
      <c r="N26" s="16">
        <v>3.6176799999999999E-3</v>
      </c>
    </row>
    <row r="27" spans="1:14">
      <c r="A27" s="14" t="s">
        <v>38</v>
      </c>
      <c r="B27" s="10"/>
      <c r="C27" s="15">
        <v>9.5837469999999786E-2</v>
      </c>
      <c r="D27" s="16">
        <v>0.10546803000000003</v>
      </c>
      <c r="E27" s="16">
        <v>0.12880173000000009</v>
      </c>
      <c r="F27" s="16">
        <v>4.2262799999999998E-3</v>
      </c>
      <c r="G27" s="16">
        <v>0.10930424000000002</v>
      </c>
      <c r="H27" s="16">
        <v>0.11723673000000001</v>
      </c>
      <c r="I27" s="16">
        <v>0.10392566999999998</v>
      </c>
      <c r="J27" s="16">
        <v>3.8677000000000004E-3</v>
      </c>
      <c r="K27" s="16">
        <v>9.4890020000000005E-2</v>
      </c>
      <c r="L27" s="16">
        <v>0.11774265000000002</v>
      </c>
      <c r="M27" s="16">
        <v>0.11453188000000003</v>
      </c>
      <c r="N27" s="16">
        <v>4.1675999999999987E-3</v>
      </c>
    </row>
    <row r="28" spans="1:14">
      <c r="A28" s="17" t="s">
        <v>39</v>
      </c>
      <c r="B28" s="18"/>
      <c r="C28" s="19">
        <v>8.8409180000000157E-2</v>
      </c>
      <c r="D28" s="20">
        <v>0.10056910999999999</v>
      </c>
      <c r="E28" s="20">
        <v>0.14146522</v>
      </c>
      <c r="F28" s="20">
        <v>3.8906599999999998E-3</v>
      </c>
      <c r="G28" s="20">
        <v>0.10269187999999997</v>
      </c>
      <c r="H28" s="20">
        <v>0.11269183000000003</v>
      </c>
      <c r="I28" s="20">
        <v>0.11543107000000002</v>
      </c>
      <c r="J28" s="20">
        <v>3.5194299999999996E-3</v>
      </c>
      <c r="K28" s="20">
        <v>8.756230999999999E-2</v>
      </c>
      <c r="L28" s="20">
        <v>0.11300045000000006</v>
      </c>
      <c r="M28" s="20">
        <v>0.12691578999999997</v>
      </c>
      <c r="N28" s="20">
        <v>3.8530700000000005E-3</v>
      </c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tabSelected="1" topLeftCell="A9" workbookViewId="0">
      <selection activeCell="L15" sqref="L15"/>
    </sheetView>
  </sheetViews>
  <sheetFormatPr defaultRowHeight="12.75"/>
  <cols>
    <col min="2" max="3" width="11.5703125" style="21" bestFit="1" customWidth="1"/>
    <col min="4" max="13" width="9.42578125" bestFit="1" customWidth="1"/>
  </cols>
  <sheetData>
    <row r="1" spans="1:9">
      <c r="B1" s="21" t="s">
        <v>40</v>
      </c>
      <c r="E1" s="23" t="s">
        <v>41</v>
      </c>
      <c r="F1" s="23" t="s">
        <v>42</v>
      </c>
      <c r="G1" s="23" t="s">
        <v>43</v>
      </c>
      <c r="H1" s="23" t="s">
        <v>44</v>
      </c>
      <c r="I1" s="23" t="s">
        <v>45</v>
      </c>
    </row>
    <row r="2" spans="1:9">
      <c r="A2" t="s">
        <v>46</v>
      </c>
      <c r="B2" s="21">
        <v>5</v>
      </c>
      <c r="C2" s="21">
        <v>21</v>
      </c>
      <c r="D2">
        <v>122</v>
      </c>
      <c r="E2" s="22">
        <f>D2/7*2</f>
        <v>34.857142857142854</v>
      </c>
      <c r="F2">
        <v>0</v>
      </c>
      <c r="G2">
        <f>(24-C2)+(B2)</f>
        <v>8</v>
      </c>
      <c r="H2">
        <f>12-B2</f>
        <v>7</v>
      </c>
      <c r="I2">
        <f>C2-12-F2</f>
        <v>9</v>
      </c>
    </row>
    <row r="3" spans="1:9">
      <c r="A3" t="s">
        <v>47</v>
      </c>
      <c r="B3" s="21">
        <v>7</v>
      </c>
      <c r="C3" s="21">
        <v>20</v>
      </c>
      <c r="D3">
        <v>121</v>
      </c>
      <c r="E3" s="22">
        <f>D3/7*2</f>
        <v>34.571428571428569</v>
      </c>
      <c r="F3">
        <v>0</v>
      </c>
      <c r="G3">
        <f>(24-C3)+(B3)</f>
        <v>11</v>
      </c>
      <c r="H3">
        <f>12-B3</f>
        <v>5</v>
      </c>
      <c r="I3">
        <f>C3-12-F3</f>
        <v>8</v>
      </c>
    </row>
    <row r="4" spans="1:9">
      <c r="A4" t="s">
        <v>48</v>
      </c>
      <c r="B4" s="21">
        <v>6</v>
      </c>
      <c r="C4" s="21">
        <v>20</v>
      </c>
      <c r="D4">
        <v>122</v>
      </c>
      <c r="E4" s="22">
        <f>D4/7*2</f>
        <v>34.857142857142854</v>
      </c>
      <c r="F4">
        <v>0</v>
      </c>
      <c r="G4">
        <f>(24-C4)+(B4)</f>
        <v>10</v>
      </c>
      <c r="H4">
        <f>12-B4</f>
        <v>6</v>
      </c>
      <c r="I4">
        <f>C4-12-F4</f>
        <v>8</v>
      </c>
    </row>
    <row r="5" spans="1:9">
      <c r="B5" s="21" t="s">
        <v>40</v>
      </c>
      <c r="E5" s="23" t="s">
        <v>49</v>
      </c>
    </row>
    <row r="6" spans="1:9">
      <c r="A6" t="s">
        <v>46</v>
      </c>
      <c r="B6" s="21">
        <v>5</v>
      </c>
      <c r="C6" s="21">
        <v>21</v>
      </c>
      <c r="E6" s="22">
        <f>D2-E2</f>
        <v>87.142857142857139</v>
      </c>
      <c r="F6">
        <v>2</v>
      </c>
      <c r="G6">
        <f>(24-C6)+(B6)</f>
        <v>8</v>
      </c>
      <c r="H6">
        <f>12-B6</f>
        <v>7</v>
      </c>
      <c r="I6">
        <f>C6-12-F6</f>
        <v>7</v>
      </c>
    </row>
    <row r="7" spans="1:9">
      <c r="A7" t="s">
        <v>47</v>
      </c>
      <c r="B7" s="21">
        <v>7</v>
      </c>
      <c r="C7" s="21">
        <v>20</v>
      </c>
      <c r="E7" s="22">
        <f>D3-E3</f>
        <v>86.428571428571431</v>
      </c>
      <c r="F7">
        <v>1.2</v>
      </c>
      <c r="G7">
        <f>(24-C7)+(B7)</f>
        <v>11</v>
      </c>
      <c r="H7">
        <f>12-B7</f>
        <v>5</v>
      </c>
      <c r="I7">
        <f>C7-12-F7</f>
        <v>6.8</v>
      </c>
    </row>
    <row r="8" spans="1:9">
      <c r="A8" t="s">
        <v>48</v>
      </c>
      <c r="B8" s="21">
        <v>6</v>
      </c>
      <c r="C8" s="21">
        <v>20</v>
      </c>
      <c r="E8" s="22">
        <f>D4-E4</f>
        <v>87.142857142857139</v>
      </c>
      <c r="F8">
        <v>1.2</v>
      </c>
      <c r="G8">
        <f>(24-C8)+(B8)</f>
        <v>10</v>
      </c>
      <c r="H8">
        <f>12-B8</f>
        <v>6</v>
      </c>
      <c r="I8">
        <f>C8-12-F8</f>
        <v>6.8</v>
      </c>
    </row>
    <row r="10" spans="1:9">
      <c r="F10">
        <f t="shared" ref="F10:I12" si="0">$E2*F2</f>
        <v>0</v>
      </c>
      <c r="G10">
        <f t="shared" si="0"/>
        <v>278.85714285714283</v>
      </c>
      <c r="H10">
        <f t="shared" si="0"/>
        <v>243.99999999999997</v>
      </c>
      <c r="I10">
        <f t="shared" si="0"/>
        <v>313.71428571428567</v>
      </c>
    </row>
    <row r="11" spans="1:9">
      <c r="F11">
        <f t="shared" si="0"/>
        <v>0</v>
      </c>
      <c r="G11">
        <f t="shared" si="0"/>
        <v>380.28571428571428</v>
      </c>
      <c r="H11">
        <f t="shared" si="0"/>
        <v>172.85714285714283</v>
      </c>
      <c r="I11">
        <f t="shared" si="0"/>
        <v>276.57142857142856</v>
      </c>
    </row>
    <row r="12" spans="1:9">
      <c r="F12">
        <f t="shared" si="0"/>
        <v>0</v>
      </c>
      <c r="G12">
        <f t="shared" si="0"/>
        <v>348.57142857142856</v>
      </c>
      <c r="H12">
        <f t="shared" si="0"/>
        <v>209.14285714285711</v>
      </c>
      <c r="I12">
        <f t="shared" si="0"/>
        <v>278.85714285714283</v>
      </c>
    </row>
    <row r="14" spans="1:9">
      <c r="F14">
        <f t="shared" ref="F14:I16" si="1">$E6*F6</f>
        <v>174.28571428571428</v>
      </c>
      <c r="G14">
        <f t="shared" si="1"/>
        <v>697.14285714285711</v>
      </c>
      <c r="H14">
        <f t="shared" si="1"/>
        <v>610</v>
      </c>
      <c r="I14">
        <f t="shared" si="1"/>
        <v>610</v>
      </c>
    </row>
    <row r="15" spans="1:9">
      <c r="F15">
        <f t="shared" si="1"/>
        <v>103.71428571428571</v>
      </c>
      <c r="G15">
        <f t="shared" si="1"/>
        <v>950.71428571428578</v>
      </c>
      <c r="H15">
        <f t="shared" si="1"/>
        <v>432.14285714285717</v>
      </c>
      <c r="I15">
        <f t="shared" si="1"/>
        <v>587.71428571428567</v>
      </c>
    </row>
    <row r="16" spans="1:9">
      <c r="F16">
        <f t="shared" si="1"/>
        <v>104.57142857142857</v>
      </c>
      <c r="G16">
        <f t="shared" si="1"/>
        <v>871.42857142857133</v>
      </c>
      <c r="H16">
        <f t="shared" si="1"/>
        <v>522.85714285714289</v>
      </c>
      <c r="I16">
        <f t="shared" si="1"/>
        <v>592.57142857142856</v>
      </c>
    </row>
    <row r="17" spans="1:13">
      <c r="E17">
        <f>SUM(F18:I20)</f>
        <v>8760</v>
      </c>
      <c r="F17" s="23" t="s">
        <v>42</v>
      </c>
      <c r="G17" s="23" t="s">
        <v>43</v>
      </c>
      <c r="H17" s="23" t="s">
        <v>44</v>
      </c>
      <c r="I17" s="23" t="s">
        <v>45</v>
      </c>
    </row>
    <row r="18" spans="1:13">
      <c r="E18" t="s">
        <v>46</v>
      </c>
      <c r="F18">
        <f>F10+F14</f>
        <v>174.28571428571428</v>
      </c>
      <c r="G18">
        <f>G10+G14</f>
        <v>976</v>
      </c>
      <c r="H18">
        <f>H10+H14</f>
        <v>854</v>
      </c>
      <c r="I18">
        <f>I10+I14</f>
        <v>923.71428571428567</v>
      </c>
    </row>
    <row r="19" spans="1:13">
      <c r="E19" t="s">
        <v>47</v>
      </c>
      <c r="F19">
        <f t="shared" ref="F19:I20" si="2">F11+F15</f>
        <v>103.71428571428571</v>
      </c>
      <c r="G19">
        <f t="shared" si="2"/>
        <v>1331</v>
      </c>
      <c r="H19">
        <f t="shared" si="2"/>
        <v>605</v>
      </c>
      <c r="I19">
        <f t="shared" si="2"/>
        <v>864.28571428571422</v>
      </c>
    </row>
    <row r="20" spans="1:13">
      <c r="E20" t="s">
        <v>48</v>
      </c>
      <c r="F20">
        <f t="shared" si="2"/>
        <v>104.57142857142857</v>
      </c>
      <c r="G20">
        <f t="shared" si="2"/>
        <v>1220</v>
      </c>
      <c r="H20">
        <f t="shared" si="2"/>
        <v>732</v>
      </c>
      <c r="I20">
        <f t="shared" si="2"/>
        <v>871.42857142857133</v>
      </c>
    </row>
    <row r="22" spans="1:13">
      <c r="E22" t="s">
        <v>46</v>
      </c>
      <c r="F22">
        <f t="shared" ref="F22:I24" si="3">F18/$E$17</f>
        <v>1.9895629484670579E-2</v>
      </c>
      <c r="G22">
        <f t="shared" si="3"/>
        <v>0.11141552511415526</v>
      </c>
      <c r="H22">
        <f t="shared" si="3"/>
        <v>9.7488584474885842E-2</v>
      </c>
      <c r="I22">
        <f t="shared" si="3"/>
        <v>0.10544683626875408</v>
      </c>
    </row>
    <row r="23" spans="1:13">
      <c r="E23" t="s">
        <v>47</v>
      </c>
      <c r="F23">
        <f t="shared" si="3"/>
        <v>1.1839530332681017E-2</v>
      </c>
      <c r="G23">
        <f t="shared" si="3"/>
        <v>0.1519406392694064</v>
      </c>
      <c r="H23">
        <f t="shared" si="3"/>
        <v>6.9063926940639273E-2</v>
      </c>
      <c r="I23">
        <f t="shared" si="3"/>
        <v>9.8662752772341808E-2</v>
      </c>
    </row>
    <row r="24" spans="1:13">
      <c r="E24" t="s">
        <v>48</v>
      </c>
      <c r="F24">
        <f t="shared" si="3"/>
        <v>1.1937377690802348E-2</v>
      </c>
      <c r="G24">
        <f t="shared" si="3"/>
        <v>0.13926940639269406</v>
      </c>
      <c r="H24">
        <f t="shared" si="3"/>
        <v>8.3561643835616442E-2</v>
      </c>
      <c r="I24">
        <f t="shared" si="3"/>
        <v>9.9478147423352897E-2</v>
      </c>
    </row>
    <row r="26" spans="1:13"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  <c r="M26" s="1" t="s">
        <v>0</v>
      </c>
    </row>
    <row r="27" spans="1:13"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</row>
    <row r="28" spans="1:13">
      <c r="B28" s="2" t="s">
        <v>13</v>
      </c>
      <c r="C28" s="2" t="s">
        <v>13</v>
      </c>
      <c r="D28" s="2" t="s">
        <v>13</v>
      </c>
      <c r="E28" s="2" t="s">
        <v>13</v>
      </c>
      <c r="F28" s="2" t="s">
        <v>13</v>
      </c>
      <c r="G28" s="2" t="s">
        <v>13</v>
      </c>
      <c r="H28" s="2" t="s">
        <v>13</v>
      </c>
      <c r="I28" s="2" t="s">
        <v>13</v>
      </c>
      <c r="J28" s="2" t="s">
        <v>13</v>
      </c>
      <c r="K28" s="2" t="s">
        <v>13</v>
      </c>
      <c r="L28" s="2" t="s">
        <v>13</v>
      </c>
      <c r="M28" s="2" t="s">
        <v>13</v>
      </c>
    </row>
    <row r="29" spans="1:13">
      <c r="A29" s="23" t="s">
        <v>50</v>
      </c>
      <c r="B29" s="24">
        <v>8.2191780821917804E-2</v>
      </c>
      <c r="C29" s="24">
        <v>9.5662100456621005E-2</v>
      </c>
      <c r="D29" s="24">
        <v>0.15319634703196347</v>
      </c>
      <c r="E29" s="24">
        <v>3.1963470319634705E-3</v>
      </c>
      <c r="F29" s="24">
        <v>9.7488584474885842E-2</v>
      </c>
      <c r="G29" s="24">
        <v>0.10867579908675799</v>
      </c>
      <c r="H29" s="24">
        <v>0.12534246575342467</v>
      </c>
      <c r="I29" s="24">
        <v>2.7397260273972603E-3</v>
      </c>
      <c r="J29" s="24">
        <v>8.1506849315068491E-2</v>
      </c>
      <c r="K29" s="24">
        <v>0.10867579908675799</v>
      </c>
      <c r="L29" s="24">
        <v>0.13812785388127855</v>
      </c>
      <c r="M29" s="24">
        <v>3.1963470319634705E-3</v>
      </c>
    </row>
    <row r="30" spans="1:13">
      <c r="A30" s="23" t="s">
        <v>51</v>
      </c>
      <c r="B30" s="25">
        <f>H24</f>
        <v>8.3561643835616442E-2</v>
      </c>
      <c r="C30" s="25">
        <f>I24</f>
        <v>9.9478147423352897E-2</v>
      </c>
      <c r="D30" s="25">
        <f>G24</f>
        <v>0.13926940639269406</v>
      </c>
      <c r="E30" s="25">
        <f>F24</f>
        <v>1.1937377690802348E-2</v>
      </c>
      <c r="F30" s="25">
        <f>H22</f>
        <v>9.7488584474885842E-2</v>
      </c>
      <c r="G30" s="25">
        <f>I22</f>
        <v>0.10544683626875408</v>
      </c>
      <c r="H30" s="25">
        <f>G22</f>
        <v>0.11141552511415526</v>
      </c>
      <c r="I30" s="25">
        <f>F22</f>
        <v>1.9895629484670579E-2</v>
      </c>
      <c r="J30" s="25">
        <f>H23</f>
        <v>6.9063926940639273E-2</v>
      </c>
      <c r="K30" s="25">
        <f>I23</f>
        <v>9.8662752772341808E-2</v>
      </c>
      <c r="L30" s="25">
        <f>G23</f>
        <v>0.1519406392694064</v>
      </c>
      <c r="M30" s="25">
        <f>F23</f>
        <v>1.1839530332681017E-2</v>
      </c>
    </row>
    <row r="32" spans="1:13">
      <c r="B32" s="25"/>
    </row>
    <row r="33" spans="2:2">
      <c r="B33" s="25"/>
    </row>
    <row r="34" spans="2:2">
      <c r="B34" s="25"/>
    </row>
    <row r="35" spans="2:2">
      <c r="B35" s="25"/>
    </row>
    <row r="36" spans="2:2">
      <c r="B36" s="25"/>
    </row>
    <row r="37" spans="2:2">
      <c r="B37" s="25"/>
    </row>
    <row r="38" spans="2:2">
      <c r="B38" s="25"/>
    </row>
    <row r="39" spans="2:2">
      <c r="B39" s="25"/>
    </row>
    <row r="40" spans="2:2">
      <c r="B40" s="25"/>
    </row>
    <row r="41" spans="2:2">
      <c r="B41" s="25"/>
    </row>
    <row r="42" spans="2:2">
      <c r="B42" s="25"/>
    </row>
    <row r="43" spans="2:2">
      <c r="B43" s="25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2024-12-17T17:04:56+00:00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lcf76f155ced4ddcb4097134ff3c332f xmlns="896f0c13-6db0-45eb-9390-ae6c0027ea5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D01357E587A4FA86952B3800C7D45" ma:contentTypeVersion="13" ma:contentTypeDescription="Create a new document." ma:contentTypeScope="" ma:versionID="6cd25004fa94ba6ed49c2b6f5ed84548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896f0c13-6db0-45eb-9390-ae6c0027ea52" targetNamespace="http://schemas.microsoft.com/office/2006/metadata/properties" ma:root="true" ma:fieldsID="817288bdc3cdd01ef4ea17fe15125d41" ns1:_="" ns2:_="" ns3:_="" ns4:_="" ns5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896f0c13-6db0-45eb-9390-ae6c0027ea52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535c7321-e994-409f-bcb9-83faae3497e5}" ma:internalName="TaxCatchAllLabel" ma:readOnly="true" ma:showField="CatchAllDataLabel" ma:web="81c1b7e6-945d-466d-a60e-636c8e89b6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535c7321-e994-409f-bcb9-83faae3497e5}" ma:internalName="TaxCatchAll" ma:showField="CatchAllData" ma:web="81c1b7e6-945d-466d-a60e-636c8e89b6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f0c13-6db0-45eb-9390-ae6c0027e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CDD477-4723-45C8-8363-F18B84EBD7D0}"/>
</file>

<file path=customXml/itemProps2.xml><?xml version="1.0" encoding="utf-8"?>
<ds:datastoreItem xmlns:ds="http://schemas.openxmlformats.org/officeDocument/2006/customXml" ds:itemID="{E34EB96C-F642-4491-9FB0-1053F6CDF284}"/>
</file>

<file path=customXml/itemProps3.xml><?xml version="1.0" encoding="utf-8"?>
<ds:datastoreItem xmlns:ds="http://schemas.openxmlformats.org/officeDocument/2006/customXml" ds:itemID="{924998F9-F3C1-42B0-961E-0EFF46417FE6}"/>
</file>

<file path=customXml/itemProps4.xml><?xml version="1.0" encoding="utf-8"?>
<ds:datastoreItem xmlns:ds="http://schemas.openxmlformats.org/officeDocument/2006/customXml" ds:itemID="{153389CA-3551-45F4-B99C-BF9E668D4D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OnLocation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Less Goudarzi;Kaplan.Ozge@epa.gov</dc:creator>
  <cp:keywords/>
  <dc:description/>
  <cp:lastModifiedBy>Dodder, Rebecca</cp:lastModifiedBy>
  <cp:revision/>
  <dcterms:created xsi:type="dcterms:W3CDTF">2007-12-13T23:13:35Z</dcterms:created>
  <dcterms:modified xsi:type="dcterms:W3CDTF">2025-05-02T12:55:37Z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0x010100C63D01357E587A4FA86952B3800C7D45</vt:lpwstr>
  </property>
  <property fmtid="{D5CDD505-2E9C-101B-9397-08002B2CF9AE}" pid="3" name="TaxKeyword">
    <vt:lpwstr/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MediaServiceImageTags">
    <vt:lpwstr/>
  </property>
  <property fmtid="{D5CDD505-2E9C-101B-9397-08002B2CF9AE}" pid="7" name="e3f09c3df709400db2417a7161762d62">
    <vt:lpwstr/>
  </property>
  <property fmtid="{D5CDD505-2E9C-101B-9397-08002B2CF9AE}" pid="9" name="EPA_x0020_Subject">
    <vt:lpwstr/>
  </property>
  <property fmtid="{D5CDD505-2E9C-101B-9397-08002B2CF9AE}" pid="10" name="EPA Subject">
    <vt:lpwstr/>
  </property>
</Properties>
</file>