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colors3.xml" ContentType="application/vnd.ms-office.chartcolor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searchtriangleinstitute-my.sharepoint.com/personal/kaw_rti_org/Documents/Desktop/EPA Waste Infrastructure Resiliency/Davenport/MSW DSTv2 Final Scenario Results/"/>
    </mc:Choice>
  </mc:AlternateContent>
  <xr:revisionPtr revIDLastSave="26" documentId="8_{75449D67-366C-4928-912E-71D0EDAC27B3}" xr6:coauthVersionLast="47" xr6:coauthVersionMax="47" xr10:uidLastSave="{7C9F96DC-8B4C-47FC-A75F-B9BA641E0278}"/>
  <bookViews>
    <workbookView xWindow="-110" yWindow="-110" windowWidth="19420" windowHeight="10420" activeTab="4" xr2:uid="{5987AB42-E644-4A45-85E4-4C49198CF9DD}"/>
  </bookViews>
  <sheets>
    <sheet name="Landfill" sheetId="1" r:id="rId1"/>
    <sheet name="Current Recycling" sheetId="2" r:id="rId2"/>
    <sheet name="Max Recycling" sheetId="3" r:id="rId3"/>
    <sheet name="Summary" sheetId="4" r:id="rId4"/>
    <sheet name="Char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3" i="5"/>
  <c r="C14" i="5"/>
  <c r="C15" i="5"/>
  <c r="C16" i="5"/>
  <c r="C11" i="5"/>
  <c r="H16" i="5"/>
  <c r="H15" i="5"/>
  <c r="H14" i="5"/>
  <c r="H13" i="5"/>
  <c r="H12" i="5"/>
  <c r="H11" i="5"/>
  <c r="G31" i="5"/>
  <c r="F31" i="5"/>
  <c r="C6" i="5" l="1"/>
  <c r="D6" i="5"/>
  <c r="E6" i="5"/>
  <c r="F6" i="5"/>
  <c r="G6" i="5"/>
  <c r="H6" i="5"/>
  <c r="I6" i="5"/>
  <c r="C5" i="5"/>
  <c r="D5" i="5"/>
  <c r="E5" i="5"/>
  <c r="F5" i="5"/>
  <c r="G5" i="5"/>
  <c r="H5" i="5"/>
  <c r="I5" i="5"/>
  <c r="C4" i="5"/>
  <c r="D4" i="5"/>
  <c r="E4" i="5"/>
  <c r="F4" i="5"/>
  <c r="G4" i="5"/>
  <c r="H4" i="5"/>
  <c r="I4" i="5"/>
  <c r="H21" i="5"/>
  <c r="I21" i="5"/>
  <c r="C23" i="5"/>
  <c r="D16" i="5"/>
  <c r="D23" i="5" s="1"/>
  <c r="E16" i="5"/>
  <c r="E23" i="5" s="1"/>
  <c r="F16" i="5"/>
  <c r="F23" i="5" s="1"/>
  <c r="G16" i="5"/>
  <c r="G23" i="5" s="1"/>
  <c r="H23" i="5"/>
  <c r="I16" i="5"/>
  <c r="I23" i="5" s="1"/>
  <c r="C22" i="5"/>
  <c r="D37" i="5" s="1"/>
  <c r="D15" i="5"/>
  <c r="D22" i="5" s="1"/>
  <c r="E15" i="5"/>
  <c r="E22" i="5" s="1"/>
  <c r="F15" i="5"/>
  <c r="F22" i="5" s="1"/>
  <c r="G15" i="5"/>
  <c r="G22" i="5" s="1"/>
  <c r="H22" i="5"/>
  <c r="I15" i="5"/>
  <c r="I22" i="5" s="1"/>
  <c r="C21" i="5"/>
  <c r="D14" i="5"/>
  <c r="D21" i="5" s="1"/>
  <c r="E14" i="5"/>
  <c r="E21" i="5" s="1"/>
  <c r="F14" i="5"/>
  <c r="F21" i="5" s="1"/>
  <c r="G14" i="5"/>
  <c r="G21" i="5" s="1"/>
  <c r="I14" i="5"/>
  <c r="C20" i="5"/>
  <c r="D13" i="5"/>
  <c r="D20" i="5" s="1"/>
  <c r="E13" i="5"/>
  <c r="E20" i="5" s="1"/>
  <c r="F13" i="5"/>
  <c r="F20" i="5" s="1"/>
  <c r="G13" i="5"/>
  <c r="G20" i="5" s="1"/>
  <c r="H20" i="5"/>
  <c r="I13" i="5"/>
  <c r="I20" i="5" s="1"/>
  <c r="C19" i="5"/>
  <c r="C28" i="5" s="1"/>
  <c r="D12" i="5"/>
  <c r="D19" i="5" s="1"/>
  <c r="E12" i="5"/>
  <c r="E19" i="5" s="1"/>
  <c r="F12" i="5"/>
  <c r="F19" i="5" s="1"/>
  <c r="G12" i="5"/>
  <c r="G19" i="5" s="1"/>
  <c r="H19" i="5"/>
  <c r="I12" i="5"/>
  <c r="I19" i="5" s="1"/>
  <c r="D11" i="5"/>
  <c r="D18" i="5" s="1"/>
  <c r="E11" i="5"/>
  <c r="E18" i="5" s="1"/>
  <c r="F11" i="5"/>
  <c r="F18" i="5" s="1"/>
  <c r="G11" i="5"/>
  <c r="G18" i="5" s="1"/>
  <c r="H18" i="5"/>
  <c r="R37" i="5" s="1"/>
  <c r="I11" i="5"/>
  <c r="I18" i="5" s="1"/>
  <c r="D4" i="4"/>
  <c r="C4" i="4"/>
  <c r="B4" i="4"/>
  <c r="B5" i="4"/>
  <c r="B2" i="3"/>
  <c r="H2" i="3"/>
  <c r="D2" i="3"/>
  <c r="E2" i="3"/>
  <c r="F2" i="3"/>
  <c r="C2" i="3"/>
  <c r="B2" i="2"/>
  <c r="H2" i="2"/>
  <c r="D2" i="2"/>
  <c r="E2" i="2"/>
  <c r="F2" i="2"/>
  <c r="C2" i="2"/>
  <c r="G2" i="3"/>
  <c r="G2" i="2"/>
  <c r="C27" i="5" l="1"/>
  <c r="C37" i="5"/>
  <c r="T37" i="5"/>
  <c r="S37" i="5"/>
  <c r="C18" i="5"/>
  <c r="B37" i="5" s="1"/>
  <c r="D5" i="4"/>
  <c r="H4" i="4" s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C6" i="4"/>
  <c r="C10" i="4"/>
  <c r="C14" i="4"/>
  <c r="C16" i="4"/>
  <c r="C18" i="4"/>
  <c r="C20" i="4"/>
  <c r="C22" i="4"/>
  <c r="C24" i="4"/>
  <c r="C26" i="4"/>
  <c r="F4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C25" i="4"/>
  <c r="C23" i="4"/>
  <c r="C21" i="4"/>
  <c r="C19" i="4"/>
  <c r="C17" i="4"/>
  <c r="C15" i="4"/>
  <c r="C13" i="4"/>
  <c r="C12" i="4"/>
  <c r="C11" i="4"/>
  <c r="C9" i="4"/>
  <c r="C8" i="4"/>
  <c r="C7" i="4"/>
  <c r="C5" i="4"/>
  <c r="G4" i="4" s="1"/>
  <c r="C26" i="5" l="1"/>
  <c r="C25" i="5"/>
</calcChain>
</file>

<file path=xl/sharedStrings.xml><?xml version="1.0" encoding="utf-8"?>
<sst xmlns="http://schemas.openxmlformats.org/spreadsheetml/2006/main" count="194" uniqueCount="57">
  <si>
    <t>Collection</t>
  </si>
  <si>
    <t>Landfill</t>
  </si>
  <si>
    <t>Impacts</t>
  </si>
  <si>
    <t>Total</t>
  </si>
  <si>
    <t>Transportation</t>
  </si>
  <si>
    <t>Separation</t>
  </si>
  <si>
    <t>Composting</t>
  </si>
  <si>
    <t>Reprocessing</t>
  </si>
  <si>
    <t>LF1</t>
  </si>
  <si>
    <t>C Emissions Positive; C Storage Neutral  20 AR5 - 2013 (kg CO2-eq)</t>
  </si>
  <si>
    <t>cumulative energy demand fossil non-renewable energy resources, fossil (MJ-Eq.)</t>
  </si>
  <si>
    <t>TRACI environmental impact acidification (moles of H+-Eq)</t>
  </si>
  <si>
    <t>TRACI environmental impact eutrophication (kg N-Eq.)</t>
  </si>
  <si>
    <t>TRACI environmental impact photochemical oxidation (kg NOx-Eq)</t>
  </si>
  <si>
    <t>USEtox ecotoxicity total (CTUe)</t>
  </si>
  <si>
    <t>USEtox human toxicity total (CTUh)</t>
  </si>
  <si>
    <t>CO2-Fossil (kg)</t>
  </si>
  <si>
    <t>CO2-Biogenic (kg)</t>
  </si>
  <si>
    <t>CO2-Stored (kg)</t>
  </si>
  <si>
    <t>CH4-Fossil (kg)</t>
  </si>
  <si>
    <t>CH4-Biogenic (kg)</t>
  </si>
  <si>
    <t>N2O (kg)</t>
  </si>
  <si>
    <t>CO (kg)</t>
  </si>
  <si>
    <t>NOx (kg)</t>
  </si>
  <si>
    <t>SOx (kg)</t>
  </si>
  <si>
    <t>PM&gt;10 (kg)</t>
  </si>
  <si>
    <t>PM10 (kg)</t>
  </si>
  <si>
    <t>PM2.5 (kg)</t>
  </si>
  <si>
    <t>NMVOC (kg)</t>
  </si>
  <si>
    <t>Lead (kg)</t>
  </si>
  <si>
    <t>Cost ($)</t>
  </si>
  <si>
    <t xml:space="preserve">Landfill Only </t>
  </si>
  <si>
    <t>C Emissions Positive; C Storage Neutral  100 AR5 - 2013 (kg CO2-eq)</t>
  </si>
  <si>
    <t>Current Recycling</t>
  </si>
  <si>
    <t>Maximum Recycling</t>
  </si>
  <si>
    <t>Summary of Recycling Scenario Results</t>
  </si>
  <si>
    <t>Landfill Only</t>
  </si>
  <si>
    <t>Cumulative energy demand fossil non-renewable energy resources(MJ-Eq)</t>
  </si>
  <si>
    <t>Current Recycling and WTE</t>
  </si>
  <si>
    <t>Maximum Recycling and WTE</t>
  </si>
  <si>
    <t>Net Total</t>
  </si>
  <si>
    <t>MTCO2e</t>
  </si>
  <si>
    <t>Landfill Only 20</t>
  </si>
  <si>
    <t>Landfill Only 100</t>
  </si>
  <si>
    <t>Current Recycling 20</t>
  </si>
  <si>
    <t>Current Recycling 100</t>
  </si>
  <si>
    <t>Maximum Recycling 20</t>
  </si>
  <si>
    <t>Maximum Recycling 100</t>
  </si>
  <si>
    <t xml:space="preserve">Current Recycling </t>
  </si>
  <si>
    <t xml:space="preserve">Maximum Recycling </t>
  </si>
  <si>
    <t>100 year methane GWP</t>
  </si>
  <si>
    <t>20 year methane GWP</t>
  </si>
  <si>
    <t>savings per current</t>
  </si>
  <si>
    <t>savings per max</t>
  </si>
  <si>
    <t>No Recycling</t>
  </si>
  <si>
    <t>Current Recycling (31%)</t>
  </si>
  <si>
    <t>Maximum Recycling (65%)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</si>
</sst>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3" fontId="4" fillId="0" borderId="0" xfId="0" applyNumberFormat="1" applyFont="1" applyAlignment="1">
      <alignment wrapText="1"/>
    </xf>
    <xf numFmtId="3" fontId="2" fillId="0" borderId="0" xfId="0" applyNumberFormat="1" applyFont="1" applyAlignment="1">
      <alignment horizontal="center"/>
    </xf>
    <xf numFmtId="3" fontId="0" fillId="0" borderId="0" xfId="0" applyNumberFormat="1"/>
    <xf numFmtId="3" fontId="5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3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/>
    <xf numFmtId="3" fontId="5" fillId="0" borderId="0" xfId="0" applyNumberFormat="1" applyFont="1"/>
    <xf numFmtId="3" fontId="8" fillId="0" borderId="0" xfId="0" applyNumberFormat="1" applyFont="1"/>
    <xf numFmtId="3" fontId="4" fillId="0" borderId="0" xfId="0" applyNumberFormat="1" applyFont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3" borderId="0" xfId="0" applyFont="1" applyFill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3" borderId="0" xfId="0" applyFont="1" applyFill="1" applyAlignment="1">
      <alignment horizontal="right"/>
    </xf>
    <xf numFmtId="3" fontId="2" fillId="3" borderId="0" xfId="0" applyNumberFormat="1" applyFont="1" applyFill="1"/>
    <xf numFmtId="0" fontId="6" fillId="0" borderId="0" xfId="0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4" borderId="0" xfId="0" applyFont="1" applyFill="1"/>
    <xf numFmtId="3" fontId="0" fillId="4" borderId="0" xfId="0" applyNumberFormat="1" applyFill="1"/>
    <xf numFmtId="0" fontId="0" fillId="4" borderId="0" xfId="0" applyFill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No Recycling</c:v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Charts!$C$3:$I$3</c15:sqref>
                  </c15:fullRef>
                </c:ext>
              </c:extLst>
              <c:f>(Charts!$C$3:$D$3,Charts!$F$3:$I$3)</c:f>
              <c:strCache>
                <c:ptCount val="6"/>
                <c:pt idx="0">
                  <c:v>Net Total</c:v>
                </c:pt>
                <c:pt idx="1">
                  <c:v>Collection</c:v>
                </c:pt>
                <c:pt idx="2">
                  <c:v>Separation</c:v>
                </c:pt>
                <c:pt idx="3">
                  <c:v>Composting</c:v>
                </c:pt>
                <c:pt idx="4">
                  <c:v>Landfill</c:v>
                </c:pt>
                <c:pt idx="5">
                  <c:v>Reprocessing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Charts!$C$4:$I$4</c15:sqref>
                  </c15:fullRef>
                </c:ext>
              </c:extLst>
              <c:f>(Charts!$C$4:$D$4,Charts!$F$4:$I$4)</c:f>
              <c:numCache>
                <c:formatCode>#,##0</c:formatCode>
                <c:ptCount val="6"/>
                <c:pt idx="0">
                  <c:v>5522021.9752007071</c:v>
                </c:pt>
                <c:pt idx="1">
                  <c:v>4282279.9295554291</c:v>
                </c:pt>
                <c:pt idx="2">
                  <c:v>0</c:v>
                </c:pt>
                <c:pt idx="3">
                  <c:v>0</c:v>
                </c:pt>
                <c:pt idx="4">
                  <c:v>1239742.0456452775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4-4799-AE97-1BFCDD02BC22}"/>
            </c:ext>
          </c:extLst>
        </c:ser>
        <c:ser>
          <c:idx val="1"/>
          <c:order val="1"/>
          <c:tx>
            <c:v>Current Recycling (21%)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Charts!$C$3:$I$3</c15:sqref>
                  </c15:fullRef>
                </c:ext>
              </c:extLst>
              <c:f>(Charts!$C$3:$D$3,Charts!$F$3:$I$3)</c:f>
              <c:strCache>
                <c:ptCount val="6"/>
                <c:pt idx="0">
                  <c:v>Net Total</c:v>
                </c:pt>
                <c:pt idx="1">
                  <c:v>Collection</c:v>
                </c:pt>
                <c:pt idx="2">
                  <c:v>Separation</c:v>
                </c:pt>
                <c:pt idx="3">
                  <c:v>Composting</c:v>
                </c:pt>
                <c:pt idx="4">
                  <c:v>Landfill</c:v>
                </c:pt>
                <c:pt idx="5">
                  <c:v>Reprocessing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Charts!$C$5:$I$5</c15:sqref>
                  </c15:fullRef>
                </c:ext>
              </c:extLst>
              <c:f>(Charts!$C$5:$D$5,Charts!$F$5:$I$5)</c:f>
              <c:numCache>
                <c:formatCode>#,##0</c:formatCode>
                <c:ptCount val="6"/>
                <c:pt idx="0">
                  <c:v>13742474.880454328</c:v>
                </c:pt>
                <c:pt idx="1">
                  <c:v>13700209.210321391</c:v>
                </c:pt>
                <c:pt idx="2">
                  <c:v>260670.25990912993</c:v>
                </c:pt>
                <c:pt idx="3">
                  <c:v>250901.62661292127</c:v>
                </c:pt>
                <c:pt idx="4">
                  <c:v>971170.34106138803</c:v>
                </c:pt>
                <c:pt idx="5">
                  <c:v>-1443787.1214437869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04-4799-AE97-1BFCDD02BC22}"/>
            </c:ext>
          </c:extLst>
        </c:ser>
        <c:ser>
          <c:idx val="2"/>
          <c:order val="2"/>
          <c:tx>
            <c:v>Maximum Recycling (65%)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Charts!$C$3:$I$3</c15:sqref>
                  </c15:fullRef>
                </c:ext>
              </c:extLst>
              <c:f>(Charts!$C$3:$D$3,Charts!$F$3:$I$3)</c:f>
              <c:strCache>
                <c:ptCount val="6"/>
                <c:pt idx="0">
                  <c:v>Net Total</c:v>
                </c:pt>
                <c:pt idx="1">
                  <c:v>Collection</c:v>
                </c:pt>
                <c:pt idx="2">
                  <c:v>Separation</c:v>
                </c:pt>
                <c:pt idx="3">
                  <c:v>Composting</c:v>
                </c:pt>
                <c:pt idx="4">
                  <c:v>Landfill</c:v>
                </c:pt>
                <c:pt idx="5">
                  <c:v>Reprocessing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Charts!$C$6:$I$6</c15:sqref>
                  </c15:fullRef>
                </c:ext>
              </c:extLst>
              <c:f>(Charts!$C$6:$D$6,Charts!$F$6:$I$6)</c:f>
              <c:numCache>
                <c:formatCode>#,##0</c:formatCode>
                <c:ptCount val="6"/>
                <c:pt idx="0">
                  <c:v>12147836.994971042</c:v>
                </c:pt>
                <c:pt idx="1">
                  <c:v>13872401.246851444</c:v>
                </c:pt>
                <c:pt idx="2">
                  <c:v>635781.12172958499</c:v>
                </c:pt>
                <c:pt idx="3">
                  <c:v>501803.25322584255</c:v>
                </c:pt>
                <c:pt idx="4">
                  <c:v>651441.74079760839</c:v>
                </c:pt>
                <c:pt idx="5">
                  <c:v>-3521432.0035214322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04-4799-AE97-1BFCDD02B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744456"/>
        <c:axId val="283752328"/>
      </c:barChart>
      <c:catAx>
        <c:axId val="28374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752328"/>
        <c:crosses val="autoZero"/>
        <c:auto val="1"/>
        <c:lblAlgn val="ctr"/>
        <c:lblOffset val="100"/>
        <c:noMultiLvlLbl val="0"/>
      </c:catAx>
      <c:valAx>
        <c:axId val="283752328"/>
        <c:scaling>
          <c:orientation val="minMax"/>
          <c:max val="20000000"/>
          <c:min val="-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74445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407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$ Millions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Charts!$A$18</c:f>
              <c:strCache>
                <c:ptCount val="1"/>
                <c:pt idx="0">
                  <c:v>Landfill Only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Charts!$C$10:$I$10</c15:sqref>
                  </c15:fullRef>
                </c:ext>
              </c:extLst>
              <c:f>(Charts!$C$10:$D$10,Charts!$F$10:$I$10)</c:f>
              <c:strCache>
                <c:ptCount val="6"/>
                <c:pt idx="0">
                  <c:v>Net Total</c:v>
                </c:pt>
                <c:pt idx="1">
                  <c:v>Collection</c:v>
                </c:pt>
                <c:pt idx="2">
                  <c:v>Separation</c:v>
                </c:pt>
                <c:pt idx="3">
                  <c:v>Composting</c:v>
                </c:pt>
                <c:pt idx="4">
                  <c:v>Landfill</c:v>
                </c:pt>
                <c:pt idx="5">
                  <c:v>Reprocessing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Charts!$C$18:$I$18</c15:sqref>
                  </c15:fullRef>
                </c:ext>
              </c:extLst>
              <c:f>(Charts!$C$18:$D$18,Charts!$F$18:$I$18)</c:f>
              <c:numCache>
                <c:formatCode>#,##0</c:formatCode>
                <c:ptCount val="6"/>
                <c:pt idx="0">
                  <c:v>90317.632647567239</c:v>
                </c:pt>
                <c:pt idx="1">
                  <c:v>4848.1412515009715</c:v>
                </c:pt>
                <c:pt idx="2">
                  <c:v>0</c:v>
                </c:pt>
                <c:pt idx="3">
                  <c:v>0</c:v>
                </c:pt>
                <c:pt idx="4">
                  <c:v>85469.491396066267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1-4629-82DC-016BBE8C922D}"/>
            </c:ext>
          </c:extLst>
        </c:ser>
        <c:ser>
          <c:idx val="1"/>
          <c:order val="1"/>
          <c:tx>
            <c:strRef>
              <c:f>Charts!$A$20</c:f>
              <c:strCache>
                <c:ptCount val="1"/>
                <c:pt idx="0">
                  <c:v>Current Recycling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Charts!$C$10:$I$10</c15:sqref>
                  </c15:fullRef>
                </c:ext>
              </c:extLst>
              <c:f>(Charts!$C$10:$D$10,Charts!$F$10:$I$10)</c:f>
              <c:strCache>
                <c:ptCount val="6"/>
                <c:pt idx="0">
                  <c:v>Net Total</c:v>
                </c:pt>
                <c:pt idx="1">
                  <c:v>Collection</c:v>
                </c:pt>
                <c:pt idx="2">
                  <c:v>Separation</c:v>
                </c:pt>
                <c:pt idx="3">
                  <c:v>Composting</c:v>
                </c:pt>
                <c:pt idx="4">
                  <c:v>Landfill</c:v>
                </c:pt>
                <c:pt idx="5">
                  <c:v>Reprocessing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Charts!$C$20:$I$20</c15:sqref>
                  </c15:fullRef>
                </c:ext>
              </c:extLst>
              <c:f>(Charts!$C$20:$D$20,Charts!$F$20:$I$20)</c:f>
              <c:numCache>
                <c:formatCode>#,##0</c:formatCode>
                <c:ptCount val="6"/>
                <c:pt idx="0">
                  <c:v>53708.946015287926</c:v>
                </c:pt>
                <c:pt idx="1">
                  <c:v>11931.342817021157</c:v>
                </c:pt>
                <c:pt idx="2">
                  <c:v>167.61394645999289</c:v>
                </c:pt>
                <c:pt idx="3">
                  <c:v>1384.1978684433525</c:v>
                </c:pt>
                <c:pt idx="4">
                  <c:v>57039.06154914933</c:v>
                </c:pt>
                <c:pt idx="5">
                  <c:v>-16813.945012734614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1-4629-82DC-016BBE8C922D}"/>
            </c:ext>
          </c:extLst>
        </c:ser>
        <c:ser>
          <c:idx val="2"/>
          <c:order val="2"/>
          <c:tx>
            <c:strRef>
              <c:f>Charts!$A$22</c:f>
              <c:strCache>
                <c:ptCount val="1"/>
                <c:pt idx="0">
                  <c:v>Maximum Recycling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Charts!$C$10:$I$10</c15:sqref>
                  </c15:fullRef>
                </c:ext>
              </c:extLst>
              <c:f>(Charts!$C$10:$D$10,Charts!$F$10:$I$10)</c:f>
              <c:strCache>
                <c:ptCount val="6"/>
                <c:pt idx="0">
                  <c:v>Net Total</c:v>
                </c:pt>
                <c:pt idx="1">
                  <c:v>Collection</c:v>
                </c:pt>
                <c:pt idx="2">
                  <c:v>Separation</c:v>
                </c:pt>
                <c:pt idx="3">
                  <c:v>Composting</c:v>
                </c:pt>
                <c:pt idx="4">
                  <c:v>Landfill</c:v>
                </c:pt>
                <c:pt idx="5">
                  <c:v>Reprocessing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Charts!$C$22:$I$22</c15:sqref>
                  </c15:fullRef>
                </c:ext>
              </c:extLst>
              <c:f>(Charts!$C$22:$D$22,Charts!$F$22:$I$22)</c:f>
              <c:numCache>
                <c:formatCode>#,##0</c:formatCode>
                <c:ptCount val="6"/>
                <c:pt idx="0">
                  <c:v>7516.8609861320701</c:v>
                </c:pt>
                <c:pt idx="1">
                  <c:v>12426.018336497162</c:v>
                </c:pt>
                <c:pt idx="2">
                  <c:v>408.81450356095803</c:v>
                </c:pt>
                <c:pt idx="3">
                  <c:v>2768.395736886705</c:v>
                </c:pt>
                <c:pt idx="4">
                  <c:v>32921.60866428291</c:v>
                </c:pt>
                <c:pt idx="5">
                  <c:v>-41009.621982279576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1-4629-82DC-016BBE8C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5165072"/>
        <c:axId val="735162776"/>
      </c:barChart>
      <c:catAx>
        <c:axId val="73516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162776"/>
        <c:crosses val="autoZero"/>
        <c:auto val="1"/>
        <c:lblAlgn val="ctr"/>
        <c:lblOffset val="100"/>
        <c:noMultiLvlLbl val="0"/>
      </c:catAx>
      <c:valAx>
        <c:axId val="73516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MTCO2-eq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16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838145231846"/>
          <c:y val="6.9444444444444448E-2"/>
          <c:w val="0.83167294305603101"/>
          <c:h val="0.8282202549923640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Charts!$A$37</c:f>
              <c:strCache>
                <c:ptCount val="1"/>
                <c:pt idx="0">
                  <c:v>20 year methane GWP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1A-4158-9346-012380C5321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21A-4158-9346-012380C5321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21A-4158-9346-012380C5321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1A-4158-9346-012380C5321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1A-4158-9346-012380C5321E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21A-4158-9346-012380C5321E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1A-4158-9346-012380C5321E}"/>
              </c:ext>
            </c:extLst>
          </c:dPt>
          <c:cat>
            <c:strRef>
              <c:f>Charts!$B$35:$X$35</c:f>
              <c:strCache>
                <c:ptCount val="22"/>
                <c:pt idx="1">
                  <c:v>Net Total</c:v>
                </c:pt>
                <c:pt idx="5">
                  <c:v>Collection</c:v>
                </c:pt>
                <c:pt idx="9">
                  <c:v>Separation</c:v>
                </c:pt>
                <c:pt idx="13">
                  <c:v>Composting</c:v>
                </c:pt>
                <c:pt idx="17">
                  <c:v>Landfill</c:v>
                </c:pt>
                <c:pt idx="21">
                  <c:v>Reprocessing</c:v>
                </c:pt>
              </c:strCache>
            </c:strRef>
          </c:cat>
          <c:val>
            <c:numRef>
              <c:f>Charts!$B$38:$X$38</c:f>
              <c:numCache>
                <c:formatCode>#,##0</c:formatCode>
                <c:ptCount val="23"/>
                <c:pt idx="0">
                  <c:v>29731.311544888602</c:v>
                </c:pt>
                <c:pt idx="1">
                  <c:v>13365.547020040152</c:v>
                </c:pt>
                <c:pt idx="2">
                  <c:v>-15768.402793394112</c:v>
                </c:pt>
                <c:pt idx="4">
                  <c:v>4496.1984689161027</c:v>
                </c:pt>
                <c:pt idx="5">
                  <c:v>11931.342817021157</c:v>
                </c:pt>
                <c:pt idx="6">
                  <c:v>12426.018336497162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2">
                  <c:v>500</c:v>
                </c:pt>
                <c:pt idx="13">
                  <c:v>1384.1978684433525</c:v>
                </c:pt>
                <c:pt idx="14">
                  <c:v>2768.395736886705</c:v>
                </c:pt>
                <c:pt idx="16">
                  <c:v>25235.113075972451</c:v>
                </c:pt>
                <c:pt idx="17">
                  <c:v>16695.662553901573</c:v>
                </c:pt>
                <c:pt idx="18">
                  <c:v>9636.3448847567361</c:v>
                </c:pt>
                <c:pt idx="20">
                  <c:v>150</c:v>
                </c:pt>
                <c:pt idx="21">
                  <c:v>-16813.945012734614</c:v>
                </c:pt>
                <c:pt idx="22">
                  <c:v>-41009.621982279576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A-4158-9346-012380C5321E}"/>
            </c:ext>
          </c:extLst>
        </c:ser>
        <c:ser>
          <c:idx val="0"/>
          <c:order val="1"/>
          <c:tx>
            <c:strRef>
              <c:f>Charts!$A$38</c:f>
              <c:strCache>
                <c:ptCount val="1"/>
                <c:pt idx="0">
                  <c:v>100 year methane GWP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21A-4158-9346-012380C5321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21A-4158-9346-012380C5321E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1A-4158-9346-012380C5321E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21A-4158-9346-012380C5321E}"/>
              </c:ext>
            </c:extLst>
          </c:dPt>
          <c:cat>
            <c:strRef>
              <c:f>Charts!$B$35:$X$35</c:f>
              <c:strCache>
                <c:ptCount val="22"/>
                <c:pt idx="1">
                  <c:v>Net Total</c:v>
                </c:pt>
                <c:pt idx="5">
                  <c:v>Collection</c:v>
                </c:pt>
                <c:pt idx="9">
                  <c:v>Separation</c:v>
                </c:pt>
                <c:pt idx="13">
                  <c:v>Composting</c:v>
                </c:pt>
                <c:pt idx="17">
                  <c:v>Landfill</c:v>
                </c:pt>
                <c:pt idx="21">
                  <c:v>Reprocessing</c:v>
                </c:pt>
              </c:strCache>
            </c:strRef>
          </c:cat>
          <c:val>
            <c:numRef>
              <c:f>Charts!$B$37:$X$37</c:f>
              <c:numCache>
                <c:formatCode>#,##0</c:formatCode>
                <c:ptCount val="23"/>
                <c:pt idx="0">
                  <c:v>57558.107533561983</c:v>
                </c:pt>
                <c:pt idx="1">
                  <c:v>38339.91948877956</c:v>
                </c:pt>
                <c:pt idx="2">
                  <c:v>22128.902393355362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2">
                  <c:v>250</c:v>
                </c:pt>
                <c:pt idx="16">
                  <c:v>57206.164750977114</c:v>
                </c:pt>
                <c:pt idx="17">
                  <c:v>38339.919488779567</c:v>
                </c:pt>
                <c:pt idx="18">
                  <c:v>22128.902393355362</c:v>
                </c:pt>
                <c:pt idx="20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A-4158-9346-012380C53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644846784"/>
        <c:axId val="644852360"/>
      </c:barChart>
      <c:catAx>
        <c:axId val="64484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52360"/>
        <c:crosses val="autoZero"/>
        <c:auto val="1"/>
        <c:lblAlgn val="ctr"/>
        <c:lblOffset val="100"/>
        <c:noMultiLvlLbl val="0"/>
      </c:catAx>
      <c:valAx>
        <c:axId val="64485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MTCO2-eq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46784"/>
        <c:crosses val="autoZero"/>
        <c:crossBetween val="between"/>
      </c:valAx>
      <c:spPr>
        <a:noFill/>
        <a:ln w="19050"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</xdr:row>
      <xdr:rowOff>14287</xdr:rowOff>
    </xdr:from>
    <xdr:to>
      <xdr:col>20</xdr:col>
      <xdr:colOff>47624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4742AE-4D12-4EEB-8408-2FBF42F64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17</xdr:row>
      <xdr:rowOff>11905</xdr:rowOff>
    </xdr:from>
    <xdr:to>
      <xdr:col>20</xdr:col>
      <xdr:colOff>47624</xdr:colOff>
      <xdr:row>32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324C6E-253B-4266-9EDA-6A700148FF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15875</xdr:colOff>
      <xdr:row>39</xdr:row>
      <xdr:rowOff>4761</xdr:rowOff>
    </xdr:from>
    <xdr:to>
      <xdr:col>9</xdr:col>
      <xdr:colOff>339725</xdr:colOff>
      <xdr:row>53</xdr:row>
      <xdr:rowOff>161924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F703B9E-A8DD-4F54-A32D-E4DE1FC77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0.19722</cdr:x>
      <cdr:y>0.91114</cdr:y>
    </cdr:from>
    <cdr:to>
      <cdr:x>0.80179</cdr:x>
      <cdr:y>1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5196F2-F925-734D-857E-2FD0F76CC525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8357" t="88631" r="18797" b="2429"/>
        <a:stretch xmlns:a="http://schemas.openxmlformats.org/drawingml/2006/main"/>
      </cdr:blipFill>
      <cdr:spPr>
        <a:xfrm xmlns:a="http://schemas.openxmlformats.org/drawingml/2006/main">
          <a:off x="1257380" y="2492195"/>
          <a:ext cx="3854370" cy="24306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0C3D-ABA9-456A-9A3F-648689090B9C}">
  <dimension ref="A1:I25"/>
  <sheetViews>
    <sheetView topLeftCell="A23" workbookViewId="0">
      <selection activeCell="B25" sqref="B25:H25"/>
    </sheetView>
  </sheetViews>
  <sheetFormatPr defaultRowHeight="14.5" x14ac:dyDescent="0.35"/>
  <cols>
    <col min="1" max="1" width="59.453125" customWidth="1"/>
    <col min="2" max="7" width="10" customWidth="1"/>
    <col min="8" max="8" width="12.7265625" style="4" customWidth="1"/>
    <col min="9" max="9" width="12.7265625" bestFit="1" customWidth="1"/>
    <col min="10" max="10" width="10.81640625" bestFit="1" customWidth="1"/>
  </cols>
  <sheetData>
    <row r="1" spans="1:9" x14ac:dyDescent="0.35">
      <c r="A1" s="2" t="s">
        <v>31</v>
      </c>
    </row>
    <row r="2" spans="1:9" x14ac:dyDescent="0.35">
      <c r="A2" s="10" t="s">
        <v>32</v>
      </c>
      <c r="B2" s="9">
        <v>29731311.544888601</v>
      </c>
      <c r="C2" s="9">
        <v>4496198.4689161023</v>
      </c>
      <c r="D2" s="9">
        <v>0</v>
      </c>
      <c r="E2" s="9">
        <v>0</v>
      </c>
      <c r="F2" s="9">
        <v>0</v>
      </c>
      <c r="G2" s="9">
        <v>25235113.075972453</v>
      </c>
      <c r="H2" s="9">
        <v>0</v>
      </c>
    </row>
    <row r="3" spans="1:9" x14ac:dyDescent="0.35">
      <c r="A3" s="11" t="s">
        <v>2</v>
      </c>
      <c r="B3" s="11" t="s">
        <v>3</v>
      </c>
      <c r="C3" s="11" t="s">
        <v>0</v>
      </c>
      <c r="D3" s="11" t="s">
        <v>4</v>
      </c>
      <c r="E3" s="11" t="s">
        <v>5</v>
      </c>
      <c r="F3" s="11" t="s">
        <v>6</v>
      </c>
      <c r="G3" s="11" t="s">
        <v>1</v>
      </c>
      <c r="H3" s="11" t="s">
        <v>7</v>
      </c>
    </row>
    <row r="4" spans="1:9" x14ac:dyDescent="0.35">
      <c r="A4" s="4" t="s">
        <v>9</v>
      </c>
      <c r="B4" s="7">
        <v>77898988.598566145</v>
      </c>
      <c r="C4" s="7">
        <v>4848141.2515009716</v>
      </c>
      <c r="D4" s="7">
        <v>0</v>
      </c>
      <c r="E4" s="7">
        <v>0</v>
      </c>
      <c r="F4" s="7">
        <v>0</v>
      </c>
      <c r="G4" s="7">
        <v>73050847.347065181</v>
      </c>
      <c r="H4" s="1">
        <v>0</v>
      </c>
      <c r="I4" s="1"/>
    </row>
    <row r="5" spans="1:9" x14ac:dyDescent="0.35">
      <c r="A5" s="4" t="s">
        <v>10</v>
      </c>
      <c r="B5" s="7">
        <v>171172413.81266695</v>
      </c>
      <c r="C5" s="7">
        <v>76990490.335017174</v>
      </c>
      <c r="D5" s="7">
        <v>0</v>
      </c>
      <c r="E5" s="7">
        <v>0</v>
      </c>
      <c r="F5" s="7">
        <v>0</v>
      </c>
      <c r="G5" s="7">
        <v>94181923.477649763</v>
      </c>
      <c r="H5" s="1">
        <v>0</v>
      </c>
      <c r="I5" s="1"/>
    </row>
    <row r="6" spans="1:9" x14ac:dyDescent="0.35">
      <c r="A6" s="4" t="s">
        <v>11</v>
      </c>
      <c r="B6" s="7">
        <v>1390289.7690623864</v>
      </c>
      <c r="C6" s="7">
        <v>530518.24592981255</v>
      </c>
      <c r="D6" s="7">
        <v>0</v>
      </c>
      <c r="E6" s="7">
        <v>0</v>
      </c>
      <c r="F6" s="7">
        <v>0</v>
      </c>
      <c r="G6" s="7">
        <v>859771.52313257381</v>
      </c>
      <c r="H6" s="1">
        <v>0</v>
      </c>
      <c r="I6" s="1"/>
    </row>
    <row r="7" spans="1:9" x14ac:dyDescent="0.35">
      <c r="A7" s="4" t="s">
        <v>12</v>
      </c>
      <c r="B7" s="7">
        <v>4630.163039608753</v>
      </c>
      <c r="C7" s="7">
        <v>525.50517843573937</v>
      </c>
      <c r="D7" s="7">
        <v>0</v>
      </c>
      <c r="E7" s="7">
        <v>0</v>
      </c>
      <c r="F7" s="7">
        <v>0</v>
      </c>
      <c r="G7" s="7">
        <v>4104.6578611730138</v>
      </c>
      <c r="H7" s="1">
        <v>0</v>
      </c>
      <c r="I7" s="1"/>
    </row>
    <row r="8" spans="1:9" x14ac:dyDescent="0.35">
      <c r="A8" s="4" t="s">
        <v>13</v>
      </c>
      <c r="B8" s="7">
        <v>38215.339162796692</v>
      </c>
      <c r="C8" s="7">
        <v>6087.2629082469575</v>
      </c>
      <c r="D8" s="7">
        <v>0</v>
      </c>
      <c r="E8" s="7">
        <v>0</v>
      </c>
      <c r="F8" s="7">
        <v>0</v>
      </c>
      <c r="G8" s="7">
        <v>32128.076254549738</v>
      </c>
      <c r="H8" s="1">
        <v>0</v>
      </c>
      <c r="I8" s="1"/>
    </row>
    <row r="9" spans="1:9" x14ac:dyDescent="0.35">
      <c r="A9" s="4" t="s">
        <v>14</v>
      </c>
      <c r="B9" s="7">
        <v>10607759.010767771</v>
      </c>
      <c r="C9" s="7">
        <v>11747875.744285056</v>
      </c>
      <c r="D9" s="7">
        <v>0</v>
      </c>
      <c r="E9" s="7">
        <v>0</v>
      </c>
      <c r="F9" s="7">
        <v>0</v>
      </c>
      <c r="G9" s="7">
        <v>-1140116.7335172852</v>
      </c>
      <c r="H9" s="1">
        <v>0</v>
      </c>
      <c r="I9" s="1"/>
    </row>
    <row r="10" spans="1:9" x14ac:dyDescent="0.35">
      <c r="A10" s="4" t="s">
        <v>15</v>
      </c>
      <c r="B10" s="7">
        <v>0.74325867064580875</v>
      </c>
      <c r="C10" s="7">
        <v>0.87413654412899167</v>
      </c>
      <c r="D10" s="7">
        <v>0</v>
      </c>
      <c r="E10" s="7">
        <v>0</v>
      </c>
      <c r="F10" s="7">
        <v>0</v>
      </c>
      <c r="G10" s="7">
        <v>-0.13087787348318292</v>
      </c>
      <c r="H10" s="1">
        <v>0</v>
      </c>
      <c r="I10" s="1"/>
    </row>
    <row r="11" spans="1:9" x14ac:dyDescent="0.35">
      <c r="A11" s="4" t="s">
        <v>16</v>
      </c>
      <c r="B11" s="7">
        <v>3427222.6465143613</v>
      </c>
      <c r="C11" s="7">
        <v>4192735.0472068521</v>
      </c>
      <c r="D11" s="7">
        <v>0</v>
      </c>
      <c r="E11" s="7">
        <v>0</v>
      </c>
      <c r="F11" s="7">
        <v>0</v>
      </c>
      <c r="G11" s="7">
        <v>-765512.40069249086</v>
      </c>
      <c r="H11" s="1">
        <v>0</v>
      </c>
      <c r="I11" s="1"/>
    </row>
    <row r="12" spans="1:9" x14ac:dyDescent="0.35">
      <c r="A12" s="4" t="s">
        <v>17</v>
      </c>
      <c r="B12" s="7">
        <v>15378155.978988392</v>
      </c>
      <c r="C12" s="7">
        <v>27401.778177882581</v>
      </c>
      <c r="D12" s="7">
        <v>0</v>
      </c>
      <c r="E12" s="7">
        <v>0</v>
      </c>
      <c r="F12" s="7">
        <v>0</v>
      </c>
      <c r="G12" s="7">
        <v>15350754.200810509</v>
      </c>
      <c r="H12" s="1">
        <v>0</v>
      </c>
      <c r="I12" s="1"/>
    </row>
    <row r="13" spans="1:9" x14ac:dyDescent="0.35">
      <c r="A13" s="4" t="s">
        <v>18</v>
      </c>
      <c r="B13" s="7">
        <v>-23365484.149746645</v>
      </c>
      <c r="C13" s="7">
        <v>1292.8257442949978</v>
      </c>
      <c r="D13" s="7">
        <v>0</v>
      </c>
      <c r="E13" s="7">
        <v>0</v>
      </c>
      <c r="F13" s="7">
        <v>0</v>
      </c>
      <c r="G13" s="7">
        <v>-23366776.975490939</v>
      </c>
      <c r="H13" s="1">
        <v>0</v>
      </c>
      <c r="I13" s="1"/>
    </row>
    <row r="14" spans="1:9" x14ac:dyDescent="0.35">
      <c r="A14" s="4" t="s">
        <v>19</v>
      </c>
      <c r="B14" s="7">
        <v>29606.816835419952</v>
      </c>
      <c r="C14" s="7">
        <v>6856.730262602252</v>
      </c>
      <c r="D14" s="7">
        <v>0</v>
      </c>
      <c r="E14" s="7">
        <v>0</v>
      </c>
      <c r="F14" s="7">
        <v>0</v>
      </c>
      <c r="G14" s="7">
        <v>22750.086572817701</v>
      </c>
      <c r="H14" s="1">
        <v>0</v>
      </c>
      <c r="I14" s="1"/>
    </row>
    <row r="15" spans="1:9" x14ac:dyDescent="0.35">
      <c r="A15" s="4" t="s">
        <v>20</v>
      </c>
      <c r="B15" s="7">
        <v>913910.07994652831</v>
      </c>
      <c r="C15" s="7">
        <v>37.239821563355825</v>
      </c>
      <c r="D15" s="7">
        <v>0</v>
      </c>
      <c r="E15" s="7">
        <v>0</v>
      </c>
      <c r="F15" s="7">
        <v>0</v>
      </c>
      <c r="G15" s="7">
        <v>913872.84012496495</v>
      </c>
      <c r="H15" s="1">
        <v>0</v>
      </c>
      <c r="I15" s="1"/>
    </row>
    <row r="16" spans="1:9" x14ac:dyDescent="0.35">
      <c r="A16" s="4" t="s">
        <v>21</v>
      </c>
      <c r="B16" s="7">
        <v>-84.024437027690965</v>
      </c>
      <c r="C16" s="7">
        <v>41.912852155117918</v>
      </c>
      <c r="D16" s="7">
        <v>0</v>
      </c>
      <c r="E16" s="7">
        <v>0</v>
      </c>
      <c r="F16" s="7">
        <v>0</v>
      </c>
      <c r="G16" s="7">
        <v>-125.93728918280888</v>
      </c>
      <c r="H16" s="1">
        <v>0</v>
      </c>
      <c r="I16" s="1"/>
    </row>
    <row r="17" spans="1:9" x14ac:dyDescent="0.35">
      <c r="A17" s="4" t="s">
        <v>22</v>
      </c>
      <c r="B17" s="7">
        <v>35460.065927074786</v>
      </c>
      <c r="C17" s="7">
        <v>7732.6672299075826</v>
      </c>
      <c r="D17" s="7">
        <v>0</v>
      </c>
      <c r="E17" s="7">
        <v>0</v>
      </c>
      <c r="F17" s="7">
        <v>0</v>
      </c>
      <c r="G17" s="7">
        <v>27727.398697167202</v>
      </c>
      <c r="H17" s="1">
        <v>0</v>
      </c>
      <c r="I17" s="1"/>
    </row>
    <row r="18" spans="1:9" x14ac:dyDescent="0.35">
      <c r="A18" s="4" t="s">
        <v>23</v>
      </c>
      <c r="B18" s="7">
        <v>34019.918407212164</v>
      </c>
      <c r="C18" s="7">
        <v>5778.1333191818212</v>
      </c>
      <c r="D18" s="7">
        <v>0</v>
      </c>
      <c r="E18" s="7">
        <v>0</v>
      </c>
      <c r="F18" s="7">
        <v>0</v>
      </c>
      <c r="G18" s="7">
        <v>28241.785088030345</v>
      </c>
      <c r="H18" s="1">
        <v>0</v>
      </c>
      <c r="I18" s="1"/>
    </row>
    <row r="19" spans="1:9" x14ac:dyDescent="0.35">
      <c r="A19" s="4" t="s">
        <v>24</v>
      </c>
      <c r="B19" s="7">
        <v>2178.791953559466</v>
      </c>
      <c r="C19" s="7">
        <v>5666.6435396823526</v>
      </c>
      <c r="D19" s="7">
        <v>0</v>
      </c>
      <c r="E19" s="7">
        <v>0</v>
      </c>
      <c r="F19" s="7">
        <v>0</v>
      </c>
      <c r="G19" s="7">
        <v>-3487.8515861228866</v>
      </c>
      <c r="H19" s="1">
        <v>0</v>
      </c>
      <c r="I19" s="1"/>
    </row>
    <row r="20" spans="1:9" x14ac:dyDescent="0.35">
      <c r="A20" s="4" t="s">
        <v>25</v>
      </c>
      <c r="B20" s="7">
        <v>-2339.3360294742151</v>
      </c>
      <c r="C20" s="7">
        <v>4130.3584906334227</v>
      </c>
      <c r="D20" s="7">
        <v>0</v>
      </c>
      <c r="E20" s="7">
        <v>0</v>
      </c>
      <c r="F20" s="7">
        <v>0</v>
      </c>
      <c r="G20" s="7">
        <v>-6469.6945201076378</v>
      </c>
      <c r="H20" s="1">
        <v>0</v>
      </c>
      <c r="I20" s="1"/>
    </row>
    <row r="21" spans="1:9" x14ac:dyDescent="0.35">
      <c r="A21" s="4" t="s">
        <v>26</v>
      </c>
      <c r="B21" s="7">
        <v>2485.4294289375675</v>
      </c>
      <c r="C21" s="7">
        <v>1395.1284119006527</v>
      </c>
      <c r="D21" s="7">
        <v>0</v>
      </c>
      <c r="E21" s="7">
        <v>0</v>
      </c>
      <c r="F21" s="7">
        <v>0</v>
      </c>
      <c r="G21" s="7">
        <v>1090.3010170369148</v>
      </c>
      <c r="H21" s="1">
        <v>0</v>
      </c>
      <c r="I21" s="1"/>
    </row>
    <row r="22" spans="1:9" x14ac:dyDescent="0.35">
      <c r="A22" s="4" t="s">
        <v>27</v>
      </c>
      <c r="B22" s="7">
        <v>2676.6449864883971</v>
      </c>
      <c r="C22" s="7">
        <v>803.06241025404825</v>
      </c>
      <c r="D22" s="7">
        <v>0</v>
      </c>
      <c r="E22" s="7">
        <v>0</v>
      </c>
      <c r="F22" s="7">
        <v>0</v>
      </c>
      <c r="G22" s="7">
        <v>1873.5825762343488</v>
      </c>
      <c r="H22" s="1">
        <v>0</v>
      </c>
      <c r="I22" s="1"/>
    </row>
    <row r="23" spans="1:9" x14ac:dyDescent="0.35">
      <c r="A23" s="4" t="s">
        <v>28</v>
      </c>
      <c r="B23" s="7">
        <v>27786.975231978213</v>
      </c>
      <c r="C23" s="7">
        <v>5520.4544656829949</v>
      </c>
      <c r="D23" s="7">
        <v>0</v>
      </c>
      <c r="E23" s="7">
        <v>0</v>
      </c>
      <c r="F23" s="7">
        <v>0</v>
      </c>
      <c r="G23" s="7">
        <v>22266.52076629522</v>
      </c>
      <c r="H23" s="1">
        <v>0</v>
      </c>
      <c r="I23" s="1"/>
    </row>
    <row r="24" spans="1:9" x14ac:dyDescent="0.35">
      <c r="A24" s="4" t="s">
        <v>29</v>
      </c>
      <c r="B24" s="7">
        <v>8.6525953483085765</v>
      </c>
      <c r="C24" s="7">
        <v>2.2262615166661988</v>
      </c>
      <c r="D24" s="7">
        <v>0</v>
      </c>
      <c r="E24" s="7">
        <v>0</v>
      </c>
      <c r="F24" s="7">
        <v>0</v>
      </c>
      <c r="G24" s="7">
        <v>6.4263338316423768</v>
      </c>
      <c r="H24" s="1">
        <v>0</v>
      </c>
      <c r="I24" s="1"/>
    </row>
    <row r="25" spans="1:9" x14ac:dyDescent="0.35">
      <c r="A25" s="4" t="s">
        <v>30</v>
      </c>
      <c r="B25" s="7">
        <v>5522021.9752007071</v>
      </c>
      <c r="C25" s="7">
        <v>4282279.9295554291</v>
      </c>
      <c r="D25" s="7">
        <v>0</v>
      </c>
      <c r="E25" s="7">
        <v>0</v>
      </c>
      <c r="F25" s="7">
        <v>0</v>
      </c>
      <c r="G25" s="7">
        <v>1239742.0456452775</v>
      </c>
      <c r="H25" s="1">
        <v>0</v>
      </c>
      <c r="I25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C64A0-A32A-4803-B1DA-E82DD0631E8D}">
  <dimension ref="A1:J25"/>
  <sheetViews>
    <sheetView topLeftCell="A23" workbookViewId="0">
      <selection activeCell="B25" sqref="B25:H25"/>
    </sheetView>
  </sheetViews>
  <sheetFormatPr defaultRowHeight="14.5" x14ac:dyDescent="0.35"/>
  <cols>
    <col min="1" max="1" width="75.7265625" bestFit="1" customWidth="1"/>
    <col min="2" max="2" width="13.1796875" bestFit="1" customWidth="1"/>
    <col min="3" max="3" width="11.26953125" bestFit="1" customWidth="1"/>
    <col min="4" max="4" width="14.26953125" bestFit="1" customWidth="1"/>
    <col min="5" max="5" width="10.7265625" bestFit="1" customWidth="1"/>
    <col min="6" max="6" width="11.7265625" bestFit="1" customWidth="1"/>
    <col min="7" max="7" width="11" bestFit="1" customWidth="1"/>
    <col min="8" max="8" width="13.1796875" bestFit="1" customWidth="1"/>
    <col min="9" max="9" width="12.7265625" customWidth="1"/>
    <col min="10" max="10" width="10.453125" style="12" bestFit="1" customWidth="1"/>
  </cols>
  <sheetData>
    <row r="1" spans="1:10" x14ac:dyDescent="0.35">
      <c r="A1" s="2" t="s">
        <v>33</v>
      </c>
    </row>
    <row r="2" spans="1:10" x14ac:dyDescent="0.35">
      <c r="B2" s="16">
        <f>SUM(C2:H2)</f>
        <v>45421219.123531193</v>
      </c>
      <c r="C2" s="16">
        <f>C4</f>
        <v>11931342.817021158</v>
      </c>
      <c r="D2" s="16">
        <f t="shared" ref="D2:F2" si="0">D4</f>
        <v>674.84694871053694</v>
      </c>
      <c r="E2" s="16">
        <f t="shared" si="0"/>
        <v>167613.94645999288</v>
      </c>
      <c r="F2" s="16">
        <f t="shared" si="0"/>
        <v>1384197.8684433524</v>
      </c>
      <c r="G2" s="16">
        <f>G4*2.92</f>
        <v>48751334.657392591</v>
      </c>
      <c r="H2" s="16">
        <f>H4</f>
        <v>-16813945.012734614</v>
      </c>
      <c r="J2" s="13" t="s">
        <v>1</v>
      </c>
    </row>
    <row r="3" spans="1:10" x14ac:dyDescent="0.35">
      <c r="A3" s="4" t="s">
        <v>2</v>
      </c>
      <c r="B3" s="4" t="s">
        <v>3</v>
      </c>
      <c r="C3" s="4" t="s">
        <v>0</v>
      </c>
      <c r="D3" s="4" t="s">
        <v>4</v>
      </c>
      <c r="E3" s="4" t="s">
        <v>5</v>
      </c>
      <c r="F3" s="4" t="s">
        <v>6</v>
      </c>
      <c r="G3" s="4" t="s">
        <v>1</v>
      </c>
      <c r="H3" s="4" t="s">
        <v>7</v>
      </c>
      <c r="J3" s="13" t="s">
        <v>8</v>
      </c>
    </row>
    <row r="4" spans="1:10" x14ac:dyDescent="0.35">
      <c r="A4" s="4" t="s">
        <v>32</v>
      </c>
      <c r="B4" s="7">
        <v>13365547.020040153</v>
      </c>
      <c r="C4" s="7">
        <v>11931342.817021158</v>
      </c>
      <c r="D4" s="7">
        <v>674.84694871053694</v>
      </c>
      <c r="E4" s="7">
        <v>167613.94645999288</v>
      </c>
      <c r="F4" s="7">
        <v>1384197.8684433524</v>
      </c>
      <c r="G4" s="7">
        <v>16695662.553901574</v>
      </c>
      <c r="H4" s="7">
        <v>-16813945.012734614</v>
      </c>
      <c r="J4" s="14">
        <v>16695662.553901574</v>
      </c>
    </row>
    <row r="5" spans="1:10" x14ac:dyDescent="0.35">
      <c r="A5" s="4" t="s">
        <v>10</v>
      </c>
      <c r="B5" s="7">
        <v>49830554.727422699</v>
      </c>
      <c r="C5" s="7">
        <v>204283307.10198721</v>
      </c>
      <c r="D5" s="7">
        <v>10074.037659583762</v>
      </c>
      <c r="E5" s="7">
        <v>2077219.1226263894</v>
      </c>
      <c r="F5" s="7">
        <v>-138461.70619506808</v>
      </c>
      <c r="G5" s="7">
        <v>79414127.715372235</v>
      </c>
      <c r="H5" s="7">
        <v>-235815711.54402775</v>
      </c>
      <c r="J5" s="14">
        <v>79414127.715372235</v>
      </c>
    </row>
    <row r="6" spans="1:10" x14ac:dyDescent="0.35">
      <c r="A6" s="4" t="s">
        <v>11</v>
      </c>
      <c r="B6" s="7">
        <v>-2328573.1118184947</v>
      </c>
      <c r="C6" s="7">
        <v>1408453.2680541936</v>
      </c>
      <c r="D6" s="7">
        <v>239.83160253905211</v>
      </c>
      <c r="E6" s="7">
        <v>49124.422898729987</v>
      </c>
      <c r="F6" s="7">
        <v>769124.9515483547</v>
      </c>
      <c r="G6" s="7">
        <v>730628.98190933152</v>
      </c>
      <c r="H6" s="7">
        <v>-5286144.5678316439</v>
      </c>
      <c r="J6" s="14">
        <v>730628.98190933152</v>
      </c>
    </row>
    <row r="7" spans="1:10" x14ac:dyDescent="0.35">
      <c r="A7" s="4" t="s">
        <v>12</v>
      </c>
      <c r="B7" s="7">
        <v>10311.701533586061</v>
      </c>
      <c r="C7" s="7">
        <v>1394.5258529919531</v>
      </c>
      <c r="D7" s="7">
        <v>0.23990851818344949</v>
      </c>
      <c r="E7" s="7">
        <v>30.972839597448942</v>
      </c>
      <c r="F7" s="7">
        <v>6125.3477910548454</v>
      </c>
      <c r="G7" s="7">
        <v>3043.6034821022545</v>
      </c>
      <c r="H7" s="7">
        <v>-282.98834067862083</v>
      </c>
      <c r="J7" s="14">
        <v>3043.6034821022545</v>
      </c>
    </row>
    <row r="8" spans="1:10" x14ac:dyDescent="0.35">
      <c r="A8" s="4" t="s">
        <v>13</v>
      </c>
      <c r="B8" s="7">
        <v>-569.21317397292785</v>
      </c>
      <c r="C8" s="7">
        <v>16158.100725214406</v>
      </c>
      <c r="D8" s="7">
        <v>4.6484690150062171</v>
      </c>
      <c r="E8" s="7">
        <v>617.10222234702792</v>
      </c>
      <c r="F8" s="7">
        <v>6524.1951088751111</v>
      </c>
      <c r="G8" s="7">
        <v>25075.679160715197</v>
      </c>
      <c r="H8" s="7">
        <v>-48948.938860139664</v>
      </c>
      <c r="J8" s="14">
        <v>25075.679160715197</v>
      </c>
    </row>
    <row r="9" spans="1:10" x14ac:dyDescent="0.35">
      <c r="A9" s="4" t="s">
        <v>14</v>
      </c>
      <c r="B9" s="7">
        <v>-120061798.59190153</v>
      </c>
      <c r="C9" s="7">
        <v>31175403.380145077</v>
      </c>
      <c r="D9" s="7">
        <v>1660.895505809546</v>
      </c>
      <c r="E9" s="7">
        <v>427629.51456505404</v>
      </c>
      <c r="F9" s="7">
        <v>-671632.46380407992</v>
      </c>
      <c r="G9" s="7">
        <v>41122.678702699966</v>
      </c>
      <c r="H9" s="7">
        <v>-151035982.5970161</v>
      </c>
      <c r="J9" s="14">
        <v>41122.678702699966</v>
      </c>
    </row>
    <row r="10" spans="1:10" x14ac:dyDescent="0.35">
      <c r="A10" s="4" t="s">
        <v>15</v>
      </c>
      <c r="B10" s="7">
        <v>-4.3143966134261795</v>
      </c>
      <c r="C10" s="7">
        <v>2.319893564634107</v>
      </c>
      <c r="D10" s="7">
        <v>1.2708416517271632E-4</v>
      </c>
      <c r="E10" s="7">
        <v>3.9988129209065831E-2</v>
      </c>
      <c r="F10" s="7">
        <v>-4.5616605434445387E-2</v>
      </c>
      <c r="G10" s="7">
        <v>-1.9736855698845531E-2</v>
      </c>
      <c r="H10" s="7">
        <v>-6.6090519303012334</v>
      </c>
      <c r="J10" s="14">
        <v>-1.9736855698845531E-2</v>
      </c>
    </row>
    <row r="11" spans="1:10" x14ac:dyDescent="0.35">
      <c r="A11" s="4" t="s">
        <v>16</v>
      </c>
      <c r="B11" s="7">
        <v>-7787642.1536398251</v>
      </c>
      <c r="C11" s="7">
        <v>11126005.120688688</v>
      </c>
      <c r="D11" s="7">
        <v>626.18044882047741</v>
      </c>
      <c r="E11" s="7">
        <v>154781.58112212759</v>
      </c>
      <c r="F11" s="7">
        <v>-16388.530297820354</v>
      </c>
      <c r="G11" s="7">
        <v>-292919.22141793277</v>
      </c>
      <c r="H11" s="7">
        <v>-18759747.284183703</v>
      </c>
      <c r="J11" s="14">
        <v>-292919.22141793277</v>
      </c>
    </row>
    <row r="12" spans="1:10" x14ac:dyDescent="0.35">
      <c r="A12" s="4" t="s">
        <v>17</v>
      </c>
      <c r="B12" s="7">
        <v>16455162.763048628</v>
      </c>
      <c r="C12" s="7">
        <v>72752.476468939873</v>
      </c>
      <c r="D12" s="7">
        <v>3.9664108681767614</v>
      </c>
      <c r="E12" s="7">
        <v>2096.7350863696597</v>
      </c>
      <c r="F12" s="7">
        <v>860329.2592156973</v>
      </c>
      <c r="G12" s="7">
        <v>11273423.561032722</v>
      </c>
      <c r="H12" s="7">
        <v>4246556.7648340315</v>
      </c>
      <c r="J12" s="14">
        <v>11273423.561032722</v>
      </c>
    </row>
    <row r="13" spans="1:10" x14ac:dyDescent="0.35">
      <c r="A13" s="4" t="s">
        <v>18</v>
      </c>
      <c r="B13" s="7">
        <v>-19095997.334471233</v>
      </c>
      <c r="C13" s="7">
        <v>3429.6914823915404</v>
      </c>
      <c r="D13" s="7">
        <v>0.2563759850363706</v>
      </c>
      <c r="E13" s="7">
        <v>105.61737801371254</v>
      </c>
      <c r="F13" s="7">
        <v>-584161.08051561553</v>
      </c>
      <c r="G13" s="7">
        <v>-18512997.228811085</v>
      </c>
      <c r="H13" s="7">
        <v>-2374.5903809206943</v>
      </c>
      <c r="J13" s="14">
        <v>-18512997.228811085</v>
      </c>
    </row>
    <row r="14" spans="1:10" x14ac:dyDescent="0.35">
      <c r="A14" s="4" t="s">
        <v>19</v>
      </c>
      <c r="B14" s="7">
        <v>1475.4303339752125</v>
      </c>
      <c r="C14" s="7">
        <v>18195.378883133544</v>
      </c>
      <c r="D14" s="7">
        <v>0.93350740497933338</v>
      </c>
      <c r="E14" s="7">
        <v>247.36281409338673</v>
      </c>
      <c r="F14" s="7">
        <v>-92.525447058510068</v>
      </c>
      <c r="G14" s="7">
        <v>18694.231798856948</v>
      </c>
      <c r="H14" s="7">
        <v>-35569.951222455129</v>
      </c>
      <c r="J14" s="14">
        <v>18694.231798856948</v>
      </c>
    </row>
    <row r="15" spans="1:10" x14ac:dyDescent="0.35">
      <c r="A15" s="4" t="s">
        <v>20</v>
      </c>
      <c r="B15" s="7">
        <v>665104.57776973292</v>
      </c>
      <c r="C15" s="7">
        <v>98.830753600413999</v>
      </c>
      <c r="D15" s="7">
        <v>6.1286050720381667E-3</v>
      </c>
      <c r="E15" s="7">
        <v>1.6614521905243533</v>
      </c>
      <c r="F15" s="7">
        <v>16874.993531790366</v>
      </c>
      <c r="G15" s="7">
        <v>648323.69508471829</v>
      </c>
      <c r="H15" s="7">
        <v>-194.609181171762</v>
      </c>
      <c r="J15" s="14">
        <v>648323.69508471829</v>
      </c>
    </row>
    <row r="16" spans="1:10" x14ac:dyDescent="0.35">
      <c r="A16" s="4" t="s">
        <v>21</v>
      </c>
      <c r="B16" s="7">
        <v>1495.7231838631062</v>
      </c>
      <c r="C16" s="7">
        <v>111.31827413143374</v>
      </c>
      <c r="D16" s="7">
        <v>2.5177974883451467E-2</v>
      </c>
      <c r="E16" s="7">
        <v>5.1227429371764206</v>
      </c>
      <c r="F16" s="7">
        <v>1964.1913756512934</v>
      </c>
      <c r="G16" s="7">
        <v>-90.064832761984007</v>
      </c>
      <c r="H16" s="7">
        <v>-494.86955406969662</v>
      </c>
      <c r="J16" s="14">
        <v>-90.064832761984007</v>
      </c>
    </row>
    <row r="17" spans="1:10" x14ac:dyDescent="0.35">
      <c r="A17" s="4" t="s">
        <v>22</v>
      </c>
      <c r="B17" s="7">
        <v>-45714.003312138135</v>
      </c>
      <c r="C17" s="7">
        <v>20513.839380047524</v>
      </c>
      <c r="D17" s="7">
        <v>1.3821506156992469</v>
      </c>
      <c r="E17" s="7">
        <v>157.40554382416661</v>
      </c>
      <c r="F17" s="7">
        <v>-59.425333979323675</v>
      </c>
      <c r="G17" s="7">
        <v>22275.036700755369</v>
      </c>
      <c r="H17" s="7">
        <v>-88602.241753401555</v>
      </c>
      <c r="J17" s="14">
        <v>22275.036700755369</v>
      </c>
    </row>
    <row r="18" spans="1:10" x14ac:dyDescent="0.35">
      <c r="A18" s="4" t="s">
        <v>23</v>
      </c>
      <c r="B18" s="7">
        <v>-2605.375123156065</v>
      </c>
      <c r="C18" s="7">
        <v>15338.026041869056</v>
      </c>
      <c r="D18" s="7">
        <v>4.6050070458101935</v>
      </c>
      <c r="E18" s="7">
        <v>612.73433744344482</v>
      </c>
      <c r="F18" s="7">
        <v>6478.1785320760182</v>
      </c>
      <c r="G18" s="7">
        <v>22260.473292307997</v>
      </c>
      <c r="H18" s="7">
        <v>-47299.392333898395</v>
      </c>
      <c r="J18" s="14">
        <v>22260.473292307997</v>
      </c>
    </row>
    <row r="19" spans="1:10" x14ac:dyDescent="0.35">
      <c r="A19" s="4" t="s">
        <v>24</v>
      </c>
      <c r="B19" s="7">
        <v>-72249.51737260849</v>
      </c>
      <c r="C19" s="7">
        <v>15044.789539784482</v>
      </c>
      <c r="D19" s="7">
        <v>1.0515358508670347</v>
      </c>
      <c r="E19" s="7">
        <v>436.24013828908789</v>
      </c>
      <c r="F19" s="7">
        <v>-317.64390135012206</v>
      </c>
      <c r="G19" s="7">
        <v>-1800.5581874899406</v>
      </c>
      <c r="H19" s="7">
        <v>-85613.396497692884</v>
      </c>
      <c r="J19" s="14">
        <v>-1800.5581874899406</v>
      </c>
    </row>
    <row r="20" spans="1:10" x14ac:dyDescent="0.35">
      <c r="A20" s="4" t="s">
        <v>25</v>
      </c>
      <c r="B20" s="7">
        <v>-120797.68253642776</v>
      </c>
      <c r="C20" s="7">
        <v>10961.357802064616</v>
      </c>
      <c r="D20" s="7">
        <v>0.57315695248878717</v>
      </c>
      <c r="E20" s="7">
        <v>160.64253707448324</v>
      </c>
      <c r="F20" s="7">
        <v>-37.423021049662118</v>
      </c>
      <c r="G20" s="7">
        <v>-4793.9277216796909</v>
      </c>
      <c r="H20" s="7">
        <v>-127088.90528978998</v>
      </c>
      <c r="J20" s="14">
        <v>-4793.9277216796909</v>
      </c>
    </row>
    <row r="21" spans="1:10" x14ac:dyDescent="0.35">
      <c r="A21" s="4" t="s">
        <v>26</v>
      </c>
      <c r="B21" s="7">
        <v>3087.4455078275651</v>
      </c>
      <c r="C21" s="7">
        <v>3700.902147035908</v>
      </c>
      <c r="D21" s="7">
        <v>0.21788808452296282</v>
      </c>
      <c r="E21" s="7">
        <v>8.4343652129873199</v>
      </c>
      <c r="F21" s="7">
        <v>-19.178730586048573</v>
      </c>
      <c r="G21" s="7">
        <v>872.53056989611639</v>
      </c>
      <c r="H21" s="7">
        <v>-1475.4607318159196</v>
      </c>
      <c r="J21" s="14">
        <v>872.53056989611639</v>
      </c>
    </row>
    <row r="22" spans="1:10" x14ac:dyDescent="0.35">
      <c r="A22" s="4" t="s">
        <v>27</v>
      </c>
      <c r="B22" s="7">
        <v>1251.3186039431516</v>
      </c>
      <c r="C22" s="7">
        <v>2130.5300590204561</v>
      </c>
      <c r="D22" s="7">
        <v>0.19379835912357918</v>
      </c>
      <c r="E22" s="7">
        <v>37.477254107198881</v>
      </c>
      <c r="F22" s="7">
        <v>25.486255091096556</v>
      </c>
      <c r="G22" s="7">
        <v>1513.439986818614</v>
      </c>
      <c r="H22" s="7">
        <v>-2455.8087494533379</v>
      </c>
      <c r="J22" s="14">
        <v>1513.439986818614</v>
      </c>
    </row>
    <row r="23" spans="1:10" x14ac:dyDescent="0.35">
      <c r="A23" s="4" t="s">
        <v>28</v>
      </c>
      <c r="B23" s="7">
        <v>25484.838670761288</v>
      </c>
      <c r="C23" s="7">
        <v>14644.378632043617</v>
      </c>
      <c r="D23" s="7">
        <v>0.82384018065451814</v>
      </c>
      <c r="E23" s="7">
        <v>69.564553985349434</v>
      </c>
      <c r="F23" s="7">
        <v>83.961994866165355</v>
      </c>
      <c r="G23" s="7">
        <v>16852.265538440333</v>
      </c>
      <c r="H23" s="7">
        <v>-6166.155888754839</v>
      </c>
      <c r="J23" s="14">
        <v>16852.265538440333</v>
      </c>
    </row>
    <row r="24" spans="1:10" x14ac:dyDescent="0.35">
      <c r="A24" s="4" t="s">
        <v>29</v>
      </c>
      <c r="B24" s="7">
        <v>3.3691893352308333</v>
      </c>
      <c r="C24" s="7">
        <v>5.9064285025971746</v>
      </c>
      <c r="D24" s="7">
        <v>3.4951284429990843E-4</v>
      </c>
      <c r="E24" s="7">
        <v>3.5742810269148884E-2</v>
      </c>
      <c r="F24" s="7">
        <v>-0.24866527129121616</v>
      </c>
      <c r="G24" s="7">
        <v>5.2048721674054237</v>
      </c>
      <c r="H24" s="7">
        <v>-7.529538386594</v>
      </c>
      <c r="J24" s="14">
        <v>5.2048721674054237</v>
      </c>
    </row>
    <row r="25" spans="1:10" x14ac:dyDescent="0.35">
      <c r="A25" s="4" t="s">
        <v>30</v>
      </c>
      <c r="B25" s="7">
        <v>13742474.880454328</v>
      </c>
      <c r="C25" s="7">
        <v>13700209.210321391</v>
      </c>
      <c r="D25" s="7">
        <v>3310.5639932857803</v>
      </c>
      <c r="E25" s="7">
        <v>260670.25990912993</v>
      </c>
      <c r="F25" s="7">
        <v>250901.62661292127</v>
      </c>
      <c r="G25" s="7">
        <v>971170.34106138803</v>
      </c>
      <c r="H25" s="7">
        <v>-1443787.1214437869</v>
      </c>
      <c r="J25" s="14">
        <v>971170.34106138803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F529-E0E6-4AE9-9438-DF8CB10B9349}">
  <dimension ref="A1:J25"/>
  <sheetViews>
    <sheetView topLeftCell="A23" workbookViewId="0">
      <selection activeCell="C34" sqref="C34"/>
    </sheetView>
  </sheetViews>
  <sheetFormatPr defaultRowHeight="14.5" x14ac:dyDescent="0.35"/>
  <cols>
    <col min="1" max="1" width="75.7265625" bestFit="1" customWidth="1"/>
    <col min="2" max="2" width="12.81640625" bestFit="1" customWidth="1"/>
    <col min="3" max="3" width="11.26953125" bestFit="1" customWidth="1"/>
    <col min="4" max="4" width="14.26953125" bestFit="1" customWidth="1"/>
    <col min="5" max="5" width="10.7265625" bestFit="1" customWidth="1"/>
    <col min="6" max="6" width="11.7265625" bestFit="1" customWidth="1"/>
    <col min="7" max="7" width="11.453125" bestFit="1" customWidth="1"/>
    <col min="8" max="8" width="12.81640625" bestFit="1" customWidth="1"/>
    <col min="9" max="9" width="12.7265625" customWidth="1"/>
    <col min="10" max="10" width="11.81640625" customWidth="1"/>
  </cols>
  <sheetData>
    <row r="1" spans="1:10" x14ac:dyDescent="0.35">
      <c r="A1" s="2" t="s">
        <v>34</v>
      </c>
    </row>
    <row r="2" spans="1:10" x14ac:dyDescent="0.35">
      <c r="B2" s="17">
        <f>SUM(C2:H2)</f>
        <v>2733379.385338828</v>
      </c>
      <c r="C2" s="17">
        <f>C4</f>
        <v>12426018.336497162</v>
      </c>
      <c r="D2" s="17">
        <f t="shared" ref="D2:F2" si="0">D4</f>
        <v>1645.7271839131427</v>
      </c>
      <c r="E2" s="17">
        <f t="shared" si="0"/>
        <v>408814.50356095802</v>
      </c>
      <c r="F2" s="17">
        <f t="shared" si="0"/>
        <v>2768395.7368867048</v>
      </c>
      <c r="G2" s="17">
        <f>G4*2.92</f>
        <v>28138127.063489668</v>
      </c>
      <c r="H2" s="17">
        <f>H4</f>
        <v>-41009621.982279576</v>
      </c>
      <c r="J2" s="15" t="s">
        <v>1</v>
      </c>
    </row>
    <row r="3" spans="1:10" x14ac:dyDescent="0.35">
      <c r="A3" s="4" t="s">
        <v>2</v>
      </c>
      <c r="B3" s="4" t="s">
        <v>3</v>
      </c>
      <c r="C3" s="4" t="s">
        <v>0</v>
      </c>
      <c r="D3" s="4" t="s">
        <v>4</v>
      </c>
      <c r="E3" s="4" t="s">
        <v>5</v>
      </c>
      <c r="F3" s="4" t="s">
        <v>6</v>
      </c>
      <c r="G3" s="4" t="s">
        <v>1</v>
      </c>
      <c r="H3" s="4" t="s">
        <v>7</v>
      </c>
      <c r="J3" s="15" t="s">
        <v>8</v>
      </c>
    </row>
    <row r="4" spans="1:10" x14ac:dyDescent="0.35">
      <c r="A4" s="4" t="s">
        <v>32</v>
      </c>
      <c r="B4" s="7">
        <v>-15768402.793394113</v>
      </c>
      <c r="C4" s="7">
        <v>12426018.336497162</v>
      </c>
      <c r="D4" s="7">
        <v>1645.7271839131427</v>
      </c>
      <c r="E4" s="7">
        <v>408814.50356095802</v>
      </c>
      <c r="F4" s="7">
        <v>2768395.7368867048</v>
      </c>
      <c r="G4" s="7">
        <v>9636344.8847567365</v>
      </c>
      <c r="H4" s="7">
        <v>-41009621.982279576</v>
      </c>
      <c r="J4" s="15">
        <v>9636344.8847567365</v>
      </c>
    </row>
    <row r="5" spans="1:10" x14ac:dyDescent="0.35">
      <c r="A5" s="4" t="s">
        <v>10</v>
      </c>
      <c r="B5" s="7">
        <v>-292408912.2943306</v>
      </c>
      <c r="C5" s="7">
        <v>212755279.68459317</v>
      </c>
      <c r="D5" s="7">
        <v>24567.024354200184</v>
      </c>
      <c r="E5" s="7">
        <v>5066388.1039668052</v>
      </c>
      <c r="F5" s="7">
        <v>-276923.41239013616</v>
      </c>
      <c r="G5" s="7">
        <v>65182048.363749661</v>
      </c>
      <c r="H5" s="7">
        <v>-575160272.05860424</v>
      </c>
      <c r="J5" s="15">
        <v>65182048.363749661</v>
      </c>
    </row>
    <row r="6" spans="1:10" x14ac:dyDescent="0.35">
      <c r="A6" s="4" t="s">
        <v>11</v>
      </c>
      <c r="B6" s="7">
        <v>-9151080.3520261962</v>
      </c>
      <c r="C6" s="7">
        <v>1466781.1088308187</v>
      </c>
      <c r="D6" s="7">
        <v>584.88967209514135</v>
      </c>
      <c r="E6" s="7">
        <v>119815.66560665853</v>
      </c>
      <c r="F6" s="7">
        <v>1538249.9030967094</v>
      </c>
      <c r="G6" s="7">
        <v>616523.61206421605</v>
      </c>
      <c r="H6" s="7">
        <v>-12893035.531296695</v>
      </c>
      <c r="J6" s="15">
        <v>616523.61206421605</v>
      </c>
    </row>
    <row r="7" spans="1:10" x14ac:dyDescent="0.35">
      <c r="A7" s="4" t="s">
        <v>12</v>
      </c>
      <c r="B7" s="7">
        <v>14804.00230089919</v>
      </c>
      <c r="C7" s="7">
        <v>1452.3412236558802</v>
      </c>
      <c r="D7" s="7">
        <v>0.585073870890921</v>
      </c>
      <c r="E7" s="7">
        <v>75.543511213290117</v>
      </c>
      <c r="F7" s="7">
        <v>12250.695582109691</v>
      </c>
      <c r="G7" s="7">
        <v>1715.0523751192422</v>
      </c>
      <c r="H7" s="7">
        <v>-690.21546506980474</v>
      </c>
      <c r="J7" s="15">
        <v>1715.0523751192422</v>
      </c>
    </row>
    <row r="8" spans="1:10" x14ac:dyDescent="0.35">
      <c r="A8" s="4" t="s">
        <v>13</v>
      </c>
      <c r="B8" s="7">
        <v>-71749.360736974282</v>
      </c>
      <c r="C8" s="7">
        <v>16827.536944927015</v>
      </c>
      <c r="D8" s="7">
        <v>11.336466783602704</v>
      </c>
      <c r="E8" s="7">
        <v>1505.1273715781169</v>
      </c>
      <c r="F8" s="7">
        <v>13048.390217750222</v>
      </c>
      <c r="G8" s="7">
        <v>16245.904018425032</v>
      </c>
      <c r="H8" s="7">
        <v>-119387.65575643827</v>
      </c>
      <c r="J8" s="15">
        <v>16245.904018425032</v>
      </c>
    </row>
    <row r="9" spans="1:10" x14ac:dyDescent="0.35">
      <c r="A9" s="4" t="s">
        <v>14</v>
      </c>
      <c r="B9" s="7">
        <v>-333825509.93835294</v>
      </c>
      <c r="C9" s="7">
        <v>32467874.593589775</v>
      </c>
      <c r="D9" s="7">
        <v>4050.1974467858217</v>
      </c>
      <c r="E9" s="7">
        <v>1042998.8160123266</v>
      </c>
      <c r="F9" s="7">
        <v>-1343264.9276081598</v>
      </c>
      <c r="G9" s="7">
        <v>2383276.7407821431</v>
      </c>
      <c r="H9" s="7">
        <v>-368380445.35857594</v>
      </c>
      <c r="J9" s="15">
        <v>2383276.7407821431</v>
      </c>
    </row>
    <row r="10" spans="1:10" x14ac:dyDescent="0.35">
      <c r="A10" s="4" t="s">
        <v>15</v>
      </c>
      <c r="B10" s="7">
        <v>-13.500434186375463</v>
      </c>
      <c r="C10" s="7">
        <v>2.4160517825858761</v>
      </c>
      <c r="D10" s="7">
        <v>3.0990977488298821E-4</v>
      </c>
      <c r="E10" s="7">
        <v>9.7532022461136153E-2</v>
      </c>
      <c r="F10" s="7">
        <v>-9.1233210868890774E-2</v>
      </c>
      <c r="G10" s="7">
        <v>0.19654416406478609</v>
      </c>
      <c r="H10" s="7">
        <v>-16.119638854393258</v>
      </c>
      <c r="J10" s="15">
        <v>0.19654416406478609</v>
      </c>
    </row>
    <row r="11" spans="1:10" x14ac:dyDescent="0.35">
      <c r="A11" s="4" t="s">
        <v>16</v>
      </c>
      <c r="B11" s="7">
        <v>-33235852.300455734</v>
      </c>
      <c r="C11" s="7">
        <v>11587296.56886059</v>
      </c>
      <c r="D11" s="7">
        <v>1527.0456976843707</v>
      </c>
      <c r="E11" s="7">
        <v>377516.05151738448</v>
      </c>
      <c r="F11" s="7">
        <v>-32777.060595640709</v>
      </c>
      <c r="G11" s="7">
        <v>586066.27500012144</v>
      </c>
      <c r="H11" s="7">
        <v>-45755481.180935875</v>
      </c>
      <c r="J11" s="15">
        <v>586066.27500012144</v>
      </c>
    </row>
    <row r="12" spans="1:10" x14ac:dyDescent="0.35">
      <c r="A12" s="4" t="s">
        <v>17</v>
      </c>
      <c r="B12" s="7">
        <v>18060052.97389492</v>
      </c>
      <c r="C12" s="7">
        <v>75764.88348071558</v>
      </c>
      <c r="D12" s="7">
        <v>9.672605001906291</v>
      </c>
      <c r="E12" s="7">
        <v>5113.9880155357559</v>
      </c>
      <c r="F12" s="7">
        <v>1720658.5184313946</v>
      </c>
      <c r="G12" s="7">
        <v>5901050.3873768337</v>
      </c>
      <c r="H12" s="7">
        <v>10357455.523985438</v>
      </c>
      <c r="J12" s="15">
        <v>5901050.3873768337</v>
      </c>
    </row>
    <row r="13" spans="1:10" x14ac:dyDescent="0.35">
      <c r="A13" s="4" t="s">
        <v>18</v>
      </c>
      <c r="B13" s="7">
        <v>-10498635.468490373</v>
      </c>
      <c r="C13" s="7">
        <v>3571.9928963289535</v>
      </c>
      <c r="D13" s="7">
        <v>0.62523802421168617</v>
      </c>
      <c r="E13" s="7">
        <v>257.60336100905499</v>
      </c>
      <c r="F13" s="7">
        <v>-1168322.1610312311</v>
      </c>
      <c r="G13" s="7">
        <v>-9328351.8450986035</v>
      </c>
      <c r="H13" s="7">
        <v>-5791.6838559041335</v>
      </c>
      <c r="J13" s="15">
        <v>-9328351.8450986035</v>
      </c>
    </row>
    <row r="14" spans="1:10" x14ac:dyDescent="0.35">
      <c r="A14" s="4" t="s">
        <v>19</v>
      </c>
      <c r="B14" s="7">
        <v>-53187.152214809365</v>
      </c>
      <c r="C14" s="7">
        <v>18949.761595297627</v>
      </c>
      <c r="D14" s="7">
        <v>2.2765060139723579</v>
      </c>
      <c r="E14" s="7">
        <v>603.3239368131384</v>
      </c>
      <c r="F14" s="7">
        <v>-185.05089411702014</v>
      </c>
      <c r="G14" s="7">
        <v>14198.515232536905</v>
      </c>
      <c r="H14" s="7">
        <v>-86755.978591353982</v>
      </c>
      <c r="J14" s="15">
        <v>14198.515232536905</v>
      </c>
    </row>
    <row r="15" spans="1:10" x14ac:dyDescent="0.35">
      <c r="A15" s="4" t="s">
        <v>20</v>
      </c>
      <c r="B15" s="7">
        <v>362418.1529941496</v>
      </c>
      <c r="C15" s="7">
        <v>102.92733098380117</v>
      </c>
      <c r="D15" s="7">
        <v>1.494572348675367E-2</v>
      </c>
      <c r="E15" s="7">
        <v>4.0523224159130571</v>
      </c>
      <c r="F15" s="7">
        <v>33749.987063580731</v>
      </c>
      <c r="G15" s="7">
        <v>329035.82787088887</v>
      </c>
      <c r="H15" s="7">
        <v>-474.65653944332183</v>
      </c>
      <c r="J15" s="15">
        <v>329035.82787088887</v>
      </c>
    </row>
    <row r="16" spans="1:10" x14ac:dyDescent="0.35">
      <c r="A16" s="4" t="s">
        <v>21</v>
      </c>
      <c r="B16" s="7">
        <v>2813.7412826262143</v>
      </c>
      <c r="C16" s="7">
        <v>115.92354352363515</v>
      </c>
      <c r="D16" s="7">
        <v>6.1402440723269155E-2</v>
      </c>
      <c r="E16" s="7">
        <v>12.494494968722975</v>
      </c>
      <c r="F16" s="7">
        <v>3928.3827513025867</v>
      </c>
      <c r="G16" s="7">
        <v>-36.121997244339155</v>
      </c>
      <c r="H16" s="7">
        <v>-1206.9989123651137</v>
      </c>
      <c r="J16" s="15">
        <v>-36.121997244339155</v>
      </c>
    </row>
    <row r="17" spans="1:10" x14ac:dyDescent="0.35">
      <c r="A17" s="4" t="s">
        <v>22</v>
      </c>
      <c r="B17" s="7">
        <v>-178766.00838189293</v>
      </c>
      <c r="C17" s="7">
        <v>21364.966981030473</v>
      </c>
      <c r="D17" s="7">
        <v>3.3706763265589359</v>
      </c>
      <c r="E17" s="7">
        <v>383.91596054674784</v>
      </c>
      <c r="F17" s="7">
        <v>-118.85066795864735</v>
      </c>
      <c r="G17" s="7">
        <v>15703.617334994991</v>
      </c>
      <c r="H17" s="7">
        <v>-216103.0286668331</v>
      </c>
      <c r="J17" s="15">
        <v>15703.617334994991</v>
      </c>
    </row>
    <row r="18" spans="1:10" x14ac:dyDescent="0.35">
      <c r="A18" s="4" t="s">
        <v>23</v>
      </c>
      <c r="B18" s="7">
        <v>-70216.124919859154</v>
      </c>
      <c r="C18" s="7">
        <v>15973.436083534931</v>
      </c>
      <c r="D18" s="7">
        <v>11.230476556727139</v>
      </c>
      <c r="E18" s="7">
        <v>1494.4739937644999</v>
      </c>
      <c r="F18" s="7">
        <v>12956.357064152036</v>
      </c>
      <c r="G18" s="7">
        <v>14712.749008226254</v>
      </c>
      <c r="H18" s="7">
        <v>-115364.37154609367</v>
      </c>
      <c r="J18" s="15">
        <v>14712.749008226254</v>
      </c>
    </row>
    <row r="19" spans="1:10" x14ac:dyDescent="0.35">
      <c r="A19" s="4" t="s">
        <v>24</v>
      </c>
      <c r="B19" s="7">
        <v>-191516.51879753155</v>
      </c>
      <c r="C19" s="7">
        <v>15667.769552117841</v>
      </c>
      <c r="D19" s="7">
        <v>2.5644289688744499</v>
      </c>
      <c r="E19" s="7">
        <v>1064.0003372904584</v>
      </c>
      <c r="F19" s="7">
        <v>-635.28780270024413</v>
      </c>
      <c r="G19" s="7">
        <v>1197.596876286452</v>
      </c>
      <c r="H19" s="7">
        <v>-208813.16218949488</v>
      </c>
      <c r="J19" s="15">
        <v>1197.596876286452</v>
      </c>
    </row>
    <row r="20" spans="1:10" x14ac:dyDescent="0.35">
      <c r="A20" s="4" t="s">
        <v>25</v>
      </c>
      <c r="B20" s="7">
        <v>-300620.68513618415</v>
      </c>
      <c r="C20" s="7">
        <v>11415.731576295433</v>
      </c>
      <c r="D20" s="7">
        <v>1.3976685970747607</v>
      </c>
      <c r="E20" s="7">
        <v>391.81106603532493</v>
      </c>
      <c r="F20" s="7">
        <v>-74.846042099324237</v>
      </c>
      <c r="G20" s="7">
        <v>-2381.8396738175288</v>
      </c>
      <c r="H20" s="7">
        <v>-309972.9397311951</v>
      </c>
      <c r="J20" s="15">
        <v>-2381.8396738175288</v>
      </c>
    </row>
    <row r="21" spans="1:10" x14ac:dyDescent="0.35">
      <c r="A21" s="4" t="s">
        <v>26</v>
      </c>
      <c r="B21" s="7">
        <v>847.83253279284872</v>
      </c>
      <c r="C21" s="7">
        <v>3854.4755625247335</v>
      </c>
      <c r="D21" s="7">
        <v>0.53133734948464617</v>
      </c>
      <c r="E21" s="7">
        <v>20.571622470700788</v>
      </c>
      <c r="F21" s="7">
        <v>-38.357461172097146</v>
      </c>
      <c r="G21" s="7">
        <v>609.29618336617295</v>
      </c>
      <c r="H21" s="7">
        <v>-3598.6847117461461</v>
      </c>
      <c r="J21" s="15">
        <v>609.29618336617295</v>
      </c>
    </row>
    <row r="22" spans="1:10" x14ac:dyDescent="0.35">
      <c r="A22" s="4" t="s">
        <v>27</v>
      </c>
      <c r="B22" s="7">
        <v>-2539.5639677586773</v>
      </c>
      <c r="C22" s="7">
        <v>2218.9160379853415</v>
      </c>
      <c r="D22" s="7">
        <v>0.47261691376759024</v>
      </c>
      <c r="E22" s="7">
        <v>91.407936846826559</v>
      </c>
      <c r="F22" s="7">
        <v>50.972510182193112</v>
      </c>
      <c r="G22" s="7">
        <v>1088.4443680042621</v>
      </c>
      <c r="H22" s="7">
        <v>-5989.7774376910675</v>
      </c>
      <c r="J22" s="15">
        <v>1088.4443680042621</v>
      </c>
    </row>
    <row r="23" spans="1:10" x14ac:dyDescent="0.35">
      <c r="A23" s="4" t="s">
        <v>28</v>
      </c>
      <c r="B23" s="7">
        <v>10957.531110065001</v>
      </c>
      <c r="C23" s="7">
        <v>15252.055387229866</v>
      </c>
      <c r="D23" s="7">
        <v>2.0090552541673383</v>
      </c>
      <c r="E23" s="7">
        <v>169.669643866706</v>
      </c>
      <c r="F23" s="7">
        <v>167.92398973233071</v>
      </c>
      <c r="G23" s="7">
        <v>10405.277640701053</v>
      </c>
      <c r="H23" s="7">
        <v>-15039.404606719121</v>
      </c>
      <c r="J23" s="15">
        <v>10405.277640701053</v>
      </c>
    </row>
    <row r="24" spans="1:10" x14ac:dyDescent="0.35">
      <c r="A24" s="4" t="s">
        <v>29</v>
      </c>
      <c r="B24" s="7">
        <v>-8.8517141216817983</v>
      </c>
      <c r="C24" s="7">
        <v>6.1514445707060883</v>
      </c>
      <c r="D24" s="7">
        <v>8.5233058963222249E-4</v>
      </c>
      <c r="E24" s="7">
        <v>8.7177586022314346E-2</v>
      </c>
      <c r="F24" s="7">
        <v>-0.49733054258243231</v>
      </c>
      <c r="G24" s="7">
        <v>3.7708697057630869</v>
      </c>
      <c r="H24" s="7">
        <v>-18.364727772180487</v>
      </c>
      <c r="J24" s="15">
        <v>3.7708697057630869</v>
      </c>
    </row>
    <row r="25" spans="1:10" x14ac:dyDescent="0.35">
      <c r="A25" s="4" t="s">
        <v>30</v>
      </c>
      <c r="B25" s="7">
        <v>12147836.994971042</v>
      </c>
      <c r="C25" s="7">
        <v>13872401.246851444</v>
      </c>
      <c r="D25" s="7">
        <v>7841.6358879962772</v>
      </c>
      <c r="E25" s="7">
        <v>635781.12172958499</v>
      </c>
      <c r="F25" s="7">
        <v>501803.25322584255</v>
      </c>
      <c r="G25" s="7">
        <v>651441.74079760839</v>
      </c>
      <c r="H25" s="7">
        <v>-3521432.0035214322</v>
      </c>
      <c r="J25" s="15">
        <v>651441.74079760839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ADFA-04E3-44F0-B6C7-2638A564C48A}">
  <dimension ref="A1:I26"/>
  <sheetViews>
    <sheetView topLeftCell="A24" zoomScale="90" zoomScaleNormal="90" workbookViewId="0">
      <selection activeCell="D26" sqref="B26:D26"/>
    </sheetView>
  </sheetViews>
  <sheetFormatPr defaultRowHeight="14.5" x14ac:dyDescent="0.35"/>
  <cols>
    <col min="1" max="1" width="64.453125" customWidth="1"/>
    <col min="2" max="4" width="16.26953125" style="3" customWidth="1"/>
  </cols>
  <sheetData>
    <row r="1" spans="1:9" x14ac:dyDescent="0.35">
      <c r="A1" s="2" t="s">
        <v>35</v>
      </c>
    </row>
    <row r="3" spans="1:9" ht="42.5" x14ac:dyDescent="0.35">
      <c r="A3" s="19" t="s">
        <v>2</v>
      </c>
      <c r="B3" s="20" t="s">
        <v>36</v>
      </c>
      <c r="C3" s="20" t="s">
        <v>38</v>
      </c>
      <c r="D3" s="20" t="s">
        <v>39</v>
      </c>
    </row>
    <row r="4" spans="1:9" x14ac:dyDescent="0.35">
      <c r="A4" s="5" t="s">
        <v>9</v>
      </c>
      <c r="B4" s="18">
        <f>Landfill!$B$4</f>
        <v>77898988.598566145</v>
      </c>
      <c r="C4" s="18">
        <f>'Current Recycling'!$B$2</f>
        <v>45421219.123531193</v>
      </c>
      <c r="D4" s="18">
        <f>'Max Recycling'!$B$2</f>
        <v>2733379.385338828</v>
      </c>
      <c r="F4" s="8">
        <f>B5/1000</f>
        <v>29731.311544888602</v>
      </c>
      <c r="G4" s="8">
        <f t="shared" ref="G4:H4" si="0">C5/1000</f>
        <v>13365.547020040152</v>
      </c>
      <c r="H4" s="8">
        <f t="shared" si="0"/>
        <v>-15768.402793394112</v>
      </c>
      <c r="I4" t="s">
        <v>41</v>
      </c>
    </row>
    <row r="5" spans="1:9" x14ac:dyDescent="0.35">
      <c r="A5" s="5" t="s">
        <v>32</v>
      </c>
      <c r="B5" s="6">
        <f>Landfill!$B$2</f>
        <v>29731311.544888601</v>
      </c>
      <c r="C5" s="6">
        <f>'Current Recycling'!B4</f>
        <v>13365547.020040153</v>
      </c>
      <c r="D5" s="6">
        <f>'Max Recycling'!B4</f>
        <v>-15768402.793394113</v>
      </c>
    </row>
    <row r="6" spans="1:9" x14ac:dyDescent="0.35">
      <c r="A6" s="5" t="s">
        <v>37</v>
      </c>
      <c r="B6" s="6">
        <f>Landfill!B5</f>
        <v>171172413.81266695</v>
      </c>
      <c r="C6" s="6">
        <f>'Current Recycling'!B5</f>
        <v>49830554.727422699</v>
      </c>
      <c r="D6" s="6">
        <f>'Max Recycling'!B5</f>
        <v>-292408912.2943306</v>
      </c>
    </row>
    <row r="7" spans="1:9" x14ac:dyDescent="0.35">
      <c r="A7" s="5" t="s">
        <v>11</v>
      </c>
      <c r="B7" s="6">
        <f>Landfill!B6</f>
        <v>1390289.7690623864</v>
      </c>
      <c r="C7" s="6">
        <f>'Current Recycling'!B6</f>
        <v>-2328573.1118184947</v>
      </c>
      <c r="D7" s="6">
        <f>'Max Recycling'!B6</f>
        <v>-9151080.3520261962</v>
      </c>
    </row>
    <row r="8" spans="1:9" x14ac:dyDescent="0.35">
      <c r="A8" s="5" t="s">
        <v>12</v>
      </c>
      <c r="B8" s="6">
        <f>Landfill!B7</f>
        <v>4630.163039608753</v>
      </c>
      <c r="C8" s="6">
        <f>'Current Recycling'!B7</f>
        <v>10311.701533586061</v>
      </c>
      <c r="D8" s="6">
        <f>'Max Recycling'!B7</f>
        <v>14804.00230089919</v>
      </c>
    </row>
    <row r="9" spans="1:9" x14ac:dyDescent="0.35">
      <c r="A9" s="5" t="s">
        <v>13</v>
      </c>
      <c r="B9" s="6">
        <f>Landfill!B8</f>
        <v>38215.339162796692</v>
      </c>
      <c r="C9" s="6">
        <f>'Current Recycling'!B8</f>
        <v>-569.21317397292785</v>
      </c>
      <c r="D9" s="6">
        <f>'Max Recycling'!B8</f>
        <v>-71749.360736974282</v>
      </c>
    </row>
    <row r="10" spans="1:9" x14ac:dyDescent="0.35">
      <c r="A10" s="5" t="s">
        <v>14</v>
      </c>
      <c r="B10" s="6">
        <f>Landfill!B9</f>
        <v>10607759.010767771</v>
      </c>
      <c r="C10" s="6">
        <f>'Current Recycling'!B9</f>
        <v>-120061798.59190153</v>
      </c>
      <c r="D10" s="6">
        <f>'Max Recycling'!B9</f>
        <v>-333825509.93835294</v>
      </c>
    </row>
    <row r="11" spans="1:9" x14ac:dyDescent="0.35">
      <c r="A11" s="5" t="s">
        <v>15</v>
      </c>
      <c r="B11" s="6">
        <f>Landfill!B10</f>
        <v>0.74325867064580875</v>
      </c>
      <c r="C11" s="6">
        <f>'Current Recycling'!B10</f>
        <v>-4.3143966134261795</v>
      </c>
      <c r="D11" s="6">
        <f>'Max Recycling'!B10</f>
        <v>-13.500434186375463</v>
      </c>
    </row>
    <row r="12" spans="1:9" x14ac:dyDescent="0.35">
      <c r="A12" s="5" t="s">
        <v>16</v>
      </c>
      <c r="B12" s="6">
        <f>Landfill!B11</f>
        <v>3427222.6465143613</v>
      </c>
      <c r="C12" s="6">
        <f>'Current Recycling'!B11</f>
        <v>-7787642.1536398251</v>
      </c>
      <c r="D12" s="6">
        <f>'Max Recycling'!B11</f>
        <v>-33235852.300455734</v>
      </c>
    </row>
    <row r="13" spans="1:9" x14ac:dyDescent="0.35">
      <c r="A13" s="5" t="s">
        <v>17</v>
      </c>
      <c r="B13" s="6">
        <f>Landfill!B12</f>
        <v>15378155.978988392</v>
      </c>
      <c r="C13" s="6">
        <f>'Current Recycling'!B12</f>
        <v>16455162.763048628</v>
      </c>
      <c r="D13" s="6">
        <f>'Max Recycling'!B12</f>
        <v>18060052.97389492</v>
      </c>
    </row>
    <row r="14" spans="1:9" x14ac:dyDescent="0.35">
      <c r="A14" s="5" t="s">
        <v>18</v>
      </c>
      <c r="B14" s="6">
        <f>Landfill!B13</f>
        <v>-23365484.149746645</v>
      </c>
      <c r="C14" s="6">
        <f>'Current Recycling'!B13</f>
        <v>-19095997.334471233</v>
      </c>
      <c r="D14" s="6">
        <f>'Max Recycling'!B13</f>
        <v>-10498635.468490373</v>
      </c>
    </row>
    <row r="15" spans="1:9" x14ac:dyDescent="0.35">
      <c r="A15" s="5" t="s">
        <v>19</v>
      </c>
      <c r="B15" s="6">
        <f>Landfill!B14</f>
        <v>29606.816835419952</v>
      </c>
      <c r="C15" s="6">
        <f>'Current Recycling'!B14</f>
        <v>1475.4303339752125</v>
      </c>
      <c r="D15" s="6">
        <f>'Max Recycling'!B14</f>
        <v>-53187.152214809365</v>
      </c>
    </row>
    <row r="16" spans="1:9" x14ac:dyDescent="0.35">
      <c r="A16" s="5" t="s">
        <v>20</v>
      </c>
      <c r="B16" s="6">
        <f>Landfill!B15</f>
        <v>913910.07994652831</v>
      </c>
      <c r="C16" s="6">
        <f>'Current Recycling'!B15</f>
        <v>665104.57776973292</v>
      </c>
      <c r="D16" s="6">
        <f>'Max Recycling'!B15</f>
        <v>362418.1529941496</v>
      </c>
    </row>
    <row r="17" spans="1:4" x14ac:dyDescent="0.35">
      <c r="A17" s="5" t="s">
        <v>21</v>
      </c>
      <c r="B17" s="6">
        <f>Landfill!B16</f>
        <v>-84.024437027690965</v>
      </c>
      <c r="C17" s="6">
        <f>'Current Recycling'!B16</f>
        <v>1495.7231838631062</v>
      </c>
      <c r="D17" s="6">
        <f>'Max Recycling'!B16</f>
        <v>2813.7412826262143</v>
      </c>
    </row>
    <row r="18" spans="1:4" x14ac:dyDescent="0.35">
      <c r="A18" s="5" t="s">
        <v>22</v>
      </c>
      <c r="B18" s="6">
        <f>Landfill!B17</f>
        <v>35460.065927074786</v>
      </c>
      <c r="C18" s="6">
        <f>'Current Recycling'!B17</f>
        <v>-45714.003312138135</v>
      </c>
      <c r="D18" s="6">
        <f>'Max Recycling'!B17</f>
        <v>-178766.00838189293</v>
      </c>
    </row>
    <row r="19" spans="1:4" x14ac:dyDescent="0.35">
      <c r="A19" s="5" t="s">
        <v>23</v>
      </c>
      <c r="B19" s="6">
        <f>Landfill!B18</f>
        <v>34019.918407212164</v>
      </c>
      <c r="C19" s="6">
        <f>'Current Recycling'!B18</f>
        <v>-2605.375123156065</v>
      </c>
      <c r="D19" s="6">
        <f>'Max Recycling'!B18</f>
        <v>-70216.124919859154</v>
      </c>
    </row>
    <row r="20" spans="1:4" x14ac:dyDescent="0.35">
      <c r="A20" s="5" t="s">
        <v>24</v>
      </c>
      <c r="B20" s="6">
        <f>Landfill!B19</f>
        <v>2178.791953559466</v>
      </c>
      <c r="C20" s="6">
        <f>'Current Recycling'!B19</f>
        <v>-72249.51737260849</v>
      </c>
      <c r="D20" s="6">
        <f>'Max Recycling'!B19</f>
        <v>-191516.51879753155</v>
      </c>
    </row>
    <row r="21" spans="1:4" x14ac:dyDescent="0.35">
      <c r="A21" s="5" t="s">
        <v>25</v>
      </c>
      <c r="B21" s="6">
        <f>Landfill!B20</f>
        <v>-2339.3360294742151</v>
      </c>
      <c r="C21" s="6">
        <f>'Current Recycling'!B20</f>
        <v>-120797.68253642776</v>
      </c>
      <c r="D21" s="6">
        <f>'Max Recycling'!B20</f>
        <v>-300620.68513618415</v>
      </c>
    </row>
    <row r="22" spans="1:4" x14ac:dyDescent="0.35">
      <c r="A22" s="5" t="s">
        <v>26</v>
      </c>
      <c r="B22" s="6">
        <f>Landfill!B21</f>
        <v>2485.4294289375675</v>
      </c>
      <c r="C22" s="6">
        <f>'Current Recycling'!B21</f>
        <v>3087.4455078275651</v>
      </c>
      <c r="D22" s="6">
        <f>'Max Recycling'!B21</f>
        <v>847.83253279284872</v>
      </c>
    </row>
    <row r="23" spans="1:4" x14ac:dyDescent="0.35">
      <c r="A23" s="5" t="s">
        <v>27</v>
      </c>
      <c r="B23" s="6">
        <f>Landfill!B22</f>
        <v>2676.6449864883971</v>
      </c>
      <c r="C23" s="6">
        <f>'Current Recycling'!B22</f>
        <v>1251.3186039431516</v>
      </c>
      <c r="D23" s="6">
        <f>'Max Recycling'!B22</f>
        <v>-2539.5639677586773</v>
      </c>
    </row>
    <row r="24" spans="1:4" x14ac:dyDescent="0.35">
      <c r="A24" s="5" t="s">
        <v>28</v>
      </c>
      <c r="B24" s="6">
        <f>Landfill!B23</f>
        <v>27786.975231978213</v>
      </c>
      <c r="C24" s="6">
        <f>'Current Recycling'!B23</f>
        <v>25484.838670761288</v>
      </c>
      <c r="D24" s="6">
        <f>'Max Recycling'!B23</f>
        <v>10957.531110065001</v>
      </c>
    </row>
    <row r="25" spans="1:4" x14ac:dyDescent="0.35">
      <c r="A25" s="5" t="s">
        <v>29</v>
      </c>
      <c r="B25" s="6">
        <f>Landfill!B24</f>
        <v>8.6525953483085765</v>
      </c>
      <c r="C25" s="6">
        <f>'Current Recycling'!B24</f>
        <v>3.3691893352308333</v>
      </c>
      <c r="D25" s="6">
        <f>'Max Recycling'!B24</f>
        <v>-8.8517141216817983</v>
      </c>
    </row>
    <row r="26" spans="1:4" x14ac:dyDescent="0.35">
      <c r="A26" s="5" t="s">
        <v>30</v>
      </c>
      <c r="B26" s="6">
        <f>Landfill!B25</f>
        <v>5522021.9752007071</v>
      </c>
      <c r="C26" s="6">
        <f>'Current Recycling'!B25</f>
        <v>13742474.880454328</v>
      </c>
      <c r="D26" s="6">
        <f>'Max Recycling'!B25</f>
        <v>12147836.994971042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FAC32-3B06-4EE3-BB13-76F5F7A426B8}">
  <dimension ref="A3:AC39"/>
  <sheetViews>
    <sheetView tabSelected="1" topLeftCell="A22" zoomScaleNormal="100" workbookViewId="0">
      <selection activeCell="I55" sqref="I55"/>
    </sheetView>
  </sheetViews>
  <sheetFormatPr defaultRowHeight="14.5" x14ac:dyDescent="0.35"/>
  <cols>
    <col min="1" max="1" width="21.54296875" customWidth="1"/>
    <col min="3" max="3" width="12.453125" customWidth="1"/>
    <col min="4" max="8" width="10.54296875" customWidth="1"/>
    <col min="9" max="9" width="12.7265625" bestFit="1" customWidth="1"/>
  </cols>
  <sheetData>
    <row r="3" spans="1:9" x14ac:dyDescent="0.35">
      <c r="C3" s="4" t="s">
        <v>40</v>
      </c>
      <c r="D3" s="4" t="s">
        <v>0</v>
      </c>
      <c r="E3" s="4" t="s">
        <v>4</v>
      </c>
      <c r="F3" s="4" t="s">
        <v>5</v>
      </c>
      <c r="G3" s="4" t="s">
        <v>6</v>
      </c>
      <c r="H3" s="4" t="s">
        <v>1</v>
      </c>
      <c r="I3" s="4" t="s">
        <v>7</v>
      </c>
    </row>
    <row r="4" spans="1:9" x14ac:dyDescent="0.35">
      <c r="A4" s="4" t="s">
        <v>54</v>
      </c>
      <c r="B4" s="4" t="s">
        <v>30</v>
      </c>
      <c r="C4" s="7">
        <f>Landfill!B25</f>
        <v>5522021.9752007071</v>
      </c>
      <c r="D4" s="7">
        <f>Landfill!C25</f>
        <v>4282279.9295554291</v>
      </c>
      <c r="E4" s="7">
        <f>Landfill!D25</f>
        <v>0</v>
      </c>
      <c r="F4" s="7">
        <f>Landfill!E25</f>
        <v>0</v>
      </c>
      <c r="G4" s="7">
        <f>Landfill!F25</f>
        <v>0</v>
      </c>
      <c r="H4" s="7">
        <f>Landfill!G25</f>
        <v>1239742.0456452775</v>
      </c>
      <c r="I4" s="7">
        <f>Landfill!H25</f>
        <v>0</v>
      </c>
    </row>
    <row r="5" spans="1:9" x14ac:dyDescent="0.35">
      <c r="A5" s="4" t="s">
        <v>55</v>
      </c>
      <c r="B5" s="4" t="s">
        <v>30</v>
      </c>
      <c r="C5" s="7">
        <f>'Current Recycling'!B25</f>
        <v>13742474.880454328</v>
      </c>
      <c r="D5" s="7">
        <f>'Current Recycling'!C25</f>
        <v>13700209.210321391</v>
      </c>
      <c r="E5" s="7">
        <f>'Current Recycling'!D25</f>
        <v>3310.5639932857803</v>
      </c>
      <c r="F5" s="7">
        <f>'Current Recycling'!E25</f>
        <v>260670.25990912993</v>
      </c>
      <c r="G5" s="7">
        <f>'Current Recycling'!F25</f>
        <v>250901.62661292127</v>
      </c>
      <c r="H5" s="7">
        <f>'Current Recycling'!G25</f>
        <v>971170.34106138803</v>
      </c>
      <c r="I5" s="7">
        <f>'Current Recycling'!H25</f>
        <v>-1443787.1214437869</v>
      </c>
    </row>
    <row r="6" spans="1:9" x14ac:dyDescent="0.35">
      <c r="A6" s="4" t="s">
        <v>56</v>
      </c>
      <c r="B6" s="4" t="s">
        <v>30</v>
      </c>
      <c r="C6" s="7">
        <f>'Max Recycling'!B25</f>
        <v>12147836.994971042</v>
      </c>
      <c r="D6" s="7">
        <f>'Max Recycling'!C25</f>
        <v>13872401.246851444</v>
      </c>
      <c r="E6" s="7">
        <f>'Max Recycling'!D25</f>
        <v>7841.6358879962772</v>
      </c>
      <c r="F6" s="7">
        <f>'Max Recycling'!E25</f>
        <v>635781.12172958499</v>
      </c>
      <c r="G6" s="7">
        <f>'Max Recycling'!F25</f>
        <v>501803.25322584255</v>
      </c>
      <c r="H6" s="7">
        <f>'Max Recycling'!G25</f>
        <v>651441.74079760839</v>
      </c>
      <c r="I6" s="7">
        <f>'Max Recycling'!H25</f>
        <v>-3521432.0035214322</v>
      </c>
    </row>
    <row r="10" spans="1:9" x14ac:dyDescent="0.35">
      <c r="C10" s="22" t="s">
        <v>40</v>
      </c>
      <c r="D10" s="22" t="s">
        <v>0</v>
      </c>
      <c r="E10" s="22" t="s">
        <v>4</v>
      </c>
      <c r="F10" s="22" t="s">
        <v>5</v>
      </c>
      <c r="G10" s="22" t="s">
        <v>6</v>
      </c>
      <c r="H10" s="22" t="s">
        <v>1</v>
      </c>
      <c r="I10" s="22" t="s">
        <v>7</v>
      </c>
    </row>
    <row r="11" spans="1:9" x14ac:dyDescent="0.35">
      <c r="A11" s="4" t="s">
        <v>42</v>
      </c>
      <c r="B11" s="4" t="s">
        <v>9</v>
      </c>
      <c r="C11" s="23">
        <f>SUM(D11:I11)</f>
        <v>90317632.647567242</v>
      </c>
      <c r="D11" s="23">
        <f>Landfill!C4</f>
        <v>4848141.2515009716</v>
      </c>
      <c r="E11" s="23">
        <f>Landfill!D4</f>
        <v>0</v>
      </c>
      <c r="F11" s="23">
        <f>Landfill!E4</f>
        <v>0</v>
      </c>
      <c r="G11" s="23">
        <f>Landfill!F4</f>
        <v>0</v>
      </c>
      <c r="H11" s="23">
        <f>Landfill!G4*1.17</f>
        <v>85469491.396066263</v>
      </c>
      <c r="I11" s="23">
        <f>Landfill!H4</f>
        <v>0</v>
      </c>
    </row>
    <row r="12" spans="1:9" x14ac:dyDescent="0.35">
      <c r="A12" s="4" t="s">
        <v>43</v>
      </c>
      <c r="B12" s="4"/>
      <c r="C12" s="23">
        <f t="shared" ref="C12:C16" si="0">SUM(D12:I12)</f>
        <v>32759525.114005253</v>
      </c>
      <c r="D12" s="23">
        <f>Landfill!C2</f>
        <v>4496198.4689161023</v>
      </c>
      <c r="E12" s="23">
        <f>Landfill!D2</f>
        <v>0</v>
      </c>
      <c r="F12" s="23">
        <f>Landfill!E2</f>
        <v>0</v>
      </c>
      <c r="G12" s="23">
        <f>Landfill!F2</f>
        <v>0</v>
      </c>
      <c r="H12" s="23">
        <f>Landfill!G2*1.12</f>
        <v>28263326.645089149</v>
      </c>
      <c r="I12" s="23">
        <f>Landfill!H2</f>
        <v>0</v>
      </c>
    </row>
    <row r="13" spans="1:9" x14ac:dyDescent="0.35">
      <c r="A13" s="4" t="s">
        <v>44</v>
      </c>
      <c r="B13" s="4"/>
      <c r="C13" s="23">
        <f t="shared" si="0"/>
        <v>53708946.015287928</v>
      </c>
      <c r="D13" s="23">
        <f>'Current Recycling'!C2</f>
        <v>11931342.817021158</v>
      </c>
      <c r="E13" s="23">
        <f>'Current Recycling'!D2</f>
        <v>674.84694871053694</v>
      </c>
      <c r="F13" s="23">
        <f>'Current Recycling'!E2</f>
        <v>167613.94645999288</v>
      </c>
      <c r="G13" s="23">
        <f>'Current Recycling'!F2</f>
        <v>1384197.8684433524</v>
      </c>
      <c r="H13" s="23">
        <f>'Current Recycling'!G2*1.17</f>
        <v>57039061.549149327</v>
      </c>
      <c r="I13" s="23">
        <f>'Current Recycling'!H2</f>
        <v>-16813945.012734614</v>
      </c>
    </row>
    <row r="14" spans="1:9" x14ac:dyDescent="0.35">
      <c r="A14" s="4" t="s">
        <v>45</v>
      </c>
      <c r="B14" s="4"/>
      <c r="C14" s="23">
        <f t="shared" si="0"/>
        <v>15369026.526508365</v>
      </c>
      <c r="D14" s="23">
        <f>'Current Recycling'!C4</f>
        <v>11931342.817021158</v>
      </c>
      <c r="E14" s="23">
        <f>'Current Recycling'!D4</f>
        <v>674.84694871053694</v>
      </c>
      <c r="F14" s="23">
        <f>'Current Recycling'!E4</f>
        <v>167613.94645999288</v>
      </c>
      <c r="G14" s="23">
        <f>'Current Recycling'!F4</f>
        <v>1384197.8684433524</v>
      </c>
      <c r="H14" s="23">
        <f>'Current Recycling'!G4*1.12</f>
        <v>18699142.060369764</v>
      </c>
      <c r="I14" s="23">
        <f>'Current Recycling'!H4</f>
        <v>-16813945.012734614</v>
      </c>
    </row>
    <row r="15" spans="1:9" x14ac:dyDescent="0.35">
      <c r="A15" s="4" t="s">
        <v>46</v>
      </c>
      <c r="B15" s="4"/>
      <c r="C15" s="23">
        <f t="shared" si="0"/>
        <v>7516860.9861320704</v>
      </c>
      <c r="D15" s="23">
        <f>'Max Recycling'!C2</f>
        <v>12426018.336497162</v>
      </c>
      <c r="E15" s="23">
        <f>'Max Recycling'!D2</f>
        <v>1645.7271839131427</v>
      </c>
      <c r="F15" s="23">
        <f>'Max Recycling'!E2</f>
        <v>408814.50356095802</v>
      </c>
      <c r="G15" s="23">
        <f>'Max Recycling'!F2</f>
        <v>2768395.7368867048</v>
      </c>
      <c r="H15" s="23">
        <f>'Max Recycling'!G2*1.17</f>
        <v>32921608.664282911</v>
      </c>
      <c r="I15" s="23">
        <f>'Max Recycling'!H2</f>
        <v>-41009621.982279576</v>
      </c>
    </row>
    <row r="16" spans="1:9" x14ac:dyDescent="0.35">
      <c r="A16" s="4" t="s">
        <v>47</v>
      </c>
      <c r="B16" s="4"/>
      <c r="C16" s="23">
        <f t="shared" si="0"/>
        <v>-14612041.407223292</v>
      </c>
      <c r="D16" s="23">
        <f>'Max Recycling'!C4</f>
        <v>12426018.336497162</v>
      </c>
      <c r="E16" s="23">
        <f>'Max Recycling'!D4</f>
        <v>1645.7271839131427</v>
      </c>
      <c r="F16" s="23">
        <f>'Max Recycling'!E4</f>
        <v>408814.50356095802</v>
      </c>
      <c r="G16" s="23">
        <f>'Max Recycling'!F4</f>
        <v>2768395.7368867048</v>
      </c>
      <c r="H16" s="23">
        <f>'Max Recycling'!G4*1.12</f>
        <v>10792706.270927547</v>
      </c>
      <c r="I16" s="23">
        <f>'Max Recycling'!H4</f>
        <v>-41009621.982279576</v>
      </c>
    </row>
    <row r="17" spans="1:9" x14ac:dyDescent="0.35">
      <c r="A17" s="21"/>
      <c r="B17" s="21"/>
      <c r="C17" s="24" t="s">
        <v>40</v>
      </c>
      <c r="D17" s="24" t="s">
        <v>0</v>
      </c>
      <c r="E17" s="24" t="s">
        <v>4</v>
      </c>
      <c r="F17" s="24" t="s">
        <v>5</v>
      </c>
      <c r="G17" s="24" t="s">
        <v>6</v>
      </c>
      <c r="H17" s="24" t="s">
        <v>1</v>
      </c>
      <c r="I17" s="24" t="s">
        <v>7</v>
      </c>
    </row>
    <row r="18" spans="1:9" x14ac:dyDescent="0.35">
      <c r="A18" s="21" t="s">
        <v>36</v>
      </c>
      <c r="B18" s="21">
        <v>20</v>
      </c>
      <c r="C18" s="25">
        <f>C11/1000</f>
        <v>90317.632647567239</v>
      </c>
      <c r="D18" s="25">
        <f t="shared" ref="D18:I18" si="1">D11/1000</f>
        <v>4848.1412515009715</v>
      </c>
      <c r="E18" s="25">
        <f t="shared" si="1"/>
        <v>0</v>
      </c>
      <c r="F18" s="25">
        <f t="shared" si="1"/>
        <v>0</v>
      </c>
      <c r="G18" s="25">
        <f t="shared" si="1"/>
        <v>0</v>
      </c>
      <c r="H18" s="25">
        <f t="shared" si="1"/>
        <v>85469.491396066267</v>
      </c>
      <c r="I18" s="25">
        <f t="shared" si="1"/>
        <v>0</v>
      </c>
    </row>
    <row r="19" spans="1:9" x14ac:dyDescent="0.35">
      <c r="A19" s="21"/>
      <c r="B19" s="21">
        <v>100</v>
      </c>
      <c r="C19" s="25">
        <f t="shared" ref="C19:I23" si="2">C12/1000</f>
        <v>32759.525114005253</v>
      </c>
      <c r="D19" s="25">
        <f t="shared" si="2"/>
        <v>4496.1984689161027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28263.32664508915</v>
      </c>
      <c r="I19" s="25">
        <f t="shared" si="2"/>
        <v>0</v>
      </c>
    </row>
    <row r="20" spans="1:9" x14ac:dyDescent="0.35">
      <c r="A20" s="21" t="s">
        <v>48</v>
      </c>
      <c r="B20" s="21">
        <v>20</v>
      </c>
      <c r="C20" s="25">
        <f t="shared" si="2"/>
        <v>53708.946015287926</v>
      </c>
      <c r="D20" s="25">
        <f t="shared" si="2"/>
        <v>11931.342817021157</v>
      </c>
      <c r="E20" s="25">
        <f t="shared" si="2"/>
        <v>0.67484694871053696</v>
      </c>
      <c r="F20" s="25">
        <f t="shared" si="2"/>
        <v>167.61394645999289</v>
      </c>
      <c r="G20" s="25">
        <f t="shared" si="2"/>
        <v>1384.1978684433525</v>
      </c>
      <c r="H20" s="25">
        <f t="shared" si="2"/>
        <v>57039.06154914933</v>
      </c>
      <c r="I20" s="25">
        <f t="shared" si="2"/>
        <v>-16813.945012734614</v>
      </c>
    </row>
    <row r="21" spans="1:9" x14ac:dyDescent="0.35">
      <c r="A21" s="21"/>
      <c r="B21" s="21">
        <v>100</v>
      </c>
      <c r="C21" s="25">
        <f t="shared" si="2"/>
        <v>15369.026526508365</v>
      </c>
      <c r="D21" s="25">
        <f t="shared" si="2"/>
        <v>11931.342817021157</v>
      </c>
      <c r="E21" s="25">
        <f t="shared" si="2"/>
        <v>0.67484694871053696</v>
      </c>
      <c r="F21" s="25">
        <f t="shared" si="2"/>
        <v>167.61394645999289</v>
      </c>
      <c r="G21" s="25">
        <f t="shared" si="2"/>
        <v>1384.1978684433525</v>
      </c>
      <c r="H21" s="25">
        <f t="shared" si="2"/>
        <v>18699.142060369762</v>
      </c>
      <c r="I21" s="25">
        <f t="shared" si="2"/>
        <v>-16813.945012734614</v>
      </c>
    </row>
    <row r="22" spans="1:9" x14ac:dyDescent="0.35">
      <c r="A22" s="21" t="s">
        <v>49</v>
      </c>
      <c r="B22" s="21">
        <v>20</v>
      </c>
      <c r="C22" s="25">
        <f t="shared" si="2"/>
        <v>7516.8609861320701</v>
      </c>
      <c r="D22" s="25">
        <f t="shared" si="2"/>
        <v>12426.018336497162</v>
      </c>
      <c r="E22" s="25">
        <f t="shared" si="2"/>
        <v>1.6457271839131427</v>
      </c>
      <c r="F22" s="25">
        <f t="shared" si="2"/>
        <v>408.81450356095803</v>
      </c>
      <c r="G22" s="25">
        <f t="shared" si="2"/>
        <v>2768.395736886705</v>
      </c>
      <c r="H22" s="25">
        <f t="shared" si="2"/>
        <v>32921.60866428291</v>
      </c>
      <c r="I22" s="25">
        <f t="shared" si="2"/>
        <v>-41009.621982279576</v>
      </c>
    </row>
    <row r="23" spans="1:9" x14ac:dyDescent="0.35">
      <c r="A23" s="21"/>
      <c r="B23" s="21">
        <v>100</v>
      </c>
      <c r="C23" s="25">
        <f t="shared" si="2"/>
        <v>-14612.041407223292</v>
      </c>
      <c r="D23" s="25">
        <f t="shared" si="2"/>
        <v>12426.018336497162</v>
      </c>
      <c r="E23" s="25">
        <f t="shared" si="2"/>
        <v>1.6457271839131427</v>
      </c>
      <c r="F23" s="25">
        <f t="shared" si="2"/>
        <v>408.81450356095803</v>
      </c>
      <c r="G23" s="25">
        <f t="shared" si="2"/>
        <v>2768.395736886705</v>
      </c>
      <c r="H23" s="25">
        <f t="shared" si="2"/>
        <v>10792.706270927547</v>
      </c>
      <c r="I23" s="25">
        <f t="shared" si="2"/>
        <v>-41009.621982279576</v>
      </c>
    </row>
    <row r="25" spans="1:9" x14ac:dyDescent="0.35">
      <c r="B25" s="28">
        <v>20</v>
      </c>
      <c r="C25" s="29">
        <f>C18-C20</f>
        <v>36608.686632279314</v>
      </c>
      <c r="D25" s="30" t="s">
        <v>52</v>
      </c>
      <c r="E25" s="30"/>
    </row>
    <row r="26" spans="1:9" x14ac:dyDescent="0.35">
      <c r="B26" s="30"/>
      <c r="C26" s="29">
        <f>C18-C22</f>
        <v>82800.771661435167</v>
      </c>
      <c r="D26" s="30" t="s">
        <v>53</v>
      </c>
      <c r="E26" s="30"/>
    </row>
    <row r="27" spans="1:9" x14ac:dyDescent="0.35">
      <c r="B27" s="28">
        <v>100</v>
      </c>
      <c r="C27" s="29">
        <f>C19-C21</f>
        <v>17390.498587496888</v>
      </c>
      <c r="D27" s="30" t="s">
        <v>52</v>
      </c>
      <c r="E27" s="30"/>
    </row>
    <row r="28" spans="1:9" x14ac:dyDescent="0.35">
      <c r="B28" s="30"/>
      <c r="C28" s="29">
        <f>C19-C23</f>
        <v>47371.566521228546</v>
      </c>
      <c r="D28" s="30" t="s">
        <v>53</v>
      </c>
      <c r="E28" s="30"/>
    </row>
    <row r="29" spans="1:9" x14ac:dyDescent="0.35">
      <c r="C29" s="8"/>
      <c r="D29" s="8"/>
      <c r="E29" s="8"/>
      <c r="F29" s="8"/>
      <c r="G29" s="8"/>
      <c r="H29" s="8"/>
    </row>
    <row r="30" spans="1:9" x14ac:dyDescent="0.35">
      <c r="C30" s="8"/>
      <c r="D30" s="8"/>
      <c r="E30" s="8"/>
      <c r="F30" s="8"/>
      <c r="G30" s="8"/>
      <c r="H30" s="8"/>
    </row>
    <row r="31" spans="1:9" x14ac:dyDescent="0.35">
      <c r="C31" s="8"/>
      <c r="D31" s="8"/>
      <c r="E31" s="8"/>
      <c r="F31" s="31">
        <f>28/25</f>
        <v>1.1200000000000001</v>
      </c>
      <c r="G31" s="31">
        <f>84/72</f>
        <v>1.1666666666666667</v>
      </c>
      <c r="H31" s="8"/>
    </row>
    <row r="32" spans="1:9" x14ac:dyDescent="0.35">
      <c r="C32" s="8"/>
      <c r="D32" s="8"/>
      <c r="E32" s="8"/>
      <c r="F32" s="8"/>
      <c r="G32" s="8"/>
      <c r="H32" s="8"/>
    </row>
    <row r="33" spans="1:29" x14ac:dyDescent="0.35">
      <c r="C33" s="8"/>
      <c r="D33" s="8"/>
      <c r="E33" s="8"/>
      <c r="F33" s="8"/>
      <c r="G33" s="8"/>
      <c r="H33" s="8"/>
    </row>
    <row r="34" spans="1:29" x14ac:dyDescent="0.35">
      <c r="C34" s="8"/>
      <c r="D34" s="8"/>
      <c r="E34" s="8"/>
      <c r="F34" s="8"/>
      <c r="G34" s="8"/>
      <c r="H34" s="8"/>
    </row>
    <row r="35" spans="1:29" x14ac:dyDescent="0.35">
      <c r="A35" s="4"/>
      <c r="B35" s="22"/>
      <c r="C35" s="26" t="s">
        <v>40</v>
      </c>
      <c r="D35" s="22"/>
      <c r="E35" s="22"/>
      <c r="F35" s="22"/>
      <c r="G35" s="26" t="s">
        <v>0</v>
      </c>
      <c r="H35" s="22"/>
      <c r="I35" s="4"/>
      <c r="J35" s="4"/>
      <c r="K35" s="26" t="s">
        <v>5</v>
      </c>
      <c r="L35" s="4"/>
      <c r="M35" s="4"/>
      <c r="N35" s="4"/>
      <c r="O35" s="26" t="s">
        <v>6</v>
      </c>
      <c r="P35" s="4"/>
      <c r="Q35" s="4"/>
      <c r="R35" s="4"/>
      <c r="S35" s="26" t="s">
        <v>1</v>
      </c>
      <c r="T35" s="4"/>
      <c r="U35" s="4"/>
      <c r="V35" s="4"/>
      <c r="W35" s="26" t="s">
        <v>7</v>
      </c>
      <c r="X35" s="4"/>
      <c r="Y35" s="4"/>
    </row>
    <row r="36" spans="1:29" x14ac:dyDescent="0.35">
      <c r="A36" s="4"/>
      <c r="B36" s="4" t="s">
        <v>36</v>
      </c>
      <c r="C36" s="4" t="s">
        <v>48</v>
      </c>
      <c r="D36" s="4" t="s">
        <v>49</v>
      </c>
      <c r="E36" s="22"/>
      <c r="F36" s="4" t="s">
        <v>36</v>
      </c>
      <c r="G36" s="4" t="s">
        <v>48</v>
      </c>
      <c r="H36" s="4" t="s">
        <v>49</v>
      </c>
      <c r="I36" s="4"/>
      <c r="J36" s="4" t="s">
        <v>36</v>
      </c>
      <c r="K36" s="4" t="s">
        <v>48</v>
      </c>
      <c r="L36" s="4" t="s">
        <v>49</v>
      </c>
      <c r="M36" s="4"/>
      <c r="N36" s="4" t="s">
        <v>36</v>
      </c>
      <c r="O36" s="4" t="s">
        <v>48</v>
      </c>
      <c r="P36" s="4" t="s">
        <v>49</v>
      </c>
      <c r="Q36" s="4"/>
      <c r="R36" s="4" t="s">
        <v>36</v>
      </c>
      <c r="S36" s="4" t="s">
        <v>48</v>
      </c>
      <c r="T36" s="4" t="s">
        <v>49</v>
      </c>
      <c r="U36" s="4"/>
      <c r="V36" s="4" t="s">
        <v>36</v>
      </c>
      <c r="W36" s="4" t="s">
        <v>48</v>
      </c>
      <c r="X36" s="4" t="s">
        <v>49</v>
      </c>
      <c r="Y36" s="4"/>
    </row>
    <row r="37" spans="1:29" x14ac:dyDescent="0.35">
      <c r="A37" s="4" t="s">
        <v>51</v>
      </c>
      <c r="B37" s="7">
        <f>C18-C19</f>
        <v>57558.107533561983</v>
      </c>
      <c r="C37" s="7">
        <f>C20-C21</f>
        <v>38339.91948877956</v>
      </c>
      <c r="D37" s="7">
        <f>C22-C23</f>
        <v>22128.902393355362</v>
      </c>
      <c r="E37" s="22"/>
      <c r="F37" s="7"/>
      <c r="G37" s="7"/>
      <c r="H37" s="7"/>
      <c r="I37" s="4"/>
      <c r="J37" s="27">
        <v>250</v>
      </c>
      <c r="K37" s="27">
        <v>250</v>
      </c>
      <c r="L37" s="27">
        <v>250</v>
      </c>
      <c r="M37" s="4"/>
      <c r="N37" s="27">
        <v>250</v>
      </c>
      <c r="O37" s="7"/>
      <c r="P37" s="7"/>
      <c r="Q37" s="4"/>
      <c r="R37" s="7">
        <f>H18-H19</f>
        <v>57206.164750977114</v>
      </c>
      <c r="S37" s="7">
        <f>H20-H21</f>
        <v>38339.919488779567</v>
      </c>
      <c r="T37" s="7">
        <f>H22-H23</f>
        <v>22128.902393355362</v>
      </c>
      <c r="U37" s="4"/>
      <c r="V37" s="7">
        <v>500</v>
      </c>
      <c r="W37" s="7"/>
      <c r="X37" s="7"/>
      <c r="Y37" s="4"/>
    </row>
    <row r="38" spans="1:29" x14ac:dyDescent="0.35">
      <c r="A38" s="4" t="s">
        <v>50</v>
      </c>
      <c r="B38" s="7">
        <v>29731.311544888602</v>
      </c>
      <c r="C38" s="7">
        <v>13365.547020040152</v>
      </c>
      <c r="D38" s="7">
        <v>-15768.402793394112</v>
      </c>
      <c r="E38" s="22"/>
      <c r="F38" s="7">
        <v>4496.1984689161027</v>
      </c>
      <c r="G38" s="7">
        <v>11931.342817021157</v>
      </c>
      <c r="H38" s="7">
        <v>12426.018336497162</v>
      </c>
      <c r="I38" s="4"/>
      <c r="J38" s="27">
        <v>500</v>
      </c>
      <c r="K38" s="7">
        <v>500</v>
      </c>
      <c r="L38" s="7">
        <v>500</v>
      </c>
      <c r="M38" s="4"/>
      <c r="N38" s="27">
        <v>500</v>
      </c>
      <c r="O38" s="7">
        <v>1384.1978684433525</v>
      </c>
      <c r="P38" s="7">
        <v>2768.395736886705</v>
      </c>
      <c r="Q38" s="4"/>
      <c r="R38" s="7">
        <v>25235.113075972451</v>
      </c>
      <c r="S38" s="7">
        <v>16695.662553901573</v>
      </c>
      <c r="T38" s="7">
        <v>9636.3448847567361</v>
      </c>
      <c r="U38" s="4"/>
      <c r="V38" s="27">
        <v>150</v>
      </c>
      <c r="W38" s="7">
        <v>-16813.945012734614</v>
      </c>
      <c r="X38" s="7">
        <v>-41009.621982279576</v>
      </c>
      <c r="Y38" s="4"/>
    </row>
    <row r="39" spans="1:29" x14ac:dyDescent="0.35">
      <c r="A39" s="4"/>
      <c r="B39" s="4"/>
      <c r="C39" s="22"/>
      <c r="D39" s="22"/>
      <c r="E39" s="22"/>
      <c r="F39" s="22"/>
      <c r="G39" s="22"/>
      <c r="H39" s="22"/>
      <c r="I39" s="22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C3192366AF14388E1C8E297E80B46" ma:contentTypeVersion="8" ma:contentTypeDescription="Create a new document." ma:contentTypeScope="" ma:versionID="d8e8ee9298eedcf4e9bc4b0c9b9cab62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7dfb8a01-3977-4d6a-869e-ca4d9533107c" xmlns:ns6="54f0aaf8-e174-451b-8464-e2864b7e20f4" targetNamespace="http://schemas.microsoft.com/office/2006/metadata/properties" ma:root="true" ma:fieldsID="2f1e6656cae64d5d059aab6edc0264cc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7dfb8a01-3977-4d6a-869e-ca4d9533107c"/>
    <xsd:import namespace="54f0aaf8-e174-451b-8464-e2864b7e20f4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73a26021-33a2-4ce5-b01a-15a28a197bb9}" ma:internalName="TaxCatchAllLabel" ma:readOnly="true" ma:showField="CatchAllDataLabel" ma:web="54f0aaf8-e174-451b-8464-e2864b7e20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73a26021-33a2-4ce5-b01a-15a28a197bb9}" ma:internalName="TaxCatchAll" ma:showField="CatchAllData" ma:web="54f0aaf8-e174-451b-8464-e2864b7e20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b8a01-3977-4d6a-869e-ca4d953310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0aaf8-e174-451b-8464-e2864b7e20f4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2023-09-27T13:37:23+00:00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</documentManagement>
</p:properties>
</file>

<file path=customXml/itemProps1.xml><?xml version="1.0" encoding="utf-8"?>
<ds:datastoreItem xmlns:ds="http://schemas.openxmlformats.org/officeDocument/2006/customXml" ds:itemID="{44E88B32-2D25-48EB-A1DC-31FD189EF561}"/>
</file>

<file path=customXml/itemProps2.xml><?xml version="1.0" encoding="utf-8"?>
<ds:datastoreItem xmlns:ds="http://schemas.openxmlformats.org/officeDocument/2006/customXml" ds:itemID="{18E468FA-6F84-4B87-B443-A2BCD9F0A281}"/>
</file>

<file path=customXml/itemProps3.xml><?xml version="1.0" encoding="utf-8"?>
<ds:datastoreItem xmlns:ds="http://schemas.openxmlformats.org/officeDocument/2006/customXml" ds:itemID="{ED325D53-E19E-440F-B2EB-543779CEF654}"/>
</file>

<file path=customXml/itemProps4.xml><?xml version="1.0" encoding="utf-8"?>
<ds:datastoreItem xmlns:ds="http://schemas.openxmlformats.org/officeDocument/2006/customXml" ds:itemID="{A39760E6-8A1A-472E-B7A5-56A34A8D08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Landfill</vt:lpstr>
      <vt:lpstr>Current Recycling</vt:lpstr>
      <vt:lpstr>Max Recycling</vt:lpstr>
      <vt:lpstr>Summary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Weitz, Keith</dc:creator>
  <cp:lastModifiedBy>Weitz, Keith</cp:lastModifiedBy>
  <dcterms:created xsi:type="dcterms:W3CDTF">2022-08-31T00:40:40Z</dcterms:created>
  <dcterms:modified xsi:type="dcterms:W3CDTF">2023-04-03T16:49:04Z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0x010100F0BC3192366AF14388E1C8E297E80B46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</Properties>
</file>