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wilkin_rick_epa_gov/Documents/Documents/Projects/San Juan WS/Analysis/Pb Isotope/"/>
    </mc:Choice>
  </mc:AlternateContent>
  <xr:revisionPtr revIDLastSave="1109" documentId="13_ncr:1_{B9DF8F6B-5120-414D-BD79-C3C42A6B84DE}" xr6:coauthVersionLast="47" xr6:coauthVersionMax="47" xr10:uidLastSave="{B07642F5-16E4-4159-87D7-B8D7AB509756}"/>
  <bookViews>
    <workbookView xWindow="-120" yWindow="-120" windowWidth="38640" windowHeight="21120" tabRatio="757" xr2:uid="{00000000-000D-0000-FFFF-FFFF00000000}"/>
  </bookViews>
  <sheets>
    <sheet name="Explanation" sheetId="20" r:id="rId1"/>
    <sheet name="Sample Evaluation" sheetId="15" r:id="rId2"/>
    <sheet name="NIST 981" sheetId="16" r:id="rId3"/>
    <sheet name="SecondSource" sheetId="17" r:id="rId4"/>
    <sheet name="Duplicates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8" l="1"/>
  <c r="P18" i="18"/>
  <c r="N18" i="18"/>
  <c r="N3" i="18"/>
  <c r="O3" i="18"/>
  <c r="P3" i="18"/>
  <c r="N4" i="18"/>
  <c r="O4" i="18"/>
  <c r="P4" i="18"/>
  <c r="N5" i="18"/>
  <c r="O5" i="18"/>
  <c r="P5" i="18"/>
  <c r="N6" i="18"/>
  <c r="O6" i="18"/>
  <c r="P6" i="18"/>
  <c r="N7" i="18"/>
  <c r="O7" i="18"/>
  <c r="P7" i="18"/>
  <c r="N8" i="18"/>
  <c r="O8" i="18"/>
  <c r="P8" i="18"/>
  <c r="N9" i="18"/>
  <c r="O9" i="18"/>
  <c r="P9" i="18"/>
  <c r="N10" i="18"/>
  <c r="O10" i="18"/>
  <c r="P10" i="18"/>
  <c r="N11" i="18"/>
  <c r="O11" i="18"/>
  <c r="P11" i="18"/>
  <c r="N12" i="18"/>
  <c r="O12" i="18"/>
  <c r="P12" i="18"/>
  <c r="N13" i="18"/>
  <c r="O13" i="18"/>
  <c r="P13" i="18"/>
  <c r="N14" i="18"/>
  <c r="O14" i="18"/>
  <c r="P14" i="18"/>
  <c r="N15" i="18"/>
  <c r="O15" i="18"/>
  <c r="P15" i="18"/>
  <c r="P2" i="18"/>
  <c r="O2" i="18"/>
  <c r="N2" i="18"/>
  <c r="K17" i="18"/>
  <c r="L17" i="18"/>
  <c r="J17" i="18"/>
  <c r="E27" i="17"/>
  <c r="F27" i="17"/>
  <c r="D27" i="17"/>
  <c r="E26" i="17"/>
  <c r="F26" i="17"/>
  <c r="D26" i="17"/>
  <c r="E25" i="17"/>
  <c r="F25" i="17"/>
  <c r="G25" i="17"/>
  <c r="H25" i="17"/>
  <c r="I25" i="17"/>
  <c r="D25" i="17"/>
  <c r="E22" i="17"/>
  <c r="F22" i="17"/>
  <c r="D22" i="17"/>
  <c r="E21" i="17"/>
  <c r="F21" i="17"/>
  <c r="D21" i="17"/>
  <c r="E20" i="17"/>
  <c r="F20" i="17"/>
  <c r="G20" i="17"/>
  <c r="H20" i="17"/>
  <c r="I20" i="17"/>
  <c r="D20" i="17"/>
  <c r="D20" i="16"/>
  <c r="E20" i="16"/>
  <c r="C20" i="16"/>
  <c r="D19" i="16"/>
  <c r="E19" i="16"/>
  <c r="C19" i="16"/>
  <c r="D18" i="16"/>
  <c r="E18" i="16"/>
  <c r="C18" i="16"/>
  <c r="D17" i="16"/>
  <c r="E17" i="16"/>
  <c r="F17" i="16"/>
  <c r="G17" i="16"/>
  <c r="H17" i="16"/>
  <c r="C17" i="16"/>
  <c r="C118" i="15"/>
  <c r="D118" i="15"/>
  <c r="C119" i="15"/>
  <c r="D119" i="15"/>
  <c r="B119" i="15"/>
  <c r="B118" i="15"/>
  <c r="C107" i="15" l="1"/>
  <c r="D107" i="15"/>
  <c r="B107" i="15"/>
  <c r="C106" i="15"/>
  <c r="D106" i="15"/>
  <c r="B106" i="15"/>
  <c r="C78" i="15" l="1"/>
  <c r="D78" i="15"/>
  <c r="B78" i="15"/>
  <c r="C77" i="15"/>
  <c r="D77" i="15"/>
  <c r="B77" i="15"/>
  <c r="C101" i="15" l="1"/>
  <c r="D101" i="15"/>
  <c r="B101" i="15"/>
  <c r="C100" i="15"/>
  <c r="D100" i="15"/>
  <c r="B100" i="15"/>
  <c r="C113" i="15"/>
  <c r="D113" i="15"/>
  <c r="B113" i="15"/>
  <c r="C97" i="15"/>
  <c r="D97" i="15"/>
  <c r="B97" i="15"/>
  <c r="C96" i="15"/>
  <c r="D96" i="15"/>
  <c r="B96" i="15"/>
  <c r="C112" i="15"/>
  <c r="D112" i="15"/>
  <c r="B112" i="15"/>
  <c r="I77" i="15"/>
  <c r="J77" i="15"/>
  <c r="H77" i="15"/>
  <c r="K76" i="15"/>
  <c r="L76" i="15"/>
  <c r="M76" i="15"/>
  <c r="I76" i="15"/>
  <c r="J76" i="15"/>
  <c r="H76" i="15"/>
  <c r="N69" i="15" l="1"/>
  <c r="O69" i="15"/>
  <c r="P69" i="15"/>
  <c r="N70" i="15"/>
  <c r="O70" i="15"/>
  <c r="P70" i="15"/>
  <c r="N71" i="15"/>
  <c r="O71" i="15"/>
  <c r="P71" i="15"/>
  <c r="N72" i="15"/>
  <c r="O72" i="15"/>
  <c r="P72" i="15"/>
  <c r="N73" i="15"/>
  <c r="O73" i="15"/>
  <c r="P73" i="15"/>
  <c r="N74" i="15"/>
  <c r="O74" i="15"/>
  <c r="P74" i="15"/>
  <c r="N63" i="15" l="1"/>
  <c r="O63" i="15"/>
  <c r="P63" i="15"/>
  <c r="N64" i="15"/>
  <c r="O64" i="15"/>
  <c r="P64" i="15"/>
  <c r="N65" i="15"/>
  <c r="O65" i="15"/>
  <c r="P65" i="15"/>
  <c r="N66" i="15"/>
  <c r="O66" i="15"/>
  <c r="P66" i="15"/>
  <c r="N67" i="15"/>
  <c r="O67" i="15"/>
  <c r="P67" i="15"/>
  <c r="N68" i="15"/>
  <c r="O68" i="15"/>
  <c r="P68" i="15"/>
  <c r="N49" i="15" l="1"/>
  <c r="O49" i="15"/>
  <c r="P49" i="15"/>
  <c r="N50" i="15"/>
  <c r="O50" i="15"/>
  <c r="P50" i="15"/>
  <c r="N51" i="15"/>
  <c r="O51" i="15"/>
  <c r="P51" i="15"/>
  <c r="N52" i="15"/>
  <c r="O52" i="15"/>
  <c r="P52" i="15"/>
  <c r="N53" i="15"/>
  <c r="O53" i="15"/>
  <c r="P53" i="15"/>
  <c r="N54" i="15"/>
  <c r="O54" i="15"/>
  <c r="P54" i="15"/>
  <c r="N55" i="15"/>
  <c r="O55" i="15"/>
  <c r="P55" i="15"/>
  <c r="N56" i="15"/>
  <c r="O56" i="15"/>
  <c r="P56" i="15"/>
  <c r="N57" i="15"/>
  <c r="O57" i="15"/>
  <c r="P57" i="15"/>
  <c r="N58" i="15"/>
  <c r="O58" i="15"/>
  <c r="P58" i="15"/>
  <c r="N59" i="15"/>
  <c r="O59" i="15"/>
  <c r="P59" i="15"/>
  <c r="N60" i="15"/>
  <c r="O60" i="15"/>
  <c r="P60" i="15"/>
  <c r="N61" i="15"/>
  <c r="O61" i="15"/>
  <c r="P61" i="15"/>
  <c r="N62" i="15"/>
  <c r="O62" i="15"/>
  <c r="P62" i="15"/>
  <c r="N32" i="15" l="1"/>
  <c r="O32" i="15"/>
  <c r="P32" i="15"/>
  <c r="N33" i="15"/>
  <c r="O33" i="15"/>
  <c r="P33" i="15"/>
  <c r="N34" i="15"/>
  <c r="O34" i="15"/>
  <c r="P34" i="15"/>
  <c r="N35" i="15"/>
  <c r="O35" i="15"/>
  <c r="P35" i="15"/>
  <c r="N36" i="15"/>
  <c r="O36" i="15"/>
  <c r="P36" i="15"/>
  <c r="N37" i="15"/>
  <c r="O37" i="15"/>
  <c r="P37" i="15"/>
  <c r="N38" i="15"/>
  <c r="O38" i="15"/>
  <c r="P38" i="15"/>
  <c r="N39" i="15"/>
  <c r="O39" i="15"/>
  <c r="P39" i="15"/>
  <c r="N40" i="15"/>
  <c r="O40" i="15"/>
  <c r="P40" i="15"/>
  <c r="N41" i="15"/>
  <c r="O41" i="15"/>
  <c r="P41" i="15"/>
  <c r="N42" i="15"/>
  <c r="O42" i="15"/>
  <c r="P42" i="15"/>
  <c r="N43" i="15"/>
  <c r="O43" i="15"/>
  <c r="P43" i="15"/>
  <c r="N44" i="15"/>
  <c r="O44" i="15"/>
  <c r="P44" i="15"/>
  <c r="N45" i="15"/>
  <c r="O45" i="15"/>
  <c r="P45" i="15"/>
  <c r="N46" i="15"/>
  <c r="O46" i="15"/>
  <c r="P46" i="15"/>
  <c r="N47" i="15"/>
  <c r="O47" i="15"/>
  <c r="P47" i="15"/>
  <c r="N48" i="15"/>
  <c r="O48" i="15"/>
  <c r="P48" i="15"/>
  <c r="N18" i="15" l="1"/>
  <c r="O18" i="15"/>
  <c r="P18" i="15"/>
  <c r="N19" i="15"/>
  <c r="O19" i="15"/>
  <c r="P19" i="15"/>
  <c r="N20" i="15"/>
  <c r="O20" i="15"/>
  <c r="P20" i="15"/>
  <c r="N21" i="15"/>
  <c r="O21" i="15"/>
  <c r="P21" i="15"/>
  <c r="N22" i="15"/>
  <c r="O22" i="15"/>
  <c r="P22" i="15"/>
  <c r="N23" i="15"/>
  <c r="O23" i="15"/>
  <c r="P23" i="15"/>
  <c r="N24" i="15"/>
  <c r="O24" i="15"/>
  <c r="P24" i="15"/>
  <c r="N25" i="15"/>
  <c r="O25" i="15"/>
  <c r="P25" i="15"/>
  <c r="N26" i="15"/>
  <c r="O26" i="15"/>
  <c r="P26" i="15"/>
  <c r="N27" i="15"/>
  <c r="O27" i="15"/>
  <c r="P27" i="15"/>
  <c r="N28" i="15"/>
  <c r="O28" i="15"/>
  <c r="P28" i="15"/>
  <c r="N29" i="15"/>
  <c r="O29" i="15"/>
  <c r="P29" i="15"/>
  <c r="N30" i="15"/>
  <c r="O30" i="15"/>
  <c r="P30" i="15"/>
  <c r="N31" i="15"/>
  <c r="O31" i="15"/>
  <c r="P31" i="15"/>
  <c r="N3" i="15" l="1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2" i="15"/>
  <c r="N76" i="15" l="1"/>
  <c r="S136" i="15"/>
  <c r="T136" i="15"/>
  <c r="S137" i="15"/>
  <c r="T137" i="15"/>
  <c r="S138" i="15"/>
  <c r="T138" i="15"/>
  <c r="S139" i="15"/>
  <c r="T139" i="15"/>
  <c r="S140" i="15"/>
  <c r="T140" i="15"/>
  <c r="S141" i="15"/>
  <c r="T141" i="15"/>
  <c r="S142" i="15"/>
  <c r="T142" i="15"/>
  <c r="S143" i="15"/>
  <c r="T143" i="15"/>
  <c r="S144" i="15"/>
  <c r="T144" i="15"/>
  <c r="S145" i="15"/>
  <c r="T145" i="15"/>
  <c r="S146" i="15"/>
  <c r="T146" i="15"/>
  <c r="S147" i="15"/>
  <c r="T147" i="15"/>
  <c r="S148" i="15"/>
  <c r="T148" i="15"/>
  <c r="S149" i="15"/>
  <c r="T149" i="15"/>
  <c r="S150" i="15"/>
  <c r="T150" i="15"/>
  <c r="S151" i="15"/>
  <c r="T151" i="15"/>
  <c r="S152" i="15"/>
  <c r="T152" i="15"/>
  <c r="S153" i="15"/>
  <c r="T153" i="15"/>
  <c r="S154" i="15"/>
  <c r="T154" i="15"/>
  <c r="S155" i="15"/>
  <c r="T155" i="15"/>
  <c r="S156" i="15"/>
  <c r="T156" i="15"/>
  <c r="S157" i="15"/>
  <c r="T157" i="15"/>
  <c r="S158" i="15"/>
  <c r="T158" i="15"/>
  <c r="S159" i="15"/>
  <c r="T159" i="15"/>
  <c r="S160" i="15"/>
  <c r="T160" i="15"/>
  <c r="S161" i="15"/>
  <c r="T161" i="15"/>
  <c r="S162" i="15"/>
  <c r="T162" i="15"/>
  <c r="S163" i="15"/>
  <c r="T163" i="15"/>
  <c r="S164" i="15"/>
  <c r="T164" i="15"/>
  <c r="S165" i="15"/>
  <c r="T165" i="15"/>
  <c r="O15" i="15"/>
  <c r="P15" i="15"/>
  <c r="O16" i="15"/>
  <c r="P16" i="15"/>
  <c r="O17" i="15"/>
  <c r="P17" i="15"/>
  <c r="S117" i="15" l="1"/>
  <c r="T117" i="15"/>
  <c r="S118" i="15"/>
  <c r="T118" i="15"/>
  <c r="S119" i="15"/>
  <c r="T119" i="15"/>
  <c r="S120" i="15"/>
  <c r="T120" i="15"/>
  <c r="S121" i="15"/>
  <c r="T121" i="15"/>
  <c r="S122" i="15"/>
  <c r="T122" i="15"/>
  <c r="S123" i="15"/>
  <c r="T123" i="15"/>
  <c r="S124" i="15"/>
  <c r="T124" i="15"/>
  <c r="S125" i="15"/>
  <c r="T125" i="15"/>
  <c r="S126" i="15"/>
  <c r="T126" i="15"/>
  <c r="S127" i="15"/>
  <c r="T127" i="15"/>
  <c r="S128" i="15"/>
  <c r="T128" i="15"/>
  <c r="S129" i="15"/>
  <c r="T129" i="15"/>
  <c r="S130" i="15"/>
  <c r="T130" i="15"/>
  <c r="S131" i="15"/>
  <c r="T131" i="15"/>
  <c r="S132" i="15"/>
  <c r="T132" i="15"/>
  <c r="S133" i="15"/>
  <c r="T133" i="15"/>
  <c r="S134" i="15"/>
  <c r="T134" i="15"/>
  <c r="S106" i="15" l="1"/>
  <c r="T106" i="15"/>
  <c r="S107" i="15"/>
  <c r="T107" i="15"/>
  <c r="S108" i="15"/>
  <c r="T108" i="15"/>
  <c r="S109" i="15"/>
  <c r="T109" i="15"/>
  <c r="S110" i="15"/>
  <c r="T110" i="15"/>
  <c r="S111" i="15"/>
  <c r="T111" i="15"/>
  <c r="S112" i="15"/>
  <c r="T112" i="15"/>
  <c r="S113" i="15"/>
  <c r="T113" i="15"/>
  <c r="S114" i="15"/>
  <c r="T114" i="15"/>
  <c r="S115" i="15"/>
  <c r="T115" i="15"/>
  <c r="O8" i="15"/>
  <c r="P8" i="15"/>
  <c r="O9" i="15"/>
  <c r="P9" i="15"/>
  <c r="O10" i="15"/>
  <c r="P10" i="15"/>
  <c r="O11" i="15"/>
  <c r="P11" i="15"/>
  <c r="O12" i="15"/>
  <c r="P12" i="15"/>
  <c r="O13" i="15"/>
  <c r="P13" i="15"/>
  <c r="O14" i="15"/>
  <c r="P14" i="15"/>
  <c r="T97" i="15" l="1"/>
  <c r="T98" i="15"/>
  <c r="T99" i="15"/>
  <c r="T100" i="15"/>
  <c r="T101" i="15"/>
  <c r="T102" i="15"/>
  <c r="T103" i="15"/>
  <c r="T104" i="15"/>
  <c r="T96" i="15"/>
  <c r="S97" i="15"/>
  <c r="S98" i="15"/>
  <c r="S99" i="15"/>
  <c r="S100" i="15"/>
  <c r="S101" i="15"/>
  <c r="S102" i="15"/>
  <c r="S103" i="15"/>
  <c r="S104" i="15"/>
  <c r="S96" i="15"/>
  <c r="P3" i="15" l="1"/>
  <c r="P4" i="15"/>
  <c r="P5" i="15"/>
  <c r="P6" i="15"/>
  <c r="P7" i="15"/>
  <c r="P2" i="15"/>
  <c r="O3" i="15"/>
  <c r="O4" i="15"/>
  <c r="O5" i="15"/>
  <c r="O6" i="15"/>
  <c r="O7" i="15"/>
  <c r="O2" i="15"/>
  <c r="P76" i="15" l="1"/>
  <c r="O76" i="15"/>
</calcChain>
</file>

<file path=xl/sharedStrings.xml><?xml version="1.0" encoding="utf-8"?>
<sst xmlns="http://schemas.openxmlformats.org/spreadsheetml/2006/main" count="445" uniqueCount="213">
  <si>
    <t>Pb206/Pb204</t>
  </si>
  <si>
    <t>Pb207/Pb204</t>
  </si>
  <si>
    <t>Pb208/Pb204</t>
  </si>
  <si>
    <t>SS110</t>
  </si>
  <si>
    <t>SS126</t>
  </si>
  <si>
    <t>SS225</t>
  </si>
  <si>
    <t>SS304</t>
  </si>
  <si>
    <t>SS219</t>
  </si>
  <si>
    <t>SS087</t>
  </si>
  <si>
    <t>SS201</t>
  </si>
  <si>
    <t>SS302</t>
  </si>
  <si>
    <t>7511-73</t>
  </si>
  <si>
    <t>7511-83</t>
  </si>
  <si>
    <t>7511-87</t>
  </si>
  <si>
    <t>7511-94</t>
  </si>
  <si>
    <t>7511-66</t>
  </si>
  <si>
    <t>7511-48</t>
  </si>
  <si>
    <t>Pb206/Pb207</t>
  </si>
  <si>
    <t>Pb208/Pb206</t>
  </si>
  <si>
    <t>17.72 to 21.13</t>
  </si>
  <si>
    <t>Pb in ores San Juan volcanics (Doe et al., 1979)</t>
  </si>
  <si>
    <t>15.5 to 15.81</t>
  </si>
  <si>
    <t>37.21 to 38</t>
  </si>
  <si>
    <t>Cement Creek sands &amp; sediments (Church et al. 1997)</t>
  </si>
  <si>
    <t>206/207</t>
  </si>
  <si>
    <t>208/206</t>
  </si>
  <si>
    <t>SS085</t>
  </si>
  <si>
    <t>SS046</t>
  </si>
  <si>
    <t>SS068</t>
  </si>
  <si>
    <t>SS226</t>
  </si>
  <si>
    <t>SS096</t>
  </si>
  <si>
    <t>SS228</t>
  </si>
  <si>
    <t>SS001</t>
  </si>
  <si>
    <t>SS037</t>
  </si>
  <si>
    <t>Mineral Creek sands &amp; sediments (Church et al. 1997)</t>
  </si>
  <si>
    <t>Above Silverton, CO (Church et al. 1997)</t>
  </si>
  <si>
    <t>SS084</t>
  </si>
  <si>
    <t>SS026</t>
  </si>
  <si>
    <t>Below Silverton, CO (Church et al. 1997)</t>
  </si>
  <si>
    <t>Pb208/Pb207</t>
  </si>
  <si>
    <t>NIST981</t>
  </si>
  <si>
    <t>Lab ID</t>
  </si>
  <si>
    <t>Collection</t>
  </si>
  <si>
    <t>Analysis</t>
  </si>
  <si>
    <t>%Dif</t>
  </si>
  <si>
    <t>HP Standard</t>
  </si>
  <si>
    <t>Sample Dups</t>
  </si>
  <si>
    <t>7511-95</t>
  </si>
  <si>
    <t>7511-6</t>
  </si>
  <si>
    <t>7511-1</t>
  </si>
  <si>
    <t>7511-93</t>
  </si>
  <si>
    <t>7511-91</t>
  </si>
  <si>
    <t>7511-99</t>
  </si>
  <si>
    <t>7511-76</t>
  </si>
  <si>
    <t>7511-75</t>
  </si>
  <si>
    <t>7511-23</t>
  </si>
  <si>
    <t>7511-51</t>
  </si>
  <si>
    <t>SS110-30</t>
  </si>
  <si>
    <t>CC03C</t>
  </si>
  <si>
    <t>CC01B</t>
  </si>
  <si>
    <t>7538-92</t>
  </si>
  <si>
    <t>7538-65</t>
  </si>
  <si>
    <t>7538-24</t>
  </si>
  <si>
    <t>7538-148</t>
  </si>
  <si>
    <t>7538-7</t>
  </si>
  <si>
    <t>SS301</t>
  </si>
  <si>
    <t>SS208</t>
  </si>
  <si>
    <t>SS236</t>
  </si>
  <si>
    <t>SS070</t>
  </si>
  <si>
    <t>CC06</t>
  </si>
  <si>
    <t>7538-110</t>
  </si>
  <si>
    <t>7538-87</t>
  </si>
  <si>
    <t>7538-124</t>
  </si>
  <si>
    <t>7538-146</t>
  </si>
  <si>
    <t>7538-153</t>
  </si>
  <si>
    <t>7538-122</t>
  </si>
  <si>
    <t>7538-111</t>
  </si>
  <si>
    <t>7538-85</t>
  </si>
  <si>
    <t>CC019</t>
  </si>
  <si>
    <t>7660-3</t>
  </si>
  <si>
    <t>7660-4</t>
  </si>
  <si>
    <t>7660-5</t>
  </si>
  <si>
    <t>7660-6</t>
  </si>
  <si>
    <t>7660-7</t>
  </si>
  <si>
    <t>7660-9</t>
  </si>
  <si>
    <t>7660-11</t>
  </si>
  <si>
    <t>7660-14</t>
  </si>
  <si>
    <t>7660-15</t>
  </si>
  <si>
    <t>7660-17</t>
  </si>
  <si>
    <t>7660-18</t>
  </si>
  <si>
    <t>7660-24</t>
  </si>
  <si>
    <t>7660-27</t>
  </si>
  <si>
    <t>7660-28</t>
  </si>
  <si>
    <t>7660-29</t>
  </si>
  <si>
    <t>7660-30</t>
  </si>
  <si>
    <t>7660-32</t>
  </si>
  <si>
    <t>CCSG-3-30</t>
  </si>
  <si>
    <t>CC048</t>
  </si>
  <si>
    <t>CCSG-3</t>
  </si>
  <si>
    <t>CCSG-1</t>
  </si>
  <si>
    <t>7708-54</t>
  </si>
  <si>
    <t>7708-48</t>
  </si>
  <si>
    <t>7708-52</t>
  </si>
  <si>
    <t>7708-34</t>
  </si>
  <si>
    <t>CC48</t>
  </si>
  <si>
    <t>SS415-30</t>
  </si>
  <si>
    <t>SS086</t>
  </si>
  <si>
    <t>CCSG-5</t>
  </si>
  <si>
    <t>7715-47</t>
  </si>
  <si>
    <t>7715-53</t>
  </si>
  <si>
    <t>7715-83</t>
  </si>
  <si>
    <t>7715-89</t>
  </si>
  <si>
    <t>CC06-30</t>
  </si>
  <si>
    <t>SS418</t>
  </si>
  <si>
    <t>SS410</t>
  </si>
  <si>
    <t>SS417</t>
  </si>
  <si>
    <t>SS067</t>
  </si>
  <si>
    <t>CCSG-7</t>
  </si>
  <si>
    <t>SS413</t>
  </si>
  <si>
    <t>7715-55</t>
  </si>
  <si>
    <t>7715-59</t>
  </si>
  <si>
    <t>7715-75</t>
  </si>
  <si>
    <t>7715-77</t>
  </si>
  <si>
    <t>7715-5</t>
  </si>
  <si>
    <t>7715-15</t>
  </si>
  <si>
    <t>7715-21</t>
  </si>
  <si>
    <t>7715-23</t>
  </si>
  <si>
    <t>7715-25</t>
  </si>
  <si>
    <t>7715-31</t>
  </si>
  <si>
    <t>CCSG-6</t>
  </si>
  <si>
    <t>7708-24</t>
  </si>
  <si>
    <t>7708-50</t>
  </si>
  <si>
    <t>RBPZ03</t>
  </si>
  <si>
    <t>RBPZ01</t>
  </si>
  <si>
    <t>7708-22</t>
  </si>
  <si>
    <t>7708-26</t>
  </si>
  <si>
    <t>7708-30</t>
  </si>
  <si>
    <t>7708-44</t>
  </si>
  <si>
    <t>7708-46</t>
  </si>
  <si>
    <t>7708-70</t>
  </si>
  <si>
    <t>Prospect Gulch</t>
  </si>
  <si>
    <t>Placer Gulch</t>
  </si>
  <si>
    <t>WF Animas</t>
  </si>
  <si>
    <t>Cement Creek</t>
  </si>
  <si>
    <t>Eureka Gulch</t>
  </si>
  <si>
    <t>pH</t>
  </si>
  <si>
    <t>7538-25</t>
  </si>
  <si>
    <t>CC American Tunnel</t>
  </si>
  <si>
    <t>CC Grand Mogul</t>
  </si>
  <si>
    <t>CC Mogul</t>
  </si>
  <si>
    <t>CC Gold King</t>
  </si>
  <si>
    <t>SS044</t>
  </si>
  <si>
    <t>SS058</t>
  </si>
  <si>
    <t>SS041</t>
  </si>
  <si>
    <t>SS041-30</t>
  </si>
  <si>
    <t>SS032</t>
  </si>
  <si>
    <t>SS062-30</t>
  </si>
  <si>
    <t>SS062</t>
  </si>
  <si>
    <t>SS042</t>
  </si>
  <si>
    <t>stdev</t>
  </si>
  <si>
    <t>Location</t>
  </si>
  <si>
    <t>Field ID</t>
  </si>
  <si>
    <t>mean</t>
  </si>
  <si>
    <t>TRUE NIST981</t>
  </si>
  <si>
    <t>SS415</t>
  </si>
  <si>
    <t>Literature Data</t>
  </si>
  <si>
    <t>(n=9)</t>
  </si>
  <si>
    <t>(n=73)</t>
  </si>
  <si>
    <t>Church, S.E., Kimball, S.E., Fey, D.L., Ferderer, D.L., Yager, T.J., &amp; Vaughn, R.B. (1997). Source transport and partitioning of metals between water, colloids, and bed sediments of the Animas River, Colorado, USGS Open File Report, 97-151.</t>
  </si>
  <si>
    <t>Animas above</t>
  </si>
  <si>
    <t>Cement Creek,</t>
  </si>
  <si>
    <t>Cement &amp; Mineral</t>
  </si>
  <si>
    <t>Creek, Animas</t>
  </si>
  <si>
    <t>above Silverton</t>
  </si>
  <si>
    <t>Doe, B.R., Steven, T.A., Delevaux, M.H., Stacey, J.S., Lipman,vP.W., and Fisher, F.S. (1979). Genesis of ore deposits in the San Juan volcanic field, southwestern Colorado—Lead isotopic evidence: Economic Geology, v. 74, p. 1–26.</t>
  </si>
  <si>
    <t>Animas below</t>
  </si>
  <si>
    <t>Silverton (n=27)</t>
  </si>
  <si>
    <t>Silverton (n=18)</t>
  </si>
  <si>
    <t>Silverton (n=30)</t>
  </si>
  <si>
    <t>Mean</t>
  </si>
  <si>
    <t>SdDev</t>
  </si>
  <si>
    <t>%RSD</t>
  </si>
  <si>
    <t xml:space="preserve"> Set1 - 1</t>
  </si>
  <si>
    <t xml:space="preserve"> Set1 - 2</t>
  </si>
  <si>
    <t xml:space="preserve"> Set1 - 5</t>
  </si>
  <si>
    <t xml:space="preserve"> Set1 - 6</t>
  </si>
  <si>
    <t xml:space="preserve"> Set2 - 2</t>
  </si>
  <si>
    <t xml:space="preserve"> Set2 - 3</t>
  </si>
  <si>
    <t xml:space="preserve"> Set3 - 1</t>
  </si>
  <si>
    <t xml:space="preserve"> Set3 - 2</t>
  </si>
  <si>
    <t xml:space="preserve"> Set3 - 3</t>
  </si>
  <si>
    <t xml:space="preserve"> Set3 - 4</t>
  </si>
  <si>
    <t xml:space="preserve"> Set5 - 1</t>
  </si>
  <si>
    <t xml:space="preserve"> Set5 - 2</t>
  </si>
  <si>
    <t xml:space="preserve"> Set4 - 1</t>
  </si>
  <si>
    <t xml:space="preserve"> Set4 - 2</t>
  </si>
  <si>
    <r>
      <t>Mean |</t>
    </r>
    <r>
      <rPr>
        <b/>
        <sz val="10"/>
        <color theme="1"/>
        <rFont val="Calibri"/>
        <family val="2"/>
      </rPr>
      <t>Δ</t>
    </r>
    <r>
      <rPr>
        <b/>
        <sz val="10"/>
        <color theme="1"/>
        <rFont val="Arial"/>
        <family val="2"/>
      </rPr>
      <t>|</t>
    </r>
  </si>
  <si>
    <t>High Purity ICP-MS std</t>
  </si>
  <si>
    <t>StDev</t>
  </si>
  <si>
    <t>NIST 2711</t>
  </si>
  <si>
    <t>n=14</t>
  </si>
  <si>
    <t>|Δ|206/204</t>
  </si>
  <si>
    <t>|Δ|207/204</t>
  </si>
  <si>
    <t>|Δ|208/204</t>
  </si>
  <si>
    <t>Yuan, H., Yuan, W., Cheng, C., Liang, P., Liu, X., Dai, M., Bao, Z., Zong, C., Chen, K., Lai, S., Evaluation of lead isotope compositions of NIST NBS 981 measured by thermal ionization mass spectrometer and multiple-collector inductively coupled plasma mass spectrometer. Solid Earth Sciences 1 (2016) 74-78.</t>
  </si>
  <si>
    <t>The Duplicates tab includes the results of run-specific sample duplicate checks; each run of 10 samples included 1 sample duplicate check.</t>
  </si>
  <si>
    <t>2sd 206/204</t>
  </si>
  <si>
    <t>2sd 207/204</t>
  </si>
  <si>
    <t>2sd 208/204</t>
  </si>
  <si>
    <t xml:space="preserve">The NIST 981 tab includes run-specific data of the primary Pb isotope standard (NIST 981 - Common Lead Isotopic Standard). Accepted values for NIST 981 are taken from: </t>
  </si>
  <si>
    <t>Pb, ppb</t>
  </si>
  <si>
    <t>Sample Pb isotope and Pb concentration data are tabulated for 73 seeps/springs collected from the Bonita Peak region. Sample Evaluation tab includes: laboratory ID, sample collection date, Pb concentration in parts per billion or micrograms per liter, field-measured pH, field identification, measured ratios of 206Pb/204Pb, 207Pb/204Pb, and 208Pb/204Pb, sample instrumental uncertainty (2SD), and calculated ratios for 208Pb/207Pb, 206Pb/207Pb, and 208Pb/206Pb. Samples designated as "XXX-30" are field duplicate samples. Literature Pb isotope data from Church et al. (1997) and Doe et al. (1979) are also provided.</t>
  </si>
  <si>
    <t>The SecondSource tab includes the results of run-specific second source standard checks; each run of 10 samples included 1 second source standard check.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</si>
</sst>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00"/>
    <numFmt numFmtId="166" formatCode="0.0000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5" borderId="0" xfId="0" applyFill="1"/>
    <xf numFmtId="2" fontId="0" fillId="0" borderId="0" xfId="0" applyNumberFormat="1"/>
    <xf numFmtId="0" fontId="0" fillId="7" borderId="0" xfId="0" applyFill="1"/>
    <xf numFmtId="165" fontId="0" fillId="7" borderId="0" xfId="0" applyNumberFormat="1" applyFill="1"/>
    <xf numFmtId="2" fontId="0" fillId="7" borderId="0" xfId="0" applyNumberFormat="1" applyFill="1"/>
    <xf numFmtId="0" fontId="0" fillId="8" borderId="0" xfId="0" applyFill="1"/>
    <xf numFmtId="165" fontId="0" fillId="8" borderId="0" xfId="0" applyNumberFormat="1" applyFill="1"/>
    <xf numFmtId="0" fontId="0" fillId="0" borderId="0" xfId="0" applyFill="1"/>
    <xf numFmtId="14" fontId="0" fillId="0" borderId="0" xfId="0" applyNumberFormat="1" applyFill="1"/>
    <xf numFmtId="164" fontId="2" fillId="0" borderId="0" xfId="0" applyNumberFormat="1" applyFont="1" applyFill="1" applyAlignment="1">
      <alignment vertical="center"/>
    </xf>
    <xf numFmtId="1" fontId="0" fillId="0" borderId="0" xfId="0" applyNumberFormat="1" applyFill="1"/>
    <xf numFmtId="2" fontId="0" fillId="0" borderId="0" xfId="0" applyNumberFormat="1" applyFill="1"/>
    <xf numFmtId="165" fontId="0" fillId="0" borderId="0" xfId="0" applyNumberFormat="1" applyFill="1"/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5" fillId="8" borderId="0" xfId="0" applyFont="1" applyFill="1"/>
    <xf numFmtId="0" fontId="5" fillId="7" borderId="0" xfId="0" applyFont="1" applyFill="1"/>
    <xf numFmtId="0" fontId="0" fillId="9" borderId="0" xfId="0" applyFill="1"/>
    <xf numFmtId="165" fontId="0" fillId="9" borderId="0" xfId="0" applyNumberFormat="1" applyFill="1"/>
    <xf numFmtId="2" fontId="0" fillId="9" borderId="0" xfId="0" applyNumberFormat="1" applyFill="1"/>
    <xf numFmtId="0" fontId="2" fillId="0" borderId="1" xfId="0" applyFont="1" applyBorder="1" applyAlignment="1">
      <alignment vertical="center"/>
    </xf>
    <xf numFmtId="14" fontId="0" fillId="0" borderId="1" xfId="0" applyNumberFormat="1" applyBorder="1"/>
    <xf numFmtId="164" fontId="2" fillId="0" borderId="1" xfId="0" applyNumberFormat="1" applyFont="1" applyBorder="1" applyAlignment="1">
      <alignment vertical="center"/>
    </xf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165" fontId="0" fillId="0" borderId="1" xfId="0" applyNumberFormat="1" applyBorder="1"/>
    <xf numFmtId="165" fontId="0" fillId="0" borderId="1" xfId="0" applyNumberFormat="1" applyFont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6" fillId="9" borderId="0" xfId="0" applyFont="1" applyFill="1"/>
    <xf numFmtId="2" fontId="0" fillId="5" borderId="0" xfId="0" applyNumberFormat="1" applyFill="1"/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0" xfId="0" applyFont="1" applyFill="1"/>
    <xf numFmtId="0" fontId="2" fillId="0" borderId="0" xfId="0" quotePrefix="1" applyFont="1" applyFill="1" applyBorder="1" applyAlignment="1">
      <alignment horizontal="center" vertical="center"/>
    </xf>
    <xf numFmtId="0" fontId="0" fillId="9" borderId="0" xfId="0" applyFill="1" applyAlignment="1">
      <alignment horizontal="left"/>
    </xf>
    <xf numFmtId="0" fontId="0" fillId="10" borderId="0" xfId="0" applyFill="1"/>
    <xf numFmtId="165" fontId="0" fillId="10" borderId="0" xfId="0" applyNumberFormat="1" applyFill="1"/>
    <xf numFmtId="2" fontId="0" fillId="10" borderId="0" xfId="0" applyNumberFormat="1" applyFill="1"/>
    <xf numFmtId="0" fontId="7" fillId="10" borderId="0" xfId="0" applyFont="1" applyFill="1"/>
    <xf numFmtId="0" fontId="0" fillId="10" borderId="1" xfId="0" applyFill="1" applyBorder="1"/>
    <xf numFmtId="166" fontId="0" fillId="0" borderId="0" xfId="0" applyNumberFormat="1"/>
    <xf numFmtId="0" fontId="0" fillId="11" borderId="6" xfId="0" applyFill="1" applyBorder="1" applyAlignment="1">
      <alignment horizontal="left" vertical="top" wrapText="1"/>
    </xf>
    <xf numFmtId="0" fontId="0" fillId="11" borderId="6" xfId="0" applyFill="1" applyBorder="1"/>
    <xf numFmtId="0" fontId="9" fillId="0" borderId="6" xfId="0" applyFont="1" applyBorder="1" applyAlignment="1">
      <alignment vertical="center" wrapText="1"/>
    </xf>
    <xf numFmtId="0" fontId="0" fillId="11" borderId="2" xfId="0" applyFill="1" applyBorder="1" applyAlignment="1">
      <alignment horizontal="left" vertical="top" wrapText="1"/>
    </xf>
    <xf numFmtId="0" fontId="0" fillId="0" borderId="7" xfId="0" applyBorder="1"/>
    <xf numFmtId="0" fontId="7" fillId="0" borderId="0" xfId="0" applyFont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0" borderId="8" xfId="0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'Sample Evaluation'!$M$2:$M$17</c:f>
                <c:numCache>
                  <c:formatCode>General</c:formatCode>
                  <c:ptCount val="16"/>
                  <c:pt idx="0">
                    <c:v>1.7299999999999999E-2</c:v>
                  </c:pt>
                  <c:pt idx="1">
                    <c:v>0.12720000000000001</c:v>
                  </c:pt>
                  <c:pt idx="2">
                    <c:v>4.0399999999999998E-2</c:v>
                  </c:pt>
                  <c:pt idx="3">
                    <c:v>0.13100000000000001</c:v>
                  </c:pt>
                  <c:pt idx="4">
                    <c:v>0.108</c:v>
                  </c:pt>
                  <c:pt idx="5">
                    <c:v>9.5699999999999993E-2</c:v>
                  </c:pt>
                  <c:pt idx="6">
                    <c:v>5.2499999999999998E-2</c:v>
                  </c:pt>
                  <c:pt idx="7">
                    <c:v>6.0299999999999999E-2</c:v>
                  </c:pt>
                  <c:pt idx="8">
                    <c:v>3.7699999999999997E-2</c:v>
                  </c:pt>
                  <c:pt idx="9">
                    <c:v>5.4600000000000003E-2</c:v>
                  </c:pt>
                  <c:pt idx="10">
                    <c:v>0.1411</c:v>
                  </c:pt>
                  <c:pt idx="11">
                    <c:v>9.3100000000000002E-2</c:v>
                  </c:pt>
                  <c:pt idx="12">
                    <c:v>7.6600000000000001E-2</c:v>
                  </c:pt>
                  <c:pt idx="13">
                    <c:v>9.1499999999999998E-2</c:v>
                  </c:pt>
                  <c:pt idx="14">
                    <c:v>7.7100000000000002E-2</c:v>
                  </c:pt>
                  <c:pt idx="15">
                    <c:v>6.4399999999999999E-2</c:v>
                  </c:pt>
                </c:numCache>
              </c:numRef>
            </c:plus>
            <c:minus>
              <c:numRef>
                <c:f>'Sample Evaluation'!$M$2:$M$17</c:f>
                <c:numCache>
                  <c:formatCode>General</c:formatCode>
                  <c:ptCount val="16"/>
                  <c:pt idx="0">
                    <c:v>1.7299999999999999E-2</c:v>
                  </c:pt>
                  <c:pt idx="1">
                    <c:v>0.12720000000000001</c:v>
                  </c:pt>
                  <c:pt idx="2">
                    <c:v>4.0399999999999998E-2</c:v>
                  </c:pt>
                  <c:pt idx="3">
                    <c:v>0.13100000000000001</c:v>
                  </c:pt>
                  <c:pt idx="4">
                    <c:v>0.108</c:v>
                  </c:pt>
                  <c:pt idx="5">
                    <c:v>9.5699999999999993E-2</c:v>
                  </c:pt>
                  <c:pt idx="6">
                    <c:v>5.2499999999999998E-2</c:v>
                  </c:pt>
                  <c:pt idx="7">
                    <c:v>6.0299999999999999E-2</c:v>
                  </c:pt>
                  <c:pt idx="8">
                    <c:v>3.7699999999999997E-2</c:v>
                  </c:pt>
                  <c:pt idx="9">
                    <c:v>5.4600000000000003E-2</c:v>
                  </c:pt>
                  <c:pt idx="10">
                    <c:v>0.1411</c:v>
                  </c:pt>
                  <c:pt idx="11">
                    <c:v>9.3100000000000002E-2</c:v>
                  </c:pt>
                  <c:pt idx="12">
                    <c:v>7.6600000000000001E-2</c:v>
                  </c:pt>
                  <c:pt idx="13">
                    <c:v>9.1499999999999998E-2</c:v>
                  </c:pt>
                  <c:pt idx="14">
                    <c:v>7.7100000000000002E-2</c:v>
                  </c:pt>
                  <c:pt idx="15">
                    <c:v>6.4399999999999999E-2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'Sample Evaluation'!$H$2:$H$17</c:f>
              <c:numCache>
                <c:formatCode>0.000</c:formatCode>
                <c:ptCount val="16"/>
                <c:pt idx="0">
                  <c:v>18.379916059269704</c:v>
                </c:pt>
                <c:pt idx="1">
                  <c:v>18.535839248041036</c:v>
                </c:pt>
                <c:pt idx="2">
                  <c:v>18.423658331430495</c:v>
                </c:pt>
                <c:pt idx="3">
                  <c:v>18.541876946106015</c:v>
                </c:pt>
                <c:pt idx="4">
                  <c:v>18.575079688338175</c:v>
                </c:pt>
                <c:pt idx="5">
                  <c:v>18.302959279467249</c:v>
                </c:pt>
                <c:pt idx="6">
                  <c:v>18.275665656117432</c:v>
                </c:pt>
                <c:pt idx="7">
                  <c:v>18.402569406994907</c:v>
                </c:pt>
                <c:pt idx="8">
                  <c:v>18.36152548642222</c:v>
                </c:pt>
                <c:pt idx="9">
                  <c:v>18.447243377767268</c:v>
                </c:pt>
                <c:pt idx="10">
                  <c:v>18.32166337323255</c:v>
                </c:pt>
                <c:pt idx="11">
                  <c:v>18.323267006768539</c:v>
                </c:pt>
                <c:pt idx="12">
                  <c:v>18.296513528224974</c:v>
                </c:pt>
                <c:pt idx="13">
                  <c:v>18.327921487163728</c:v>
                </c:pt>
                <c:pt idx="14">
                  <c:v>18.357940236285071</c:v>
                </c:pt>
                <c:pt idx="15">
                  <c:v>18.355350752225977</c:v>
                </c:pt>
              </c:numCache>
            </c:numRef>
          </c:xVal>
          <c:yVal>
            <c:numRef>
              <c:f>'Sample Evaluation'!$J$2:$J$17</c:f>
              <c:numCache>
                <c:formatCode>0.000</c:formatCode>
                <c:ptCount val="16"/>
                <c:pt idx="0">
                  <c:v>38.069822166214458</c:v>
                </c:pt>
                <c:pt idx="1">
                  <c:v>38.256144934299698</c:v>
                </c:pt>
                <c:pt idx="2">
                  <c:v>38.053869461894188</c:v>
                </c:pt>
                <c:pt idx="3">
                  <c:v>38.247426779204687</c:v>
                </c:pt>
                <c:pt idx="4">
                  <c:v>38.243544947275325</c:v>
                </c:pt>
                <c:pt idx="5">
                  <c:v>37.978009460047815</c:v>
                </c:pt>
                <c:pt idx="6">
                  <c:v>37.910138511319794</c:v>
                </c:pt>
                <c:pt idx="7">
                  <c:v>38.12812096418665</c:v>
                </c:pt>
                <c:pt idx="8">
                  <c:v>38.089712797977548</c:v>
                </c:pt>
                <c:pt idx="9">
                  <c:v>38.093112236657724</c:v>
                </c:pt>
                <c:pt idx="10">
                  <c:v>38.009673590128578</c:v>
                </c:pt>
                <c:pt idx="11">
                  <c:v>37.965646845760133</c:v>
                </c:pt>
                <c:pt idx="12">
                  <c:v>37.927684720261489</c:v>
                </c:pt>
                <c:pt idx="13">
                  <c:v>37.99441492208733</c:v>
                </c:pt>
                <c:pt idx="14">
                  <c:v>38.040984056120884</c:v>
                </c:pt>
                <c:pt idx="15">
                  <c:v>38.016915100569555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0D-44C9-A9EE-C8AB5935D58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'Sample Evaluation'!$H$18:$H$31</c:f>
              <c:numCache>
                <c:formatCode>0.000</c:formatCode>
                <c:ptCount val="14"/>
                <c:pt idx="0">
                  <c:v>18.272756418997972</c:v>
                </c:pt>
                <c:pt idx="1">
                  <c:v>18.508574279624973</c:v>
                </c:pt>
                <c:pt idx="2">
                  <c:v>18.256995379995789</c:v>
                </c:pt>
                <c:pt idx="3">
                  <c:v>18.247259713255488</c:v>
                </c:pt>
                <c:pt idx="4">
                  <c:v>18.177173770860058</c:v>
                </c:pt>
                <c:pt idx="5">
                  <c:v>18.397028960805656</c:v>
                </c:pt>
                <c:pt idx="6">
                  <c:v>18.194942883691297</c:v>
                </c:pt>
                <c:pt idx="7">
                  <c:v>18.324269977551818</c:v>
                </c:pt>
                <c:pt idx="8">
                  <c:v>18.300121454315374</c:v>
                </c:pt>
                <c:pt idx="9">
                  <c:v>18.277281614092562</c:v>
                </c:pt>
                <c:pt idx="10">
                  <c:v>18.267765013999721</c:v>
                </c:pt>
                <c:pt idx="11">
                  <c:v>18.242258885031845</c:v>
                </c:pt>
                <c:pt idx="12">
                  <c:v>18.398341740637139</c:v>
                </c:pt>
                <c:pt idx="13">
                  <c:v>18.258788840856539</c:v>
                </c:pt>
              </c:numCache>
            </c:numRef>
          </c:xVal>
          <c:yVal>
            <c:numRef>
              <c:f>'Sample Evaluation'!$J$18:$J$31</c:f>
              <c:numCache>
                <c:formatCode>0.000</c:formatCode>
                <c:ptCount val="14"/>
                <c:pt idx="0">
                  <c:v>37.871575847163719</c:v>
                </c:pt>
                <c:pt idx="1">
                  <c:v>38.076000243743763</c:v>
                </c:pt>
                <c:pt idx="2">
                  <c:v>37.785733821918811</c:v>
                </c:pt>
                <c:pt idx="3">
                  <c:v>37.688520120092143</c:v>
                </c:pt>
                <c:pt idx="4">
                  <c:v>37.637260868624956</c:v>
                </c:pt>
                <c:pt idx="5">
                  <c:v>37.914003067654647</c:v>
                </c:pt>
                <c:pt idx="6">
                  <c:v>37.728074938342544</c:v>
                </c:pt>
                <c:pt idx="7">
                  <c:v>37.854165281563368</c:v>
                </c:pt>
                <c:pt idx="8">
                  <c:v>37.827278987629491</c:v>
                </c:pt>
                <c:pt idx="9">
                  <c:v>37.806112580320843</c:v>
                </c:pt>
                <c:pt idx="10">
                  <c:v>37.883756178694753</c:v>
                </c:pt>
                <c:pt idx="11">
                  <c:v>37.817793524548193</c:v>
                </c:pt>
                <c:pt idx="12">
                  <c:v>37.996287661794128</c:v>
                </c:pt>
                <c:pt idx="13">
                  <c:v>37.864121778147982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0D-44C9-A9EE-C8AB5935D58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'Sample Evaluation'!$H$32:$H$48</c:f>
              <c:numCache>
                <c:formatCode>0.000</c:formatCode>
                <c:ptCount val="17"/>
                <c:pt idx="0">
                  <c:v>18.247736700013625</c:v>
                </c:pt>
                <c:pt idx="1">
                  <c:v>18.364283021938199</c:v>
                </c:pt>
                <c:pt idx="2">
                  <c:v>18.254518339028689</c:v>
                </c:pt>
                <c:pt idx="3">
                  <c:v>18.322883191763196</c:v>
                </c:pt>
                <c:pt idx="4">
                  <c:v>18.270488001427974</c:v>
                </c:pt>
                <c:pt idx="5">
                  <c:v>18.306812307765405</c:v>
                </c:pt>
                <c:pt idx="6">
                  <c:v>18.253288617811343</c:v>
                </c:pt>
                <c:pt idx="7">
                  <c:v>18.281662122794938</c:v>
                </c:pt>
                <c:pt idx="8">
                  <c:v>18.285382547069016</c:v>
                </c:pt>
                <c:pt idx="9">
                  <c:v>18.234302127305966</c:v>
                </c:pt>
                <c:pt idx="10">
                  <c:v>18.291383516114159</c:v>
                </c:pt>
                <c:pt idx="11">
                  <c:v>18.371369748808878</c:v>
                </c:pt>
                <c:pt idx="12">
                  <c:v>18.342953869580477</c:v>
                </c:pt>
                <c:pt idx="13">
                  <c:v>18.320483156573619</c:v>
                </c:pt>
                <c:pt idx="14">
                  <c:v>18.290511141996756</c:v>
                </c:pt>
                <c:pt idx="15">
                  <c:v>18.270094299265548</c:v>
                </c:pt>
                <c:pt idx="16">
                  <c:v>18.307417676181196</c:v>
                </c:pt>
              </c:numCache>
            </c:numRef>
          </c:xVal>
          <c:yVal>
            <c:numRef>
              <c:f>'Sample Evaluation'!$J$32:$J$48</c:f>
              <c:numCache>
                <c:formatCode>0.000</c:formatCode>
                <c:ptCount val="17"/>
                <c:pt idx="0">
                  <c:v>37.867600946608377</c:v>
                </c:pt>
                <c:pt idx="1">
                  <c:v>38.035765796783522</c:v>
                </c:pt>
                <c:pt idx="2">
                  <c:v>37.886550257893802</c:v>
                </c:pt>
                <c:pt idx="3">
                  <c:v>37.968508050509342</c:v>
                </c:pt>
                <c:pt idx="4">
                  <c:v>37.878355741198725</c:v>
                </c:pt>
                <c:pt idx="5">
                  <c:v>37.987716332336419</c:v>
                </c:pt>
                <c:pt idx="6">
                  <c:v>37.867238164709313</c:v>
                </c:pt>
                <c:pt idx="7">
                  <c:v>37.861213761821411</c:v>
                </c:pt>
                <c:pt idx="8">
                  <c:v>37.800980563904396</c:v>
                </c:pt>
                <c:pt idx="9">
                  <c:v>37.701231962655932</c:v>
                </c:pt>
                <c:pt idx="10">
                  <c:v>37.90736092830511</c:v>
                </c:pt>
                <c:pt idx="11">
                  <c:v>38.005961470623951</c:v>
                </c:pt>
                <c:pt idx="12">
                  <c:v>37.976376331387073</c:v>
                </c:pt>
                <c:pt idx="13">
                  <c:v>37.973336762287396</c:v>
                </c:pt>
                <c:pt idx="14">
                  <c:v>37.97021252396712</c:v>
                </c:pt>
                <c:pt idx="15">
                  <c:v>37.811278139268467</c:v>
                </c:pt>
                <c:pt idx="16">
                  <c:v>37.92397460875555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0D-44C9-A9EE-C8AB5935D584}"/>
            </c:ext>
          </c:extLst>
        </c:ser>
        <c:ser>
          <c:idx val="4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'Sample Evaluation'!$H$49:$H$62</c:f>
              <c:numCache>
                <c:formatCode>0.000</c:formatCode>
                <c:ptCount val="14"/>
                <c:pt idx="0">
                  <c:v>18.238918616613255</c:v>
                </c:pt>
                <c:pt idx="1">
                  <c:v>18.474271318099419</c:v>
                </c:pt>
                <c:pt idx="2">
                  <c:v>18.340597103503427</c:v>
                </c:pt>
                <c:pt idx="3">
                  <c:v>18.452596980435985</c:v>
                </c:pt>
                <c:pt idx="4">
                  <c:v>18.39031395534785</c:v>
                </c:pt>
                <c:pt idx="5">
                  <c:v>18.366241205570226</c:v>
                </c:pt>
                <c:pt idx="6">
                  <c:v>18.442699701390175</c:v>
                </c:pt>
                <c:pt idx="7">
                  <c:v>18.36386412064272</c:v>
                </c:pt>
                <c:pt idx="8">
                  <c:v>18.381049297713684</c:v>
                </c:pt>
                <c:pt idx="9">
                  <c:v>18.308505813642697</c:v>
                </c:pt>
                <c:pt idx="10">
                  <c:v>18.449084679929136</c:v>
                </c:pt>
                <c:pt idx="11">
                  <c:v>18.40406606102378</c:v>
                </c:pt>
                <c:pt idx="12">
                  <c:v>18.450996848822982</c:v>
                </c:pt>
                <c:pt idx="13">
                  <c:v>18.393702444909461</c:v>
                </c:pt>
              </c:numCache>
            </c:numRef>
          </c:xVal>
          <c:yVal>
            <c:numRef>
              <c:f>'Sample Evaluation'!$J$49:$J$62</c:f>
              <c:numCache>
                <c:formatCode>0.000</c:formatCode>
                <c:ptCount val="14"/>
                <c:pt idx="0">
                  <c:v>37.97447580357148</c:v>
                </c:pt>
                <c:pt idx="1">
                  <c:v>38.381931525140182</c:v>
                </c:pt>
                <c:pt idx="2">
                  <c:v>38.159568258394323</c:v>
                </c:pt>
                <c:pt idx="3">
                  <c:v>38.193990807033281</c:v>
                </c:pt>
                <c:pt idx="4">
                  <c:v>38.145318245150897</c:v>
                </c:pt>
                <c:pt idx="5">
                  <c:v>38.096691868043671</c:v>
                </c:pt>
                <c:pt idx="6">
                  <c:v>38.289929950941243</c:v>
                </c:pt>
                <c:pt idx="7">
                  <c:v>38.044687664298081</c:v>
                </c:pt>
                <c:pt idx="8">
                  <c:v>38.225081885694934</c:v>
                </c:pt>
                <c:pt idx="9">
                  <c:v>37.986964222502912</c:v>
                </c:pt>
                <c:pt idx="10">
                  <c:v>38.228855486363244</c:v>
                </c:pt>
                <c:pt idx="11">
                  <c:v>38.229798903469643</c:v>
                </c:pt>
                <c:pt idx="12">
                  <c:v>38.202342525095013</c:v>
                </c:pt>
                <c:pt idx="13">
                  <c:v>38.16574379091076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0D-44C9-A9EE-C8AB5935D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418848"/>
        <c:axId val="889756704"/>
      </c:scatterChart>
      <c:valAx>
        <c:axId val="768418848"/>
        <c:scaling>
          <c:orientation val="minMax"/>
          <c:max val="21.5"/>
          <c:min val="17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206Pb/204Pb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56704"/>
        <c:crosses val="autoZero"/>
        <c:crossBetween val="midCat"/>
      </c:valAx>
      <c:valAx>
        <c:axId val="889756704"/>
        <c:scaling>
          <c:orientation val="minMax"/>
          <c:max val="43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208Pb/204Pb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418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'Sample Evaluation'!$H$2:$H$17</c:f>
              <c:numCache>
                <c:formatCode>0.000</c:formatCode>
                <c:ptCount val="16"/>
                <c:pt idx="0">
                  <c:v>18.379916059269704</c:v>
                </c:pt>
                <c:pt idx="1">
                  <c:v>18.535839248041036</c:v>
                </c:pt>
                <c:pt idx="2">
                  <c:v>18.423658331430495</c:v>
                </c:pt>
                <c:pt idx="3">
                  <c:v>18.541876946106015</c:v>
                </c:pt>
                <c:pt idx="4">
                  <c:v>18.575079688338175</c:v>
                </c:pt>
                <c:pt idx="5">
                  <c:v>18.302959279467249</c:v>
                </c:pt>
                <c:pt idx="6">
                  <c:v>18.275665656117432</c:v>
                </c:pt>
                <c:pt idx="7">
                  <c:v>18.402569406994907</c:v>
                </c:pt>
                <c:pt idx="8">
                  <c:v>18.36152548642222</c:v>
                </c:pt>
                <c:pt idx="9">
                  <c:v>18.447243377767268</c:v>
                </c:pt>
                <c:pt idx="10">
                  <c:v>18.32166337323255</c:v>
                </c:pt>
                <c:pt idx="11">
                  <c:v>18.323267006768539</c:v>
                </c:pt>
                <c:pt idx="12">
                  <c:v>18.296513528224974</c:v>
                </c:pt>
                <c:pt idx="13">
                  <c:v>18.327921487163728</c:v>
                </c:pt>
                <c:pt idx="14">
                  <c:v>18.357940236285071</c:v>
                </c:pt>
                <c:pt idx="15">
                  <c:v>18.355350752225977</c:v>
                </c:pt>
              </c:numCache>
            </c:numRef>
          </c:xVal>
          <c:yVal>
            <c:numRef>
              <c:f>'Sample Evaluation'!$J$2:$J$17</c:f>
              <c:numCache>
                <c:formatCode>0.000</c:formatCode>
                <c:ptCount val="16"/>
                <c:pt idx="0">
                  <c:v>38.069822166214458</c:v>
                </c:pt>
                <c:pt idx="1">
                  <c:v>38.256144934299698</c:v>
                </c:pt>
                <c:pt idx="2">
                  <c:v>38.053869461894188</c:v>
                </c:pt>
                <c:pt idx="3">
                  <c:v>38.247426779204687</c:v>
                </c:pt>
                <c:pt idx="4">
                  <c:v>38.243544947275325</c:v>
                </c:pt>
                <c:pt idx="5">
                  <c:v>37.978009460047815</c:v>
                </c:pt>
                <c:pt idx="6">
                  <c:v>37.910138511319794</c:v>
                </c:pt>
                <c:pt idx="7">
                  <c:v>38.12812096418665</c:v>
                </c:pt>
                <c:pt idx="8">
                  <c:v>38.089712797977548</c:v>
                </c:pt>
                <c:pt idx="9">
                  <c:v>38.093112236657724</c:v>
                </c:pt>
                <c:pt idx="10">
                  <c:v>38.009673590128578</c:v>
                </c:pt>
                <c:pt idx="11">
                  <c:v>37.965646845760133</c:v>
                </c:pt>
                <c:pt idx="12">
                  <c:v>37.927684720261489</c:v>
                </c:pt>
                <c:pt idx="13">
                  <c:v>37.99441492208733</c:v>
                </c:pt>
                <c:pt idx="14">
                  <c:v>38.040984056120884</c:v>
                </c:pt>
                <c:pt idx="15">
                  <c:v>38.016915100569555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1C-4EEF-A062-226D5E17D03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'Sample Evaluation'!$H$18:$H$31</c:f>
              <c:numCache>
                <c:formatCode>0.000</c:formatCode>
                <c:ptCount val="14"/>
                <c:pt idx="0">
                  <c:v>18.272756418997972</c:v>
                </c:pt>
                <c:pt idx="1">
                  <c:v>18.508574279624973</c:v>
                </c:pt>
                <c:pt idx="2">
                  <c:v>18.256995379995789</c:v>
                </c:pt>
                <c:pt idx="3">
                  <c:v>18.247259713255488</c:v>
                </c:pt>
                <c:pt idx="4">
                  <c:v>18.177173770860058</c:v>
                </c:pt>
                <c:pt idx="5">
                  <c:v>18.397028960805656</c:v>
                </c:pt>
                <c:pt idx="6">
                  <c:v>18.194942883691297</c:v>
                </c:pt>
                <c:pt idx="7">
                  <c:v>18.324269977551818</c:v>
                </c:pt>
                <c:pt idx="8">
                  <c:v>18.300121454315374</c:v>
                </c:pt>
                <c:pt idx="9">
                  <c:v>18.277281614092562</c:v>
                </c:pt>
                <c:pt idx="10">
                  <c:v>18.267765013999721</c:v>
                </c:pt>
                <c:pt idx="11">
                  <c:v>18.242258885031845</c:v>
                </c:pt>
                <c:pt idx="12">
                  <c:v>18.398341740637139</c:v>
                </c:pt>
                <c:pt idx="13">
                  <c:v>18.258788840856539</c:v>
                </c:pt>
              </c:numCache>
            </c:numRef>
          </c:xVal>
          <c:yVal>
            <c:numRef>
              <c:f>'Sample Evaluation'!$J$18:$J$31</c:f>
              <c:numCache>
                <c:formatCode>0.000</c:formatCode>
                <c:ptCount val="14"/>
                <c:pt idx="0">
                  <c:v>37.871575847163719</c:v>
                </c:pt>
                <c:pt idx="1">
                  <c:v>38.076000243743763</c:v>
                </c:pt>
                <c:pt idx="2">
                  <c:v>37.785733821918811</c:v>
                </c:pt>
                <c:pt idx="3">
                  <c:v>37.688520120092143</c:v>
                </c:pt>
                <c:pt idx="4">
                  <c:v>37.637260868624956</c:v>
                </c:pt>
                <c:pt idx="5">
                  <c:v>37.914003067654647</c:v>
                </c:pt>
                <c:pt idx="6">
                  <c:v>37.728074938342544</c:v>
                </c:pt>
                <c:pt idx="7">
                  <c:v>37.854165281563368</c:v>
                </c:pt>
                <c:pt idx="8">
                  <c:v>37.827278987629491</c:v>
                </c:pt>
                <c:pt idx="9">
                  <c:v>37.806112580320843</c:v>
                </c:pt>
                <c:pt idx="10">
                  <c:v>37.883756178694753</c:v>
                </c:pt>
                <c:pt idx="11">
                  <c:v>37.817793524548193</c:v>
                </c:pt>
                <c:pt idx="12">
                  <c:v>37.996287661794128</c:v>
                </c:pt>
                <c:pt idx="13">
                  <c:v>37.864121778147982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1C-4EEF-A062-226D5E17D036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'Sample Evaluation'!$H$32:$H$48</c:f>
              <c:numCache>
                <c:formatCode>0.000</c:formatCode>
                <c:ptCount val="17"/>
                <c:pt idx="0">
                  <c:v>18.247736700013625</c:v>
                </c:pt>
                <c:pt idx="1">
                  <c:v>18.364283021938199</c:v>
                </c:pt>
                <c:pt idx="2">
                  <c:v>18.254518339028689</c:v>
                </c:pt>
                <c:pt idx="3">
                  <c:v>18.322883191763196</c:v>
                </c:pt>
                <c:pt idx="4">
                  <c:v>18.270488001427974</c:v>
                </c:pt>
                <c:pt idx="5">
                  <c:v>18.306812307765405</c:v>
                </c:pt>
                <c:pt idx="6">
                  <c:v>18.253288617811343</c:v>
                </c:pt>
                <c:pt idx="7">
                  <c:v>18.281662122794938</c:v>
                </c:pt>
                <c:pt idx="8">
                  <c:v>18.285382547069016</c:v>
                </c:pt>
                <c:pt idx="9">
                  <c:v>18.234302127305966</c:v>
                </c:pt>
                <c:pt idx="10">
                  <c:v>18.291383516114159</c:v>
                </c:pt>
                <c:pt idx="11">
                  <c:v>18.371369748808878</c:v>
                </c:pt>
                <c:pt idx="12">
                  <c:v>18.342953869580477</c:v>
                </c:pt>
                <c:pt idx="13">
                  <c:v>18.320483156573619</c:v>
                </c:pt>
                <c:pt idx="14">
                  <c:v>18.290511141996756</c:v>
                </c:pt>
                <c:pt idx="15">
                  <c:v>18.270094299265548</c:v>
                </c:pt>
                <c:pt idx="16">
                  <c:v>18.307417676181196</c:v>
                </c:pt>
              </c:numCache>
            </c:numRef>
          </c:xVal>
          <c:yVal>
            <c:numRef>
              <c:f>'Sample Evaluation'!$J$32:$J$48</c:f>
              <c:numCache>
                <c:formatCode>0.000</c:formatCode>
                <c:ptCount val="17"/>
                <c:pt idx="0">
                  <c:v>37.867600946608377</c:v>
                </c:pt>
                <c:pt idx="1">
                  <c:v>38.035765796783522</c:v>
                </c:pt>
                <c:pt idx="2">
                  <c:v>37.886550257893802</c:v>
                </c:pt>
                <c:pt idx="3">
                  <c:v>37.968508050509342</c:v>
                </c:pt>
                <c:pt idx="4">
                  <c:v>37.878355741198725</c:v>
                </c:pt>
                <c:pt idx="5">
                  <c:v>37.987716332336419</c:v>
                </c:pt>
                <c:pt idx="6">
                  <c:v>37.867238164709313</c:v>
                </c:pt>
                <c:pt idx="7">
                  <c:v>37.861213761821411</c:v>
                </c:pt>
                <c:pt idx="8">
                  <c:v>37.800980563904396</c:v>
                </c:pt>
                <c:pt idx="9">
                  <c:v>37.701231962655932</c:v>
                </c:pt>
                <c:pt idx="10">
                  <c:v>37.90736092830511</c:v>
                </c:pt>
                <c:pt idx="11">
                  <c:v>38.005961470623951</c:v>
                </c:pt>
                <c:pt idx="12">
                  <c:v>37.976376331387073</c:v>
                </c:pt>
                <c:pt idx="13">
                  <c:v>37.973336762287396</c:v>
                </c:pt>
                <c:pt idx="14">
                  <c:v>37.97021252396712</c:v>
                </c:pt>
                <c:pt idx="15">
                  <c:v>37.811278139268467</c:v>
                </c:pt>
                <c:pt idx="16">
                  <c:v>37.92397460875555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1C-4EEF-A062-226D5E17D036}"/>
            </c:ext>
          </c:extLst>
        </c:ser>
        <c:ser>
          <c:idx val="4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'Sample Evaluation'!$H$49:$H$62</c:f>
              <c:numCache>
                <c:formatCode>0.000</c:formatCode>
                <c:ptCount val="14"/>
                <c:pt idx="0">
                  <c:v>18.238918616613255</c:v>
                </c:pt>
                <c:pt idx="1">
                  <c:v>18.474271318099419</c:v>
                </c:pt>
                <c:pt idx="2">
                  <c:v>18.340597103503427</c:v>
                </c:pt>
                <c:pt idx="3">
                  <c:v>18.452596980435985</c:v>
                </c:pt>
                <c:pt idx="4">
                  <c:v>18.39031395534785</c:v>
                </c:pt>
                <c:pt idx="5">
                  <c:v>18.366241205570226</c:v>
                </c:pt>
                <c:pt idx="6">
                  <c:v>18.442699701390175</c:v>
                </c:pt>
                <c:pt idx="7">
                  <c:v>18.36386412064272</c:v>
                </c:pt>
                <c:pt idx="8">
                  <c:v>18.381049297713684</c:v>
                </c:pt>
                <c:pt idx="9">
                  <c:v>18.308505813642697</c:v>
                </c:pt>
                <c:pt idx="10">
                  <c:v>18.449084679929136</c:v>
                </c:pt>
                <c:pt idx="11">
                  <c:v>18.40406606102378</c:v>
                </c:pt>
                <c:pt idx="12">
                  <c:v>18.450996848822982</c:v>
                </c:pt>
                <c:pt idx="13">
                  <c:v>18.393702444909461</c:v>
                </c:pt>
              </c:numCache>
            </c:numRef>
          </c:xVal>
          <c:yVal>
            <c:numRef>
              <c:f>'Sample Evaluation'!$J$49:$J$62</c:f>
              <c:numCache>
                <c:formatCode>0.000</c:formatCode>
                <c:ptCount val="14"/>
                <c:pt idx="0">
                  <c:v>37.97447580357148</c:v>
                </c:pt>
                <c:pt idx="1">
                  <c:v>38.381931525140182</c:v>
                </c:pt>
                <c:pt idx="2">
                  <c:v>38.159568258394323</c:v>
                </c:pt>
                <c:pt idx="3">
                  <c:v>38.193990807033281</c:v>
                </c:pt>
                <c:pt idx="4">
                  <c:v>38.145318245150897</c:v>
                </c:pt>
                <c:pt idx="5">
                  <c:v>38.096691868043671</c:v>
                </c:pt>
                <c:pt idx="6">
                  <c:v>38.289929950941243</c:v>
                </c:pt>
                <c:pt idx="7">
                  <c:v>38.044687664298081</c:v>
                </c:pt>
                <c:pt idx="8">
                  <c:v>38.225081885694934</c:v>
                </c:pt>
                <c:pt idx="9">
                  <c:v>37.986964222502912</c:v>
                </c:pt>
                <c:pt idx="10">
                  <c:v>38.228855486363244</c:v>
                </c:pt>
                <c:pt idx="11">
                  <c:v>38.229798903469643</c:v>
                </c:pt>
                <c:pt idx="12">
                  <c:v>38.202342525095013</c:v>
                </c:pt>
                <c:pt idx="13">
                  <c:v>38.16574379091076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1C-4EEF-A062-226D5E17D036}"/>
            </c:ext>
          </c:extLst>
        </c:ser>
        <c:ser>
          <c:idx val="3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'Sample Evaluation'!$H$63:$H$74</c:f>
              <c:numCache>
                <c:formatCode>0.000</c:formatCode>
                <c:ptCount val="12"/>
                <c:pt idx="0">
                  <c:v>18.298951616413976</c:v>
                </c:pt>
                <c:pt idx="1">
                  <c:v>18.431973406512171</c:v>
                </c:pt>
                <c:pt idx="2">
                  <c:v>18.319179791489269</c:v>
                </c:pt>
                <c:pt idx="3">
                  <c:v>18.363125206258673</c:v>
                </c:pt>
                <c:pt idx="4">
                  <c:v>18.364998255498229</c:v>
                </c:pt>
                <c:pt idx="5">
                  <c:v>18.354994280476465</c:v>
                </c:pt>
                <c:pt idx="6">
                  <c:v>18.335901589787689</c:v>
                </c:pt>
                <c:pt idx="7">
                  <c:v>18.417622316510521</c:v>
                </c:pt>
                <c:pt idx="8">
                  <c:v>18.36858463723124</c:v>
                </c:pt>
                <c:pt idx="9">
                  <c:v>18.47038784889634</c:v>
                </c:pt>
                <c:pt idx="10">
                  <c:v>18.434346548327472</c:v>
                </c:pt>
                <c:pt idx="11">
                  <c:v>18.375792701844745</c:v>
                </c:pt>
              </c:numCache>
            </c:numRef>
          </c:xVal>
          <c:yVal>
            <c:numRef>
              <c:f>'Sample Evaluation'!$J$63:$J$74</c:f>
              <c:numCache>
                <c:formatCode>0.000</c:formatCode>
                <c:ptCount val="12"/>
                <c:pt idx="0">
                  <c:v>37.605418376428155</c:v>
                </c:pt>
                <c:pt idx="1">
                  <c:v>38.220076432417592</c:v>
                </c:pt>
                <c:pt idx="2">
                  <c:v>37.90650494470777</c:v>
                </c:pt>
                <c:pt idx="3">
                  <c:v>38.09794762713549</c:v>
                </c:pt>
                <c:pt idx="4">
                  <c:v>37.95865069853523</c:v>
                </c:pt>
                <c:pt idx="5">
                  <c:v>37.819432004241278</c:v>
                </c:pt>
                <c:pt idx="6">
                  <c:v>37.831025960570415</c:v>
                </c:pt>
                <c:pt idx="7">
                  <c:v>38.280438271969395</c:v>
                </c:pt>
                <c:pt idx="8">
                  <c:v>37.702092937644665</c:v>
                </c:pt>
                <c:pt idx="9">
                  <c:v>38.42730287686765</c:v>
                </c:pt>
                <c:pt idx="10">
                  <c:v>38.39064918593705</c:v>
                </c:pt>
                <c:pt idx="11">
                  <c:v>37.974289054396131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4-4C94-B506-50A51D4CA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418848"/>
        <c:axId val="889756704"/>
      </c:scatterChart>
      <c:valAx>
        <c:axId val="768418848"/>
        <c:scaling>
          <c:orientation val="minMax"/>
          <c:max val="19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206Pb/204Pb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56704"/>
        <c:crosses val="autoZero"/>
        <c:crossBetween val="midCat"/>
      </c:valAx>
      <c:valAx>
        <c:axId val="889756704"/>
        <c:scaling>
          <c:orientation val="minMax"/>
          <c:max val="39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208Pb/204Pb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418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14857946175531478"/>
                  <c:y val="-0.321621463983668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4.3233x</a:t>
                    </a:r>
                    <a:r>
                      <a:rPr lang="en-US" baseline="30000"/>
                      <a:t>-0.042</a:t>
                    </a:r>
                    <a:br>
                      <a:rPr lang="en-US" baseline="0"/>
                    </a:br>
                    <a:r>
                      <a:rPr lang="en-US" baseline="0"/>
                      <a:t>R² = 0.10</a:t>
                    </a:r>
                    <a:endParaRPr lang="en-US" sz="1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'Sample Evaluation'!$D$2:$D$74</c:f>
              <c:numCache>
                <c:formatCode>0</c:formatCode>
                <c:ptCount val="73"/>
                <c:pt idx="0">
                  <c:v>1578</c:v>
                </c:pt>
                <c:pt idx="1">
                  <c:v>939</c:v>
                </c:pt>
                <c:pt idx="2">
                  <c:v>123</c:v>
                </c:pt>
                <c:pt idx="3">
                  <c:v>119</c:v>
                </c:pt>
                <c:pt idx="4">
                  <c:v>89</c:v>
                </c:pt>
                <c:pt idx="5">
                  <c:v>53</c:v>
                </c:pt>
                <c:pt idx="6">
                  <c:v>30</c:v>
                </c:pt>
                <c:pt idx="7">
                  <c:v>27.8</c:v>
                </c:pt>
                <c:pt idx="8">
                  <c:v>20.7</c:v>
                </c:pt>
                <c:pt idx="9">
                  <c:v>20</c:v>
                </c:pt>
                <c:pt idx="10">
                  <c:v>15.7</c:v>
                </c:pt>
                <c:pt idx="11">
                  <c:v>11.3</c:v>
                </c:pt>
                <c:pt idx="12">
                  <c:v>10.6</c:v>
                </c:pt>
                <c:pt idx="13">
                  <c:v>8.99</c:v>
                </c:pt>
                <c:pt idx="14">
                  <c:v>8.49</c:v>
                </c:pt>
                <c:pt idx="15">
                  <c:v>8.75</c:v>
                </c:pt>
                <c:pt idx="16">
                  <c:v>1.9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1286</c:v>
                </c:pt>
                <c:pt idx="21">
                  <c:v>116</c:v>
                </c:pt>
                <c:pt idx="22">
                  <c:v>7.7</c:v>
                </c:pt>
                <c:pt idx="23">
                  <c:v>319</c:v>
                </c:pt>
                <c:pt idx="24">
                  <c:v>1296</c:v>
                </c:pt>
                <c:pt idx="25">
                  <c:v>3.7</c:v>
                </c:pt>
                <c:pt idx="26">
                  <c:v>139</c:v>
                </c:pt>
                <c:pt idx="27">
                  <c:v>37.6</c:v>
                </c:pt>
                <c:pt idx="28">
                  <c:v>164.5</c:v>
                </c:pt>
                <c:pt idx="29">
                  <c:v>13</c:v>
                </c:pt>
                <c:pt idx="30">
                  <c:v>1419</c:v>
                </c:pt>
                <c:pt idx="31">
                  <c:v>85.4</c:v>
                </c:pt>
                <c:pt idx="32">
                  <c:v>36.5</c:v>
                </c:pt>
                <c:pt idx="33">
                  <c:v>3.3</c:v>
                </c:pt>
                <c:pt idx="34">
                  <c:v>1.6</c:v>
                </c:pt>
                <c:pt idx="35">
                  <c:v>1.62</c:v>
                </c:pt>
                <c:pt idx="36">
                  <c:v>1.69</c:v>
                </c:pt>
                <c:pt idx="37">
                  <c:v>3.28</c:v>
                </c:pt>
                <c:pt idx="38">
                  <c:v>2.7</c:v>
                </c:pt>
                <c:pt idx="39">
                  <c:v>3.04</c:v>
                </c:pt>
                <c:pt idx="40">
                  <c:v>17.3</c:v>
                </c:pt>
                <c:pt idx="41">
                  <c:v>6.81</c:v>
                </c:pt>
                <c:pt idx="42">
                  <c:v>5.59</c:v>
                </c:pt>
                <c:pt idx="43">
                  <c:v>176</c:v>
                </c:pt>
                <c:pt idx="44">
                  <c:v>35.1</c:v>
                </c:pt>
                <c:pt idx="45">
                  <c:v>6.83</c:v>
                </c:pt>
                <c:pt idx="46">
                  <c:v>2.02</c:v>
                </c:pt>
                <c:pt idx="47">
                  <c:v>4.3499999999999996</c:v>
                </c:pt>
                <c:pt idx="48">
                  <c:v>169</c:v>
                </c:pt>
                <c:pt idx="49">
                  <c:v>9.35</c:v>
                </c:pt>
                <c:pt idx="50">
                  <c:v>9.52</c:v>
                </c:pt>
                <c:pt idx="51">
                  <c:v>40.299999999999997</c:v>
                </c:pt>
                <c:pt idx="52">
                  <c:v>3.65</c:v>
                </c:pt>
                <c:pt idx="53">
                  <c:v>4.49</c:v>
                </c:pt>
                <c:pt idx="54">
                  <c:v>6.15</c:v>
                </c:pt>
                <c:pt idx="55">
                  <c:v>5.98</c:v>
                </c:pt>
                <c:pt idx="56">
                  <c:v>1.94</c:v>
                </c:pt>
                <c:pt idx="57">
                  <c:v>9.48</c:v>
                </c:pt>
                <c:pt idx="58">
                  <c:v>11.57</c:v>
                </c:pt>
                <c:pt idx="59">
                  <c:v>5.59</c:v>
                </c:pt>
                <c:pt idx="60">
                  <c:v>7.08</c:v>
                </c:pt>
                <c:pt idx="61">
                  <c:v>2.5099999999999998</c:v>
                </c:pt>
                <c:pt idx="62">
                  <c:v>2.5499999999999998</c:v>
                </c:pt>
                <c:pt idx="63">
                  <c:v>5.81</c:v>
                </c:pt>
                <c:pt idx="64">
                  <c:v>6.25</c:v>
                </c:pt>
                <c:pt idx="65">
                  <c:v>3.41</c:v>
                </c:pt>
                <c:pt idx="66">
                  <c:v>6.59</c:v>
                </c:pt>
                <c:pt idx="67">
                  <c:v>5.58</c:v>
                </c:pt>
                <c:pt idx="68">
                  <c:v>26.31</c:v>
                </c:pt>
                <c:pt idx="69">
                  <c:v>8.39</c:v>
                </c:pt>
                <c:pt idx="70">
                  <c:v>16.010000000000002</c:v>
                </c:pt>
                <c:pt idx="71">
                  <c:v>10.28</c:v>
                </c:pt>
                <c:pt idx="72">
                  <c:v>4.37</c:v>
                </c:pt>
              </c:numCache>
            </c:numRef>
          </c:xVal>
          <c:yVal>
            <c:numRef>
              <c:f>'Sample Evaluation'!$E$2:$E$74</c:f>
              <c:numCache>
                <c:formatCode>0.00</c:formatCode>
                <c:ptCount val="73"/>
                <c:pt idx="0">
                  <c:v>3.68</c:v>
                </c:pt>
                <c:pt idx="1">
                  <c:v>2.72</c:v>
                </c:pt>
                <c:pt idx="2">
                  <c:v>3.55</c:v>
                </c:pt>
                <c:pt idx="3">
                  <c:v>4.71</c:v>
                </c:pt>
                <c:pt idx="4">
                  <c:v>3.23</c:v>
                </c:pt>
                <c:pt idx="5">
                  <c:v>4.2</c:v>
                </c:pt>
                <c:pt idx="6">
                  <c:v>5.21</c:v>
                </c:pt>
                <c:pt idx="7">
                  <c:v>5.07</c:v>
                </c:pt>
                <c:pt idx="8">
                  <c:v>3.63</c:v>
                </c:pt>
                <c:pt idx="9">
                  <c:v>4.33</c:v>
                </c:pt>
                <c:pt idx="10">
                  <c:v>4.25</c:v>
                </c:pt>
                <c:pt idx="11">
                  <c:v>3.32</c:v>
                </c:pt>
                <c:pt idx="12">
                  <c:v>5.03</c:v>
                </c:pt>
                <c:pt idx="13">
                  <c:v>4.67</c:v>
                </c:pt>
                <c:pt idx="14">
                  <c:v>2.66</c:v>
                </c:pt>
                <c:pt idx="15">
                  <c:v>5.7</c:v>
                </c:pt>
                <c:pt idx="16">
                  <c:v>2.91</c:v>
                </c:pt>
                <c:pt idx="17">
                  <c:v>5.73</c:v>
                </c:pt>
                <c:pt idx="18">
                  <c:v>3.96</c:v>
                </c:pt>
                <c:pt idx="19">
                  <c:v>4.47</c:v>
                </c:pt>
                <c:pt idx="20">
                  <c:v>3.24</c:v>
                </c:pt>
                <c:pt idx="21">
                  <c:v>2.9</c:v>
                </c:pt>
                <c:pt idx="22">
                  <c:v>3.03</c:v>
                </c:pt>
                <c:pt idx="23">
                  <c:v>2.7</c:v>
                </c:pt>
                <c:pt idx="24">
                  <c:v>3.24</c:v>
                </c:pt>
                <c:pt idx="25">
                  <c:v>3.59</c:v>
                </c:pt>
                <c:pt idx="26">
                  <c:v>3.63</c:v>
                </c:pt>
                <c:pt idx="27">
                  <c:v>5.79</c:v>
                </c:pt>
                <c:pt idx="28">
                  <c:v>3.29</c:v>
                </c:pt>
                <c:pt idx="29">
                  <c:v>4</c:v>
                </c:pt>
                <c:pt idx="31">
                  <c:v>3.17</c:v>
                </c:pt>
                <c:pt idx="32">
                  <c:v>4.01</c:v>
                </c:pt>
                <c:pt idx="33">
                  <c:v>5.29</c:v>
                </c:pt>
                <c:pt idx="34">
                  <c:v>6.35</c:v>
                </c:pt>
                <c:pt idx="35">
                  <c:v>6.35</c:v>
                </c:pt>
                <c:pt idx="36">
                  <c:v>6.46</c:v>
                </c:pt>
                <c:pt idx="37">
                  <c:v>4.2</c:v>
                </c:pt>
                <c:pt idx="38">
                  <c:v>4.2</c:v>
                </c:pt>
                <c:pt idx="39">
                  <c:v>3.1</c:v>
                </c:pt>
                <c:pt idx="40">
                  <c:v>3.48</c:v>
                </c:pt>
                <c:pt idx="41">
                  <c:v>3.54</c:v>
                </c:pt>
                <c:pt idx="43">
                  <c:v>3.39</c:v>
                </c:pt>
                <c:pt idx="44">
                  <c:v>5.7</c:v>
                </c:pt>
                <c:pt idx="45">
                  <c:v>3.09</c:v>
                </c:pt>
                <c:pt idx="46">
                  <c:v>4.16</c:v>
                </c:pt>
                <c:pt idx="47">
                  <c:v>5.76</c:v>
                </c:pt>
                <c:pt idx="48">
                  <c:v>3.69</c:v>
                </c:pt>
                <c:pt idx="49">
                  <c:v>2.15</c:v>
                </c:pt>
                <c:pt idx="50">
                  <c:v>2.15</c:v>
                </c:pt>
                <c:pt idx="51">
                  <c:v>4.03</c:v>
                </c:pt>
                <c:pt idx="52">
                  <c:v>3.68</c:v>
                </c:pt>
                <c:pt idx="53">
                  <c:v>3</c:v>
                </c:pt>
                <c:pt idx="54">
                  <c:v>3.51</c:v>
                </c:pt>
                <c:pt idx="55">
                  <c:v>3.16</c:v>
                </c:pt>
                <c:pt idx="56">
                  <c:v>3.84</c:v>
                </c:pt>
                <c:pt idx="57">
                  <c:v>3.59</c:v>
                </c:pt>
                <c:pt idx="58">
                  <c:v>3.93</c:v>
                </c:pt>
                <c:pt idx="59">
                  <c:v>3.93</c:v>
                </c:pt>
                <c:pt idx="60">
                  <c:v>2.92</c:v>
                </c:pt>
                <c:pt idx="61">
                  <c:v>5.98</c:v>
                </c:pt>
                <c:pt idx="62">
                  <c:v>2.7</c:v>
                </c:pt>
                <c:pt idx="63">
                  <c:v>4.0599999999999996</c:v>
                </c:pt>
                <c:pt idx="64">
                  <c:v>4.0599999999999996</c:v>
                </c:pt>
                <c:pt idx="65">
                  <c:v>5.7</c:v>
                </c:pt>
                <c:pt idx="66">
                  <c:v>3.62</c:v>
                </c:pt>
                <c:pt idx="67">
                  <c:v>3.48</c:v>
                </c:pt>
                <c:pt idx="69">
                  <c:v>2.68</c:v>
                </c:pt>
                <c:pt idx="70">
                  <c:v>3.23</c:v>
                </c:pt>
                <c:pt idx="71">
                  <c:v>5.52</c:v>
                </c:pt>
                <c:pt idx="72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D0-490F-9269-0DCDA2E1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098112"/>
        <c:axId val="899215712"/>
      </c:scatterChart>
      <c:valAx>
        <c:axId val="133409811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Pb, </a:t>
                </a:r>
                <a:r>
                  <a:rPr lang="en-US" sz="1600" b="0" i="0" u="none" strike="noStrike" baseline="0">
                    <a:effectLst/>
                  </a:rPr>
                  <a:t>µ</a:t>
                </a:r>
                <a:r>
                  <a:rPr lang="en-US" sz="1600"/>
                  <a:t>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15712"/>
        <c:crosses val="autoZero"/>
        <c:crossBetween val="midCat"/>
      </c:valAx>
      <c:valAx>
        <c:axId val="89921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098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436245</xdr:colOff>
      <xdr:row>0</xdr:row>
      <xdr:rowOff>173355</xdr:rowOff>
    </xdr:from>
    <xdr:to>
      <xdr:col>22</xdr:col>
      <xdr:colOff>142875</xdr:colOff>
      <xdr:row>16</xdr:row>
      <xdr:rowOff>53340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22BB7F3-85EF-4D96-99DE-821CC8D27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346711</xdr:colOff>
      <xdr:row>0</xdr:row>
      <xdr:rowOff>173355</xdr:rowOff>
    </xdr:from>
    <xdr:to>
      <xdr:col>28</xdr:col>
      <xdr:colOff>28575</xdr:colOff>
      <xdr:row>16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120C26-51D7-45D0-8A7F-B24280CF9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447675</xdr:colOff>
      <xdr:row>16</xdr:row>
      <xdr:rowOff>152400</xdr:rowOff>
    </xdr:from>
    <xdr:to>
      <xdr:col>22</xdr:col>
      <xdr:colOff>133350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FA709B-2478-A632-4476-F7F0E6AEF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87FD-DEC8-4965-BB2B-EBC8C181494B}">
  <dimension ref="B3:B12"/>
  <sheetViews>
    <sheetView tabSelected="1" workbookViewId="0">
      <selection activeCell="B3" sqref="B3"/>
    </sheetView>
  </sheetViews>
  <sheetFormatPr defaultRowHeight="12.75" x14ac:dyDescent="0.2"/>
  <cols>
    <col min="2" max="2" width="210.85546875" customWidth="1"/>
  </cols>
  <sheetData>
    <row r="3" spans="2:2" ht="38.25" x14ac:dyDescent="0.2">
      <c r="B3" s="55" t="s">
        <v>211</v>
      </c>
    </row>
    <row r="4" spans="2:2" s="1" customFormat="1" x14ac:dyDescent="0.2">
      <c r="B4" s="52"/>
    </row>
    <row r="5" spans="2:2" x14ac:dyDescent="0.2">
      <c r="B5" s="53" t="s">
        <v>209</v>
      </c>
    </row>
    <row r="6" spans="2:2" ht="30" x14ac:dyDescent="0.2">
      <c r="B6" s="54" t="s">
        <v>204</v>
      </c>
    </row>
    <row r="7" spans="2:2" x14ac:dyDescent="0.2">
      <c r="B7" s="53"/>
    </row>
    <row r="8" spans="2:2" x14ac:dyDescent="0.2">
      <c r="B8" s="53" t="s">
        <v>212</v>
      </c>
    </row>
    <row r="9" spans="2:2" x14ac:dyDescent="0.2">
      <c r="B9" s="53"/>
    </row>
    <row r="10" spans="2:2" x14ac:dyDescent="0.2">
      <c r="B10" s="53" t="s">
        <v>205</v>
      </c>
    </row>
    <row r="11" spans="2:2" x14ac:dyDescent="0.2">
      <c r="B11" s="53"/>
    </row>
    <row r="12" spans="2:2" x14ac:dyDescent="0.2">
      <c r="B12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65"/>
  <sheetViews>
    <sheetView workbookViewId="0"/>
  </sheetViews>
  <sheetFormatPr defaultRowHeight="12.75" x14ac:dyDescent="0.2"/>
  <cols>
    <col min="1" max="1" width="8.85546875" style="1"/>
    <col min="2" max="2" width="9.85546875" style="1" customWidth="1"/>
    <col min="3" max="4" width="9.7109375" style="1" customWidth="1"/>
    <col min="5" max="5" width="9.140625" style="1" customWidth="1"/>
    <col min="6" max="6" width="18" style="1" customWidth="1"/>
    <col min="7" max="7" width="10.28515625" customWidth="1"/>
    <col min="8" max="8" width="13.85546875" customWidth="1"/>
    <col min="9" max="9" width="15" customWidth="1"/>
    <col min="10" max="10" width="13.7109375" customWidth="1"/>
    <col min="11" max="11" width="13.140625" style="1" customWidth="1"/>
    <col min="12" max="12" width="12.42578125" style="1" customWidth="1"/>
    <col min="13" max="13" width="13.28515625" style="1" customWidth="1"/>
    <col min="14" max="14" width="14.140625" customWidth="1"/>
    <col min="15" max="15" width="15" customWidth="1"/>
    <col min="16" max="16" width="14.28515625" customWidth="1"/>
  </cols>
  <sheetData>
    <row r="1" spans="1:17" ht="14.25" x14ac:dyDescent="0.2">
      <c r="A1" s="20" t="s">
        <v>41</v>
      </c>
      <c r="B1" s="20" t="s">
        <v>42</v>
      </c>
      <c r="C1" s="20" t="s">
        <v>43</v>
      </c>
      <c r="D1" s="20" t="s">
        <v>210</v>
      </c>
      <c r="E1" s="20" t="s">
        <v>145</v>
      </c>
      <c r="F1" s="20" t="s">
        <v>160</v>
      </c>
      <c r="G1" s="20" t="s">
        <v>161</v>
      </c>
      <c r="H1" s="6" t="s">
        <v>0</v>
      </c>
      <c r="I1" s="6" t="s">
        <v>1</v>
      </c>
      <c r="J1" s="6" t="s">
        <v>2</v>
      </c>
      <c r="K1" s="6" t="s">
        <v>206</v>
      </c>
      <c r="L1" s="6" t="s">
        <v>207</v>
      </c>
      <c r="M1" s="6" t="s">
        <v>208</v>
      </c>
      <c r="N1" s="21" t="s">
        <v>39</v>
      </c>
      <c r="O1" s="21" t="s">
        <v>17</v>
      </c>
      <c r="P1" s="21" t="s">
        <v>18</v>
      </c>
    </row>
    <row r="2" spans="1:17" x14ac:dyDescent="0.2">
      <c r="A2" s="27" t="s">
        <v>11</v>
      </c>
      <c r="B2" s="28">
        <v>43278</v>
      </c>
      <c r="C2" s="29">
        <v>43378</v>
      </c>
      <c r="D2" s="30">
        <v>1578</v>
      </c>
      <c r="E2" s="31">
        <v>3.68</v>
      </c>
      <c r="F2" s="30" t="s">
        <v>144</v>
      </c>
      <c r="G2" s="32" t="s">
        <v>3</v>
      </c>
      <c r="H2" s="33">
        <v>18.379916059269704</v>
      </c>
      <c r="I2" s="33">
        <v>15.590855645689457</v>
      </c>
      <c r="J2" s="33">
        <v>38.069822166214458</v>
      </c>
      <c r="K2" s="33">
        <v>3.5700000000000003E-2</v>
      </c>
      <c r="L2" s="33">
        <v>5.4999999999999997E-3</v>
      </c>
      <c r="M2" s="33">
        <v>1.7299999999999999E-2</v>
      </c>
      <c r="N2" s="33">
        <f t="shared" ref="N2:N6" si="0">J2/I2</f>
        <v>2.4418045443670029</v>
      </c>
      <c r="O2" s="33">
        <f t="shared" ref="O2:O6" si="1">H2/I2</f>
        <v>1.1788907855324389</v>
      </c>
      <c r="P2" s="33">
        <f t="shared" ref="P2:P6" si="2">J2/H2</f>
        <v>2.0712729069844893</v>
      </c>
    </row>
    <row r="3" spans="1:17" x14ac:dyDescent="0.2">
      <c r="A3" s="27" t="s">
        <v>12</v>
      </c>
      <c r="B3" s="28">
        <v>43279</v>
      </c>
      <c r="C3" s="29">
        <v>43378</v>
      </c>
      <c r="D3" s="30">
        <v>939</v>
      </c>
      <c r="E3" s="31">
        <v>2.72</v>
      </c>
      <c r="F3" s="30" t="s">
        <v>140</v>
      </c>
      <c r="G3" s="32" t="s">
        <v>4</v>
      </c>
      <c r="H3" s="33">
        <v>18.535839248041036</v>
      </c>
      <c r="I3" s="33">
        <v>15.622852240024889</v>
      </c>
      <c r="J3" s="33">
        <v>38.256144934299698</v>
      </c>
      <c r="K3" s="33">
        <v>7.2800000000000004E-2</v>
      </c>
      <c r="L3" s="33">
        <v>3.8300000000000001E-2</v>
      </c>
      <c r="M3" s="33">
        <v>0.12720000000000001</v>
      </c>
      <c r="N3" s="33">
        <f t="shared" si="0"/>
        <v>2.4487298699714741</v>
      </c>
      <c r="O3" s="33">
        <f t="shared" si="1"/>
        <v>1.1864567982377274</v>
      </c>
      <c r="P3" s="33">
        <f t="shared" si="2"/>
        <v>2.0639014194268439</v>
      </c>
      <c r="Q3" s="2"/>
    </row>
    <row r="4" spans="1:17" x14ac:dyDescent="0.2">
      <c r="A4" s="27" t="s">
        <v>13</v>
      </c>
      <c r="B4" s="28">
        <v>43279</v>
      </c>
      <c r="C4" s="29">
        <v>43345</v>
      </c>
      <c r="D4" s="30">
        <v>123</v>
      </c>
      <c r="E4" s="31">
        <v>3.55</v>
      </c>
      <c r="F4" s="30" t="s">
        <v>141</v>
      </c>
      <c r="G4" s="32" t="s">
        <v>5</v>
      </c>
      <c r="H4" s="33">
        <v>18.423658331430495</v>
      </c>
      <c r="I4" s="33">
        <v>15.589720579384844</v>
      </c>
      <c r="J4" s="33">
        <v>38.053869461894188</v>
      </c>
      <c r="K4" s="33">
        <v>9.4399999999999998E-2</v>
      </c>
      <c r="L4" s="33">
        <v>0.1052</v>
      </c>
      <c r="M4" s="33">
        <v>4.0399999999999998E-2</v>
      </c>
      <c r="N4" s="33">
        <f t="shared" si="0"/>
        <v>2.4409590452964847</v>
      </c>
      <c r="O4" s="33">
        <f t="shared" si="1"/>
        <v>1.1817824596415876</v>
      </c>
      <c r="P4" s="33">
        <f t="shared" si="2"/>
        <v>2.0654893169059068</v>
      </c>
    </row>
    <row r="5" spans="1:17" x14ac:dyDescent="0.2">
      <c r="A5" s="27" t="s">
        <v>14</v>
      </c>
      <c r="B5" s="28">
        <v>43279</v>
      </c>
      <c r="C5" s="29">
        <v>43377</v>
      </c>
      <c r="D5" s="30">
        <v>119</v>
      </c>
      <c r="E5" s="31">
        <v>4.71</v>
      </c>
      <c r="F5" s="30" t="s">
        <v>142</v>
      </c>
      <c r="G5" s="32" t="s">
        <v>6</v>
      </c>
      <c r="H5" s="33">
        <v>18.541876946106015</v>
      </c>
      <c r="I5" s="33">
        <v>15.633297092652482</v>
      </c>
      <c r="J5" s="33">
        <v>38.247426779204687</v>
      </c>
      <c r="K5" s="33">
        <v>4.36E-2</v>
      </c>
      <c r="L5" s="33">
        <v>4.3799999999999999E-2</v>
      </c>
      <c r="M5" s="33">
        <v>0.13100000000000001</v>
      </c>
      <c r="N5" s="33">
        <f t="shared" si="0"/>
        <v>2.4465361690836578</v>
      </c>
      <c r="O5" s="33">
        <f t="shared" si="1"/>
        <v>1.1860503153119595</v>
      </c>
      <c r="P5" s="33">
        <f t="shared" si="2"/>
        <v>2.0627591742936811</v>
      </c>
    </row>
    <row r="6" spans="1:17" x14ac:dyDescent="0.2">
      <c r="A6" s="27" t="s">
        <v>15</v>
      </c>
      <c r="B6" s="28">
        <v>43277</v>
      </c>
      <c r="C6" s="29">
        <v>43378</v>
      </c>
      <c r="D6" s="30">
        <v>89</v>
      </c>
      <c r="E6" s="31">
        <v>3.23</v>
      </c>
      <c r="F6" s="30" t="s">
        <v>140</v>
      </c>
      <c r="G6" s="32" t="s">
        <v>8</v>
      </c>
      <c r="H6" s="33">
        <v>18.575079688338175</v>
      </c>
      <c r="I6" s="33">
        <v>15.617670631063238</v>
      </c>
      <c r="J6" s="33">
        <v>38.243544947275325</v>
      </c>
      <c r="K6" s="33">
        <v>4.4499999999999998E-2</v>
      </c>
      <c r="L6" s="33">
        <v>4.2000000000000003E-2</v>
      </c>
      <c r="M6" s="33">
        <v>0.108</v>
      </c>
      <c r="N6" s="33">
        <f t="shared" si="0"/>
        <v>2.4487355285371222</v>
      </c>
      <c r="O6" s="33">
        <f t="shared" si="1"/>
        <v>1.1893630059909643</v>
      </c>
      <c r="P6" s="33">
        <f t="shared" si="2"/>
        <v>2.0588630352571475</v>
      </c>
      <c r="Q6" s="2"/>
    </row>
    <row r="7" spans="1:17" x14ac:dyDescent="0.2">
      <c r="A7" s="27" t="s">
        <v>16</v>
      </c>
      <c r="B7" s="28">
        <v>43265</v>
      </c>
      <c r="C7" s="29">
        <v>43378</v>
      </c>
      <c r="D7" s="30">
        <v>53</v>
      </c>
      <c r="E7" s="31">
        <v>4.2</v>
      </c>
      <c r="F7" s="30" t="s">
        <v>143</v>
      </c>
      <c r="G7" s="32" t="s">
        <v>10</v>
      </c>
      <c r="H7" s="33">
        <v>18.302959279467249</v>
      </c>
      <c r="I7" s="33">
        <v>15.566187561727395</v>
      </c>
      <c r="J7" s="33">
        <v>37.978009460047815</v>
      </c>
      <c r="K7" s="33">
        <v>3.85E-2</v>
      </c>
      <c r="L7" s="33">
        <v>3.8199999999999998E-2</v>
      </c>
      <c r="M7" s="33">
        <v>9.5699999999999993E-2</v>
      </c>
      <c r="N7" s="33">
        <f t="shared" ref="N7:N17" si="3">J7/I7</f>
        <v>2.439775912338638</v>
      </c>
      <c r="O7" s="33">
        <f t="shared" ref="O7:O17" si="4">H7/I7</f>
        <v>1.1758151574935893</v>
      </c>
      <c r="P7" s="33">
        <f t="shared" ref="P7:P17" si="5">J7/H7</f>
        <v>2.0749655222504138</v>
      </c>
      <c r="Q7" s="2"/>
    </row>
    <row r="8" spans="1:17" x14ac:dyDescent="0.2">
      <c r="A8" s="20" t="s">
        <v>47</v>
      </c>
      <c r="B8" s="28">
        <v>43279</v>
      </c>
      <c r="C8" s="29">
        <v>43377</v>
      </c>
      <c r="D8" s="30">
        <v>30</v>
      </c>
      <c r="E8" s="31">
        <v>5.21</v>
      </c>
      <c r="F8" s="30" t="s">
        <v>143</v>
      </c>
      <c r="G8" s="32" t="s">
        <v>26</v>
      </c>
      <c r="H8" s="33">
        <v>18.275665656117432</v>
      </c>
      <c r="I8" s="33">
        <v>15.557550971651663</v>
      </c>
      <c r="J8" s="33">
        <v>37.910138511319794</v>
      </c>
      <c r="K8" s="33">
        <v>5.9799999999999999E-2</v>
      </c>
      <c r="L8" s="33">
        <v>3.6999999999999998E-2</v>
      </c>
      <c r="M8" s="33">
        <v>5.2499999999999998E-2</v>
      </c>
      <c r="N8" s="33">
        <f t="shared" si="3"/>
        <v>2.4367677522251481</v>
      </c>
      <c r="O8" s="33">
        <f t="shared" si="4"/>
        <v>1.1747135323174327</v>
      </c>
      <c r="P8" s="33">
        <f t="shared" si="5"/>
        <v>2.074350626929427</v>
      </c>
    </row>
    <row r="9" spans="1:17" x14ac:dyDescent="0.2">
      <c r="A9" s="20" t="s">
        <v>48</v>
      </c>
      <c r="B9" s="28">
        <v>43257</v>
      </c>
      <c r="C9" s="29">
        <v>43378</v>
      </c>
      <c r="D9" s="30">
        <v>27.8</v>
      </c>
      <c r="E9" s="31">
        <v>5.07</v>
      </c>
      <c r="F9" s="30" t="s">
        <v>143</v>
      </c>
      <c r="G9" s="32" t="s">
        <v>27</v>
      </c>
      <c r="H9" s="33">
        <v>18.402569406994907</v>
      </c>
      <c r="I9" s="33">
        <v>15.606308156776224</v>
      </c>
      <c r="J9" s="33">
        <v>38.12812096418665</v>
      </c>
      <c r="K9" s="33">
        <v>2.4400000000000002E-2</v>
      </c>
      <c r="L9" s="33">
        <v>1.3599999999999999E-2</v>
      </c>
      <c r="M9" s="33">
        <v>6.0299999999999999E-2</v>
      </c>
      <c r="N9" s="33">
        <f t="shared" si="3"/>
        <v>2.4431223951983485</v>
      </c>
      <c r="O9" s="33">
        <f t="shared" si="4"/>
        <v>1.1791750631942093</v>
      </c>
      <c r="P9" s="33">
        <f t="shared" si="5"/>
        <v>2.07189116481169</v>
      </c>
      <c r="Q9" s="2"/>
    </row>
    <row r="10" spans="1:17" x14ac:dyDescent="0.2">
      <c r="A10" s="20" t="s">
        <v>49</v>
      </c>
      <c r="B10" s="28">
        <v>43256</v>
      </c>
      <c r="C10" s="29">
        <v>43377</v>
      </c>
      <c r="D10" s="30">
        <v>20.7</v>
      </c>
      <c r="E10" s="31">
        <v>3.63</v>
      </c>
      <c r="F10" s="30" t="s">
        <v>143</v>
      </c>
      <c r="G10" s="32" t="s">
        <v>28</v>
      </c>
      <c r="H10" s="33">
        <v>18.36152548642222</v>
      </c>
      <c r="I10" s="33">
        <v>15.633698774221367</v>
      </c>
      <c r="J10" s="33">
        <v>38.089712797977548</v>
      </c>
      <c r="K10" s="33">
        <v>3.5400000000000001E-2</v>
      </c>
      <c r="L10" s="33">
        <v>2.3900000000000001E-2</v>
      </c>
      <c r="M10" s="33">
        <v>3.7699999999999997E-2</v>
      </c>
      <c r="N10" s="33">
        <f t="shared" si="3"/>
        <v>2.436385230908007</v>
      </c>
      <c r="O10" s="33">
        <f t="shared" si="4"/>
        <v>1.1744837707055484</v>
      </c>
      <c r="P10" s="33">
        <f t="shared" si="5"/>
        <v>2.0744307343169122</v>
      </c>
      <c r="Q10" s="2"/>
    </row>
    <row r="11" spans="1:17" x14ac:dyDescent="0.2">
      <c r="A11" s="20" t="s">
        <v>50</v>
      </c>
      <c r="B11" s="28">
        <v>43279</v>
      </c>
      <c r="C11" s="29">
        <v>43377</v>
      </c>
      <c r="D11" s="30">
        <v>20</v>
      </c>
      <c r="E11" s="31">
        <v>4.33</v>
      </c>
      <c r="F11" s="30" t="s">
        <v>141</v>
      </c>
      <c r="G11" s="32" t="s">
        <v>29</v>
      </c>
      <c r="H11" s="33">
        <v>18.447243377767268</v>
      </c>
      <c r="I11" s="33">
        <v>15.559114309099321</v>
      </c>
      <c r="J11" s="33">
        <v>38.093112236657724</v>
      </c>
      <c r="K11" s="33">
        <v>1.8800000000000001E-2</v>
      </c>
      <c r="L11" s="33">
        <v>1.26E-2</v>
      </c>
      <c r="M11" s="33">
        <v>5.4600000000000003E-2</v>
      </c>
      <c r="N11" s="33">
        <f t="shared" si="3"/>
        <v>2.4482828186678987</v>
      </c>
      <c r="O11" s="33">
        <f t="shared" si="4"/>
        <v>1.185622973859052</v>
      </c>
      <c r="P11" s="33">
        <f t="shared" si="5"/>
        <v>2.0649758588086815</v>
      </c>
      <c r="Q11" s="2"/>
    </row>
    <row r="12" spans="1:17" x14ac:dyDescent="0.2">
      <c r="A12" s="20" t="s">
        <v>51</v>
      </c>
      <c r="B12" s="28">
        <v>43279</v>
      </c>
      <c r="C12" s="29">
        <v>43378</v>
      </c>
      <c r="D12" s="30">
        <v>15.7</v>
      </c>
      <c r="E12" s="31">
        <v>4.25</v>
      </c>
      <c r="F12" s="30" t="s">
        <v>140</v>
      </c>
      <c r="G12" s="32" t="s">
        <v>30</v>
      </c>
      <c r="H12" s="33">
        <v>18.32166337323255</v>
      </c>
      <c r="I12" s="33">
        <v>15.564416517500478</v>
      </c>
      <c r="J12" s="33">
        <v>38.009673590128578</v>
      </c>
      <c r="K12" s="33">
        <v>8.4599999999999995E-2</v>
      </c>
      <c r="L12" s="33">
        <v>5.0200000000000002E-2</v>
      </c>
      <c r="M12" s="33">
        <v>0.1411</v>
      </c>
      <c r="N12" s="33">
        <f t="shared" si="3"/>
        <v>2.442087921984796</v>
      </c>
      <c r="O12" s="33">
        <f t="shared" si="4"/>
        <v>1.1771506726661967</v>
      </c>
      <c r="P12" s="33">
        <f t="shared" si="5"/>
        <v>2.0745754801749974</v>
      </c>
      <c r="Q12" s="2"/>
    </row>
    <row r="13" spans="1:17" x14ac:dyDescent="0.2">
      <c r="A13" s="20" t="s">
        <v>52</v>
      </c>
      <c r="B13" s="28">
        <v>43300</v>
      </c>
      <c r="C13" s="29">
        <v>43377</v>
      </c>
      <c r="D13" s="30">
        <v>11.3</v>
      </c>
      <c r="E13" s="31">
        <v>3.32</v>
      </c>
      <c r="F13" s="30" t="s">
        <v>143</v>
      </c>
      <c r="G13" s="32" t="s">
        <v>31</v>
      </c>
      <c r="H13" s="33">
        <v>18.323267006768539</v>
      </c>
      <c r="I13" s="33">
        <v>15.559615607985481</v>
      </c>
      <c r="J13" s="33">
        <v>37.965646845760133</v>
      </c>
      <c r="K13" s="33">
        <v>4.4400000000000002E-2</v>
      </c>
      <c r="L13" s="33">
        <v>2.9100000000000001E-2</v>
      </c>
      <c r="M13" s="33">
        <v>9.3100000000000002E-2</v>
      </c>
      <c r="N13" s="33">
        <f t="shared" si="3"/>
        <v>2.4400118744755792</v>
      </c>
      <c r="O13" s="33">
        <f t="shared" si="4"/>
        <v>1.1776169455860273</v>
      </c>
      <c r="P13" s="33">
        <f t="shared" si="5"/>
        <v>2.0719911373739071</v>
      </c>
      <c r="Q13" s="2"/>
    </row>
    <row r="14" spans="1:17" x14ac:dyDescent="0.2">
      <c r="A14" s="20" t="s">
        <v>53</v>
      </c>
      <c r="B14" s="28">
        <v>43278</v>
      </c>
      <c r="C14" s="29">
        <v>43377</v>
      </c>
      <c r="D14" s="30">
        <v>10.6</v>
      </c>
      <c r="E14" s="31">
        <v>5.03</v>
      </c>
      <c r="F14" s="30" t="s">
        <v>144</v>
      </c>
      <c r="G14" s="32" t="s">
        <v>32</v>
      </c>
      <c r="H14" s="33">
        <v>18.296513528224974</v>
      </c>
      <c r="I14" s="33">
        <v>15.567081940519316</v>
      </c>
      <c r="J14" s="33">
        <v>37.927684720261489</v>
      </c>
      <c r="K14" s="33">
        <v>2.9899999999999999E-2</v>
      </c>
      <c r="L14" s="33">
        <v>3.3799999999999997E-2</v>
      </c>
      <c r="M14" s="33">
        <v>7.6600000000000001E-2</v>
      </c>
      <c r="N14" s="33">
        <f t="shared" si="3"/>
        <v>2.4364029729643875</v>
      </c>
      <c r="O14" s="33">
        <f t="shared" si="4"/>
        <v>1.1753335402315359</v>
      </c>
      <c r="P14" s="33">
        <f t="shared" si="5"/>
        <v>2.0729460102741784</v>
      </c>
      <c r="Q14" s="2"/>
    </row>
    <row r="15" spans="1:17" x14ac:dyDescent="0.2">
      <c r="A15" s="20" t="s">
        <v>54</v>
      </c>
      <c r="B15" s="28">
        <v>43278</v>
      </c>
      <c r="C15" s="29">
        <v>43377</v>
      </c>
      <c r="D15" s="30">
        <v>8.99</v>
      </c>
      <c r="E15" s="31">
        <v>4.67</v>
      </c>
      <c r="F15" s="30" t="s">
        <v>144</v>
      </c>
      <c r="G15" s="32" t="s">
        <v>33</v>
      </c>
      <c r="H15" s="33">
        <v>18.327921487163728</v>
      </c>
      <c r="I15" s="33">
        <v>15.541912132797691</v>
      </c>
      <c r="J15" s="33">
        <v>37.99441492208733</v>
      </c>
      <c r="K15" s="34">
        <v>3.44E-2</v>
      </c>
      <c r="L15" s="34">
        <v>2.81E-2</v>
      </c>
      <c r="M15" s="34">
        <v>9.1499999999999998E-2</v>
      </c>
      <c r="N15" s="33">
        <f t="shared" si="3"/>
        <v>2.444642242051331</v>
      </c>
      <c r="O15" s="33">
        <f t="shared" si="4"/>
        <v>1.1792578242986456</v>
      </c>
      <c r="P15" s="33">
        <f t="shared" si="5"/>
        <v>2.0730345745259422</v>
      </c>
      <c r="Q15" s="2"/>
    </row>
    <row r="16" spans="1:17" x14ac:dyDescent="0.2">
      <c r="A16" s="20" t="s">
        <v>55</v>
      </c>
      <c r="B16" s="28">
        <v>43263</v>
      </c>
      <c r="C16" s="29">
        <v>43378</v>
      </c>
      <c r="D16" s="30">
        <v>8.49</v>
      </c>
      <c r="E16" s="31">
        <v>2.66</v>
      </c>
      <c r="F16" s="30" t="s">
        <v>143</v>
      </c>
      <c r="G16" s="32" t="s">
        <v>36</v>
      </c>
      <c r="H16" s="33">
        <v>18.357940236285071</v>
      </c>
      <c r="I16" s="33">
        <v>15.578998870408194</v>
      </c>
      <c r="J16" s="33">
        <v>38.040984056120884</v>
      </c>
      <c r="K16" s="33">
        <v>3.4099999999999998E-2</v>
      </c>
      <c r="L16" s="33">
        <v>3.4599999999999999E-2</v>
      </c>
      <c r="M16" s="33">
        <v>7.7100000000000002E-2</v>
      </c>
      <c r="N16" s="33">
        <f t="shared" si="3"/>
        <v>2.4418118502067876</v>
      </c>
      <c r="O16" s="33">
        <f t="shared" si="4"/>
        <v>1.178377403387286</v>
      </c>
      <c r="P16" s="33">
        <f t="shared" si="5"/>
        <v>2.0721814956632025</v>
      </c>
      <c r="Q16" s="2"/>
    </row>
    <row r="17" spans="1:16" x14ac:dyDescent="0.2">
      <c r="A17" s="20" t="s">
        <v>56</v>
      </c>
      <c r="B17" s="28">
        <v>43257</v>
      </c>
      <c r="C17" s="29">
        <v>43348</v>
      </c>
      <c r="D17" s="30">
        <v>8.75</v>
      </c>
      <c r="E17" s="31">
        <v>5.7</v>
      </c>
      <c r="F17" s="30" t="s">
        <v>143</v>
      </c>
      <c r="G17" s="32" t="s">
        <v>37</v>
      </c>
      <c r="H17" s="33">
        <v>18.355350752225977</v>
      </c>
      <c r="I17" s="33">
        <v>15.58045217051386</v>
      </c>
      <c r="J17" s="33">
        <v>38.016915100569555</v>
      </c>
      <c r="K17" s="33">
        <v>3.4099999999999998E-2</v>
      </c>
      <c r="L17" s="33">
        <v>3.9300000000000002E-2</v>
      </c>
      <c r="M17" s="33">
        <v>6.4399999999999999E-2</v>
      </c>
      <c r="N17" s="33">
        <f t="shared" si="3"/>
        <v>2.4400392674428857</v>
      </c>
      <c r="O17" s="33">
        <f t="shared" si="4"/>
        <v>1.1781012868781586</v>
      </c>
      <c r="P17" s="33">
        <f t="shared" si="5"/>
        <v>2.0711625516586327</v>
      </c>
    </row>
    <row r="18" spans="1:16" s="1" customFormat="1" x14ac:dyDescent="0.2">
      <c r="A18" s="20" t="s">
        <v>70</v>
      </c>
      <c r="B18" s="28">
        <v>43377</v>
      </c>
      <c r="C18" s="29">
        <v>43577</v>
      </c>
      <c r="D18" s="30">
        <v>1.9</v>
      </c>
      <c r="E18" s="31">
        <v>2.91</v>
      </c>
      <c r="F18" s="30" t="s">
        <v>143</v>
      </c>
      <c r="G18" s="35" t="s">
        <v>65</v>
      </c>
      <c r="H18" s="33">
        <v>18.272756418997972</v>
      </c>
      <c r="I18" s="33">
        <v>15.555490449922145</v>
      </c>
      <c r="J18" s="33">
        <v>37.871575847163719</v>
      </c>
      <c r="K18" s="33">
        <v>1.17E-2</v>
      </c>
      <c r="L18" s="33">
        <v>1.5699999999999999E-2</v>
      </c>
      <c r="M18" s="33">
        <v>1.4E-2</v>
      </c>
      <c r="N18" s="33">
        <f t="shared" ref="N18:N31" si="6">J18/I18</f>
        <v>2.4346114941913171</v>
      </c>
      <c r="O18" s="33">
        <f t="shared" ref="O18:O31" si="7">H18/I18</f>
        <v>1.1746821148342146</v>
      </c>
      <c r="P18" s="33">
        <f t="shared" ref="P18:P31" si="8">J18/H18</f>
        <v>2.0725704966870286</v>
      </c>
    </row>
    <row r="19" spans="1:16" s="1" customFormat="1" x14ac:dyDescent="0.2">
      <c r="A19" s="20" t="s">
        <v>71</v>
      </c>
      <c r="B19" s="28">
        <v>43376</v>
      </c>
      <c r="C19" s="29">
        <v>43577</v>
      </c>
      <c r="D19" s="30">
        <v>2</v>
      </c>
      <c r="E19" s="31">
        <v>5.73</v>
      </c>
      <c r="F19" s="30" t="s">
        <v>140</v>
      </c>
      <c r="G19" s="35" t="s">
        <v>66</v>
      </c>
      <c r="H19" s="33">
        <v>18.508574279624973</v>
      </c>
      <c r="I19" s="33">
        <v>15.581050803146333</v>
      </c>
      <c r="J19" s="33">
        <v>38.076000243743763</v>
      </c>
      <c r="K19" s="33">
        <v>6.0100000000000001E-2</v>
      </c>
      <c r="L19" s="33">
        <v>6.2100000000000002E-2</v>
      </c>
      <c r="M19" s="33">
        <v>0.1361</v>
      </c>
      <c r="N19" s="33">
        <f t="shared" si="6"/>
        <v>2.4437376352084645</v>
      </c>
      <c r="O19" s="33">
        <f t="shared" si="7"/>
        <v>1.1878899898001407</v>
      </c>
      <c r="P19" s="33">
        <f t="shared" si="8"/>
        <v>2.0572087114056887</v>
      </c>
    </row>
    <row r="20" spans="1:16" s="1" customFormat="1" x14ac:dyDescent="0.2">
      <c r="A20" s="20" t="s">
        <v>73</v>
      </c>
      <c r="B20" s="28">
        <v>43382</v>
      </c>
      <c r="C20" s="29">
        <v>43577</v>
      </c>
      <c r="D20" s="30">
        <v>2</v>
      </c>
      <c r="E20" s="31">
        <v>3.96</v>
      </c>
      <c r="F20" s="30" t="s">
        <v>143</v>
      </c>
      <c r="G20" s="35" t="s">
        <v>68</v>
      </c>
      <c r="H20" s="33">
        <v>18.256995379995789</v>
      </c>
      <c r="I20" s="33">
        <v>15.550252046350606</v>
      </c>
      <c r="J20" s="33">
        <v>37.785733821918811</v>
      </c>
      <c r="K20" s="33">
        <v>2.93E-2</v>
      </c>
      <c r="L20" s="33">
        <v>1.9300000000000001E-2</v>
      </c>
      <c r="M20" s="33">
        <v>4.3799999999999999E-2</v>
      </c>
      <c r="N20" s="33">
        <f t="shared" si="6"/>
        <v>2.4299113422271836</v>
      </c>
      <c r="O20" s="33">
        <f t="shared" si="7"/>
        <v>1.174064274043739</v>
      </c>
      <c r="P20" s="33">
        <f t="shared" si="8"/>
        <v>2.0696578508926327</v>
      </c>
    </row>
    <row r="21" spans="1:16" s="1" customFormat="1" x14ac:dyDescent="0.2">
      <c r="A21" s="20" t="s">
        <v>74</v>
      </c>
      <c r="B21" s="28">
        <v>43382</v>
      </c>
      <c r="C21" s="29">
        <v>43577</v>
      </c>
      <c r="D21" s="30">
        <v>2</v>
      </c>
      <c r="E21" s="31">
        <v>4.47</v>
      </c>
      <c r="F21" s="30" t="s">
        <v>150</v>
      </c>
      <c r="G21" s="35" t="s">
        <v>69</v>
      </c>
      <c r="H21" s="33">
        <v>18.247259713255488</v>
      </c>
      <c r="I21" s="33">
        <v>15.508569180659729</v>
      </c>
      <c r="J21" s="33">
        <v>37.688520120092143</v>
      </c>
      <c r="K21" s="33">
        <v>3.2500000000000001E-2</v>
      </c>
      <c r="L21" s="33">
        <v>2.0799999999999999E-2</v>
      </c>
      <c r="M21" s="33">
        <v>6.4600000000000005E-2</v>
      </c>
      <c r="N21" s="33">
        <f t="shared" si="6"/>
        <v>2.4301739045722131</v>
      </c>
      <c r="O21" s="33">
        <f t="shared" si="7"/>
        <v>1.1765920827829235</v>
      </c>
      <c r="P21" s="33">
        <f t="shared" si="8"/>
        <v>2.0654345207085423</v>
      </c>
    </row>
    <row r="22" spans="1:16" s="1" customFormat="1" x14ac:dyDescent="0.2">
      <c r="A22" s="20" t="s">
        <v>146</v>
      </c>
      <c r="B22" s="28">
        <v>43368</v>
      </c>
      <c r="C22" s="29">
        <v>43579</v>
      </c>
      <c r="D22" s="30">
        <v>1286</v>
      </c>
      <c r="E22" s="31">
        <v>3.24</v>
      </c>
      <c r="F22" s="30" t="s">
        <v>144</v>
      </c>
      <c r="G22" s="35" t="s">
        <v>57</v>
      </c>
      <c r="H22" s="33">
        <v>18.177173770860058</v>
      </c>
      <c r="I22" s="33">
        <v>15.490223475664127</v>
      </c>
      <c r="J22" s="33">
        <v>37.637260868624956</v>
      </c>
      <c r="K22" s="33">
        <v>6.8199999999999997E-2</v>
      </c>
      <c r="L22" s="33">
        <v>4.8300000000000003E-2</v>
      </c>
      <c r="M22" s="33">
        <v>0.1164</v>
      </c>
      <c r="N22" s="33">
        <f t="shared" si="6"/>
        <v>2.4297429231898993</v>
      </c>
      <c r="O22" s="33">
        <f t="shared" si="7"/>
        <v>1.1734610413734352</v>
      </c>
      <c r="P22" s="33">
        <f t="shared" si="8"/>
        <v>2.0705782616746222</v>
      </c>
    </row>
    <row r="23" spans="1:16" s="1" customFormat="1" x14ac:dyDescent="0.2">
      <c r="A23" s="20" t="s">
        <v>77</v>
      </c>
      <c r="B23" s="28">
        <v>43376</v>
      </c>
      <c r="C23" s="29">
        <v>43579</v>
      </c>
      <c r="D23" s="30">
        <v>116</v>
      </c>
      <c r="E23" s="31">
        <v>2.9</v>
      </c>
      <c r="F23" s="30" t="s">
        <v>140</v>
      </c>
      <c r="G23" s="35" t="s">
        <v>8</v>
      </c>
      <c r="H23" s="33">
        <v>18.397028960805656</v>
      </c>
      <c r="I23" s="33">
        <v>15.522391598773233</v>
      </c>
      <c r="J23" s="33">
        <v>37.914003067654647</v>
      </c>
      <c r="K23" s="33">
        <v>3.4299999999999997E-2</v>
      </c>
      <c r="L23" s="33">
        <v>3.6900000000000002E-2</v>
      </c>
      <c r="M23" s="33">
        <v>0.1353</v>
      </c>
      <c r="N23" s="33">
        <f t="shared" si="6"/>
        <v>2.4425361791961921</v>
      </c>
      <c r="O23" s="33">
        <f t="shared" si="7"/>
        <v>1.1851929416765656</v>
      </c>
      <c r="P23" s="33">
        <f t="shared" si="8"/>
        <v>2.0608764137094826</v>
      </c>
    </row>
    <row r="24" spans="1:16" s="1" customFormat="1" x14ac:dyDescent="0.2">
      <c r="A24" s="20" t="s">
        <v>76</v>
      </c>
      <c r="B24" s="28">
        <v>43377</v>
      </c>
      <c r="C24" s="29">
        <v>43579</v>
      </c>
      <c r="D24" s="30">
        <v>7.7</v>
      </c>
      <c r="E24" s="31">
        <v>3.03</v>
      </c>
      <c r="F24" s="30" t="s">
        <v>143</v>
      </c>
      <c r="G24" s="35" t="s">
        <v>9</v>
      </c>
      <c r="H24" s="33">
        <v>18.194942883691297</v>
      </c>
      <c r="I24" s="33">
        <v>15.490942585584508</v>
      </c>
      <c r="J24" s="33">
        <v>37.728074938342544</v>
      </c>
      <c r="K24" s="33">
        <v>2.4400000000000002E-2</v>
      </c>
      <c r="L24" s="33">
        <v>8.6999999999999994E-3</v>
      </c>
      <c r="M24" s="33">
        <v>6.2600000000000003E-2</v>
      </c>
      <c r="N24" s="33">
        <f t="shared" si="6"/>
        <v>2.4354925292571523</v>
      </c>
      <c r="O24" s="33">
        <f t="shared" si="7"/>
        <v>1.1745536324318357</v>
      </c>
      <c r="P24" s="33">
        <f t="shared" si="8"/>
        <v>2.0735473136417157</v>
      </c>
    </row>
    <row r="25" spans="1:16" s="1" customFormat="1" x14ac:dyDescent="0.2">
      <c r="A25" s="20" t="s">
        <v>60</v>
      </c>
      <c r="B25" s="28">
        <v>43376</v>
      </c>
      <c r="C25" s="29">
        <v>43579</v>
      </c>
      <c r="D25" s="30">
        <v>319</v>
      </c>
      <c r="E25" s="31">
        <v>2.7</v>
      </c>
      <c r="F25" s="30" t="s">
        <v>140</v>
      </c>
      <c r="G25" s="35" t="s">
        <v>4</v>
      </c>
      <c r="H25" s="33">
        <v>18.324269977551818</v>
      </c>
      <c r="I25" s="33">
        <v>15.508469901852107</v>
      </c>
      <c r="J25" s="33">
        <v>37.854165281563368</v>
      </c>
      <c r="K25" s="33">
        <v>7.2300000000000003E-2</v>
      </c>
      <c r="L25" s="33">
        <v>5.0700000000000002E-2</v>
      </c>
      <c r="M25" s="33">
        <v>0.12330000000000001</v>
      </c>
      <c r="N25" s="33">
        <f t="shared" si="6"/>
        <v>2.4408704095974429</v>
      </c>
      <c r="O25" s="33">
        <f t="shared" si="7"/>
        <v>1.1815653055085358</v>
      </c>
      <c r="P25" s="33">
        <f t="shared" si="8"/>
        <v>2.0657939076392502</v>
      </c>
    </row>
    <row r="26" spans="1:16" s="1" customFormat="1" x14ac:dyDescent="0.2">
      <c r="A26" s="20" t="s">
        <v>62</v>
      </c>
      <c r="B26" s="28">
        <v>43368</v>
      </c>
      <c r="C26" s="29">
        <v>43579</v>
      </c>
      <c r="D26" s="30">
        <v>1296</v>
      </c>
      <c r="E26" s="31">
        <v>3.24</v>
      </c>
      <c r="F26" s="30" t="s">
        <v>144</v>
      </c>
      <c r="G26" s="35" t="s">
        <v>3</v>
      </c>
      <c r="H26" s="33">
        <v>18.300121454315374</v>
      </c>
      <c r="I26" s="33">
        <v>15.545102232982369</v>
      </c>
      <c r="J26" s="33">
        <v>37.827278987629491</v>
      </c>
      <c r="K26" s="33">
        <v>1.29E-2</v>
      </c>
      <c r="L26" s="33">
        <v>1.2699999999999999E-2</v>
      </c>
      <c r="M26" s="33">
        <v>3.3399999999999999E-2</v>
      </c>
      <c r="N26" s="33">
        <f t="shared" si="6"/>
        <v>2.4333888848521408</v>
      </c>
      <c r="O26" s="33">
        <f t="shared" si="7"/>
        <v>1.1772274752550436</v>
      </c>
      <c r="P26" s="33">
        <f t="shared" si="8"/>
        <v>2.0670507068525161</v>
      </c>
    </row>
    <row r="27" spans="1:16" s="1" customFormat="1" x14ac:dyDescent="0.2">
      <c r="A27" s="20" t="s">
        <v>72</v>
      </c>
      <c r="B27" s="28">
        <v>43381</v>
      </c>
      <c r="C27" s="29">
        <v>43579</v>
      </c>
      <c r="D27" s="30">
        <v>3.7</v>
      </c>
      <c r="E27" s="31">
        <v>3.59</v>
      </c>
      <c r="F27" s="30" t="s">
        <v>143</v>
      </c>
      <c r="G27" s="35" t="s">
        <v>67</v>
      </c>
      <c r="H27" s="33">
        <v>18.277281614092562</v>
      </c>
      <c r="I27" s="33">
        <v>15.528852158377001</v>
      </c>
      <c r="J27" s="33">
        <v>37.806112580320843</v>
      </c>
      <c r="K27" s="33">
        <v>5.5800000000000002E-2</v>
      </c>
      <c r="L27" s="33">
        <v>3.2399999999999998E-2</v>
      </c>
      <c r="M27" s="33">
        <v>9.3299999999999994E-2</v>
      </c>
      <c r="N27" s="33">
        <f t="shared" si="6"/>
        <v>2.4345722526520692</v>
      </c>
      <c r="O27" s="33">
        <f t="shared" si="7"/>
        <v>1.1769885776285742</v>
      </c>
      <c r="P27" s="33">
        <f t="shared" si="8"/>
        <v>2.0684756835595683</v>
      </c>
    </row>
    <row r="28" spans="1:16" s="1" customFormat="1" x14ac:dyDescent="0.2">
      <c r="A28" s="20" t="s">
        <v>64</v>
      </c>
      <c r="B28" s="28">
        <v>43368</v>
      </c>
      <c r="C28" s="29">
        <v>43579</v>
      </c>
      <c r="D28" s="30">
        <v>139</v>
      </c>
      <c r="E28" s="31">
        <v>3.63</v>
      </c>
      <c r="F28" s="30" t="s">
        <v>149</v>
      </c>
      <c r="G28" s="35" t="s">
        <v>59</v>
      </c>
      <c r="H28" s="33">
        <v>18.267765013999721</v>
      </c>
      <c r="I28" s="33">
        <v>15.559947980152707</v>
      </c>
      <c r="J28" s="33">
        <v>37.883756178694753</v>
      </c>
      <c r="K28" s="33">
        <v>2.1499999999999998E-2</v>
      </c>
      <c r="L28" s="33">
        <v>2.47E-2</v>
      </c>
      <c r="M28" s="33">
        <v>4.36E-2</v>
      </c>
      <c r="N28" s="33">
        <f t="shared" si="6"/>
        <v>2.434696840054793</v>
      </c>
      <c r="O28" s="33">
        <f t="shared" si="7"/>
        <v>1.1740248127629305</v>
      </c>
      <c r="P28" s="33">
        <f t="shared" si="8"/>
        <v>2.0738035632526519</v>
      </c>
    </row>
    <row r="29" spans="1:16" s="1" customFormat="1" x14ac:dyDescent="0.2">
      <c r="A29" s="20" t="s">
        <v>63</v>
      </c>
      <c r="B29" s="28">
        <v>43382</v>
      </c>
      <c r="C29" s="29">
        <v>43579</v>
      </c>
      <c r="D29" s="30">
        <v>37.6</v>
      </c>
      <c r="E29" s="31">
        <v>5.79</v>
      </c>
      <c r="F29" s="30" t="s">
        <v>148</v>
      </c>
      <c r="G29" s="35" t="s">
        <v>58</v>
      </c>
      <c r="H29" s="33">
        <v>18.242258885031845</v>
      </c>
      <c r="I29" s="33">
        <v>15.54129609511817</v>
      </c>
      <c r="J29" s="33">
        <v>37.817793524548193</v>
      </c>
      <c r="K29" s="33">
        <v>2.58E-2</v>
      </c>
      <c r="L29" s="33">
        <v>4.5499999999999999E-2</v>
      </c>
      <c r="M29" s="33">
        <v>0.12</v>
      </c>
      <c r="N29" s="33">
        <f t="shared" si="6"/>
        <v>2.4333744941921229</v>
      </c>
      <c r="O29" s="33">
        <f t="shared" si="7"/>
        <v>1.1737926343712157</v>
      </c>
      <c r="P29" s="33">
        <f t="shared" si="8"/>
        <v>2.0730872071757784</v>
      </c>
    </row>
    <row r="30" spans="1:16" s="1" customFormat="1" x14ac:dyDescent="0.2">
      <c r="A30" s="20" t="s">
        <v>61</v>
      </c>
      <c r="B30" s="28">
        <v>43374</v>
      </c>
      <c r="C30" s="29">
        <v>43579</v>
      </c>
      <c r="D30" s="30">
        <v>164.5</v>
      </c>
      <c r="E30" s="31">
        <v>3.29</v>
      </c>
      <c r="F30" s="30" t="s">
        <v>142</v>
      </c>
      <c r="G30" s="35" t="s">
        <v>7</v>
      </c>
      <c r="H30" s="33">
        <v>18.398341740637139</v>
      </c>
      <c r="I30" s="33">
        <v>15.574101206457316</v>
      </c>
      <c r="J30" s="33">
        <v>37.996287661794128</v>
      </c>
      <c r="K30" s="33">
        <v>3.1899999999999998E-2</v>
      </c>
      <c r="L30" s="33">
        <v>2.75E-2</v>
      </c>
      <c r="M30" s="33">
        <v>8.8300000000000003E-2</v>
      </c>
      <c r="N30" s="33">
        <f t="shared" si="6"/>
        <v>2.4397098206887309</v>
      </c>
      <c r="O30" s="33">
        <f t="shared" si="7"/>
        <v>1.1813421202765038</v>
      </c>
      <c r="P30" s="33">
        <f t="shared" si="8"/>
        <v>2.0652017555402962</v>
      </c>
    </row>
    <row r="31" spans="1:16" s="1" customFormat="1" x14ac:dyDescent="0.2">
      <c r="A31" s="20" t="s">
        <v>75</v>
      </c>
      <c r="B31" s="28">
        <v>43381</v>
      </c>
      <c r="C31" s="29">
        <v>43579</v>
      </c>
      <c r="D31" s="30">
        <v>13</v>
      </c>
      <c r="E31" s="31">
        <v>4</v>
      </c>
      <c r="F31" s="30" t="s">
        <v>143</v>
      </c>
      <c r="G31" s="35" t="s">
        <v>28</v>
      </c>
      <c r="H31" s="33">
        <v>18.258788840856539</v>
      </c>
      <c r="I31" s="33">
        <v>15.572496063394849</v>
      </c>
      <c r="J31" s="33">
        <v>37.864121778147982</v>
      </c>
      <c r="K31" s="33">
        <v>4.2200000000000001E-2</v>
      </c>
      <c r="L31" s="33">
        <v>2.76E-2</v>
      </c>
      <c r="M31" s="33">
        <v>6.6199999999999995E-2</v>
      </c>
      <c r="N31" s="33">
        <f t="shared" si="6"/>
        <v>2.4314741595698623</v>
      </c>
      <c r="O31" s="33">
        <f t="shared" si="7"/>
        <v>1.1725023892461379</v>
      </c>
      <c r="P31" s="33">
        <f t="shared" si="8"/>
        <v>2.0737477227088483</v>
      </c>
    </row>
    <row r="32" spans="1:16" s="1" customFormat="1" x14ac:dyDescent="0.2">
      <c r="A32" s="20" t="s">
        <v>79</v>
      </c>
      <c r="B32" s="28">
        <v>43728</v>
      </c>
      <c r="C32" s="29">
        <v>43868</v>
      </c>
      <c r="D32" s="30">
        <v>1419</v>
      </c>
      <c r="E32" s="30"/>
      <c r="F32" s="30" t="s">
        <v>144</v>
      </c>
      <c r="G32" s="36" t="s">
        <v>155</v>
      </c>
      <c r="H32" s="33">
        <v>18.247736700013625</v>
      </c>
      <c r="I32" s="33">
        <v>15.557026236677931</v>
      </c>
      <c r="J32" s="33">
        <v>37.867600946608377</v>
      </c>
      <c r="K32" s="33">
        <v>3.2500000000000001E-2</v>
      </c>
      <c r="L32" s="33">
        <v>4.2799999999999998E-2</v>
      </c>
      <c r="M32" s="33">
        <v>8.9300000000000004E-2</v>
      </c>
      <c r="N32" s="33">
        <f t="shared" ref="N32:N48" si="9">J32/I32</f>
        <v>2.4341156446294376</v>
      </c>
      <c r="O32" s="33">
        <f t="shared" ref="O32:O48" si="10">H32/I32</f>
        <v>1.1729578919775785</v>
      </c>
      <c r="P32" s="33">
        <f t="shared" ref="P32:P48" si="11">J32/H32</f>
        <v>2.0751943963867094</v>
      </c>
    </row>
    <row r="33" spans="1:36" s="1" customFormat="1" x14ac:dyDescent="0.2">
      <c r="A33" s="20" t="s">
        <v>83</v>
      </c>
      <c r="B33" s="28">
        <v>43725</v>
      </c>
      <c r="C33" s="29">
        <v>43868</v>
      </c>
      <c r="D33" s="30">
        <v>85.4</v>
      </c>
      <c r="E33" s="31">
        <v>3.17</v>
      </c>
      <c r="F33" s="30" t="s">
        <v>143</v>
      </c>
      <c r="G33" s="36" t="s">
        <v>151</v>
      </c>
      <c r="H33" s="33">
        <v>18.364283021938199</v>
      </c>
      <c r="I33" s="33">
        <v>15.608677380732205</v>
      </c>
      <c r="J33" s="33">
        <v>38.035765796783522</v>
      </c>
      <c r="K33" s="33">
        <v>6.7500000000000004E-2</v>
      </c>
      <c r="L33" s="33">
        <v>6.0199999999999997E-2</v>
      </c>
      <c r="M33" s="33">
        <v>0.1699</v>
      </c>
      <c r="N33" s="33">
        <f t="shared" si="9"/>
        <v>2.436834644537913</v>
      </c>
      <c r="O33" s="33">
        <f t="shared" si="10"/>
        <v>1.176543186459065</v>
      </c>
      <c r="P33" s="33">
        <f t="shared" si="11"/>
        <v>2.0711816383653816</v>
      </c>
    </row>
    <row r="34" spans="1:36" s="1" customFormat="1" x14ac:dyDescent="0.2">
      <c r="A34" s="20" t="s">
        <v>84</v>
      </c>
      <c r="B34" s="28">
        <v>43725</v>
      </c>
      <c r="C34" s="29">
        <v>43868</v>
      </c>
      <c r="D34" s="30">
        <v>36.5</v>
      </c>
      <c r="E34" s="31">
        <v>4.01</v>
      </c>
      <c r="F34" s="30" t="s">
        <v>143</v>
      </c>
      <c r="G34" s="36" t="s">
        <v>27</v>
      </c>
      <c r="H34" s="33">
        <v>18.254518339028689</v>
      </c>
      <c r="I34" s="33">
        <v>15.557292029994194</v>
      </c>
      <c r="J34" s="33">
        <v>37.886550257893802</v>
      </c>
      <c r="K34" s="33">
        <v>3.0800000000000001E-2</v>
      </c>
      <c r="L34" s="33">
        <v>4.8899999999999999E-2</v>
      </c>
      <c r="M34" s="33">
        <v>4.7999999999999996E-3</v>
      </c>
      <c r="N34" s="33">
        <f t="shared" si="9"/>
        <v>2.4352920922773178</v>
      </c>
      <c r="O34" s="33">
        <f t="shared" si="10"/>
        <v>1.173373766066375</v>
      </c>
      <c r="P34" s="33">
        <f t="shared" si="11"/>
        <v>2.0754615133772805</v>
      </c>
    </row>
    <row r="35" spans="1:36" s="1" customFormat="1" x14ac:dyDescent="0.2">
      <c r="A35" s="20" t="s">
        <v>85</v>
      </c>
      <c r="B35" s="28">
        <v>43728</v>
      </c>
      <c r="C35" s="29">
        <v>43868</v>
      </c>
      <c r="D35" s="30">
        <v>3.3</v>
      </c>
      <c r="E35" s="31">
        <v>5.29</v>
      </c>
      <c r="F35" s="30" t="s">
        <v>143</v>
      </c>
      <c r="G35" s="36" t="s">
        <v>152</v>
      </c>
      <c r="H35" s="33">
        <v>18.322883191763196</v>
      </c>
      <c r="I35" s="33">
        <v>15.590576865795136</v>
      </c>
      <c r="J35" s="33">
        <v>37.968508050509342</v>
      </c>
      <c r="K35" s="33">
        <v>2.6200000000000001E-2</v>
      </c>
      <c r="L35" s="33">
        <v>2.3099999999999999E-2</v>
      </c>
      <c r="M35" s="33">
        <v>0.1011</v>
      </c>
      <c r="N35" s="33">
        <f t="shared" si="9"/>
        <v>2.435349787076202</v>
      </c>
      <c r="O35" s="33">
        <f t="shared" si="10"/>
        <v>1.1752537028929693</v>
      </c>
      <c r="P35" s="33">
        <f t="shared" si="11"/>
        <v>2.0721906947252475</v>
      </c>
    </row>
    <row r="36" spans="1:36" s="1" customFormat="1" x14ac:dyDescent="0.2">
      <c r="A36" s="20" t="s">
        <v>80</v>
      </c>
      <c r="B36" s="28">
        <v>43724</v>
      </c>
      <c r="C36" s="29">
        <v>43872</v>
      </c>
      <c r="D36" s="30">
        <v>1.6</v>
      </c>
      <c r="E36" s="31">
        <v>6.35</v>
      </c>
      <c r="F36" s="30" t="s">
        <v>144</v>
      </c>
      <c r="G36" s="36" t="s">
        <v>153</v>
      </c>
      <c r="H36" s="33">
        <v>18.270488001427974</v>
      </c>
      <c r="I36" s="33">
        <v>15.530030774644215</v>
      </c>
      <c r="J36" s="33">
        <v>37.878355741198725</v>
      </c>
      <c r="K36" s="33">
        <v>6.2700000000000006E-2</v>
      </c>
      <c r="L36" s="33">
        <v>4.7100000000000003E-2</v>
      </c>
      <c r="M36" s="33">
        <v>0.19389999999999999</v>
      </c>
      <c r="N36" s="33">
        <f t="shared" si="9"/>
        <v>2.4390393226420697</v>
      </c>
      <c r="O36" s="33">
        <f t="shared" si="10"/>
        <v>1.1764618027195468</v>
      </c>
      <c r="P36" s="33">
        <f t="shared" si="11"/>
        <v>2.0731989062491518</v>
      </c>
    </row>
    <row r="37" spans="1:36" s="1" customFormat="1" x14ac:dyDescent="0.2">
      <c r="A37" s="20" t="s">
        <v>81</v>
      </c>
      <c r="B37" s="28">
        <v>43724</v>
      </c>
      <c r="C37" s="29">
        <v>43872</v>
      </c>
      <c r="D37" s="30">
        <v>1.62</v>
      </c>
      <c r="E37" s="31">
        <v>6.35</v>
      </c>
      <c r="F37" s="30" t="s">
        <v>144</v>
      </c>
      <c r="G37" s="36" t="s">
        <v>154</v>
      </c>
      <c r="H37" s="33">
        <v>18.306812307765405</v>
      </c>
      <c r="I37" s="33">
        <v>15.593126167607211</v>
      </c>
      <c r="J37" s="33">
        <v>37.987716332336419</v>
      </c>
      <c r="K37" s="33">
        <v>6.8400000000000002E-2</v>
      </c>
      <c r="L37" s="33">
        <v>6.1600000000000002E-2</v>
      </c>
      <c r="M37" s="33">
        <v>0.13850000000000001</v>
      </c>
      <c r="N37" s="33">
        <f t="shared" si="9"/>
        <v>2.4361834775153168</v>
      </c>
      <c r="O37" s="33">
        <f t="shared" si="10"/>
        <v>1.1740309230483583</v>
      </c>
      <c r="P37" s="33">
        <f t="shared" si="11"/>
        <v>2.0750590377890501</v>
      </c>
    </row>
    <row r="38" spans="1:36" s="1" customFormat="1" x14ac:dyDescent="0.2">
      <c r="A38" s="20" t="s">
        <v>82</v>
      </c>
      <c r="B38" s="28">
        <v>43724</v>
      </c>
      <c r="C38" s="29">
        <v>43872</v>
      </c>
      <c r="D38" s="30">
        <v>1.69</v>
      </c>
      <c r="E38" s="31">
        <v>6.46</v>
      </c>
      <c r="F38" s="30" t="s">
        <v>144</v>
      </c>
      <c r="G38" s="36" t="s">
        <v>158</v>
      </c>
      <c r="H38" s="33">
        <v>18.253288617811343</v>
      </c>
      <c r="I38" s="33">
        <v>15.540002949470633</v>
      </c>
      <c r="J38" s="33">
        <v>37.867238164709313</v>
      </c>
      <c r="K38" s="33">
        <v>4.2599999999999999E-2</v>
      </c>
      <c r="L38" s="33">
        <v>5.2699999999999997E-2</v>
      </c>
      <c r="M38" s="33">
        <v>9.4100000000000003E-2</v>
      </c>
      <c r="N38" s="33">
        <f t="shared" si="9"/>
        <v>2.4367587501647967</v>
      </c>
      <c r="O38" s="33">
        <f t="shared" si="10"/>
        <v>1.1746000742189779</v>
      </c>
      <c r="P38" s="33">
        <f t="shared" si="11"/>
        <v>2.0745433306609149</v>
      </c>
    </row>
    <row r="39" spans="1:36" s="1" customFormat="1" x14ac:dyDescent="0.2">
      <c r="A39" s="20" t="s">
        <v>86</v>
      </c>
      <c r="B39" s="28">
        <v>43726</v>
      </c>
      <c r="C39" s="29">
        <v>43872</v>
      </c>
      <c r="D39" s="30">
        <v>3.28</v>
      </c>
      <c r="E39" s="31">
        <v>4.2</v>
      </c>
      <c r="F39" s="30" t="s">
        <v>143</v>
      </c>
      <c r="G39" s="36" t="s">
        <v>157</v>
      </c>
      <c r="H39" s="33">
        <v>18.281662122794938</v>
      </c>
      <c r="I39" s="33">
        <v>15.533642236291445</v>
      </c>
      <c r="J39" s="33">
        <v>37.861213761821411</v>
      </c>
      <c r="K39" s="33">
        <v>2.7300000000000001E-2</v>
      </c>
      <c r="L39" s="33">
        <v>8.6E-3</v>
      </c>
      <c r="M39" s="33">
        <v>3.1300000000000001E-2</v>
      </c>
      <c r="N39" s="33">
        <f t="shared" si="9"/>
        <v>2.4373687243398576</v>
      </c>
      <c r="O39" s="33">
        <f t="shared" si="10"/>
        <v>1.1769076334256789</v>
      </c>
      <c r="P39" s="33">
        <f t="shared" si="11"/>
        <v>2.0709940653926227</v>
      </c>
      <c r="S39" s="14"/>
      <c r="T39" s="15"/>
      <c r="U39" s="16"/>
      <c r="V39" s="17"/>
      <c r="W39" s="18"/>
      <c r="X39" s="17"/>
      <c r="Y39" s="17"/>
      <c r="Z39" s="14"/>
      <c r="AA39" s="14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s="1" customFormat="1" x14ac:dyDescent="0.2">
      <c r="A40" s="20" t="s">
        <v>87</v>
      </c>
      <c r="B40" s="28">
        <v>43726</v>
      </c>
      <c r="C40" s="29">
        <v>43872</v>
      </c>
      <c r="D40" s="30">
        <v>2.7</v>
      </c>
      <c r="E40" s="31">
        <v>4.2</v>
      </c>
      <c r="F40" s="30" t="s">
        <v>143</v>
      </c>
      <c r="G40" s="36" t="s">
        <v>156</v>
      </c>
      <c r="H40" s="33">
        <v>18.285382547069016</v>
      </c>
      <c r="I40" s="33">
        <v>15.536766298243728</v>
      </c>
      <c r="J40" s="33">
        <v>37.800980563904396</v>
      </c>
      <c r="K40" s="33">
        <v>6.9900000000000004E-2</v>
      </c>
      <c r="L40" s="33">
        <v>3.4500000000000003E-2</v>
      </c>
      <c r="M40" s="33">
        <v>2.0899999999999998E-2</v>
      </c>
      <c r="N40" s="33">
        <f t="shared" si="9"/>
        <v>2.4330018124928228</v>
      </c>
      <c r="O40" s="33">
        <f t="shared" si="10"/>
        <v>1.1769104455884098</v>
      </c>
      <c r="P40" s="33">
        <f t="shared" si="11"/>
        <v>2.0672786290688547</v>
      </c>
      <c r="S40" s="14"/>
      <c r="T40" s="15"/>
      <c r="U40" s="16"/>
      <c r="V40" s="17"/>
      <c r="W40" s="18"/>
      <c r="X40" s="17"/>
      <c r="Y40" s="17"/>
      <c r="Z40" s="14"/>
      <c r="AA40" s="14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 s="1" customFormat="1" x14ac:dyDescent="0.2">
      <c r="A41" s="20" t="s">
        <v>88</v>
      </c>
      <c r="B41" s="28">
        <v>43727</v>
      </c>
      <c r="C41" s="29">
        <v>43872</v>
      </c>
      <c r="D41" s="30">
        <v>3.04</v>
      </c>
      <c r="E41" s="31">
        <v>3.1</v>
      </c>
      <c r="F41" s="30" t="s">
        <v>143</v>
      </c>
      <c r="G41" s="36" t="s">
        <v>116</v>
      </c>
      <c r="H41" s="33">
        <v>18.234302127305966</v>
      </c>
      <c r="I41" s="33">
        <v>15.533843788675464</v>
      </c>
      <c r="J41" s="33">
        <v>37.701231962655932</v>
      </c>
      <c r="K41" s="33">
        <v>5.5300000000000002E-2</v>
      </c>
      <c r="L41" s="33">
        <v>3.7999999999999999E-2</v>
      </c>
      <c r="M41" s="33">
        <v>0.1133</v>
      </c>
      <c r="N41" s="33">
        <f t="shared" si="9"/>
        <v>2.4270381803466452</v>
      </c>
      <c r="O41" s="33">
        <f t="shared" si="10"/>
        <v>1.1738435364336031</v>
      </c>
      <c r="P41" s="33">
        <f t="shared" si="11"/>
        <v>2.0675993903927989</v>
      </c>
      <c r="S41" s="14"/>
      <c r="T41" s="15"/>
      <c r="U41" s="16"/>
      <c r="V41" s="17"/>
      <c r="W41" s="18"/>
      <c r="X41" s="17"/>
      <c r="Y41" s="17"/>
      <c r="Z41" s="14"/>
      <c r="AA41" s="14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s="1" customFormat="1" x14ac:dyDescent="0.2">
      <c r="A42" s="20" t="s">
        <v>89</v>
      </c>
      <c r="B42" s="28">
        <v>43727</v>
      </c>
      <c r="C42" s="29">
        <v>43873</v>
      </c>
      <c r="D42" s="30">
        <v>17.3</v>
      </c>
      <c r="E42" s="31">
        <v>3.48</v>
      </c>
      <c r="F42" s="30" t="s">
        <v>143</v>
      </c>
      <c r="G42" s="36" t="s">
        <v>28</v>
      </c>
      <c r="H42" s="33">
        <v>18.291383516114159</v>
      </c>
      <c r="I42" s="33">
        <v>15.5639794589838</v>
      </c>
      <c r="J42" s="33">
        <v>37.90736092830511</v>
      </c>
      <c r="K42" s="33">
        <v>3.3300000000000003E-2</v>
      </c>
      <c r="L42" s="33">
        <v>3.0999999999999999E-3</v>
      </c>
      <c r="M42" s="33">
        <v>5.79E-2</v>
      </c>
      <c r="N42" s="33">
        <f t="shared" si="9"/>
        <v>2.4355828166057054</v>
      </c>
      <c r="O42" s="33">
        <f t="shared" si="10"/>
        <v>1.1752382200399303</v>
      </c>
      <c r="P42" s="33">
        <f t="shared" si="11"/>
        <v>2.0724162770361172</v>
      </c>
    </row>
    <row r="43" spans="1:36" s="1" customFormat="1" x14ac:dyDescent="0.2">
      <c r="A43" s="20" t="s">
        <v>90</v>
      </c>
      <c r="B43" s="28">
        <v>43728</v>
      </c>
      <c r="C43" s="29">
        <v>43873</v>
      </c>
      <c r="D43" s="30">
        <v>6.81</v>
      </c>
      <c r="E43" s="31">
        <v>3.54</v>
      </c>
      <c r="F43" s="30" t="s">
        <v>143</v>
      </c>
      <c r="G43" s="36" t="s">
        <v>67</v>
      </c>
      <c r="H43" s="33">
        <v>18.371369748808878</v>
      </c>
      <c r="I43" s="33">
        <v>15.606036223330932</v>
      </c>
      <c r="J43" s="33">
        <v>38.005961470623951</v>
      </c>
      <c r="K43" s="33">
        <v>1.01E-2</v>
      </c>
      <c r="L43" s="33">
        <v>9.4000000000000004E-3</v>
      </c>
      <c r="M43" s="33">
        <v>2.4299999999999999E-2</v>
      </c>
      <c r="N43" s="33">
        <f t="shared" si="9"/>
        <v>2.4353372584003914</v>
      </c>
      <c r="O43" s="33">
        <f t="shared" si="10"/>
        <v>1.1771964056666604</v>
      </c>
      <c r="P43" s="33">
        <f t="shared" si="11"/>
        <v>2.0687603586601426</v>
      </c>
    </row>
    <row r="44" spans="1:36" s="1" customFormat="1" x14ac:dyDescent="0.2">
      <c r="A44" s="20" t="s">
        <v>91</v>
      </c>
      <c r="B44" s="28">
        <v>43731</v>
      </c>
      <c r="C44" s="29">
        <v>43873</v>
      </c>
      <c r="D44" s="30">
        <v>5.59</v>
      </c>
      <c r="E44" s="31"/>
      <c r="F44" s="30" t="s">
        <v>143</v>
      </c>
      <c r="G44" s="36" t="s">
        <v>65</v>
      </c>
      <c r="H44" s="33">
        <v>18.342953869580477</v>
      </c>
      <c r="I44" s="33">
        <v>15.604925286528514</v>
      </c>
      <c r="J44" s="33">
        <v>37.976376331387073</v>
      </c>
      <c r="K44" s="33">
        <v>7.7799999999999994E-2</v>
      </c>
      <c r="L44" s="33">
        <v>7.0000000000000007E-2</v>
      </c>
      <c r="M44" s="33">
        <v>0.13500000000000001</v>
      </c>
      <c r="N44" s="33">
        <f t="shared" si="9"/>
        <v>2.4336147488108435</v>
      </c>
      <c r="O44" s="33">
        <f t="shared" si="10"/>
        <v>1.1754592561500861</v>
      </c>
      <c r="P44" s="33">
        <f t="shared" si="11"/>
        <v>2.0703522781227837</v>
      </c>
    </row>
    <row r="45" spans="1:36" s="1" customFormat="1" x14ac:dyDescent="0.2">
      <c r="A45" s="20" t="s">
        <v>92</v>
      </c>
      <c r="B45" s="28">
        <v>43725</v>
      </c>
      <c r="C45" s="29">
        <v>43873</v>
      </c>
      <c r="D45" s="30">
        <v>176</v>
      </c>
      <c r="E45" s="31">
        <v>3.39</v>
      </c>
      <c r="F45" s="30" t="s">
        <v>149</v>
      </c>
      <c r="G45" s="36" t="s">
        <v>59</v>
      </c>
      <c r="H45" s="33">
        <v>18.320483156573619</v>
      </c>
      <c r="I45" s="33">
        <v>15.564426590367686</v>
      </c>
      <c r="J45" s="33">
        <v>37.973336762287396</v>
      </c>
      <c r="K45" s="33">
        <v>2.9700000000000001E-2</v>
      </c>
      <c r="L45" s="33">
        <v>5.0900000000000001E-2</v>
      </c>
      <c r="M45" s="33">
        <v>0.1191</v>
      </c>
      <c r="N45" s="33">
        <f t="shared" si="9"/>
        <v>2.4397517339821468</v>
      </c>
      <c r="O45" s="33">
        <f t="shared" si="10"/>
        <v>1.1770740830190023</v>
      </c>
      <c r="P45" s="33">
        <f t="shared" si="11"/>
        <v>2.0727257265953756</v>
      </c>
    </row>
    <row r="46" spans="1:36" s="1" customFormat="1" x14ac:dyDescent="0.2">
      <c r="A46" s="20" t="s">
        <v>93</v>
      </c>
      <c r="B46" s="28">
        <v>43726</v>
      </c>
      <c r="C46" s="29">
        <v>43873</v>
      </c>
      <c r="D46" s="30">
        <v>35.1</v>
      </c>
      <c r="E46" s="31">
        <v>5.7</v>
      </c>
      <c r="F46" s="30" t="s">
        <v>148</v>
      </c>
      <c r="G46" s="36" t="s">
        <v>58</v>
      </c>
      <c r="H46" s="33">
        <v>18.290511141996756</v>
      </c>
      <c r="I46" s="33">
        <v>15.579021339543063</v>
      </c>
      <c r="J46" s="33">
        <v>37.97021252396712</v>
      </c>
      <c r="K46" s="33">
        <v>4.4999999999999998E-2</v>
      </c>
      <c r="L46" s="33">
        <v>2.18E-2</v>
      </c>
      <c r="M46" s="33">
        <v>9.0399999999999994E-2</v>
      </c>
      <c r="N46" s="33">
        <f t="shared" si="9"/>
        <v>2.4372655827609768</v>
      </c>
      <c r="O46" s="33">
        <f t="shared" si="10"/>
        <v>1.17404750551123</v>
      </c>
      <c r="P46" s="33">
        <f t="shared" si="11"/>
        <v>2.0759514170593021</v>
      </c>
    </row>
    <row r="47" spans="1:36" s="1" customFormat="1" x14ac:dyDescent="0.2">
      <c r="A47" s="20" t="s">
        <v>94</v>
      </c>
      <c r="B47" s="28">
        <v>43727</v>
      </c>
      <c r="C47" s="29">
        <v>43873</v>
      </c>
      <c r="D47" s="30">
        <v>6.83</v>
      </c>
      <c r="E47" s="31">
        <v>3.09</v>
      </c>
      <c r="F47" s="30" t="s">
        <v>150</v>
      </c>
      <c r="G47" s="36" t="s">
        <v>69</v>
      </c>
      <c r="H47" s="33">
        <v>18.270094299265548</v>
      </c>
      <c r="I47" s="33">
        <v>15.544740374763776</v>
      </c>
      <c r="J47" s="33">
        <v>37.811278139268467</v>
      </c>
      <c r="K47" s="33">
        <v>3.5099999999999999E-2</v>
      </c>
      <c r="L47" s="33">
        <v>2.3800000000000002E-2</v>
      </c>
      <c r="M47" s="33">
        <v>4.02E-2</v>
      </c>
      <c r="N47" s="33">
        <f t="shared" si="9"/>
        <v>2.4324161888643356</v>
      </c>
      <c r="O47" s="33">
        <f t="shared" si="10"/>
        <v>1.1753232192238003</v>
      </c>
      <c r="P47" s="33">
        <f t="shared" si="11"/>
        <v>2.0695721390331561</v>
      </c>
    </row>
    <row r="48" spans="1:36" s="1" customFormat="1" x14ac:dyDescent="0.2">
      <c r="A48" s="20" t="s">
        <v>95</v>
      </c>
      <c r="B48" s="28">
        <v>43731</v>
      </c>
      <c r="C48" s="29">
        <v>43873</v>
      </c>
      <c r="D48" s="30">
        <v>2.02</v>
      </c>
      <c r="E48" s="31">
        <v>4.16</v>
      </c>
      <c r="F48" s="30" t="s">
        <v>147</v>
      </c>
      <c r="G48" s="36" t="s">
        <v>78</v>
      </c>
      <c r="H48" s="33">
        <v>18.307417676181196</v>
      </c>
      <c r="I48" s="33">
        <v>15.582502454734129</v>
      </c>
      <c r="J48" s="33">
        <v>37.92397460875555</v>
      </c>
      <c r="K48" s="33">
        <v>2.7799999999999998E-2</v>
      </c>
      <c r="L48" s="33">
        <v>1.4200000000000001E-2</v>
      </c>
      <c r="M48" s="33">
        <v>7.5899999999999995E-2</v>
      </c>
      <c r="N48" s="33">
        <f t="shared" si="9"/>
        <v>2.4337538029544059</v>
      </c>
      <c r="O48" s="33">
        <f t="shared" si="10"/>
        <v>1.1748701936266475</v>
      </c>
      <c r="P48" s="33">
        <f t="shared" si="11"/>
        <v>2.0715086791348192</v>
      </c>
    </row>
    <row r="49" spans="1:16" s="1" customFormat="1" x14ac:dyDescent="0.2">
      <c r="A49" s="20" t="s">
        <v>108</v>
      </c>
      <c r="B49" s="28">
        <v>44093</v>
      </c>
      <c r="C49" s="29">
        <v>44150</v>
      </c>
      <c r="D49" s="30">
        <v>4.3499999999999996</v>
      </c>
      <c r="E49" s="31">
        <v>5.76</v>
      </c>
      <c r="F49" s="30" t="s">
        <v>143</v>
      </c>
      <c r="G49" s="37" t="s">
        <v>99</v>
      </c>
      <c r="H49" s="33">
        <v>18.238918616613255</v>
      </c>
      <c r="I49" s="33">
        <v>15.582532264426577</v>
      </c>
      <c r="J49" s="33">
        <v>37.97447580357148</v>
      </c>
      <c r="K49" s="33">
        <v>9.5200000000000007E-2</v>
      </c>
      <c r="L49" s="33">
        <v>3.27E-2</v>
      </c>
      <c r="M49" s="33">
        <v>0.33</v>
      </c>
      <c r="N49" s="33">
        <f t="shared" ref="N49:N62" si="12">J49/I49</f>
        <v>2.4369900321184352</v>
      </c>
      <c r="O49" s="33">
        <f t="shared" ref="O49:O62" si="13">H49/I49</f>
        <v>1.1704720585274162</v>
      </c>
      <c r="P49" s="33">
        <f t="shared" ref="P49:P62" si="14">J49/H49</f>
        <v>2.0820574180851779</v>
      </c>
    </row>
    <row r="50" spans="1:16" s="1" customFormat="1" x14ac:dyDescent="0.2">
      <c r="A50" s="20" t="s">
        <v>109</v>
      </c>
      <c r="B50" s="28">
        <v>44093</v>
      </c>
      <c r="C50" s="29">
        <v>44150</v>
      </c>
      <c r="D50" s="30">
        <v>169</v>
      </c>
      <c r="E50" s="31">
        <v>3.69</v>
      </c>
      <c r="F50" s="30" t="s">
        <v>143</v>
      </c>
      <c r="G50" s="37" t="s">
        <v>59</v>
      </c>
      <c r="H50" s="33">
        <v>18.474271318099419</v>
      </c>
      <c r="I50" s="33">
        <v>15.700820050418118</v>
      </c>
      <c r="J50" s="33">
        <v>38.381931525140182</v>
      </c>
      <c r="K50" s="33">
        <v>6.3399999999999998E-2</v>
      </c>
      <c r="L50" s="33">
        <v>5.9799999999999999E-2</v>
      </c>
      <c r="M50" s="33">
        <v>0.1033</v>
      </c>
      <c r="N50" s="33">
        <f t="shared" si="12"/>
        <v>2.4445813277197619</v>
      </c>
      <c r="O50" s="33">
        <f t="shared" si="13"/>
        <v>1.1766437204410507</v>
      </c>
      <c r="P50" s="33">
        <f t="shared" si="14"/>
        <v>2.0775883857209045</v>
      </c>
    </row>
    <row r="51" spans="1:16" s="1" customFormat="1" x14ac:dyDescent="0.2">
      <c r="A51" s="20" t="s">
        <v>110</v>
      </c>
      <c r="B51" s="28">
        <v>44096</v>
      </c>
      <c r="C51" s="29">
        <v>44150</v>
      </c>
      <c r="D51" s="30">
        <v>9.35</v>
      </c>
      <c r="E51" s="31">
        <v>2.15</v>
      </c>
      <c r="F51" s="30" t="s">
        <v>143</v>
      </c>
      <c r="G51" s="37" t="s">
        <v>105</v>
      </c>
      <c r="H51" s="33">
        <v>18.340597103503427</v>
      </c>
      <c r="I51" s="33">
        <v>15.520468394076614</v>
      </c>
      <c r="J51" s="33">
        <v>38.159568258394323</v>
      </c>
      <c r="K51" s="33">
        <v>0.13550000000000001</v>
      </c>
      <c r="L51" s="33">
        <v>3.8199999999999998E-2</v>
      </c>
      <c r="M51" s="33">
        <v>0.161</v>
      </c>
      <c r="N51" s="33">
        <f t="shared" si="12"/>
        <v>2.4586608657350779</v>
      </c>
      <c r="O51" s="33">
        <f t="shared" si="13"/>
        <v>1.1817038402335276</v>
      </c>
      <c r="P51" s="33">
        <f t="shared" si="14"/>
        <v>2.0806066478121954</v>
      </c>
    </row>
    <row r="52" spans="1:16" s="1" customFormat="1" x14ac:dyDescent="0.2">
      <c r="A52" s="20" t="s">
        <v>111</v>
      </c>
      <c r="B52" s="28">
        <v>44096</v>
      </c>
      <c r="C52" s="29">
        <v>44150</v>
      </c>
      <c r="D52" s="30">
        <v>9.52</v>
      </c>
      <c r="E52" s="31">
        <v>2.15</v>
      </c>
      <c r="F52" s="30" t="s">
        <v>143</v>
      </c>
      <c r="G52" s="37" t="s">
        <v>164</v>
      </c>
      <c r="H52" s="33">
        <v>18.452596980435985</v>
      </c>
      <c r="I52" s="33">
        <v>15.625859513524048</v>
      </c>
      <c r="J52" s="33">
        <v>38.193990807033281</v>
      </c>
      <c r="K52" s="33">
        <v>9.8799999999999999E-2</v>
      </c>
      <c r="L52" s="33">
        <v>8.1299999999999997E-2</v>
      </c>
      <c r="M52" s="33">
        <v>0.16839999999999999</v>
      </c>
      <c r="N52" s="33">
        <f t="shared" si="12"/>
        <v>2.4442809545277626</v>
      </c>
      <c r="O52" s="33">
        <f t="shared" si="13"/>
        <v>1.1809012467100077</v>
      </c>
      <c r="P52" s="33">
        <f t="shared" si="14"/>
        <v>2.0698436565610647</v>
      </c>
    </row>
    <row r="53" spans="1:16" s="1" customFormat="1" x14ac:dyDescent="0.2">
      <c r="A53" s="20" t="s">
        <v>119</v>
      </c>
      <c r="B53" s="28">
        <v>44068</v>
      </c>
      <c r="C53" s="29">
        <v>44150</v>
      </c>
      <c r="D53" s="30">
        <v>40.299999999999997</v>
      </c>
      <c r="E53" s="31">
        <v>4.03</v>
      </c>
      <c r="F53" s="30" t="s">
        <v>143</v>
      </c>
      <c r="G53" s="37" t="s">
        <v>113</v>
      </c>
      <c r="H53" s="33">
        <v>18.39031395534785</v>
      </c>
      <c r="I53" s="33">
        <v>15.644720277955438</v>
      </c>
      <c r="J53" s="33">
        <v>38.145318245150897</v>
      </c>
      <c r="K53" s="33">
        <v>0.1182</v>
      </c>
      <c r="L53" s="33">
        <v>4.6199999999999998E-2</v>
      </c>
      <c r="M53" s="33">
        <v>0.25700000000000001</v>
      </c>
      <c r="N53" s="33">
        <f t="shared" si="12"/>
        <v>2.4382230917161527</v>
      </c>
      <c r="O53" s="33">
        <f t="shared" si="13"/>
        <v>1.1754965016064336</v>
      </c>
      <c r="P53" s="33">
        <f t="shared" si="14"/>
        <v>2.0742070166811017</v>
      </c>
    </row>
    <row r="54" spans="1:16" s="1" customFormat="1" x14ac:dyDescent="0.2">
      <c r="A54" s="20" t="s">
        <v>120</v>
      </c>
      <c r="B54" s="28">
        <v>44067</v>
      </c>
      <c r="C54" s="29">
        <v>44150</v>
      </c>
      <c r="D54" s="30">
        <v>3.65</v>
      </c>
      <c r="E54" s="31">
        <v>3.68</v>
      </c>
      <c r="F54" s="30" t="s">
        <v>143</v>
      </c>
      <c r="G54" s="37" t="s">
        <v>114</v>
      </c>
      <c r="H54" s="33">
        <v>18.366241205570226</v>
      </c>
      <c r="I54" s="33">
        <v>15.560548672520945</v>
      </c>
      <c r="J54" s="33">
        <v>38.096691868043671</v>
      </c>
      <c r="K54" s="33">
        <v>4.8000000000000001E-2</v>
      </c>
      <c r="L54" s="33">
        <v>3.0700000000000002E-2</v>
      </c>
      <c r="M54" s="33">
        <v>9.2899999999999996E-2</v>
      </c>
      <c r="N54" s="33">
        <f t="shared" si="12"/>
        <v>2.4482871825284858</v>
      </c>
      <c r="O54" s="33">
        <f t="shared" si="13"/>
        <v>1.1803080721699728</v>
      </c>
      <c r="P54" s="33">
        <f t="shared" si="14"/>
        <v>2.0742780976049402</v>
      </c>
    </row>
    <row r="55" spans="1:16" s="1" customFormat="1" x14ac:dyDescent="0.2">
      <c r="A55" s="20" t="s">
        <v>121</v>
      </c>
      <c r="B55" s="28">
        <v>44067</v>
      </c>
      <c r="C55" s="29">
        <v>44150</v>
      </c>
      <c r="D55" s="30">
        <v>4.49</v>
      </c>
      <c r="E55" s="31">
        <v>3</v>
      </c>
      <c r="F55" s="30" t="s">
        <v>143</v>
      </c>
      <c r="G55" s="37" t="s">
        <v>115</v>
      </c>
      <c r="H55" s="33">
        <v>18.442699701390175</v>
      </c>
      <c r="I55" s="33">
        <v>15.666218642387117</v>
      </c>
      <c r="J55" s="33">
        <v>38.289929950941243</v>
      </c>
      <c r="K55" s="33">
        <v>0.1062</v>
      </c>
      <c r="L55" s="33">
        <v>7.2900000000000006E-2</v>
      </c>
      <c r="M55" s="33">
        <v>0.20480000000000001</v>
      </c>
      <c r="N55" s="33">
        <f t="shared" si="12"/>
        <v>2.4441079768504284</v>
      </c>
      <c r="O55" s="33">
        <f t="shared" si="13"/>
        <v>1.1772272634757508</v>
      </c>
      <c r="P55" s="33">
        <f t="shared" si="14"/>
        <v>2.0761564505686239</v>
      </c>
    </row>
    <row r="56" spans="1:16" s="1" customFormat="1" x14ac:dyDescent="0.2">
      <c r="A56" s="20" t="s">
        <v>122</v>
      </c>
      <c r="B56" s="28">
        <v>44089</v>
      </c>
      <c r="C56" s="29">
        <v>44150</v>
      </c>
      <c r="D56" s="30">
        <v>6.15</v>
      </c>
      <c r="E56" s="31">
        <v>3.51</v>
      </c>
      <c r="F56" s="30" t="s">
        <v>143</v>
      </c>
      <c r="G56" s="37" t="s">
        <v>104</v>
      </c>
      <c r="H56" s="33">
        <v>18.36386412064272</v>
      </c>
      <c r="I56" s="33">
        <v>15.597978929590759</v>
      </c>
      <c r="J56" s="33">
        <v>38.044687664298081</v>
      </c>
      <c r="K56" s="33">
        <v>4.2700000000000002E-2</v>
      </c>
      <c r="L56" s="33">
        <v>5.57E-2</v>
      </c>
      <c r="M56" s="33">
        <v>0.16539999999999999</v>
      </c>
      <c r="N56" s="33">
        <f t="shared" si="12"/>
        <v>2.4390780264566141</v>
      </c>
      <c r="O56" s="33">
        <f t="shared" si="13"/>
        <v>1.177323306021707</v>
      </c>
      <c r="P56" s="33">
        <f t="shared" si="14"/>
        <v>2.0717147226945691</v>
      </c>
    </row>
    <row r="57" spans="1:16" s="1" customFormat="1" x14ac:dyDescent="0.2">
      <c r="A57" s="20" t="s">
        <v>123</v>
      </c>
      <c r="B57" s="28">
        <v>44089</v>
      </c>
      <c r="C57" s="29">
        <v>44150</v>
      </c>
      <c r="D57" s="30">
        <v>5.98</v>
      </c>
      <c r="E57" s="31">
        <v>3.16</v>
      </c>
      <c r="F57" s="30" t="s">
        <v>143</v>
      </c>
      <c r="G57" s="37" t="s">
        <v>112</v>
      </c>
      <c r="H57" s="33">
        <v>18.381049297713684</v>
      </c>
      <c r="I57" s="33">
        <v>15.647507850393557</v>
      </c>
      <c r="J57" s="33">
        <v>38.225081885694934</v>
      </c>
      <c r="K57" s="33">
        <v>6.7299999999999999E-2</v>
      </c>
      <c r="L57" s="33">
        <v>3.3E-3</v>
      </c>
      <c r="M57" s="33">
        <v>0.1772</v>
      </c>
      <c r="N57" s="33">
        <f t="shared" si="12"/>
        <v>2.4428862571066561</v>
      </c>
      <c r="O57" s="33">
        <f t="shared" si="13"/>
        <v>1.1746950040514839</v>
      </c>
      <c r="P57" s="33">
        <f t="shared" si="14"/>
        <v>2.0795919355077044</v>
      </c>
    </row>
    <row r="58" spans="1:16" s="1" customFormat="1" x14ac:dyDescent="0.2">
      <c r="A58" s="20" t="s">
        <v>124</v>
      </c>
      <c r="B58" s="28">
        <v>44089</v>
      </c>
      <c r="C58" s="29">
        <v>44150</v>
      </c>
      <c r="D58" s="30">
        <v>1.94</v>
      </c>
      <c r="E58" s="31">
        <v>3.84</v>
      </c>
      <c r="F58" s="30" t="s">
        <v>143</v>
      </c>
      <c r="G58" s="37" t="s">
        <v>116</v>
      </c>
      <c r="H58" s="33">
        <v>18.308505813642697</v>
      </c>
      <c r="I58" s="33">
        <v>15.545664818323473</v>
      </c>
      <c r="J58" s="33">
        <v>37.986964222502912</v>
      </c>
      <c r="K58" s="33">
        <v>6.8900000000000003E-2</v>
      </c>
      <c r="L58" s="33">
        <v>2.1000000000000001E-2</v>
      </c>
      <c r="M58" s="33">
        <v>6.8000000000000005E-2</v>
      </c>
      <c r="N58" s="33">
        <f t="shared" si="12"/>
        <v>2.4435728330980204</v>
      </c>
      <c r="O58" s="33">
        <f t="shared" si="13"/>
        <v>1.1777242097785807</v>
      </c>
      <c r="P58" s="33">
        <f t="shared" si="14"/>
        <v>2.0748260185272298</v>
      </c>
    </row>
    <row r="59" spans="1:16" s="1" customFormat="1" x14ac:dyDescent="0.2">
      <c r="A59" s="20" t="s">
        <v>125</v>
      </c>
      <c r="B59" s="28">
        <v>44053</v>
      </c>
      <c r="C59" s="29">
        <v>44150</v>
      </c>
      <c r="D59" s="30">
        <v>9.48</v>
      </c>
      <c r="E59" s="31">
        <v>3.59</v>
      </c>
      <c r="F59" s="30" t="s">
        <v>148</v>
      </c>
      <c r="G59" s="37" t="s">
        <v>58</v>
      </c>
      <c r="H59" s="33">
        <v>18.449084679929136</v>
      </c>
      <c r="I59" s="33">
        <v>15.630569600083914</v>
      </c>
      <c r="J59" s="33">
        <v>38.228855486363244</v>
      </c>
      <c r="K59" s="33">
        <v>1.52E-2</v>
      </c>
      <c r="L59" s="33">
        <v>6.9699999999999998E-2</v>
      </c>
      <c r="M59" s="33">
        <v>7.9299999999999995E-2</v>
      </c>
      <c r="N59" s="33">
        <f t="shared" si="12"/>
        <v>2.4457749438739591</v>
      </c>
      <c r="O59" s="33">
        <f t="shared" si="13"/>
        <v>1.1803206890061184</v>
      </c>
      <c r="P59" s="33">
        <f t="shared" si="14"/>
        <v>2.0721274876011941</v>
      </c>
    </row>
    <row r="60" spans="1:16" s="1" customFormat="1" x14ac:dyDescent="0.2">
      <c r="A60" s="20" t="s">
        <v>126</v>
      </c>
      <c r="B60" s="28">
        <v>44093</v>
      </c>
      <c r="C60" s="29">
        <v>44150</v>
      </c>
      <c r="D60" s="30">
        <v>11.57</v>
      </c>
      <c r="E60" s="31">
        <v>3.93</v>
      </c>
      <c r="F60" s="30" t="s">
        <v>143</v>
      </c>
      <c r="G60" s="37" t="s">
        <v>117</v>
      </c>
      <c r="H60" s="33">
        <v>18.40406606102378</v>
      </c>
      <c r="I60" s="33">
        <v>15.641549134037341</v>
      </c>
      <c r="J60" s="33">
        <v>38.229798903469643</v>
      </c>
      <c r="K60" s="33">
        <v>8.5599999999999996E-2</v>
      </c>
      <c r="L60" s="33">
        <v>5.6599999999999998E-2</v>
      </c>
      <c r="M60" s="33">
        <v>3.8100000000000002E-2</v>
      </c>
      <c r="N60" s="33">
        <f t="shared" si="12"/>
        <v>2.4441184550114894</v>
      </c>
      <c r="O60" s="33">
        <f t="shared" si="13"/>
        <v>1.1766140235416305</v>
      </c>
      <c r="P60" s="33">
        <f t="shared" si="14"/>
        <v>2.0772474287316811</v>
      </c>
    </row>
    <row r="61" spans="1:16" s="1" customFormat="1" x14ac:dyDescent="0.2">
      <c r="A61" s="20" t="s">
        <v>127</v>
      </c>
      <c r="B61" s="28">
        <v>44088</v>
      </c>
      <c r="C61" s="29">
        <v>44150</v>
      </c>
      <c r="D61" s="30">
        <v>5.59</v>
      </c>
      <c r="E61" s="31">
        <v>3.93</v>
      </c>
      <c r="F61" s="30" t="s">
        <v>143</v>
      </c>
      <c r="G61" s="37" t="s">
        <v>67</v>
      </c>
      <c r="H61" s="33">
        <v>18.450996848822982</v>
      </c>
      <c r="I61" s="33">
        <v>15.636911792658717</v>
      </c>
      <c r="J61" s="33">
        <v>38.202342525095013</v>
      </c>
      <c r="K61" s="33">
        <v>4.1099999999999998E-2</v>
      </c>
      <c r="L61" s="33">
        <v>7.2499999999999995E-2</v>
      </c>
      <c r="M61" s="33">
        <v>3.7400000000000003E-2</v>
      </c>
      <c r="N61" s="33">
        <f t="shared" si="12"/>
        <v>2.4430874223534604</v>
      </c>
      <c r="O61" s="33">
        <f t="shared" si="13"/>
        <v>1.1799642469995535</v>
      </c>
      <c r="P61" s="33">
        <f t="shared" si="14"/>
        <v>2.0704758034540558</v>
      </c>
    </row>
    <row r="62" spans="1:16" s="1" customFormat="1" x14ac:dyDescent="0.2">
      <c r="A62" s="20" t="s">
        <v>128</v>
      </c>
      <c r="B62" s="28">
        <v>44068</v>
      </c>
      <c r="C62" s="29">
        <v>44150</v>
      </c>
      <c r="D62" s="30">
        <v>7.08</v>
      </c>
      <c r="E62" s="31">
        <v>2.92</v>
      </c>
      <c r="F62" s="30" t="s">
        <v>143</v>
      </c>
      <c r="G62" s="37" t="s">
        <v>118</v>
      </c>
      <c r="H62" s="33">
        <v>18.393702444909461</v>
      </c>
      <c r="I62" s="33">
        <v>15.597984824367773</v>
      </c>
      <c r="J62" s="33">
        <v>38.16574379091076</v>
      </c>
      <c r="K62" s="33">
        <v>9.5000000000000001E-2</v>
      </c>
      <c r="L62" s="33">
        <v>3.9300000000000002E-2</v>
      </c>
      <c r="M62" s="33">
        <v>7.1099999999999997E-2</v>
      </c>
      <c r="N62" s="33">
        <f t="shared" si="12"/>
        <v>2.446838115349796</v>
      </c>
      <c r="O62" s="33">
        <f t="shared" si="13"/>
        <v>1.1792358212949476</v>
      </c>
      <c r="P62" s="33">
        <f t="shared" si="14"/>
        <v>2.0749353701474766</v>
      </c>
    </row>
    <row r="63" spans="1:16" s="1" customFormat="1" x14ac:dyDescent="0.2">
      <c r="A63" s="20" t="s">
        <v>130</v>
      </c>
      <c r="B63" s="28">
        <v>44018</v>
      </c>
      <c r="C63" s="29">
        <v>44173</v>
      </c>
      <c r="D63" s="30">
        <v>2.5099999999999998</v>
      </c>
      <c r="E63" s="31">
        <v>5.98</v>
      </c>
      <c r="F63" s="30" t="s">
        <v>143</v>
      </c>
      <c r="G63" s="38" t="s">
        <v>129</v>
      </c>
      <c r="H63" s="33">
        <v>18.298951616413976</v>
      </c>
      <c r="I63" s="33">
        <v>15.470475000072252</v>
      </c>
      <c r="J63" s="33">
        <v>37.605418376428155</v>
      </c>
      <c r="K63" s="33">
        <v>2.58E-2</v>
      </c>
      <c r="L63" s="33">
        <v>2.7E-2</v>
      </c>
      <c r="M63" s="33">
        <v>5.7200000000000001E-2</v>
      </c>
      <c r="N63" s="33">
        <f t="shared" ref="N63:N68" si="15">J63/I63</f>
        <v>2.4307862800755973</v>
      </c>
      <c r="O63" s="33">
        <f t="shared" ref="O63:O68" si="16">H63/I63</f>
        <v>1.1828306251959628</v>
      </c>
      <c r="P63" s="33">
        <f t="shared" ref="P63:P68" si="17">J63/H63</f>
        <v>2.0550586265661508</v>
      </c>
    </row>
    <row r="64" spans="1:16" s="1" customFormat="1" x14ac:dyDescent="0.2">
      <c r="A64" s="20" t="s">
        <v>103</v>
      </c>
      <c r="B64" s="28">
        <v>44018</v>
      </c>
      <c r="C64" s="29">
        <v>44173</v>
      </c>
      <c r="D64" s="30">
        <v>2.5499999999999998</v>
      </c>
      <c r="E64" s="31">
        <v>2.7</v>
      </c>
      <c r="F64" s="30" t="s">
        <v>143</v>
      </c>
      <c r="G64" s="38" t="s">
        <v>106</v>
      </c>
      <c r="H64" s="33">
        <v>18.431973406512171</v>
      </c>
      <c r="I64" s="33">
        <v>15.5150055668897</v>
      </c>
      <c r="J64" s="33">
        <v>38.220076432417592</v>
      </c>
      <c r="K64" s="33">
        <v>8.5199999999999998E-2</v>
      </c>
      <c r="L64" s="33">
        <v>6.9699999999999998E-2</v>
      </c>
      <c r="M64" s="33">
        <v>0.19989999999999999</v>
      </c>
      <c r="N64" s="33">
        <f t="shared" si="15"/>
        <v>2.4634265368220287</v>
      </c>
      <c r="O64" s="33">
        <f t="shared" si="16"/>
        <v>1.1880094613596222</v>
      </c>
      <c r="P64" s="33">
        <f t="shared" si="17"/>
        <v>2.073574846788468</v>
      </c>
    </row>
    <row r="65" spans="1:16" s="1" customFormat="1" x14ac:dyDescent="0.2">
      <c r="A65" s="20" t="s">
        <v>101</v>
      </c>
      <c r="B65" s="28">
        <v>44019</v>
      </c>
      <c r="C65" s="29">
        <v>44173</v>
      </c>
      <c r="D65" s="30">
        <v>5.81</v>
      </c>
      <c r="E65" s="31">
        <v>4.0599999999999996</v>
      </c>
      <c r="F65" s="30" t="s">
        <v>143</v>
      </c>
      <c r="G65" s="38" t="s">
        <v>98</v>
      </c>
      <c r="H65" s="33">
        <v>18.319179791489269</v>
      </c>
      <c r="I65" s="33">
        <v>15.491939343006239</v>
      </c>
      <c r="J65" s="33">
        <v>37.90650494470777</v>
      </c>
      <c r="K65" s="33">
        <v>1.29E-2</v>
      </c>
      <c r="L65" s="33">
        <v>2.1399999999999999E-2</v>
      </c>
      <c r="M65" s="33">
        <v>2.35E-2</v>
      </c>
      <c r="N65" s="33">
        <f t="shared" si="15"/>
        <v>2.4468534316731931</v>
      </c>
      <c r="O65" s="33">
        <f t="shared" si="16"/>
        <v>1.1824975160233488</v>
      </c>
      <c r="P65" s="33">
        <f t="shared" si="17"/>
        <v>2.0692250076784764</v>
      </c>
    </row>
    <row r="66" spans="1:16" s="1" customFormat="1" x14ac:dyDescent="0.2">
      <c r="A66" s="20" t="s">
        <v>131</v>
      </c>
      <c r="B66" s="28">
        <v>44019</v>
      </c>
      <c r="C66" s="29">
        <v>44173</v>
      </c>
      <c r="D66" s="30">
        <v>6.25</v>
      </c>
      <c r="E66" s="31">
        <v>4.0599999999999996</v>
      </c>
      <c r="F66" s="30" t="s">
        <v>143</v>
      </c>
      <c r="G66" s="38" t="s">
        <v>96</v>
      </c>
      <c r="H66" s="33">
        <v>18.363125206258673</v>
      </c>
      <c r="I66" s="33">
        <v>15.497078470005061</v>
      </c>
      <c r="J66" s="33">
        <v>38.09794762713549</v>
      </c>
      <c r="K66" s="33">
        <v>3.44E-2</v>
      </c>
      <c r="L66" s="33">
        <v>3.8600000000000002E-2</v>
      </c>
      <c r="M66" s="33">
        <v>0.1027</v>
      </c>
      <c r="N66" s="33">
        <f t="shared" si="15"/>
        <v>2.4583954776298587</v>
      </c>
      <c r="O66" s="33">
        <f t="shared" si="16"/>
        <v>1.1849410998209056</v>
      </c>
      <c r="P66" s="33">
        <f t="shared" si="17"/>
        <v>2.0746984622285662</v>
      </c>
    </row>
    <row r="67" spans="1:16" x14ac:dyDescent="0.2">
      <c r="A67" s="20" t="s">
        <v>102</v>
      </c>
      <c r="B67" s="28">
        <v>44019</v>
      </c>
      <c r="C67" s="29">
        <v>44173</v>
      </c>
      <c r="D67" s="30">
        <v>3.41</v>
      </c>
      <c r="E67" s="31">
        <v>5.7</v>
      </c>
      <c r="F67" s="30" t="s">
        <v>143</v>
      </c>
      <c r="G67" s="38" t="s">
        <v>99</v>
      </c>
      <c r="H67" s="33">
        <v>18.364998255498229</v>
      </c>
      <c r="I67" s="33">
        <v>15.539420483339555</v>
      </c>
      <c r="J67" s="33">
        <v>37.95865069853523</v>
      </c>
      <c r="K67" s="33">
        <v>5.16E-2</v>
      </c>
      <c r="L67" s="33">
        <v>4.6600000000000003E-2</v>
      </c>
      <c r="M67" s="33">
        <v>0.13420000000000001</v>
      </c>
      <c r="N67" s="33">
        <f t="shared" si="15"/>
        <v>2.4427327093202891</v>
      </c>
      <c r="O67" s="33">
        <f t="shared" si="16"/>
        <v>1.1818328923648145</v>
      </c>
      <c r="P67" s="33">
        <f t="shared" si="17"/>
        <v>2.0669019495915788</v>
      </c>
    </row>
    <row r="68" spans="1:16" x14ac:dyDescent="0.2">
      <c r="A68" s="20" t="s">
        <v>100</v>
      </c>
      <c r="B68" s="28">
        <v>44019</v>
      </c>
      <c r="C68" s="29">
        <v>44173</v>
      </c>
      <c r="D68" s="30">
        <v>6.59</v>
      </c>
      <c r="E68" s="31">
        <v>3.62</v>
      </c>
      <c r="F68" s="30" t="s">
        <v>143</v>
      </c>
      <c r="G68" s="38" t="s">
        <v>97</v>
      </c>
      <c r="H68" s="33">
        <v>18.354994280476465</v>
      </c>
      <c r="I68" s="33">
        <v>15.487204579226649</v>
      </c>
      <c r="J68" s="33">
        <v>37.819432004241278</v>
      </c>
      <c r="K68" s="33">
        <v>3.5499999999999997E-2</v>
      </c>
      <c r="L68" s="33">
        <v>4.5199999999999997E-2</v>
      </c>
      <c r="M68" s="33">
        <v>7.8600000000000003E-2</v>
      </c>
      <c r="N68" s="33">
        <f t="shared" si="15"/>
        <v>2.4419792358763939</v>
      </c>
      <c r="O68" s="33">
        <f t="shared" si="16"/>
        <v>1.1851715515591787</v>
      </c>
      <c r="P68" s="33">
        <f t="shared" si="17"/>
        <v>2.0604436823207526</v>
      </c>
    </row>
    <row r="69" spans="1:16" x14ac:dyDescent="0.2">
      <c r="A69" s="20" t="s">
        <v>134</v>
      </c>
      <c r="B69" s="28">
        <v>44018</v>
      </c>
      <c r="C69" s="29">
        <v>44174</v>
      </c>
      <c r="D69" s="30">
        <v>5.58</v>
      </c>
      <c r="E69" s="31">
        <v>3.48</v>
      </c>
      <c r="F69" s="30" t="s">
        <v>143</v>
      </c>
      <c r="G69" s="38" t="s">
        <v>67</v>
      </c>
      <c r="H69" s="33">
        <v>18.335901589787689</v>
      </c>
      <c r="I69" s="33">
        <v>15.50008233389484</v>
      </c>
      <c r="J69" s="33">
        <v>37.831025960570415</v>
      </c>
      <c r="K69" s="33">
        <v>4.6199999999999998E-2</v>
      </c>
      <c r="L69" s="33">
        <v>2.1399999999999999E-2</v>
      </c>
      <c r="M69" s="33">
        <v>0.12230000000000001</v>
      </c>
      <c r="N69" s="33">
        <f t="shared" ref="N69:N74" si="18">J69/I69</f>
        <v>2.4406983876365183</v>
      </c>
      <c r="O69" s="33">
        <f t="shared" ref="O69:O74" si="19">H69/I69</f>
        <v>1.1829551091926533</v>
      </c>
      <c r="P69" s="33">
        <f t="shared" ref="P69:P74" si="20">J69/H69</f>
        <v>2.0632214770197432</v>
      </c>
    </row>
    <row r="70" spans="1:16" x14ac:dyDescent="0.2">
      <c r="A70" s="20" t="s">
        <v>135</v>
      </c>
      <c r="B70" s="28">
        <v>44018</v>
      </c>
      <c r="C70" s="29">
        <v>44174</v>
      </c>
      <c r="D70" s="30">
        <v>26.31</v>
      </c>
      <c r="E70" s="31"/>
      <c r="F70" s="30" t="s">
        <v>148</v>
      </c>
      <c r="G70" s="38" t="s">
        <v>58</v>
      </c>
      <c r="H70" s="33">
        <v>18.417622316510521</v>
      </c>
      <c r="I70" s="33">
        <v>15.598628683876989</v>
      </c>
      <c r="J70" s="33">
        <v>38.280438271969395</v>
      </c>
      <c r="K70" s="33">
        <v>2.3699999999999999E-2</v>
      </c>
      <c r="L70" s="33">
        <v>4.0599999999999997E-2</v>
      </c>
      <c r="M70" s="33">
        <v>7.7100000000000002E-2</v>
      </c>
      <c r="N70" s="33">
        <f t="shared" si="18"/>
        <v>2.4540899746871156</v>
      </c>
      <c r="O70" s="33">
        <f t="shared" si="19"/>
        <v>1.1807206062637603</v>
      </c>
      <c r="P70" s="33">
        <f t="shared" si="20"/>
        <v>2.0784679810516478</v>
      </c>
    </row>
    <row r="71" spans="1:16" x14ac:dyDescent="0.2">
      <c r="A71" s="20" t="s">
        <v>136</v>
      </c>
      <c r="B71" s="28">
        <v>44018</v>
      </c>
      <c r="C71" s="29">
        <v>44174</v>
      </c>
      <c r="D71" s="30">
        <v>8.39</v>
      </c>
      <c r="E71" s="31">
        <v>2.68</v>
      </c>
      <c r="F71" s="30" t="s">
        <v>143</v>
      </c>
      <c r="G71" s="38" t="s">
        <v>107</v>
      </c>
      <c r="H71" s="33">
        <v>18.36858463723124</v>
      </c>
      <c r="I71" s="33">
        <v>15.509773443850641</v>
      </c>
      <c r="J71" s="33">
        <v>37.702092937644665</v>
      </c>
      <c r="K71" s="33">
        <v>3.8300000000000001E-2</v>
      </c>
      <c r="L71" s="33">
        <v>5.74E-2</v>
      </c>
      <c r="M71" s="33">
        <v>9.2299999999999993E-2</v>
      </c>
      <c r="N71" s="33">
        <f t="shared" si="18"/>
        <v>2.4308603264990243</v>
      </c>
      <c r="O71" s="33">
        <f t="shared" si="19"/>
        <v>1.1843232077973433</v>
      </c>
      <c r="P71" s="33">
        <f t="shared" si="20"/>
        <v>2.0525311929165397</v>
      </c>
    </row>
    <row r="72" spans="1:16" x14ac:dyDescent="0.2">
      <c r="A72" s="20" t="s">
        <v>137</v>
      </c>
      <c r="B72" s="28">
        <v>44019</v>
      </c>
      <c r="C72" s="29">
        <v>44174</v>
      </c>
      <c r="D72" s="30">
        <v>16.010000000000002</v>
      </c>
      <c r="E72" s="31">
        <v>3.23</v>
      </c>
      <c r="F72" s="30" t="s">
        <v>143</v>
      </c>
      <c r="G72" s="38" t="s">
        <v>132</v>
      </c>
      <c r="H72" s="33">
        <v>18.47038784889634</v>
      </c>
      <c r="I72" s="33">
        <v>15.573155539952795</v>
      </c>
      <c r="J72" s="33">
        <v>38.42730287686765</v>
      </c>
      <c r="K72" s="33">
        <v>5.6000000000000001E-2</v>
      </c>
      <c r="L72" s="33">
        <v>2.3699999999999999E-2</v>
      </c>
      <c r="M72" s="33">
        <v>9.9400000000000002E-2</v>
      </c>
      <c r="N72" s="33">
        <f t="shared" si="18"/>
        <v>2.4675347766406581</v>
      </c>
      <c r="O72" s="33">
        <f t="shared" si="19"/>
        <v>1.1860401574690962</v>
      </c>
      <c r="P72" s="33">
        <f t="shared" si="20"/>
        <v>2.080481643982576</v>
      </c>
    </row>
    <row r="73" spans="1:16" x14ac:dyDescent="0.2">
      <c r="A73" s="20" t="s">
        <v>138</v>
      </c>
      <c r="B73" s="28">
        <v>44019</v>
      </c>
      <c r="C73" s="29">
        <v>44174</v>
      </c>
      <c r="D73" s="30">
        <v>10.28</v>
      </c>
      <c r="E73" s="31">
        <v>5.52</v>
      </c>
      <c r="F73" s="30" t="s">
        <v>143</v>
      </c>
      <c r="G73" s="38" t="s">
        <v>133</v>
      </c>
      <c r="H73" s="33">
        <v>18.434346548327472</v>
      </c>
      <c r="I73" s="33">
        <v>15.562343826207098</v>
      </c>
      <c r="J73" s="33">
        <v>38.39064918593705</v>
      </c>
      <c r="K73" s="33">
        <v>4.3E-3</v>
      </c>
      <c r="L73" s="33">
        <v>2.2700000000000001E-2</v>
      </c>
      <c r="M73" s="33">
        <v>0.1328</v>
      </c>
      <c r="N73" s="33">
        <f t="shared" si="18"/>
        <v>2.4668937799258055</v>
      </c>
      <c r="O73" s="33">
        <f t="shared" si="19"/>
        <v>1.1845482116443091</v>
      </c>
      <c r="P73" s="33">
        <f t="shared" si="20"/>
        <v>2.0825608917187353</v>
      </c>
    </row>
    <row r="74" spans="1:16" x14ac:dyDescent="0.2">
      <c r="A74" s="20" t="s">
        <v>139</v>
      </c>
      <c r="B74" s="28">
        <v>44046</v>
      </c>
      <c r="C74" s="29">
        <v>44174</v>
      </c>
      <c r="D74" s="30">
        <v>4.37</v>
      </c>
      <c r="E74" s="31">
        <v>4.5</v>
      </c>
      <c r="F74" s="30" t="s">
        <v>143</v>
      </c>
      <c r="G74" s="38" t="s">
        <v>117</v>
      </c>
      <c r="H74" s="33">
        <v>18.375792701844745</v>
      </c>
      <c r="I74" s="33">
        <v>15.522566553381214</v>
      </c>
      <c r="J74" s="33">
        <v>37.974289054396131</v>
      </c>
      <c r="K74" s="33">
        <v>2.5600000000000001E-2</v>
      </c>
      <c r="L74" s="33">
        <v>4.3499999999999997E-2</v>
      </c>
      <c r="M74" s="33">
        <v>4.48E-2</v>
      </c>
      <c r="N74" s="33">
        <f t="shared" si="18"/>
        <v>2.4463924135100168</v>
      </c>
      <c r="O74" s="33">
        <f t="shared" si="19"/>
        <v>1.1838114939724336</v>
      </c>
      <c r="P74" s="33">
        <f t="shared" si="20"/>
        <v>2.0665388247759182</v>
      </c>
    </row>
    <row r="75" spans="1:16" s="1" customFormat="1" x14ac:dyDescent="0.2"/>
    <row r="76" spans="1:16" s="1" customFormat="1" x14ac:dyDescent="0.2">
      <c r="B76" s="22" t="s">
        <v>0</v>
      </c>
      <c r="C76" s="22" t="s">
        <v>1</v>
      </c>
      <c r="D76" s="22" t="s">
        <v>2</v>
      </c>
      <c r="E76" s="12"/>
      <c r="F76" s="12"/>
      <c r="G76" s="39" t="s">
        <v>162</v>
      </c>
      <c r="H76" s="25">
        <f t="shared" ref="H76:P76" si="21">AVERAGE(H2:H74)</f>
        <v>18.347409390820577</v>
      </c>
      <c r="I76" s="25">
        <f t="shared" si="21"/>
        <v>15.567021151031543</v>
      </c>
      <c r="J76" s="25">
        <f t="shared" si="21"/>
        <v>37.996421617050977</v>
      </c>
      <c r="K76" s="25">
        <f t="shared" si="21"/>
        <v>4.8149315068493147E-2</v>
      </c>
      <c r="L76" s="25">
        <f t="shared" si="21"/>
        <v>3.7760273972602731E-2</v>
      </c>
      <c r="M76" s="25">
        <f t="shared" si="21"/>
        <v>9.6273972602739719E-2</v>
      </c>
      <c r="N76" s="25">
        <f t="shared" si="21"/>
        <v>2.4408249814837402</v>
      </c>
      <c r="O76" s="25">
        <f t="shared" si="21"/>
        <v>1.1786092426015573</v>
      </c>
      <c r="P76" s="25">
        <f t="shared" si="21"/>
        <v>2.0709475976642659</v>
      </c>
    </row>
    <row r="77" spans="1:16" s="1" customFormat="1" x14ac:dyDescent="0.2">
      <c r="B77" s="13">
        <f>AVERAGE(H2,H14,H15,H22,H26,H32,H36,H37,H38)</f>
        <v>18.284441325205801</v>
      </c>
      <c r="C77" s="13">
        <f>AVERAGE(I2,I14,I15,I22,I26,I32,I36,I37,I38)</f>
        <v>15.550595728450325</v>
      </c>
      <c r="D77" s="13">
        <f>AVERAGE(J2,J14,J15,J22,J26,J32,J36,J37,J38)</f>
        <v>37.89526364996339</v>
      </c>
      <c r="E77" s="12"/>
      <c r="F77" s="12" t="s">
        <v>144</v>
      </c>
      <c r="G77" s="39" t="s">
        <v>159</v>
      </c>
      <c r="H77" s="26">
        <f t="shared" ref="H77:J77" si="22">STDEV(H2:H74)</f>
        <v>8.2355207390457916E-2</v>
      </c>
      <c r="I77" s="26">
        <f t="shared" si="22"/>
        <v>4.6834549593234576E-2</v>
      </c>
      <c r="J77" s="26">
        <f t="shared" si="22"/>
        <v>0.18180700859519083</v>
      </c>
      <c r="K77" s="26"/>
      <c r="L77" s="26"/>
      <c r="M77" s="26"/>
      <c r="N77" s="26"/>
      <c r="O77" s="26"/>
      <c r="P77" s="26"/>
    </row>
    <row r="78" spans="1:16" s="1" customFormat="1" x14ac:dyDescent="0.2">
      <c r="B78" s="13">
        <f>STDEV(H2,H14,H15,H22,H26,H32,H36,H37,H38)</f>
        <v>5.691743897089023E-2</v>
      </c>
      <c r="C78" s="13">
        <f>STDEV(I2,I14,I15,I22,I26,I32,I36,I37,I38)</f>
        <v>3.1678783000977012E-2</v>
      </c>
      <c r="D78" s="13">
        <f>STDEV(J2,J14,J15,J22,J26,J32,J36,J37,J38)</f>
        <v>0.12395773195290315</v>
      </c>
      <c r="E78" s="12"/>
      <c r="F78" s="12" t="s">
        <v>166</v>
      </c>
      <c r="G78" s="24"/>
      <c r="H78" s="45" t="s">
        <v>167</v>
      </c>
      <c r="I78" s="24"/>
      <c r="J78" s="24"/>
      <c r="K78" s="24"/>
      <c r="L78" s="24"/>
      <c r="M78" s="24"/>
      <c r="N78" s="24"/>
      <c r="O78" s="24"/>
      <c r="P78" s="24"/>
    </row>
    <row r="79" spans="1:16" s="1" customFormat="1" x14ac:dyDescent="0.2">
      <c r="B79" s="8"/>
      <c r="C79" s="8"/>
      <c r="D79" s="8"/>
    </row>
    <row r="80" spans="1:16" s="1" customFormat="1" x14ac:dyDescent="0.2"/>
    <row r="82" spans="1:20" x14ac:dyDescent="0.2">
      <c r="B82" s="57" t="s">
        <v>165</v>
      </c>
      <c r="C82" s="57"/>
      <c r="D82" s="57"/>
      <c r="E82" s="57"/>
      <c r="F82" s="57"/>
      <c r="G82" s="57"/>
    </row>
    <row r="83" spans="1:20" x14ac:dyDescent="0.2">
      <c r="A83" s="14"/>
      <c r="B83" s="14"/>
      <c r="C83" s="14"/>
      <c r="D83" s="14"/>
      <c r="E83" s="14"/>
      <c r="F83" s="14"/>
      <c r="G83" s="14"/>
      <c r="I83" s="12" t="s">
        <v>0</v>
      </c>
      <c r="J83" s="12" t="s">
        <v>19</v>
      </c>
      <c r="K83" s="12"/>
      <c r="L83" s="12"/>
      <c r="M83" s="12"/>
      <c r="N83" s="12" t="s">
        <v>20</v>
      </c>
      <c r="O83" s="12"/>
      <c r="P83" s="12"/>
    </row>
    <row r="84" spans="1:20" x14ac:dyDescent="0.2">
      <c r="A84" s="14"/>
      <c r="B84" s="14"/>
      <c r="C84" s="14"/>
      <c r="D84" s="14"/>
      <c r="E84" s="14"/>
      <c r="F84" s="43"/>
      <c r="G84" s="14"/>
      <c r="I84" s="12" t="s">
        <v>1</v>
      </c>
      <c r="J84" s="12" t="s">
        <v>21</v>
      </c>
      <c r="K84" s="12"/>
      <c r="L84" s="12"/>
      <c r="M84" s="12"/>
      <c r="N84" s="12" t="s">
        <v>20</v>
      </c>
      <c r="O84" s="12"/>
      <c r="P84" s="12"/>
    </row>
    <row r="85" spans="1:20" x14ac:dyDescent="0.2">
      <c r="A85" s="14"/>
      <c r="B85" s="43"/>
      <c r="C85" s="43"/>
      <c r="D85" s="43"/>
      <c r="E85" s="14"/>
      <c r="F85" s="43"/>
      <c r="G85" s="14"/>
      <c r="I85" s="12" t="s">
        <v>2</v>
      </c>
      <c r="J85" s="12" t="s">
        <v>22</v>
      </c>
      <c r="K85" s="12"/>
      <c r="L85" s="12"/>
      <c r="M85" s="12"/>
      <c r="N85" s="12" t="s">
        <v>20</v>
      </c>
      <c r="O85" s="12"/>
      <c r="P85" s="12"/>
    </row>
    <row r="86" spans="1:20" x14ac:dyDescent="0.2">
      <c r="A86" s="14"/>
      <c r="B86" s="19"/>
      <c r="C86" s="19"/>
      <c r="D86" s="19"/>
      <c r="E86" s="14"/>
      <c r="F86" s="14"/>
      <c r="G86" s="14"/>
    </row>
    <row r="87" spans="1:20" x14ac:dyDescent="0.2">
      <c r="A87" s="14"/>
      <c r="B87" s="19"/>
      <c r="C87" s="19"/>
      <c r="D87" s="19"/>
      <c r="E87" s="14"/>
      <c r="F87" s="14"/>
      <c r="G87" s="14"/>
    </row>
    <row r="89" spans="1:20" x14ac:dyDescent="0.2">
      <c r="B89" s="1" t="s">
        <v>168</v>
      </c>
    </row>
    <row r="90" spans="1:20" x14ac:dyDescent="0.2">
      <c r="B90" s="1" t="s">
        <v>174</v>
      </c>
    </row>
    <row r="91" spans="1:20" x14ac:dyDescent="0.2">
      <c r="I91" s="1"/>
      <c r="N91" s="1"/>
    </row>
    <row r="92" spans="1:20" x14ac:dyDescent="0.2">
      <c r="I92" s="1"/>
    </row>
    <row r="93" spans="1:20" s="1" customFormat="1" x14ac:dyDescent="0.2"/>
    <row r="95" spans="1:20" x14ac:dyDescent="0.2">
      <c r="B95" s="7" t="s">
        <v>0</v>
      </c>
      <c r="C95" s="7" t="s">
        <v>1</v>
      </c>
      <c r="D95" s="7" t="s">
        <v>2</v>
      </c>
      <c r="E95" s="7"/>
      <c r="F95" s="7" t="s">
        <v>143</v>
      </c>
      <c r="H95" t="s">
        <v>0</v>
      </c>
      <c r="I95" t="s">
        <v>1</v>
      </c>
      <c r="J95" t="s">
        <v>2</v>
      </c>
      <c r="S95" s="44" t="s">
        <v>24</v>
      </c>
      <c r="T95" s="44" t="s">
        <v>25</v>
      </c>
    </row>
    <row r="96" spans="1:20" x14ac:dyDescent="0.2">
      <c r="B96" s="40">
        <f>AVERAGE(H96:H104)</f>
        <v>18.408333333333331</v>
      </c>
      <c r="C96" s="40">
        <f t="shared" ref="C96:D96" si="23">AVERAGE(I96:I104)</f>
        <v>15.56433333333333</v>
      </c>
      <c r="D96" s="40">
        <f t="shared" si="23"/>
        <v>37.99444444444444</v>
      </c>
      <c r="E96" s="7"/>
      <c r="F96" s="7" t="s">
        <v>166</v>
      </c>
      <c r="H96">
        <v>18.350999999999999</v>
      </c>
      <c r="I96" s="4">
        <v>15.557</v>
      </c>
      <c r="J96">
        <v>37.939</v>
      </c>
      <c r="O96" t="s">
        <v>23</v>
      </c>
      <c r="S96" s="4">
        <f t="shared" ref="S96:S104" si="24">H96/I96</f>
        <v>1.1795976087934692</v>
      </c>
      <c r="T96" s="4">
        <f t="shared" ref="T96:T104" si="25">J96/H96</f>
        <v>2.0674077706936953</v>
      </c>
    </row>
    <row r="97" spans="2:20" x14ac:dyDescent="0.2">
      <c r="B97" s="40">
        <f>STDEV(H96:H104)</f>
        <v>7.8112098934800214E-2</v>
      </c>
      <c r="C97" s="40">
        <f t="shared" ref="C97:D97" si="26">STDEV(I96:I104)</f>
        <v>1.4705441169852868E-2</v>
      </c>
      <c r="D97" s="40">
        <f t="shared" si="26"/>
        <v>7.8955859679809559E-2</v>
      </c>
      <c r="E97" s="7"/>
      <c r="F97" s="7"/>
      <c r="H97">
        <v>18.402999999999999</v>
      </c>
      <c r="I97">
        <v>15.545</v>
      </c>
      <c r="J97">
        <v>37.941000000000003</v>
      </c>
      <c r="O97" s="1" t="s">
        <v>23</v>
      </c>
      <c r="S97" s="4">
        <f t="shared" si="24"/>
        <v>1.1838533290447089</v>
      </c>
      <c r="T97" s="4">
        <f t="shared" si="25"/>
        <v>2.061674726946694</v>
      </c>
    </row>
    <row r="98" spans="2:20" x14ac:dyDescent="0.2">
      <c r="H98">
        <v>18.341999999999999</v>
      </c>
      <c r="I98">
        <v>15.552</v>
      </c>
      <c r="J98">
        <v>37.918999999999997</v>
      </c>
      <c r="O98" s="1" t="s">
        <v>23</v>
      </c>
      <c r="S98" s="4">
        <f t="shared" si="24"/>
        <v>1.1793981481481481</v>
      </c>
      <c r="T98" s="4">
        <f t="shared" si="25"/>
        <v>2.0673318067822484</v>
      </c>
    </row>
    <row r="99" spans="2:20" x14ac:dyDescent="0.2">
      <c r="B99" s="23" t="s">
        <v>0</v>
      </c>
      <c r="C99" s="23" t="s">
        <v>1</v>
      </c>
      <c r="D99" s="23" t="s">
        <v>2</v>
      </c>
      <c r="E99" s="23"/>
      <c r="F99" s="23" t="s">
        <v>170</v>
      </c>
      <c r="H99" s="4">
        <v>18.36</v>
      </c>
      <c r="I99">
        <v>15.584</v>
      </c>
      <c r="J99" s="4">
        <v>38.01</v>
      </c>
      <c r="K99" s="4"/>
      <c r="L99" s="4"/>
      <c r="M99" s="4"/>
      <c r="O99" s="1" t="s">
        <v>23</v>
      </c>
      <c r="S99" s="4">
        <f t="shared" si="24"/>
        <v>1.1781314168377823</v>
      </c>
      <c r="T99" s="4">
        <f t="shared" si="25"/>
        <v>2.0702614379084965</v>
      </c>
    </row>
    <row r="100" spans="2:20" x14ac:dyDescent="0.2">
      <c r="B100" s="10">
        <f>AVERAGE(H96:H104, H117:H134)</f>
        <v>18.466518518518519</v>
      </c>
      <c r="C100" s="10">
        <f t="shared" ref="C100:D100" si="27">AVERAGE(I96:I104, I117:I134)</f>
        <v>15.569703703703704</v>
      </c>
      <c r="D100" s="10">
        <f t="shared" si="27"/>
        <v>38.029074074074067</v>
      </c>
      <c r="E100" s="9"/>
      <c r="F100" s="9" t="s">
        <v>169</v>
      </c>
      <c r="H100">
        <v>18.373999999999999</v>
      </c>
      <c r="I100">
        <v>15.555999999999999</v>
      </c>
      <c r="J100">
        <v>37.935000000000002</v>
      </c>
      <c r="O100" s="1" t="s">
        <v>23</v>
      </c>
      <c r="S100" s="4">
        <f t="shared" si="24"/>
        <v>1.1811519670866546</v>
      </c>
      <c r="T100" s="4">
        <f t="shared" si="25"/>
        <v>2.0646021552193319</v>
      </c>
    </row>
    <row r="101" spans="2:20" x14ac:dyDescent="0.2">
      <c r="B101" s="11">
        <f>STDEV(H96:H104,H117:H134)</f>
        <v>0.17321337894018082</v>
      </c>
      <c r="C101" s="11">
        <f t="shared" ref="C101:D101" si="28">STDEV(I96:I104,I117:I134)</f>
        <v>2.2081692407991332E-2</v>
      </c>
      <c r="D101" s="11">
        <f t="shared" si="28"/>
        <v>0.12601981710030496</v>
      </c>
      <c r="E101" s="9"/>
      <c r="F101" s="9" t="s">
        <v>176</v>
      </c>
      <c r="H101">
        <v>18.419</v>
      </c>
      <c r="I101" s="4">
        <v>15.58</v>
      </c>
      <c r="J101">
        <v>38.045999999999999</v>
      </c>
      <c r="O101" s="1" t="s">
        <v>23</v>
      </c>
      <c r="S101" s="4">
        <f t="shared" si="24"/>
        <v>1.1822207958921696</v>
      </c>
      <c r="T101" s="4">
        <f t="shared" si="25"/>
        <v>2.0655844508388075</v>
      </c>
    </row>
    <row r="102" spans="2:20" x14ac:dyDescent="0.2">
      <c r="H102">
        <v>18.600999999999999</v>
      </c>
      <c r="I102">
        <v>15.577</v>
      </c>
      <c r="J102">
        <v>38.164000000000001</v>
      </c>
      <c r="O102" s="1" t="s">
        <v>23</v>
      </c>
      <c r="S102" s="4">
        <f t="shared" si="24"/>
        <v>1.1941323746549399</v>
      </c>
      <c r="T102" s="4">
        <f t="shared" si="25"/>
        <v>2.0517176495887322</v>
      </c>
    </row>
    <row r="103" spans="2:20" x14ac:dyDescent="0.2">
      <c r="H103" s="4">
        <v>18.399999999999999</v>
      </c>
      <c r="I103">
        <v>15.552</v>
      </c>
      <c r="J103">
        <v>37.959000000000003</v>
      </c>
      <c r="O103" s="1" t="s">
        <v>23</v>
      </c>
      <c r="S103" s="4">
        <f t="shared" si="24"/>
        <v>1.1831275720164609</v>
      </c>
      <c r="T103" s="4">
        <f t="shared" si="25"/>
        <v>2.0629891304347829</v>
      </c>
    </row>
    <row r="104" spans="2:20" x14ac:dyDescent="0.2">
      <c r="H104">
        <v>18.425000000000001</v>
      </c>
      <c r="I104">
        <v>15.576000000000001</v>
      </c>
      <c r="J104">
        <v>38.036999999999999</v>
      </c>
      <c r="O104" s="1" t="s">
        <v>23</v>
      </c>
      <c r="S104" s="4">
        <f t="shared" si="24"/>
        <v>1.182909604519774</v>
      </c>
      <c r="T104" s="4">
        <f t="shared" si="25"/>
        <v>2.0644233378561734</v>
      </c>
    </row>
    <row r="105" spans="2:20" x14ac:dyDescent="0.2">
      <c r="B105" s="24" t="s">
        <v>0</v>
      </c>
      <c r="C105" s="24" t="s">
        <v>1</v>
      </c>
      <c r="D105" s="24" t="s">
        <v>2</v>
      </c>
      <c r="E105" s="24"/>
      <c r="F105" s="24" t="s">
        <v>171</v>
      </c>
      <c r="S105" s="4"/>
      <c r="T105" s="4"/>
    </row>
    <row r="106" spans="2:20" x14ac:dyDescent="0.2">
      <c r="B106" s="26">
        <f>AVERAGE(H96:H134)</f>
        <v>18.510081081081076</v>
      </c>
      <c r="C106" s="26">
        <f t="shared" ref="C106:D106" si="29">AVERAGE(I96:I134)</f>
        <v>15.574567567567572</v>
      </c>
      <c r="D106" s="26">
        <f t="shared" si="29"/>
        <v>38.060567567567574</v>
      </c>
      <c r="E106" s="24"/>
      <c r="F106" s="24" t="s">
        <v>172</v>
      </c>
      <c r="H106">
        <v>18.501999999999999</v>
      </c>
      <c r="I106">
        <v>15.564</v>
      </c>
      <c r="J106">
        <v>38.081000000000003</v>
      </c>
      <c r="O106" s="1" t="s">
        <v>34</v>
      </c>
      <c r="S106" s="4">
        <f t="shared" ref="S106:S115" si="30">H106/I106</f>
        <v>1.1887689539964019</v>
      </c>
      <c r="T106" s="4">
        <f t="shared" ref="T106:T115" si="31">J106/H106</f>
        <v>2.0582099232515407</v>
      </c>
    </row>
    <row r="107" spans="2:20" x14ac:dyDescent="0.2">
      <c r="B107" s="26">
        <f>STDEV(H96:H134)</f>
        <v>0.19965475456652942</v>
      </c>
      <c r="C107" s="26">
        <f t="shared" ref="C107:D107" si="32">STDEV(I96:I134)</f>
        <v>2.4024918245369654E-2</v>
      </c>
      <c r="D107" s="26">
        <f t="shared" si="32"/>
        <v>0.13295332107768365</v>
      </c>
      <c r="E107" s="24"/>
      <c r="F107" s="24" t="s">
        <v>173</v>
      </c>
      <c r="H107">
        <v>18.477</v>
      </c>
      <c r="I107" s="4">
        <v>15.61</v>
      </c>
      <c r="J107" s="4">
        <v>38.18</v>
      </c>
      <c r="K107" s="4"/>
      <c r="L107" s="4"/>
      <c r="M107" s="4"/>
      <c r="O107" s="1" t="s">
        <v>34</v>
      </c>
      <c r="S107" s="4">
        <f t="shared" si="30"/>
        <v>1.1836643177450352</v>
      </c>
      <c r="T107" s="4">
        <f t="shared" si="31"/>
        <v>2.0663527628944092</v>
      </c>
    </row>
    <row r="108" spans="2:20" x14ac:dyDescent="0.2">
      <c r="H108">
        <v>18.905000000000001</v>
      </c>
      <c r="I108">
        <v>15.596</v>
      </c>
      <c r="J108">
        <v>38.252000000000002</v>
      </c>
      <c r="O108" s="1" t="s">
        <v>34</v>
      </c>
      <c r="S108" s="4">
        <f t="shared" si="30"/>
        <v>1.212169787124904</v>
      </c>
      <c r="T108" s="4">
        <f t="shared" si="31"/>
        <v>2.0233800581856651</v>
      </c>
    </row>
    <row r="109" spans="2:20" x14ac:dyDescent="0.2">
      <c r="H109">
        <v>18.361000000000001</v>
      </c>
      <c r="I109">
        <v>15.564</v>
      </c>
      <c r="J109">
        <v>37.960999999999999</v>
      </c>
      <c r="O109" s="1" t="s">
        <v>34</v>
      </c>
      <c r="S109" s="4">
        <f t="shared" si="30"/>
        <v>1.179709586224621</v>
      </c>
      <c r="T109" s="4">
        <f t="shared" si="31"/>
        <v>2.0674799847502858</v>
      </c>
    </row>
    <row r="110" spans="2:20" x14ac:dyDescent="0.2">
      <c r="H110">
        <v>18.460999999999999</v>
      </c>
      <c r="I110">
        <v>15.564</v>
      </c>
      <c r="J110">
        <v>38.037999999999997</v>
      </c>
      <c r="O110" s="1" t="s">
        <v>34</v>
      </c>
      <c r="S110" s="4">
        <f t="shared" si="30"/>
        <v>1.1861346697507067</v>
      </c>
      <c r="T110" s="4">
        <f t="shared" si="31"/>
        <v>2.0604517631764261</v>
      </c>
    </row>
    <row r="111" spans="2:20" x14ac:dyDescent="0.2">
      <c r="B111" s="24" t="s">
        <v>0</v>
      </c>
      <c r="C111" s="24" t="s">
        <v>1</v>
      </c>
      <c r="D111" s="24" t="s">
        <v>2</v>
      </c>
      <c r="E111" s="24"/>
      <c r="F111" s="24" t="s">
        <v>169</v>
      </c>
      <c r="H111">
        <v>18.827999999999999</v>
      </c>
      <c r="I111">
        <v>15.613</v>
      </c>
      <c r="J111">
        <v>38.322000000000003</v>
      </c>
      <c r="O111" s="1" t="s">
        <v>34</v>
      </c>
      <c r="S111" s="4">
        <f t="shared" si="30"/>
        <v>1.2059181451354641</v>
      </c>
      <c r="T111" s="4">
        <f t="shared" si="31"/>
        <v>2.0353728489483749</v>
      </c>
    </row>
    <row r="112" spans="2:20" x14ac:dyDescent="0.2">
      <c r="B112" s="26">
        <f>AVERAGE(H117:H134)</f>
        <v>18.49561111111111</v>
      </c>
      <c r="C112" s="26">
        <f>AVERAGE(I117:I134)</f>
        <v>15.572388888888886</v>
      </c>
      <c r="D112" s="26">
        <f>AVERAGE(J117:J134)</f>
        <v>38.046388888888892</v>
      </c>
      <c r="E112" s="24"/>
      <c r="F112" s="24" t="s">
        <v>177</v>
      </c>
      <c r="H112">
        <v>18.611000000000001</v>
      </c>
      <c r="I112">
        <v>15.573</v>
      </c>
      <c r="J112">
        <v>38.107999999999997</v>
      </c>
      <c r="O112" s="1" t="s">
        <v>34</v>
      </c>
      <c r="S112" s="4">
        <f t="shared" si="30"/>
        <v>1.1950812303345535</v>
      </c>
      <c r="T112" s="4">
        <f t="shared" si="31"/>
        <v>2.0476062543656974</v>
      </c>
    </row>
    <row r="113" spans="2:20" x14ac:dyDescent="0.2">
      <c r="B113" s="26">
        <f>STDEV(H117:H134)</f>
        <v>0.20081573025124272</v>
      </c>
      <c r="C113" s="26">
        <f>STDEV(I117:I134)</f>
        <v>2.4921379644768739E-2</v>
      </c>
      <c r="D113" s="26">
        <f>STDEV(J117:J134)</f>
        <v>0.14283768611666683</v>
      </c>
      <c r="E113" s="24"/>
      <c r="F113" s="24"/>
      <c r="H113">
        <v>18.497</v>
      </c>
      <c r="I113" s="4">
        <v>15.59</v>
      </c>
      <c r="J113">
        <v>38.133000000000003</v>
      </c>
      <c r="O113" s="1" t="s">
        <v>34</v>
      </c>
      <c r="S113" s="4">
        <f t="shared" si="30"/>
        <v>1.1864656831302116</v>
      </c>
      <c r="T113" s="4">
        <f t="shared" si="31"/>
        <v>2.061577553116722</v>
      </c>
    </row>
    <row r="114" spans="2:20" x14ac:dyDescent="0.2">
      <c r="H114">
        <v>19.064</v>
      </c>
      <c r="I114">
        <v>15.635</v>
      </c>
      <c r="J114">
        <v>38.302999999999997</v>
      </c>
      <c r="O114" s="1" t="s">
        <v>34</v>
      </c>
      <c r="S114" s="4">
        <f t="shared" si="30"/>
        <v>1.2193156379916854</v>
      </c>
      <c r="T114" s="4">
        <f t="shared" si="31"/>
        <v>2.0091796055392361</v>
      </c>
    </row>
    <row r="115" spans="2:20" x14ac:dyDescent="0.2">
      <c r="H115">
        <v>18.571000000000002</v>
      </c>
      <c r="I115">
        <v>15.568</v>
      </c>
      <c r="J115">
        <v>38.078000000000003</v>
      </c>
      <c r="O115" s="1" t="s">
        <v>34</v>
      </c>
      <c r="S115" s="4">
        <f t="shared" si="30"/>
        <v>1.1928956834532376</v>
      </c>
      <c r="T115" s="4">
        <f t="shared" si="31"/>
        <v>2.0504011631037637</v>
      </c>
    </row>
    <row r="116" spans="2:20" x14ac:dyDescent="0.2">
      <c r="S116" s="4"/>
      <c r="T116" s="4"/>
    </row>
    <row r="117" spans="2:20" x14ac:dyDescent="0.2">
      <c r="B117" s="24" t="s">
        <v>0</v>
      </c>
      <c r="C117" s="24" t="s">
        <v>1</v>
      </c>
      <c r="D117" s="24" t="s">
        <v>2</v>
      </c>
      <c r="E117" s="24"/>
      <c r="F117" s="24" t="s">
        <v>175</v>
      </c>
      <c r="H117">
        <v>18.538</v>
      </c>
      <c r="I117">
        <v>15.586</v>
      </c>
      <c r="J117">
        <v>38.128999999999998</v>
      </c>
      <c r="O117" t="s">
        <v>35</v>
      </c>
      <c r="S117" s="4">
        <f t="shared" ref="S117:S134" si="33">H117/I117</f>
        <v>1.1894007442576671</v>
      </c>
      <c r="T117" s="4">
        <f t="shared" ref="T117:T134" si="34">J117/H117</f>
        <v>2.0568022440392704</v>
      </c>
    </row>
    <row r="118" spans="2:20" x14ac:dyDescent="0.2">
      <c r="B118" s="26">
        <f>AVERAGE(H136:H165)</f>
        <v>19.081466666666664</v>
      </c>
      <c r="C118" s="26">
        <f t="shared" ref="C118:D118" si="35">AVERAGE(I136:I165)</f>
        <v>15.628666666666666</v>
      </c>
      <c r="D118" s="26">
        <f t="shared" si="35"/>
        <v>38.385200000000012</v>
      </c>
      <c r="E118" s="24"/>
      <c r="F118" s="24" t="s">
        <v>178</v>
      </c>
      <c r="H118">
        <v>18.552</v>
      </c>
      <c r="I118">
        <v>15.565</v>
      </c>
      <c r="J118">
        <v>38.095999999999997</v>
      </c>
      <c r="O118" s="1" t="s">
        <v>35</v>
      </c>
      <c r="S118" s="4">
        <f t="shared" si="33"/>
        <v>1.1919049148731127</v>
      </c>
      <c r="T118" s="4">
        <f t="shared" si="34"/>
        <v>2.0534713238464852</v>
      </c>
    </row>
    <row r="119" spans="2:20" x14ac:dyDescent="0.2">
      <c r="B119" s="26">
        <f>STDEV(H136:H165)</f>
        <v>0.87459735497732527</v>
      </c>
      <c r="C119" s="26">
        <f t="shared" ref="C119:D119" si="36">STDEV(I136:I165)</f>
        <v>9.5379580455232135E-2</v>
      </c>
      <c r="D119" s="26">
        <f t="shared" si="36"/>
        <v>0.47634538324406084</v>
      </c>
      <c r="E119" s="24"/>
      <c r="F119" s="24"/>
      <c r="H119">
        <v>18.358000000000001</v>
      </c>
      <c r="I119">
        <v>15.565</v>
      </c>
      <c r="J119" s="4">
        <v>38.01</v>
      </c>
      <c r="O119" s="1" t="s">
        <v>35</v>
      </c>
      <c r="S119" s="4">
        <f t="shared" si="33"/>
        <v>1.1794410536460007</v>
      </c>
      <c r="T119" s="4">
        <f t="shared" si="34"/>
        <v>2.070486981152631</v>
      </c>
    </row>
    <row r="120" spans="2:20" x14ac:dyDescent="0.2">
      <c r="H120">
        <v>18.376999999999999</v>
      </c>
      <c r="I120">
        <v>15.567</v>
      </c>
      <c r="J120">
        <v>37.988</v>
      </c>
      <c r="O120" s="1" t="s">
        <v>35</v>
      </c>
      <c r="S120" s="4">
        <f t="shared" si="33"/>
        <v>1.180510053317916</v>
      </c>
      <c r="T120" s="4">
        <f t="shared" si="34"/>
        <v>2.0671491538335967</v>
      </c>
    </row>
    <row r="121" spans="2:20" x14ac:dyDescent="0.2">
      <c r="H121">
        <v>18.382999999999999</v>
      </c>
      <c r="I121">
        <v>15.564</v>
      </c>
      <c r="J121">
        <v>37.975999999999999</v>
      </c>
      <c r="O121" s="1" t="s">
        <v>35</v>
      </c>
      <c r="S121" s="4">
        <f t="shared" si="33"/>
        <v>1.1811231046003599</v>
      </c>
      <c r="T121" s="4">
        <f t="shared" si="34"/>
        <v>2.0658216830767557</v>
      </c>
    </row>
    <row r="122" spans="2:20" x14ac:dyDescent="0.2">
      <c r="H122">
        <v>18.305</v>
      </c>
      <c r="I122">
        <v>15.535</v>
      </c>
      <c r="J122">
        <v>37.848999999999997</v>
      </c>
      <c r="O122" s="1" t="s">
        <v>35</v>
      </c>
      <c r="S122" s="4">
        <f t="shared" si="33"/>
        <v>1.1783070485999356</v>
      </c>
      <c r="T122" s="4">
        <f t="shared" si="34"/>
        <v>2.067686424474187</v>
      </c>
    </row>
    <row r="123" spans="2:20" x14ac:dyDescent="0.2">
      <c r="H123">
        <v>18.306000000000001</v>
      </c>
      <c r="I123">
        <v>15.542999999999999</v>
      </c>
      <c r="J123">
        <v>37.889000000000003</v>
      </c>
      <c r="O123" s="1" t="s">
        <v>35</v>
      </c>
      <c r="S123" s="4">
        <f t="shared" si="33"/>
        <v>1.1777649102489869</v>
      </c>
      <c r="T123" s="4">
        <f t="shared" si="34"/>
        <v>2.0697585491095816</v>
      </c>
    </row>
    <row r="124" spans="2:20" x14ac:dyDescent="0.2">
      <c r="H124">
        <v>18.613</v>
      </c>
      <c r="I124">
        <v>15.569000000000001</v>
      </c>
      <c r="J124">
        <v>38.078000000000003</v>
      </c>
      <c r="O124" s="1" t="s">
        <v>35</v>
      </c>
      <c r="S124" s="4">
        <f t="shared" si="33"/>
        <v>1.195516731967371</v>
      </c>
      <c r="T124" s="4">
        <f t="shared" si="34"/>
        <v>2.0457744587116533</v>
      </c>
    </row>
    <row r="125" spans="2:20" x14ac:dyDescent="0.2">
      <c r="H125">
        <v>18.376999999999999</v>
      </c>
      <c r="I125">
        <v>15.585000000000001</v>
      </c>
      <c r="J125">
        <v>38.033999999999999</v>
      </c>
      <c r="O125" s="1" t="s">
        <v>35</v>
      </c>
      <c r="S125" s="4">
        <f t="shared" si="33"/>
        <v>1.1791466153352581</v>
      </c>
      <c r="T125" s="4">
        <f t="shared" si="34"/>
        <v>2.0696522827447352</v>
      </c>
    </row>
    <row r="126" spans="2:20" x14ac:dyDescent="0.2">
      <c r="H126">
        <v>18.347000000000001</v>
      </c>
      <c r="I126">
        <v>15.553000000000001</v>
      </c>
      <c r="J126">
        <v>37.908999999999999</v>
      </c>
      <c r="O126" s="1" t="s">
        <v>35</v>
      </c>
      <c r="S126" s="4">
        <f t="shared" si="33"/>
        <v>1.1796437986240598</v>
      </c>
      <c r="T126" s="4">
        <f t="shared" si="34"/>
        <v>2.0662233607674279</v>
      </c>
    </row>
    <row r="127" spans="2:20" x14ac:dyDescent="0.2">
      <c r="H127">
        <v>18.361999999999998</v>
      </c>
      <c r="I127">
        <v>15.569000000000001</v>
      </c>
      <c r="J127">
        <v>37.972000000000001</v>
      </c>
      <c r="O127" s="1" t="s">
        <v>35</v>
      </c>
      <c r="S127" s="4">
        <f t="shared" si="33"/>
        <v>1.1793949515061981</v>
      </c>
      <c r="T127" s="4">
        <f t="shared" si="34"/>
        <v>2.0679664524561598</v>
      </c>
    </row>
    <row r="128" spans="2:20" x14ac:dyDescent="0.2">
      <c r="H128">
        <v>18.968</v>
      </c>
      <c r="I128">
        <v>15.629</v>
      </c>
      <c r="J128">
        <v>38.381999999999998</v>
      </c>
      <c r="O128" s="1" t="s">
        <v>35</v>
      </c>
      <c r="S128" s="4">
        <f t="shared" si="33"/>
        <v>1.2136413078251969</v>
      </c>
      <c r="T128" s="4">
        <f t="shared" si="34"/>
        <v>2.02351328553353</v>
      </c>
    </row>
    <row r="129" spans="8:20" x14ac:dyDescent="0.2">
      <c r="H129">
        <v>18.396000000000001</v>
      </c>
      <c r="I129">
        <v>15.557</v>
      </c>
      <c r="J129">
        <v>37.984999999999999</v>
      </c>
      <c r="O129" s="1" t="s">
        <v>35</v>
      </c>
      <c r="S129" s="4">
        <f t="shared" si="33"/>
        <v>1.1824901973388187</v>
      </c>
      <c r="T129" s="4">
        <f t="shared" si="34"/>
        <v>2.064851054577082</v>
      </c>
    </row>
    <row r="130" spans="8:20" x14ac:dyDescent="0.2">
      <c r="H130">
        <v>18.375</v>
      </c>
      <c r="I130">
        <v>15.558999999999999</v>
      </c>
      <c r="J130">
        <v>37.939</v>
      </c>
      <c r="O130" s="1" t="s">
        <v>35</v>
      </c>
      <c r="S130" s="4">
        <f t="shared" si="33"/>
        <v>1.1809884954045891</v>
      </c>
      <c r="T130" s="4">
        <f t="shared" si="34"/>
        <v>2.0647074829931973</v>
      </c>
    </row>
    <row r="131" spans="8:20" x14ac:dyDescent="0.2">
      <c r="H131">
        <v>18.815000000000001</v>
      </c>
      <c r="I131">
        <v>15.596</v>
      </c>
      <c r="J131">
        <v>38.234000000000002</v>
      </c>
      <c r="O131" s="1" t="s">
        <v>35</v>
      </c>
      <c r="S131" s="4">
        <f t="shared" si="33"/>
        <v>1.20639907668633</v>
      </c>
      <c r="T131" s="4">
        <f t="shared" si="34"/>
        <v>2.0321020462397024</v>
      </c>
    </row>
    <row r="132" spans="8:20" x14ac:dyDescent="0.2">
      <c r="H132">
        <v>18.853999999999999</v>
      </c>
      <c r="I132">
        <v>15.628</v>
      </c>
      <c r="J132">
        <v>38.313000000000002</v>
      </c>
      <c r="O132" s="1" t="s">
        <v>35</v>
      </c>
      <c r="S132" s="4">
        <f t="shared" si="33"/>
        <v>1.2064243665216279</v>
      </c>
      <c r="T132" s="4">
        <f t="shared" si="34"/>
        <v>2.0320886814469081</v>
      </c>
    </row>
    <row r="133" spans="8:20" x14ac:dyDescent="0.2">
      <c r="H133">
        <v>18.588999999999999</v>
      </c>
      <c r="I133">
        <v>15.568</v>
      </c>
      <c r="J133">
        <v>38.067999999999998</v>
      </c>
      <c r="O133" s="1" t="s">
        <v>35</v>
      </c>
      <c r="S133" s="4">
        <f t="shared" si="33"/>
        <v>1.194051901336074</v>
      </c>
      <c r="T133" s="4">
        <f t="shared" si="34"/>
        <v>2.0478777771800529</v>
      </c>
    </row>
    <row r="134" spans="8:20" x14ac:dyDescent="0.2">
      <c r="H134">
        <v>18.405999999999999</v>
      </c>
      <c r="I134">
        <v>15.565</v>
      </c>
      <c r="J134">
        <v>37.984000000000002</v>
      </c>
      <c r="O134" s="1" t="s">
        <v>35</v>
      </c>
      <c r="S134" s="4">
        <f t="shared" si="33"/>
        <v>1.1825248955991006</v>
      </c>
      <c r="T134" s="4">
        <f t="shared" si="34"/>
        <v>2.0636748886232752</v>
      </c>
    </row>
    <row r="135" spans="8:20" x14ac:dyDescent="0.2">
      <c r="S135" s="4"/>
      <c r="T135" s="4"/>
    </row>
    <row r="136" spans="8:20" x14ac:dyDescent="0.2">
      <c r="H136" s="4">
        <v>18.407</v>
      </c>
      <c r="I136" s="4">
        <v>15.557</v>
      </c>
      <c r="J136" s="4">
        <v>37.957999999999998</v>
      </c>
      <c r="K136" s="4"/>
      <c r="L136" s="4"/>
      <c r="M136" s="4"/>
      <c r="O136" s="1" t="s">
        <v>38</v>
      </c>
      <c r="S136" s="4">
        <f t="shared" ref="S136:S165" si="37">H136/I136</f>
        <v>1.1831972745387929</v>
      </c>
      <c r="T136" s="4">
        <f t="shared" ref="T136:T165" si="38">J136/H136</f>
        <v>2.0621502689194329</v>
      </c>
    </row>
    <row r="137" spans="8:20" x14ac:dyDescent="0.2">
      <c r="H137" s="4">
        <v>18.414000000000001</v>
      </c>
      <c r="I137" s="4">
        <v>15.587999999999999</v>
      </c>
      <c r="J137" s="4">
        <v>38.04</v>
      </c>
      <c r="K137" s="4"/>
      <c r="L137" s="4"/>
      <c r="M137" s="4"/>
      <c r="O137" s="1" t="s">
        <v>38</v>
      </c>
      <c r="P137" s="1"/>
      <c r="S137" s="4">
        <f t="shared" si="37"/>
        <v>1.1812933025404158</v>
      </c>
      <c r="T137" s="4">
        <f t="shared" si="38"/>
        <v>2.0658194851743237</v>
      </c>
    </row>
    <row r="138" spans="8:20" x14ac:dyDescent="0.2">
      <c r="H138" s="4">
        <v>18.452000000000002</v>
      </c>
      <c r="I138" s="4">
        <v>15.571</v>
      </c>
      <c r="J138" s="4">
        <v>38.024000000000001</v>
      </c>
      <c r="K138" s="4"/>
      <c r="L138" s="4"/>
      <c r="M138" s="4"/>
      <c r="O138" s="1" t="s">
        <v>38</v>
      </c>
      <c r="P138" s="1"/>
      <c r="S138" s="4">
        <f t="shared" si="37"/>
        <v>1.1850234410121381</v>
      </c>
      <c r="T138" s="4">
        <f t="shared" si="38"/>
        <v>2.0606980273141122</v>
      </c>
    </row>
    <row r="139" spans="8:20" x14ac:dyDescent="0.2">
      <c r="H139" s="4">
        <v>18.460999999999999</v>
      </c>
      <c r="I139" s="4">
        <v>15.573</v>
      </c>
      <c r="J139" s="4">
        <v>38.012999999999998</v>
      </c>
      <c r="K139" s="4"/>
      <c r="L139" s="4"/>
      <c r="M139" s="4"/>
      <c r="O139" s="1" t="s">
        <v>38</v>
      </c>
      <c r="P139" s="1"/>
      <c r="S139" s="4">
        <f t="shared" si="37"/>
        <v>1.1854491748539138</v>
      </c>
      <c r="T139" s="4">
        <f t="shared" si="38"/>
        <v>2.0590975570120795</v>
      </c>
    </row>
    <row r="140" spans="8:20" x14ac:dyDescent="0.2">
      <c r="H140" s="4">
        <v>18.440000000000001</v>
      </c>
      <c r="I140" s="4">
        <v>15.55</v>
      </c>
      <c r="J140" s="4">
        <v>37.956000000000003</v>
      </c>
      <c r="K140" s="4"/>
      <c r="L140" s="4"/>
      <c r="M140" s="4"/>
      <c r="O140" s="1" t="s">
        <v>38</v>
      </c>
      <c r="P140" s="1"/>
      <c r="S140" s="4">
        <f t="shared" si="37"/>
        <v>1.1858520900321543</v>
      </c>
      <c r="T140" s="4">
        <f t="shared" si="38"/>
        <v>2.0583514099783082</v>
      </c>
    </row>
    <row r="141" spans="8:20" x14ac:dyDescent="0.2">
      <c r="H141" s="4">
        <v>18.437000000000001</v>
      </c>
      <c r="I141" s="4">
        <v>15.567</v>
      </c>
      <c r="J141" s="4">
        <v>38.03</v>
      </c>
      <c r="K141" s="4"/>
      <c r="L141" s="4"/>
      <c r="M141" s="4"/>
      <c r="O141" s="1" t="s">
        <v>38</v>
      </c>
      <c r="P141" s="1"/>
      <c r="S141" s="4">
        <f t="shared" si="37"/>
        <v>1.1843643605061991</v>
      </c>
      <c r="T141" s="4">
        <f t="shared" si="38"/>
        <v>2.062700005423876</v>
      </c>
    </row>
    <row r="142" spans="8:20" x14ac:dyDescent="0.2">
      <c r="H142" s="4">
        <v>18.916</v>
      </c>
      <c r="I142" s="4">
        <v>15.635</v>
      </c>
      <c r="J142" s="4">
        <v>38.329000000000001</v>
      </c>
      <c r="K142" s="4"/>
      <c r="L142" s="4"/>
      <c r="M142" s="4"/>
      <c r="O142" s="1" t="s">
        <v>38</v>
      </c>
      <c r="P142" s="1"/>
      <c r="S142" s="4">
        <f t="shared" si="37"/>
        <v>1.2098496961944356</v>
      </c>
      <c r="T142" s="4">
        <f t="shared" si="38"/>
        <v>2.0262740537111439</v>
      </c>
    </row>
    <row r="143" spans="8:20" x14ac:dyDescent="0.2">
      <c r="H143" s="4">
        <v>20.248000000000001</v>
      </c>
      <c r="I143" s="4">
        <v>15.734</v>
      </c>
      <c r="J143" s="4">
        <v>38.841999999999999</v>
      </c>
      <c r="K143" s="4"/>
      <c r="L143" s="4"/>
      <c r="M143" s="4"/>
      <c r="O143" s="1" t="s">
        <v>38</v>
      </c>
      <c r="P143" s="1"/>
      <c r="S143" s="4">
        <f t="shared" si="37"/>
        <v>1.2868946231091904</v>
      </c>
      <c r="T143" s="4">
        <f t="shared" si="38"/>
        <v>1.9183129197945474</v>
      </c>
    </row>
    <row r="144" spans="8:20" x14ac:dyDescent="0.2">
      <c r="H144" s="4">
        <v>20.324000000000002</v>
      </c>
      <c r="I144" s="4">
        <v>15.773</v>
      </c>
      <c r="J144" s="4">
        <v>39.308999999999997</v>
      </c>
      <c r="K144" s="4"/>
      <c r="L144" s="4"/>
      <c r="M144" s="4"/>
      <c r="O144" s="1" t="s">
        <v>38</v>
      </c>
      <c r="P144" s="1"/>
      <c r="S144" s="4">
        <f t="shared" si="37"/>
        <v>1.2885310340455209</v>
      </c>
      <c r="T144" s="4">
        <f t="shared" si="38"/>
        <v>1.9341172997441445</v>
      </c>
    </row>
    <row r="145" spans="8:20" x14ac:dyDescent="0.2">
      <c r="H145" s="4">
        <v>20.5</v>
      </c>
      <c r="I145" s="4">
        <v>15.759</v>
      </c>
      <c r="J145" s="4">
        <v>38.92</v>
      </c>
      <c r="K145" s="4"/>
      <c r="L145" s="4"/>
      <c r="M145" s="4"/>
      <c r="O145" s="1" t="s">
        <v>38</v>
      </c>
      <c r="P145" s="1"/>
      <c r="S145" s="4">
        <f t="shared" si="37"/>
        <v>1.3008439621803414</v>
      </c>
      <c r="T145" s="4">
        <f t="shared" si="38"/>
        <v>1.8985365853658538</v>
      </c>
    </row>
    <row r="146" spans="8:20" x14ac:dyDescent="0.2">
      <c r="H146" s="4">
        <v>20.347000000000001</v>
      </c>
      <c r="I146" s="4">
        <v>15.802</v>
      </c>
      <c r="J146" s="4">
        <v>38.950000000000003</v>
      </c>
      <c r="K146" s="4"/>
      <c r="L146" s="4"/>
      <c r="M146" s="4"/>
      <c r="O146" s="1" t="s">
        <v>38</v>
      </c>
      <c r="P146" s="1"/>
      <c r="S146" s="4">
        <f t="shared" si="37"/>
        <v>1.287621820022782</v>
      </c>
      <c r="T146" s="4">
        <f t="shared" si="38"/>
        <v>1.9142871184941268</v>
      </c>
    </row>
    <row r="147" spans="8:20" x14ac:dyDescent="0.2">
      <c r="H147" s="4">
        <v>21.263000000000002</v>
      </c>
      <c r="I147" s="4">
        <v>15.851000000000001</v>
      </c>
      <c r="J147" s="4">
        <v>39.255000000000003</v>
      </c>
      <c r="K147" s="4"/>
      <c r="L147" s="4"/>
      <c r="M147" s="4"/>
      <c r="O147" s="1" t="s">
        <v>38</v>
      </c>
      <c r="P147" s="1"/>
      <c r="S147" s="4">
        <f t="shared" si="37"/>
        <v>1.3414295628036086</v>
      </c>
      <c r="T147" s="4">
        <f t="shared" si="38"/>
        <v>1.8461646992428162</v>
      </c>
    </row>
    <row r="148" spans="8:20" x14ac:dyDescent="0.2">
      <c r="H148" s="4">
        <v>21.268999999999998</v>
      </c>
      <c r="I148" s="4">
        <v>15.839</v>
      </c>
      <c r="J148" s="4">
        <v>39.241999999999997</v>
      </c>
      <c r="K148" s="4"/>
      <c r="L148" s="4"/>
      <c r="M148" s="4"/>
      <c r="O148" s="1" t="s">
        <v>38</v>
      </c>
      <c r="P148" s="1"/>
      <c r="S148" s="4">
        <f t="shared" si="37"/>
        <v>1.3428246732748279</v>
      </c>
      <c r="T148" s="4">
        <f t="shared" si="38"/>
        <v>1.8450326766655696</v>
      </c>
    </row>
    <row r="149" spans="8:20" x14ac:dyDescent="0.2">
      <c r="H149" s="4">
        <v>18.486999999999998</v>
      </c>
      <c r="I149" s="4">
        <v>15.577</v>
      </c>
      <c r="J149" s="4">
        <v>38.045999999999999</v>
      </c>
      <c r="K149" s="4"/>
      <c r="L149" s="4"/>
      <c r="M149" s="4"/>
      <c r="O149" s="1" t="s">
        <v>38</v>
      </c>
      <c r="P149" s="1"/>
      <c r="S149" s="4">
        <f t="shared" si="37"/>
        <v>1.186813892277075</v>
      </c>
      <c r="T149" s="4">
        <f t="shared" si="38"/>
        <v>2.0579866933520856</v>
      </c>
    </row>
    <row r="150" spans="8:20" x14ac:dyDescent="0.2">
      <c r="H150" s="4">
        <v>18.495999999999999</v>
      </c>
      <c r="I150" s="4">
        <v>15.478999999999999</v>
      </c>
      <c r="J150" s="4">
        <v>37.811</v>
      </c>
      <c r="K150" s="4"/>
      <c r="L150" s="4"/>
      <c r="M150" s="4"/>
      <c r="O150" s="1" t="s">
        <v>38</v>
      </c>
      <c r="P150" s="1"/>
      <c r="S150" s="4">
        <f t="shared" si="37"/>
        <v>1.1949092318625234</v>
      </c>
      <c r="T150" s="4">
        <f t="shared" si="38"/>
        <v>2.0442798442906578</v>
      </c>
    </row>
    <row r="151" spans="8:20" x14ac:dyDescent="0.2">
      <c r="H151" s="4">
        <v>18.474</v>
      </c>
      <c r="I151" s="4">
        <v>15.55</v>
      </c>
      <c r="J151" s="4">
        <v>37.975999999999999</v>
      </c>
      <c r="K151" s="4"/>
      <c r="L151" s="4"/>
      <c r="M151" s="4"/>
      <c r="O151" s="1" t="s">
        <v>38</v>
      </c>
      <c r="P151" s="1"/>
      <c r="S151" s="4">
        <f t="shared" si="37"/>
        <v>1.1880385852090032</v>
      </c>
      <c r="T151" s="4">
        <f t="shared" si="38"/>
        <v>2.0556457724369381</v>
      </c>
    </row>
    <row r="152" spans="8:20" x14ac:dyDescent="0.2">
      <c r="H152" s="4">
        <v>18.478999999999999</v>
      </c>
      <c r="I152" s="4">
        <v>15.56</v>
      </c>
      <c r="J152" s="4">
        <v>38.000999999999998</v>
      </c>
      <c r="K152" s="4"/>
      <c r="L152" s="4"/>
      <c r="M152" s="4"/>
      <c r="O152" s="1" t="s">
        <v>38</v>
      </c>
      <c r="P152" s="1"/>
      <c r="S152" s="4">
        <f t="shared" si="37"/>
        <v>1.1875964010282776</v>
      </c>
      <c r="T152" s="4">
        <f t="shared" si="38"/>
        <v>2.0564424481844257</v>
      </c>
    </row>
    <row r="153" spans="8:20" x14ac:dyDescent="0.2">
      <c r="H153" s="4">
        <v>18.510000000000002</v>
      </c>
      <c r="I153" s="4">
        <v>15.558</v>
      </c>
      <c r="J153" s="4">
        <v>37.994999999999997</v>
      </c>
      <c r="K153" s="4"/>
      <c r="L153" s="4"/>
      <c r="M153" s="4"/>
      <c r="O153" s="1" t="s">
        <v>38</v>
      </c>
      <c r="P153" s="1"/>
      <c r="S153" s="4">
        <f t="shared" si="37"/>
        <v>1.1897416120323949</v>
      </c>
      <c r="T153" s="4">
        <f t="shared" si="38"/>
        <v>2.0526742301458669</v>
      </c>
    </row>
    <row r="154" spans="8:20" x14ac:dyDescent="0.2">
      <c r="H154" s="4">
        <v>18.54</v>
      </c>
      <c r="I154" s="4">
        <v>15.558</v>
      </c>
      <c r="J154" s="4">
        <v>38.01</v>
      </c>
      <c r="K154" s="4"/>
      <c r="L154" s="4"/>
      <c r="M154" s="4"/>
      <c r="O154" s="1" t="s">
        <v>38</v>
      </c>
      <c r="P154" s="1"/>
      <c r="S154" s="4">
        <f t="shared" si="37"/>
        <v>1.1916698804473582</v>
      </c>
      <c r="T154" s="4">
        <f t="shared" si="38"/>
        <v>2.0501618122977345</v>
      </c>
    </row>
    <row r="155" spans="8:20" x14ac:dyDescent="0.2">
      <c r="H155" s="4">
        <v>19.233000000000001</v>
      </c>
      <c r="I155" s="4">
        <v>15.66</v>
      </c>
      <c r="J155" s="4">
        <v>38.771999999999998</v>
      </c>
      <c r="K155" s="4"/>
      <c r="L155" s="4"/>
      <c r="M155" s="4"/>
      <c r="O155" s="1" t="s">
        <v>38</v>
      </c>
      <c r="P155" s="1"/>
      <c r="S155" s="4">
        <f t="shared" si="37"/>
        <v>1.2281609195402299</v>
      </c>
      <c r="T155" s="4">
        <f t="shared" si="38"/>
        <v>2.015910154422087</v>
      </c>
    </row>
    <row r="156" spans="8:20" x14ac:dyDescent="0.2">
      <c r="H156" s="4">
        <v>19.353000000000002</v>
      </c>
      <c r="I156" s="4">
        <v>15.662000000000001</v>
      </c>
      <c r="J156" s="4">
        <v>38.622999999999998</v>
      </c>
      <c r="K156" s="4"/>
      <c r="L156" s="4"/>
      <c r="M156" s="4"/>
      <c r="O156" s="1" t="s">
        <v>38</v>
      </c>
      <c r="P156" s="1"/>
      <c r="S156" s="4">
        <f t="shared" si="37"/>
        <v>1.2356659430468651</v>
      </c>
      <c r="T156" s="4">
        <f t="shared" si="38"/>
        <v>1.9957112592362938</v>
      </c>
    </row>
    <row r="157" spans="8:20" x14ac:dyDescent="0.2">
      <c r="H157" s="4">
        <v>18.559000000000001</v>
      </c>
      <c r="I157" s="4">
        <v>15.585000000000001</v>
      </c>
      <c r="J157" s="4">
        <v>38.094999999999999</v>
      </c>
      <c r="K157" s="4"/>
      <c r="L157" s="4"/>
      <c r="M157" s="4"/>
      <c r="O157" s="1" t="s">
        <v>38</v>
      </c>
      <c r="P157" s="1"/>
      <c r="S157" s="4">
        <f t="shared" si="37"/>
        <v>1.1908245107475137</v>
      </c>
      <c r="T157" s="4">
        <f t="shared" si="38"/>
        <v>2.052642922571259</v>
      </c>
    </row>
    <row r="158" spans="8:20" x14ac:dyDescent="0.2">
      <c r="H158" s="4">
        <v>19.407</v>
      </c>
      <c r="I158" s="4">
        <v>15.686999999999999</v>
      </c>
      <c r="J158" s="4">
        <v>39.055999999999997</v>
      </c>
      <c r="K158" s="4"/>
      <c r="L158" s="4"/>
      <c r="M158" s="4"/>
      <c r="O158" s="1" t="s">
        <v>38</v>
      </c>
      <c r="P158" s="1"/>
      <c r="S158" s="4">
        <f t="shared" si="37"/>
        <v>1.2371390323197553</v>
      </c>
      <c r="T158" s="4">
        <f t="shared" si="38"/>
        <v>2.0124697274179417</v>
      </c>
    </row>
    <row r="159" spans="8:20" x14ac:dyDescent="0.2">
      <c r="H159" s="4">
        <v>18.591999999999999</v>
      </c>
      <c r="I159" s="4">
        <v>15.574999999999999</v>
      </c>
      <c r="J159" s="4">
        <v>38.073</v>
      </c>
      <c r="K159" s="4"/>
      <c r="L159" s="4"/>
      <c r="M159" s="4"/>
      <c r="O159" s="1" t="s">
        <v>38</v>
      </c>
      <c r="P159" s="1"/>
      <c r="S159" s="4">
        <f t="shared" si="37"/>
        <v>1.1937078651685393</v>
      </c>
      <c r="T159" s="4">
        <f t="shared" si="38"/>
        <v>2.0478162650602409</v>
      </c>
    </row>
    <row r="160" spans="8:20" x14ac:dyDescent="0.2">
      <c r="H160" s="4">
        <v>18.997</v>
      </c>
      <c r="I160" s="4">
        <v>15.629</v>
      </c>
      <c r="J160" s="4">
        <v>38.709000000000003</v>
      </c>
      <c r="K160" s="4"/>
      <c r="L160" s="4"/>
      <c r="M160" s="4"/>
      <c r="O160" s="1" t="s">
        <v>38</v>
      </c>
      <c r="P160" s="1"/>
      <c r="S160" s="4">
        <f t="shared" si="37"/>
        <v>1.2154968328108005</v>
      </c>
      <c r="T160" s="4">
        <f t="shared" si="38"/>
        <v>2.0376375217139548</v>
      </c>
    </row>
    <row r="161" spans="8:20" x14ac:dyDescent="0.2">
      <c r="H161" s="4">
        <v>18.585999999999999</v>
      </c>
      <c r="I161" s="4">
        <v>15.58</v>
      </c>
      <c r="J161" s="4">
        <v>38.1</v>
      </c>
      <c r="K161" s="4"/>
      <c r="L161" s="4"/>
      <c r="M161" s="4"/>
      <c r="O161" s="1" t="s">
        <v>38</v>
      </c>
      <c r="P161" s="1"/>
      <c r="S161" s="4">
        <f t="shared" si="37"/>
        <v>1.1929396662387675</v>
      </c>
      <c r="T161" s="4">
        <f t="shared" si="38"/>
        <v>2.0499300548800177</v>
      </c>
    </row>
    <row r="162" spans="8:20" x14ac:dyDescent="0.2">
      <c r="H162" s="4">
        <v>18.637</v>
      </c>
      <c r="I162" s="4">
        <v>15.569000000000001</v>
      </c>
      <c r="J162" s="4">
        <v>38.134999999999998</v>
      </c>
      <c r="K162" s="4"/>
      <c r="L162" s="4"/>
      <c r="M162" s="4"/>
      <c r="O162" s="1" t="s">
        <v>38</v>
      </c>
      <c r="P162" s="1"/>
      <c r="S162" s="4">
        <f t="shared" si="37"/>
        <v>1.1970582567923438</v>
      </c>
      <c r="T162" s="4">
        <f t="shared" si="38"/>
        <v>2.0461984224928904</v>
      </c>
    </row>
    <row r="163" spans="8:20" x14ac:dyDescent="0.2">
      <c r="H163" s="4">
        <v>19.271000000000001</v>
      </c>
      <c r="I163" s="4">
        <v>15.667</v>
      </c>
      <c r="J163" s="4">
        <v>38.938000000000002</v>
      </c>
      <c r="K163" s="4"/>
      <c r="L163" s="4"/>
      <c r="M163" s="4"/>
      <c r="O163" s="1" t="s">
        <v>38</v>
      </c>
      <c r="P163" s="1"/>
      <c r="S163" s="4">
        <f t="shared" si="37"/>
        <v>1.2300376587732176</v>
      </c>
      <c r="T163" s="4">
        <f t="shared" si="38"/>
        <v>2.0205490114680091</v>
      </c>
    </row>
    <row r="164" spans="8:20" x14ac:dyDescent="0.2">
      <c r="H164" s="4">
        <v>18.684000000000001</v>
      </c>
      <c r="I164" s="4">
        <v>15.587</v>
      </c>
      <c r="J164" s="4">
        <v>38.219000000000001</v>
      </c>
      <c r="K164" s="4"/>
      <c r="L164" s="4"/>
      <c r="M164" s="4"/>
      <c r="O164" s="1" t="s">
        <v>38</v>
      </c>
      <c r="P164" s="1"/>
      <c r="S164" s="4">
        <f t="shared" si="37"/>
        <v>1.1986912170398409</v>
      </c>
      <c r="T164" s="4">
        <f t="shared" si="38"/>
        <v>2.0455469920787839</v>
      </c>
    </row>
    <row r="165" spans="8:20" x14ac:dyDescent="0.2">
      <c r="H165" s="4">
        <v>18.661000000000001</v>
      </c>
      <c r="I165" s="4">
        <v>15.577999999999999</v>
      </c>
      <c r="J165" s="4">
        <v>38.128999999999998</v>
      </c>
      <c r="K165" s="4"/>
      <c r="L165" s="4"/>
      <c r="M165" s="4"/>
      <c r="O165" s="1" t="s">
        <v>38</v>
      </c>
      <c r="P165" s="1"/>
      <c r="S165" s="4">
        <f t="shared" si="37"/>
        <v>1.1979073051739635</v>
      </c>
      <c r="T165" s="4">
        <f t="shared" si="38"/>
        <v>2.0432452708858042</v>
      </c>
    </row>
  </sheetData>
  <mergeCells count="1">
    <mergeCell ref="B82:G8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ECA64-1469-462B-AF99-1BE2205BE767}">
  <dimension ref="A1:L21"/>
  <sheetViews>
    <sheetView workbookViewId="0"/>
  </sheetViews>
  <sheetFormatPr defaultRowHeight="12.75" x14ac:dyDescent="0.2"/>
  <cols>
    <col min="1" max="1" width="10.140625" bestFit="1" customWidth="1"/>
    <col min="3" max="3" width="14.5703125" customWidth="1"/>
    <col min="4" max="4" width="14.42578125" customWidth="1"/>
    <col min="5" max="5" width="14.28515625" customWidth="1"/>
    <col min="6" max="6" width="9.85546875" customWidth="1"/>
    <col min="7" max="7" width="9.7109375" customWidth="1"/>
    <col min="8" max="8" width="10" customWidth="1"/>
  </cols>
  <sheetData>
    <row r="1" spans="1:12" ht="14.25" x14ac:dyDescent="0.2">
      <c r="A1" s="41" t="s">
        <v>40</v>
      </c>
      <c r="C1" s="42" t="s">
        <v>0</v>
      </c>
      <c r="D1" s="42" t="s">
        <v>1</v>
      </c>
      <c r="E1" s="42" t="s">
        <v>2</v>
      </c>
      <c r="F1" s="5" t="s">
        <v>44</v>
      </c>
      <c r="G1" s="5" t="s">
        <v>44</v>
      </c>
      <c r="H1" s="5" t="s">
        <v>44</v>
      </c>
      <c r="J1" s="58" t="s">
        <v>163</v>
      </c>
      <c r="K1" s="59"/>
      <c r="L1" s="60"/>
    </row>
    <row r="2" spans="1:12" x14ac:dyDescent="0.2">
      <c r="A2" s="28">
        <v>43345</v>
      </c>
      <c r="B2" s="20" t="s">
        <v>182</v>
      </c>
      <c r="C2" s="33">
        <v>16.935975273077741</v>
      </c>
      <c r="D2" s="33">
        <v>15.495573456707492</v>
      </c>
      <c r="E2" s="33">
        <v>36.715511332117394</v>
      </c>
      <c r="F2" s="31">
        <v>2.7303391118962132E-2</v>
      </c>
      <c r="G2" s="31">
        <v>8.1663822355987294E-4</v>
      </c>
      <c r="H2" s="31">
        <v>7.8673948594235651E-3</v>
      </c>
      <c r="J2" s="50">
        <v>16.9406</v>
      </c>
      <c r="K2" s="50">
        <v>15.495699999999999</v>
      </c>
      <c r="L2" s="50">
        <v>36.718400000000003</v>
      </c>
    </row>
    <row r="3" spans="1:12" x14ac:dyDescent="0.2">
      <c r="A3" s="28">
        <v>43348</v>
      </c>
      <c r="B3" s="20" t="s">
        <v>183</v>
      </c>
      <c r="C3" s="33">
        <v>16.93810828381153</v>
      </c>
      <c r="D3" s="33">
        <v>15.493506033241925</v>
      </c>
      <c r="E3" s="33">
        <v>36.716001755183861</v>
      </c>
      <c r="F3" s="20">
        <v>0.01</v>
      </c>
      <c r="G3" s="20">
        <v>0.01</v>
      </c>
      <c r="H3" s="20">
        <v>0.01</v>
      </c>
      <c r="J3" s="51"/>
      <c r="K3" s="51"/>
      <c r="L3" s="51"/>
    </row>
    <row r="4" spans="1:12" x14ac:dyDescent="0.2">
      <c r="A4" s="28">
        <v>43377</v>
      </c>
      <c r="B4" s="20" t="s">
        <v>184</v>
      </c>
      <c r="C4" s="33">
        <v>16.935613417080514</v>
      </c>
      <c r="D4" s="33">
        <v>15.48942968388601</v>
      </c>
      <c r="E4" s="33">
        <v>36.706434163598274</v>
      </c>
      <c r="F4" s="31">
        <v>2.9440025413061503E-2</v>
      </c>
      <c r="G4" s="31">
        <v>4.0473066777254096E-2</v>
      </c>
      <c r="H4" s="31">
        <v>3.2593431195410472E-2</v>
      </c>
    </row>
    <row r="5" spans="1:12" x14ac:dyDescent="0.2">
      <c r="A5" s="28">
        <v>43378</v>
      </c>
      <c r="B5" s="20" t="s">
        <v>185</v>
      </c>
      <c r="C5" s="33">
        <v>16.940306257638898</v>
      </c>
      <c r="D5" s="33">
        <v>15.497952292625998</v>
      </c>
      <c r="E5" s="33">
        <v>36.725718547567006</v>
      </c>
      <c r="F5" s="31">
        <v>1.7339699172618836E-3</v>
      </c>
      <c r="G5" s="31">
        <v>1.4533896197411555E-2</v>
      </c>
      <c r="H5" s="31">
        <v>1.9929567436398763E-2</v>
      </c>
    </row>
    <row r="6" spans="1:12" x14ac:dyDescent="0.2">
      <c r="A6" s="28">
        <v>43577</v>
      </c>
      <c r="B6" s="20" t="s">
        <v>186</v>
      </c>
      <c r="C6" s="33">
        <v>16.94555734791696</v>
      </c>
      <c r="D6" s="33">
        <v>15.499623377370794</v>
      </c>
      <c r="E6" s="33">
        <v>36.726656678442403</v>
      </c>
      <c r="F6" s="31">
        <v>2.9258837855599861E-2</v>
      </c>
      <c r="G6" s="31">
        <v>2.5315931200504325E-2</v>
      </c>
      <c r="H6" s="31">
        <v>2.2483959617730954E-2</v>
      </c>
    </row>
    <row r="7" spans="1:12" x14ac:dyDescent="0.2">
      <c r="A7" s="28">
        <v>43579</v>
      </c>
      <c r="B7" s="20" t="s">
        <v>187</v>
      </c>
      <c r="C7" s="33">
        <v>16.93674182925524</v>
      </c>
      <c r="D7" s="33">
        <v>15.490173473315272</v>
      </c>
      <c r="E7" s="33">
        <v>36.707799894738734</v>
      </c>
      <c r="F7" s="31">
        <v>2.2777293237499687E-2</v>
      </c>
      <c r="G7" s="31">
        <v>3.5671266065724551E-2</v>
      </c>
      <c r="H7" s="31">
        <v>2.8872814544302322E-2</v>
      </c>
    </row>
    <row r="8" spans="1:12" x14ac:dyDescent="0.2">
      <c r="A8" s="28">
        <v>43868</v>
      </c>
      <c r="B8" s="20" t="s">
        <v>188</v>
      </c>
      <c r="C8" s="33">
        <v>16.938764776652889</v>
      </c>
      <c r="D8" s="33">
        <v>15.492828830092002</v>
      </c>
      <c r="E8" s="33">
        <v>36.709859738631096</v>
      </c>
      <c r="F8" s="31">
        <v>1.0833871055197463E-2</v>
      </c>
      <c r="G8" s="31">
        <v>1.8530533822629456E-2</v>
      </c>
      <c r="H8" s="31">
        <v>2.3261511029421457E-2</v>
      </c>
    </row>
    <row r="9" spans="1:12" x14ac:dyDescent="0.2">
      <c r="A9" s="28">
        <v>43872</v>
      </c>
      <c r="B9" s="20" t="s">
        <v>189</v>
      </c>
      <c r="C9" s="33">
        <v>16.93739777551184</v>
      </c>
      <c r="D9" s="33">
        <v>15.491780760358736</v>
      </c>
      <c r="E9" s="33">
        <v>36.719320347320277</v>
      </c>
      <c r="F9" s="31">
        <v>1.8904449485938744E-2</v>
      </c>
      <c r="G9" s="31">
        <v>2.5295632591577535E-2</v>
      </c>
      <c r="H9" s="31">
        <v>2.5064702878080441E-3</v>
      </c>
    </row>
    <row r="10" spans="1:12" x14ac:dyDescent="0.2">
      <c r="A10" s="28">
        <v>43873</v>
      </c>
      <c r="B10" s="20" t="s">
        <v>190</v>
      </c>
      <c r="C10" s="33">
        <v>16.939806978598231</v>
      </c>
      <c r="D10" s="33">
        <v>15.496504539385082</v>
      </c>
      <c r="E10" s="33">
        <v>36.718454018648153</v>
      </c>
      <c r="F10" s="31">
        <v>4.681297968291866E-3</v>
      </c>
      <c r="G10" s="31">
        <v>5.1918822622665254E-3</v>
      </c>
      <c r="H10" s="31">
        <v>1.4711591032049519E-4</v>
      </c>
    </row>
    <row r="11" spans="1:12" x14ac:dyDescent="0.2">
      <c r="A11" s="28">
        <v>43873</v>
      </c>
      <c r="B11" s="20" t="s">
        <v>191</v>
      </c>
      <c r="C11" s="33">
        <v>16.937935828078583</v>
      </c>
      <c r="D11" s="33">
        <v>15.491343189529491</v>
      </c>
      <c r="E11" s="33">
        <v>36.711203407066783</v>
      </c>
      <c r="F11" s="31">
        <v>1.572778667257993E-2</v>
      </c>
      <c r="G11" s="31">
        <v>2.812020781628E-2</v>
      </c>
      <c r="H11" s="31">
        <v>1.9601339512414686E-2</v>
      </c>
    </row>
    <row r="12" spans="1:12" x14ac:dyDescent="0.2">
      <c r="A12" s="28">
        <v>44150</v>
      </c>
      <c r="B12" s="20" t="s">
        <v>192</v>
      </c>
      <c r="C12" s="33">
        <v>16.94366189533984</v>
      </c>
      <c r="D12" s="33">
        <v>15.497168910630828</v>
      </c>
      <c r="E12" s="33">
        <v>36.730078327646034</v>
      </c>
      <c r="F12" s="31">
        <v>1.807266954374093E-2</v>
      </c>
      <c r="G12" s="31">
        <v>9.479023287997046E-3</v>
      </c>
      <c r="H12" s="31">
        <v>3.1800053348784829E-2</v>
      </c>
    </row>
    <row r="13" spans="1:12" x14ac:dyDescent="0.2">
      <c r="A13" s="28">
        <v>44150</v>
      </c>
      <c r="B13" s="20" t="s">
        <v>193</v>
      </c>
      <c r="C13" s="33">
        <v>16.939570200373339</v>
      </c>
      <c r="D13" s="33">
        <v>15.495807033300899</v>
      </c>
      <c r="E13" s="33">
        <v>36.712222199908197</v>
      </c>
      <c r="F13" s="31">
        <v>6.0790699726147443E-3</v>
      </c>
      <c r="G13" s="31">
        <v>6.9072666124085917E-4</v>
      </c>
      <c r="H13" s="31">
        <v>1.6826222920968453E-2</v>
      </c>
    </row>
    <row r="14" spans="1:12" x14ac:dyDescent="0.2">
      <c r="A14" s="28">
        <v>44173</v>
      </c>
      <c r="B14" s="20" t="s">
        <v>194</v>
      </c>
      <c r="C14" s="33">
        <v>16.942312251932908</v>
      </c>
      <c r="D14" s="33">
        <v>15.496264880484048</v>
      </c>
      <c r="E14" s="33">
        <v>36.721127474092647</v>
      </c>
      <c r="F14" s="31">
        <v>1.0106875820924314E-2</v>
      </c>
      <c r="G14" s="31">
        <v>3.6453350810598255E-3</v>
      </c>
      <c r="H14" s="31">
        <v>7.4278094820437795E-3</v>
      </c>
    </row>
    <row r="15" spans="1:12" x14ac:dyDescent="0.2">
      <c r="A15" s="28">
        <v>44174</v>
      </c>
      <c r="B15" s="20" t="s">
        <v>195</v>
      </c>
      <c r="C15" s="33">
        <v>16.946018255291204</v>
      </c>
      <c r="D15" s="33">
        <v>15.49533727744398</v>
      </c>
      <c r="E15" s="33">
        <v>36.724694958935082</v>
      </c>
      <c r="F15" s="31">
        <v>3.1978731252463338E-2</v>
      </c>
      <c r="G15" s="31">
        <v>2.3408223014428297E-3</v>
      </c>
      <c r="H15" s="31">
        <v>1.7142411927490588E-2</v>
      </c>
    </row>
    <row r="17" spans="1:8" x14ac:dyDescent="0.2">
      <c r="A17" s="49" t="s">
        <v>179</v>
      </c>
      <c r="B17" s="46"/>
      <c r="C17" s="47">
        <f>AVERAGE(C2:C15)</f>
        <v>16.939840740754267</v>
      </c>
      <c r="D17" s="47">
        <f t="shared" ref="D17:H17" si="0">AVERAGE(D2:D15)</f>
        <v>15.494520981312323</v>
      </c>
      <c r="E17" s="47">
        <f t="shared" si="0"/>
        <v>36.717505917421136</v>
      </c>
      <c r="F17" s="47">
        <f t="shared" si="0"/>
        <v>1.6921304951009741E-2</v>
      </c>
      <c r="G17" s="47">
        <f t="shared" si="0"/>
        <v>1.5721783020639177E-2</v>
      </c>
      <c r="H17" s="47">
        <f t="shared" si="0"/>
        <v>1.7175721576608453E-2</v>
      </c>
    </row>
    <row r="18" spans="1:8" x14ac:dyDescent="0.2">
      <c r="A18" s="49" t="s">
        <v>180</v>
      </c>
      <c r="B18" s="46"/>
      <c r="C18" s="47">
        <f>STDEV(C2:C15)</f>
        <v>3.3742594252289086E-3</v>
      </c>
      <c r="D18" s="47">
        <f t="shared" ref="D18:E18" si="1">STDEV(D2:D15)</f>
        <v>3.0577308723232885E-3</v>
      </c>
      <c r="E18" s="47">
        <f t="shared" si="1"/>
        <v>7.480092058575253E-3</v>
      </c>
      <c r="F18" s="46"/>
      <c r="G18" s="46"/>
      <c r="H18" s="46"/>
    </row>
    <row r="19" spans="1:8" x14ac:dyDescent="0.2">
      <c r="A19" s="49" t="s">
        <v>181</v>
      </c>
      <c r="B19" s="46"/>
      <c r="C19" s="47">
        <f>(C18/C17)*100</f>
        <v>1.9919074074356769E-2</v>
      </c>
      <c r="D19" s="47">
        <f t="shared" ref="D19:E19" si="2">(D18/D17)*100</f>
        <v>1.9734271721024259E-2</v>
      </c>
      <c r="E19" s="47">
        <f t="shared" si="2"/>
        <v>2.0372004774502451E-2</v>
      </c>
      <c r="F19" s="46"/>
      <c r="G19" s="46"/>
      <c r="H19" s="46"/>
    </row>
    <row r="20" spans="1:8" x14ac:dyDescent="0.2">
      <c r="A20" s="49" t="s">
        <v>196</v>
      </c>
      <c r="B20" s="46"/>
      <c r="C20" s="47">
        <f>ABS(C17-J2)</f>
        <v>7.592592457328351E-4</v>
      </c>
      <c r="D20" s="47">
        <f t="shared" ref="D20:E20" si="3">ABS(D17-K2)</f>
        <v>1.1790186876758924E-3</v>
      </c>
      <c r="E20" s="47">
        <f t="shared" si="3"/>
        <v>8.9408257886702813E-4</v>
      </c>
      <c r="F20" s="46"/>
      <c r="G20" s="46"/>
      <c r="H20" s="46"/>
    </row>
    <row r="21" spans="1:8" x14ac:dyDescent="0.2">
      <c r="A21" s="49" t="s">
        <v>200</v>
      </c>
      <c r="B21" s="46"/>
      <c r="C21" s="46"/>
      <c r="D21" s="46"/>
      <c r="E21" s="46"/>
      <c r="F21" s="46"/>
      <c r="G21" s="46"/>
      <c r="H21" s="46"/>
    </row>
  </sheetData>
  <mergeCells count="1">
    <mergeCell ref="J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1C939-2290-4576-B9B4-AF0BBAC613EC}">
  <dimension ref="A1:P27"/>
  <sheetViews>
    <sheetView workbookViewId="0"/>
  </sheetViews>
  <sheetFormatPr defaultRowHeight="12.75" x14ac:dyDescent="0.2"/>
  <cols>
    <col min="1" max="1" width="10.140625" style="1" bestFit="1" customWidth="1"/>
    <col min="2" max="3" width="8.85546875" style="1"/>
    <col min="4" max="6" width="12.7109375" style="1" customWidth="1"/>
    <col min="7" max="16" width="8.85546875" style="1"/>
  </cols>
  <sheetData>
    <row r="1" spans="1:13" ht="14.25" x14ac:dyDescent="0.2">
      <c r="A1" s="41" t="s">
        <v>45</v>
      </c>
      <c r="D1" s="6" t="s">
        <v>0</v>
      </c>
      <c r="E1" s="6" t="s">
        <v>1</v>
      </c>
      <c r="F1" s="6" t="s">
        <v>2</v>
      </c>
      <c r="G1" s="5" t="s">
        <v>44</v>
      </c>
      <c r="H1" s="5" t="s">
        <v>44</v>
      </c>
      <c r="I1" s="5" t="s">
        <v>44</v>
      </c>
      <c r="K1" s="46" t="b">
        <v>1</v>
      </c>
      <c r="L1" s="46"/>
      <c r="M1" s="46"/>
    </row>
    <row r="2" spans="1:13" x14ac:dyDescent="0.2">
      <c r="A2" s="3">
        <v>43345</v>
      </c>
      <c r="B2" s="1" t="s">
        <v>182</v>
      </c>
      <c r="D2" s="4">
        <v>17.840780326902543</v>
      </c>
      <c r="E2" s="4">
        <v>15.560027895025286</v>
      </c>
      <c r="F2" s="4">
        <v>37.550700286185972</v>
      </c>
      <c r="G2" s="8">
        <v>0.44863355439331731</v>
      </c>
      <c r="H2" s="8">
        <v>8.9754560648714801E-2</v>
      </c>
      <c r="I2" s="8">
        <v>0.52934358659766689</v>
      </c>
      <c r="K2" s="47">
        <v>17.920999999999999</v>
      </c>
      <c r="L2" s="47">
        <v>15.574</v>
      </c>
      <c r="M2" s="47">
        <v>37.75</v>
      </c>
    </row>
    <row r="3" spans="1:13" x14ac:dyDescent="0.2">
      <c r="A3" s="3">
        <v>43348</v>
      </c>
      <c r="B3" s="1" t="s">
        <v>183</v>
      </c>
      <c r="D3" s="4">
        <v>17.86917028562473</v>
      </c>
      <c r="E3" s="4">
        <v>15.552978992094081</v>
      </c>
      <c r="F3" s="4">
        <v>37.5774334474239</v>
      </c>
      <c r="G3" s="8">
        <v>0.28963100181776646</v>
      </c>
      <c r="H3" s="8">
        <v>0.1350661618093929</v>
      </c>
      <c r="I3" s="8">
        <v>0.4581771731185984</v>
      </c>
    </row>
    <row r="4" spans="1:13" x14ac:dyDescent="0.2">
      <c r="A4" s="3">
        <v>43377</v>
      </c>
      <c r="B4" s="1" t="s">
        <v>184</v>
      </c>
      <c r="D4" s="4">
        <v>17.913382432244365</v>
      </c>
      <c r="E4" s="4">
        <v>15.566482771342521</v>
      </c>
      <c r="F4" s="4">
        <v>37.78296847450536</v>
      </c>
      <c r="G4" s="8">
        <v>4.2515412509410828E-2</v>
      </c>
      <c r="H4" s="8">
        <v>4.827946125739941E-2</v>
      </c>
      <c r="I4" s="8">
        <v>8.7295588062284685E-2</v>
      </c>
    </row>
    <row r="5" spans="1:13" x14ac:dyDescent="0.2">
      <c r="A5" s="3">
        <v>43378</v>
      </c>
      <c r="B5" s="1" t="s">
        <v>185</v>
      </c>
      <c r="D5" s="4">
        <v>17.963022035193291</v>
      </c>
      <c r="E5" s="4">
        <v>15.622751803816339</v>
      </c>
      <c r="F5" s="4">
        <v>37.927894472475906</v>
      </c>
      <c r="G5" s="8">
        <v>0.23421028530234445</v>
      </c>
      <c r="H5" s="8">
        <v>0.31254410153287282</v>
      </c>
      <c r="I5" s="8">
        <v>0.47013589296041014</v>
      </c>
    </row>
    <row r="6" spans="1:13" x14ac:dyDescent="0.2">
      <c r="A6" s="3">
        <v>43577</v>
      </c>
      <c r="B6" s="1" t="s">
        <v>186</v>
      </c>
      <c r="D6" s="4">
        <v>17.885287517438503</v>
      </c>
      <c r="E6" s="4">
        <v>15.596391751806546</v>
      </c>
      <c r="F6" s="4">
        <v>37.81660267098141</v>
      </c>
      <c r="G6" s="8">
        <v>0.19947604198901608</v>
      </c>
      <c r="H6" s="8">
        <v>0.14367321389375134</v>
      </c>
      <c r="I6" s="8">
        <v>0.17627541434249711</v>
      </c>
    </row>
    <row r="7" spans="1:13" x14ac:dyDescent="0.2">
      <c r="A7" s="3">
        <v>43579</v>
      </c>
      <c r="B7" s="1" t="s">
        <v>187</v>
      </c>
      <c r="D7" s="4">
        <v>17.813652327045514</v>
      </c>
      <c r="E7" s="4">
        <v>15.54559163913324</v>
      </c>
      <c r="F7" s="4">
        <v>37.621479962168237</v>
      </c>
      <c r="G7" s="8">
        <v>0.60080435075754457</v>
      </c>
      <c r="H7" s="8">
        <v>0.18257540906183048</v>
      </c>
      <c r="I7" s="8">
        <v>0.34103095201599221</v>
      </c>
    </row>
    <row r="8" spans="1:13" x14ac:dyDescent="0.2">
      <c r="A8" s="3">
        <v>43868</v>
      </c>
      <c r="B8" s="1" t="s">
        <v>188</v>
      </c>
      <c r="D8" s="4">
        <v>17.862127861589403</v>
      </c>
      <c r="E8" s="4">
        <v>15.601132791135949</v>
      </c>
      <c r="F8" s="4">
        <v>37.808292555279486</v>
      </c>
      <c r="G8" s="8">
        <v>0.32904970542718193</v>
      </c>
      <c r="H8" s="8">
        <v>0.17406688412672464</v>
      </c>
      <c r="I8" s="8">
        <v>0.15429823334570075</v>
      </c>
    </row>
    <row r="9" spans="1:13" x14ac:dyDescent="0.2">
      <c r="A9" s="3">
        <v>43872</v>
      </c>
      <c r="B9" s="1" t="s">
        <v>189</v>
      </c>
      <c r="D9" s="4">
        <v>17.921032059261019</v>
      </c>
      <c r="E9" s="4">
        <v>15.582132773810144</v>
      </c>
      <c r="F9" s="4">
        <v>37.810123050539978</v>
      </c>
      <c r="G9" s="8">
        <v>1.788919833960113E-4</v>
      </c>
      <c r="H9" s="8">
        <v>5.2206567927975123E-2</v>
      </c>
      <c r="I9" s="8">
        <v>0.15913963109817539</v>
      </c>
    </row>
    <row r="10" spans="1:13" x14ac:dyDescent="0.2">
      <c r="A10" s="3">
        <v>43873</v>
      </c>
      <c r="B10" s="1" t="s">
        <v>190</v>
      </c>
      <c r="D10" s="4">
        <v>17.888989329823552</v>
      </c>
      <c r="E10" s="4">
        <v>15.571603687610864</v>
      </c>
      <c r="F10" s="4">
        <v>37.759277122137092</v>
      </c>
      <c r="G10" s="8">
        <v>0.17878067419466079</v>
      </c>
      <c r="H10" s="8">
        <v>1.53878050537782E-2</v>
      </c>
      <c r="I10" s="8">
        <v>2.4572138658105737E-2</v>
      </c>
    </row>
    <row r="11" spans="1:13" x14ac:dyDescent="0.2">
      <c r="A11" s="3">
        <v>43873</v>
      </c>
      <c r="B11" s="1" t="s">
        <v>191</v>
      </c>
      <c r="D11" s="4">
        <v>17.905734877684427</v>
      </c>
      <c r="E11" s="4">
        <v>15.559054317654747</v>
      </c>
      <c r="F11" s="4">
        <v>37.759505969828652</v>
      </c>
      <c r="G11" s="8">
        <v>8.5216374686047425E-2</v>
      </c>
      <c r="H11" s="8">
        <v>9.6011667809784193E-2</v>
      </c>
      <c r="I11" s="8">
        <v>2.5178206919934637E-2</v>
      </c>
    </row>
    <row r="12" spans="1:13" x14ac:dyDescent="0.2">
      <c r="A12" s="41" t="s">
        <v>199</v>
      </c>
      <c r="D12" s="4"/>
      <c r="E12" s="4"/>
      <c r="F12" s="4"/>
      <c r="G12" s="8"/>
      <c r="H12" s="8"/>
      <c r="I12" s="8"/>
      <c r="K12" s="46" t="b">
        <v>1</v>
      </c>
      <c r="L12" s="46"/>
      <c r="M12" s="46"/>
    </row>
    <row r="13" spans="1:13" x14ac:dyDescent="0.2">
      <c r="A13" s="3">
        <v>44150</v>
      </c>
      <c r="B13" s="1" t="s">
        <v>192</v>
      </c>
      <c r="D13" s="4">
        <v>17.156610720232504</v>
      </c>
      <c r="E13" s="4">
        <v>15.438362565044567</v>
      </c>
      <c r="F13" s="4">
        <v>37.066631897284623</v>
      </c>
      <c r="G13" s="8">
        <v>0.31881456418926618</v>
      </c>
      <c r="H13" s="8">
        <v>8.8262286261247686E-3</v>
      </c>
      <c r="I13" s="8">
        <v>0.31515051224290747</v>
      </c>
      <c r="K13" s="47">
        <v>17.102</v>
      </c>
      <c r="L13" s="47">
        <v>15.436999999999999</v>
      </c>
      <c r="M13" s="47">
        <v>36.950000000000003</v>
      </c>
    </row>
    <row r="14" spans="1:13" x14ac:dyDescent="0.2">
      <c r="A14" s="3">
        <v>44150</v>
      </c>
      <c r="B14" s="1" t="s">
        <v>193</v>
      </c>
      <c r="D14" s="4">
        <v>17.180036517983449</v>
      </c>
      <c r="E14" s="4">
        <v>15.490789871324905</v>
      </c>
      <c r="F14" s="4">
        <v>37.059347182359161</v>
      </c>
      <c r="G14" s="8">
        <v>0.45526185670161756</v>
      </c>
      <c r="H14" s="8">
        <v>0.34784167603762473</v>
      </c>
      <c r="I14" s="8">
        <v>0.29549560027796723</v>
      </c>
    </row>
    <row r="15" spans="1:13" x14ac:dyDescent="0.2">
      <c r="A15" s="3">
        <v>44173</v>
      </c>
      <c r="B15" s="1" t="s">
        <v>194</v>
      </c>
      <c r="D15" s="4">
        <v>17.112810352088871</v>
      </c>
      <c r="E15" s="4">
        <v>15.409227550943873</v>
      </c>
      <c r="F15" s="4">
        <v>36.894362445562912</v>
      </c>
      <c r="G15" s="8">
        <v>6.3191068298358494E-2</v>
      </c>
      <c r="H15" s="8">
        <v>0.18007031174401342</v>
      </c>
      <c r="I15" s="8">
        <v>0.15068869875640434</v>
      </c>
    </row>
    <row r="16" spans="1:13" x14ac:dyDescent="0.2">
      <c r="A16" s="3">
        <v>44174</v>
      </c>
      <c r="B16" s="1" t="s">
        <v>195</v>
      </c>
      <c r="D16" s="4">
        <v>17.189063468765273</v>
      </c>
      <c r="E16" s="4">
        <v>15.502753161238401</v>
      </c>
      <c r="F16" s="4">
        <v>37.14611419268838</v>
      </c>
      <c r="G16" s="8">
        <v>0.50779101000805094</v>
      </c>
      <c r="H16" s="8">
        <v>0.42503998590898517</v>
      </c>
      <c r="I16" s="8">
        <v>0.52935081636906933</v>
      </c>
    </row>
    <row r="19" spans="1:9" x14ac:dyDescent="0.2">
      <c r="A19" s="49" t="s">
        <v>197</v>
      </c>
      <c r="B19" s="46"/>
      <c r="C19" s="46"/>
      <c r="D19" s="46"/>
      <c r="E19" s="46"/>
      <c r="F19" s="46"/>
      <c r="G19" s="46"/>
      <c r="H19" s="46"/>
      <c r="I19" s="46"/>
    </row>
    <row r="20" spans="1:9" x14ac:dyDescent="0.2">
      <c r="A20" s="49" t="s">
        <v>179</v>
      </c>
      <c r="B20" s="46"/>
      <c r="C20" s="46"/>
      <c r="D20" s="47">
        <f>AVERAGE(D2:D11)</f>
        <v>17.886317905280734</v>
      </c>
      <c r="E20" s="47">
        <f t="shared" ref="E20:I20" si="0">AVERAGE(E2:E11)</f>
        <v>15.575814842342973</v>
      </c>
      <c r="F20" s="47">
        <f t="shared" si="0"/>
        <v>37.741427801152597</v>
      </c>
      <c r="G20" s="48">
        <f t="shared" si="0"/>
        <v>0.2408496293060686</v>
      </c>
      <c r="H20" s="48">
        <f t="shared" si="0"/>
        <v>0.12495658331222237</v>
      </c>
      <c r="I20" s="48">
        <f t="shared" si="0"/>
        <v>0.2425446817119366</v>
      </c>
    </row>
    <row r="21" spans="1:9" x14ac:dyDescent="0.2">
      <c r="A21" s="49" t="s">
        <v>198</v>
      </c>
      <c r="B21" s="46"/>
      <c r="C21" s="46"/>
      <c r="D21" s="47">
        <f>STDEV(D2:D11)</f>
        <v>4.273881667362809E-2</v>
      </c>
      <c r="E21" s="47">
        <f t="shared" ref="E21:F21" si="1">STDEV(E2:E11)</f>
        <v>2.4443323742327099E-2</v>
      </c>
      <c r="F21" s="47">
        <f t="shared" si="1"/>
        <v>0.12001883013518304</v>
      </c>
      <c r="G21" s="46"/>
      <c r="H21" s="46"/>
      <c r="I21" s="46"/>
    </row>
    <row r="22" spans="1:9" x14ac:dyDescent="0.2">
      <c r="A22" s="49" t="s">
        <v>196</v>
      </c>
      <c r="B22" s="46"/>
      <c r="C22" s="46"/>
      <c r="D22" s="48">
        <f>ABS(D20-K2)</f>
        <v>3.4682094719265422E-2</v>
      </c>
      <c r="E22" s="48">
        <f t="shared" ref="E22:F22" si="2">ABS(E20-L2)</f>
        <v>1.8148423429735772E-3</v>
      </c>
      <c r="F22" s="48">
        <f t="shared" si="2"/>
        <v>8.5721988474034561E-3</v>
      </c>
      <c r="G22" s="46"/>
      <c r="H22" s="46"/>
      <c r="I22" s="46"/>
    </row>
    <row r="24" spans="1:9" x14ac:dyDescent="0.2">
      <c r="A24" s="49" t="s">
        <v>199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49" t="s">
        <v>179</v>
      </c>
      <c r="B25" s="46"/>
      <c r="C25" s="46"/>
      <c r="D25" s="47">
        <f>AVERAGE(D13:D16)</f>
        <v>17.159630264767525</v>
      </c>
      <c r="E25" s="47">
        <f t="shared" ref="E25:I25" si="3">AVERAGE(E13:E16)</f>
        <v>15.460283287137937</v>
      </c>
      <c r="F25" s="47">
        <f t="shared" si="3"/>
        <v>37.041613929473769</v>
      </c>
      <c r="G25" s="48">
        <f t="shared" si="3"/>
        <v>0.33626462479932329</v>
      </c>
      <c r="H25" s="48">
        <f t="shared" si="3"/>
        <v>0.24044455057918701</v>
      </c>
      <c r="I25" s="48">
        <f t="shared" si="3"/>
        <v>0.32267140691158708</v>
      </c>
    </row>
    <row r="26" spans="1:9" x14ac:dyDescent="0.2">
      <c r="A26" s="49" t="s">
        <v>198</v>
      </c>
      <c r="B26" s="46"/>
      <c r="C26" s="46"/>
      <c r="D26" s="47">
        <f>STDEV(D13:D16)</f>
        <v>3.4078099224776698E-2</v>
      </c>
      <c r="E26" s="47">
        <f t="shared" ref="E26:F26" si="4">STDEV(E13:E16)</f>
        <v>4.405128882064021E-2</v>
      </c>
      <c r="F26" s="47">
        <f t="shared" si="4"/>
        <v>0.1057413061787343</v>
      </c>
      <c r="G26" s="47"/>
      <c r="H26" s="47"/>
      <c r="I26" s="47"/>
    </row>
    <row r="27" spans="1:9" x14ac:dyDescent="0.2">
      <c r="A27" s="49" t="s">
        <v>196</v>
      </c>
      <c r="B27" s="46"/>
      <c r="C27" s="46"/>
      <c r="D27" s="48">
        <f>ABS(D25-K13)</f>
        <v>5.7630264767524864E-2</v>
      </c>
      <c r="E27" s="48">
        <f t="shared" ref="E27:F27" si="5">ABS(E25-L13)</f>
        <v>2.3283287137937592E-2</v>
      </c>
      <c r="F27" s="48">
        <f t="shared" si="5"/>
        <v>9.161392947376612E-2</v>
      </c>
      <c r="G27" s="46"/>
      <c r="H27" s="46"/>
      <c r="I27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FD79-DBDE-4F30-9244-FDE11BBFEF5C}">
  <dimension ref="A1:R18"/>
  <sheetViews>
    <sheetView workbookViewId="0"/>
  </sheetViews>
  <sheetFormatPr defaultRowHeight="12.75" x14ac:dyDescent="0.2"/>
  <cols>
    <col min="1" max="1" width="10.140625" style="1" bestFit="1" customWidth="1"/>
    <col min="2" max="2" width="8.85546875" style="1"/>
    <col min="3" max="3" width="9.42578125" style="1" customWidth="1"/>
    <col min="4" max="9" width="12.7109375" style="1" customWidth="1"/>
    <col min="10" max="12" width="9.5703125" style="1" bestFit="1" customWidth="1"/>
    <col min="13" max="13" width="8.85546875" style="1"/>
    <col min="14" max="14" width="10" style="1" customWidth="1"/>
    <col min="15" max="16" width="9.7109375" style="1" customWidth="1"/>
    <col min="17" max="18" width="8.85546875" style="1"/>
  </cols>
  <sheetData>
    <row r="1" spans="1:16" ht="14.25" x14ac:dyDescent="0.2">
      <c r="A1" s="41" t="s">
        <v>46</v>
      </c>
      <c r="C1" s="61"/>
      <c r="D1" s="6" t="s">
        <v>0</v>
      </c>
      <c r="E1" s="6" t="s">
        <v>1</v>
      </c>
      <c r="F1" s="6" t="s">
        <v>2</v>
      </c>
      <c r="G1" s="6" t="s">
        <v>0</v>
      </c>
      <c r="H1" s="6" t="s">
        <v>1</v>
      </c>
      <c r="I1" s="6" t="s">
        <v>2</v>
      </c>
      <c r="J1" s="5" t="s">
        <v>44</v>
      </c>
      <c r="K1" s="5" t="s">
        <v>44</v>
      </c>
      <c r="L1" s="5" t="s">
        <v>44</v>
      </c>
      <c r="N1" s="1" t="s">
        <v>201</v>
      </c>
      <c r="O1" s="1" t="s">
        <v>202</v>
      </c>
      <c r="P1" s="1" t="s">
        <v>203</v>
      </c>
    </row>
    <row r="2" spans="1:16" x14ac:dyDescent="0.2">
      <c r="A2" s="3">
        <v>43345</v>
      </c>
      <c r="B2" s="1" t="s">
        <v>182</v>
      </c>
      <c r="D2" s="4">
        <v>18.312140810489751</v>
      </c>
      <c r="E2" s="4">
        <v>15.560333007570859</v>
      </c>
      <c r="F2" s="4">
        <v>37.958565345608818</v>
      </c>
      <c r="G2" s="4">
        <v>18.356362697622661</v>
      </c>
      <c r="H2" s="4">
        <v>15.57080853830225</v>
      </c>
      <c r="I2" s="4">
        <v>37.982459630801699</v>
      </c>
      <c r="J2" s="8">
        <v>0.24119821046488113</v>
      </c>
      <c r="K2" s="8">
        <v>6.7299367843319788E-2</v>
      </c>
      <c r="L2" s="8">
        <v>6.2928529606503011E-2</v>
      </c>
      <c r="N2" s="4">
        <f>ABS(D2-G2)</f>
        <v>4.4221887132909643E-2</v>
      </c>
      <c r="O2" s="4">
        <f>ABS(E2-H2)</f>
        <v>1.0475530731390847E-2</v>
      </c>
      <c r="P2" s="4">
        <f>ABS(F2-I2)</f>
        <v>2.3894285192881171E-2</v>
      </c>
    </row>
    <row r="3" spans="1:16" x14ac:dyDescent="0.2">
      <c r="A3" s="3">
        <v>43348</v>
      </c>
      <c r="B3" s="1" t="s">
        <v>183</v>
      </c>
      <c r="D3" s="4">
        <v>18.272212779423683</v>
      </c>
      <c r="E3" s="4">
        <v>15.538200604454149</v>
      </c>
      <c r="F3" s="4">
        <v>37.726414420744838</v>
      </c>
      <c r="G3" s="4">
        <v>18.312139208376152</v>
      </c>
      <c r="H3" s="4">
        <v>15.563069063655139</v>
      </c>
      <c r="I3" s="4">
        <v>37.839814742616227</v>
      </c>
      <c r="J3" s="8">
        <v>0.21827052705913247</v>
      </c>
      <c r="K3" s="8">
        <v>0.15991925388492731</v>
      </c>
      <c r="L3" s="8">
        <v>0.30013492303880029</v>
      </c>
      <c r="N3" s="4">
        <f t="shared" ref="N3:N15" si="0">ABS(D3-G3)</f>
        <v>3.992642895246945E-2</v>
      </c>
      <c r="O3" s="4">
        <f t="shared" ref="O3:O15" si="1">ABS(E3-H3)</f>
        <v>2.486845920098979E-2</v>
      </c>
      <c r="P3" s="4">
        <f t="shared" ref="P3:P15" si="2">ABS(F3-I3)</f>
        <v>0.1134003218713886</v>
      </c>
    </row>
    <row r="4" spans="1:16" x14ac:dyDescent="0.2">
      <c r="A4" s="3">
        <v>43377</v>
      </c>
      <c r="B4" s="1" t="s">
        <v>184</v>
      </c>
      <c r="D4" s="4">
        <v>18.36152548642222</v>
      </c>
      <c r="E4" s="4">
        <v>15.633698774221367</v>
      </c>
      <c r="F4" s="4">
        <v>38.089712797977548</v>
      </c>
      <c r="G4" s="4">
        <v>18.346276383168352</v>
      </c>
      <c r="H4" s="4">
        <v>15.607977852342465</v>
      </c>
      <c r="I4" s="4">
        <v>38.063305676185998</v>
      </c>
      <c r="J4" s="8">
        <v>8.3083717777724275E-2</v>
      </c>
      <c r="K4" s="8">
        <v>0.16465775628080181</v>
      </c>
      <c r="L4" s="8">
        <v>6.9352790790582194E-2</v>
      </c>
      <c r="N4" s="4">
        <f t="shared" si="0"/>
        <v>1.5249103253868412E-2</v>
      </c>
      <c r="O4" s="4">
        <f t="shared" si="1"/>
        <v>2.5720921878901848E-2</v>
      </c>
      <c r="P4" s="4">
        <f t="shared" si="2"/>
        <v>2.6407121791550026E-2</v>
      </c>
    </row>
    <row r="5" spans="1:16" x14ac:dyDescent="0.2">
      <c r="A5" s="3">
        <v>43378</v>
      </c>
      <c r="B5" s="1" t="s">
        <v>185</v>
      </c>
      <c r="D5" s="4">
        <v>18.535839248041036</v>
      </c>
      <c r="E5" s="4">
        <v>15.622852240024889</v>
      </c>
      <c r="F5" s="4">
        <v>38.256144934299698</v>
      </c>
      <c r="G5" s="4">
        <v>18.490989135211652</v>
      </c>
      <c r="H5" s="4">
        <v>15.581472522102098</v>
      </c>
      <c r="I5" s="4">
        <v>38.112510246292345</v>
      </c>
      <c r="J5" s="8">
        <v>0.24225738356606985</v>
      </c>
      <c r="K5" s="8">
        <v>0.26521783911833657</v>
      </c>
      <c r="L5" s="8">
        <v>0.37616136533423083</v>
      </c>
      <c r="N5" s="4">
        <f t="shared" si="0"/>
        <v>4.4850112829383448E-2</v>
      </c>
      <c r="O5" s="4">
        <f t="shared" si="1"/>
        <v>4.1379717922790604E-2</v>
      </c>
      <c r="P5" s="4">
        <f t="shared" si="2"/>
        <v>0.14363468800735291</v>
      </c>
    </row>
    <row r="6" spans="1:16" x14ac:dyDescent="0.2">
      <c r="A6" s="3">
        <v>43577</v>
      </c>
      <c r="B6" s="1" t="s">
        <v>186</v>
      </c>
      <c r="D6" s="4">
        <v>18.272756418997972</v>
      </c>
      <c r="E6" s="4">
        <v>15.555490449922145</v>
      </c>
      <c r="F6" s="4">
        <v>37.871575847163719</v>
      </c>
      <c r="G6" s="4">
        <v>18.282189746308667</v>
      </c>
      <c r="H6" s="4">
        <v>15.570400284106606</v>
      </c>
      <c r="I6" s="4">
        <v>37.888824311617249</v>
      </c>
      <c r="J6" s="8">
        <v>5.1611769679739752E-2</v>
      </c>
      <c r="K6" s="8">
        <v>9.5803421735725577E-2</v>
      </c>
      <c r="L6" s="8">
        <v>4.5534248545098424E-2</v>
      </c>
      <c r="N6" s="4">
        <f t="shared" si="0"/>
        <v>9.4333273106954607E-3</v>
      </c>
      <c r="O6" s="4">
        <f t="shared" si="1"/>
        <v>1.4909834184461346E-2</v>
      </c>
      <c r="P6" s="4">
        <f t="shared" si="2"/>
        <v>1.7248464453530232E-2</v>
      </c>
    </row>
    <row r="7" spans="1:16" x14ac:dyDescent="0.2">
      <c r="A7" s="3">
        <v>43579</v>
      </c>
      <c r="B7" s="1" t="s">
        <v>187</v>
      </c>
      <c r="D7" s="4">
        <v>18.177173770860058</v>
      </c>
      <c r="E7" s="4">
        <v>15.490223475664127</v>
      </c>
      <c r="F7" s="4">
        <v>37.637260868624956</v>
      </c>
      <c r="G7" s="4">
        <v>18.231351484662724</v>
      </c>
      <c r="H7" s="4">
        <v>15.499367764004761</v>
      </c>
      <c r="I7" s="4">
        <v>37.749435974393755</v>
      </c>
      <c r="J7" s="8">
        <v>0.29761004282615278</v>
      </c>
      <c r="K7" s="8">
        <v>5.9015223982230108E-2</v>
      </c>
      <c r="L7" s="8">
        <v>0.29759920640212234</v>
      </c>
      <c r="N7" s="4">
        <f t="shared" si="0"/>
        <v>5.4177713802666005E-2</v>
      </c>
      <c r="O7" s="4">
        <f t="shared" si="1"/>
        <v>9.1442883406340769E-3</v>
      </c>
      <c r="P7" s="4">
        <f t="shared" si="2"/>
        <v>0.11217510576879874</v>
      </c>
    </row>
    <row r="8" spans="1:16" x14ac:dyDescent="0.2">
      <c r="A8" s="3">
        <v>43868</v>
      </c>
      <c r="B8" s="1" t="s">
        <v>188</v>
      </c>
      <c r="D8" s="4">
        <v>18.247736700013625</v>
      </c>
      <c r="E8" s="4">
        <v>15.557026236677931</v>
      </c>
      <c r="F8" s="4">
        <v>37.867600946608377</v>
      </c>
      <c r="G8" s="4">
        <v>18.299111075572615</v>
      </c>
      <c r="H8" s="4">
        <v>15.585524307252404</v>
      </c>
      <c r="I8" s="4">
        <v>37.970886308378425</v>
      </c>
      <c r="J8" s="8">
        <v>0.28114258102067013</v>
      </c>
      <c r="K8" s="8">
        <v>0.1830169339166573</v>
      </c>
      <c r="L8" s="8">
        <v>0.27238244197244749</v>
      </c>
      <c r="N8" s="4">
        <f t="shared" si="0"/>
        <v>5.1374375558989271E-2</v>
      </c>
      <c r="O8" s="4">
        <f t="shared" si="1"/>
        <v>2.8498070574473289E-2</v>
      </c>
      <c r="P8" s="4">
        <f t="shared" si="2"/>
        <v>0.10328536177004821</v>
      </c>
    </row>
    <row r="9" spans="1:16" x14ac:dyDescent="0.2">
      <c r="A9" s="3">
        <v>43872</v>
      </c>
      <c r="B9" s="1" t="s">
        <v>189</v>
      </c>
      <c r="D9" s="4">
        <v>18.270488001427974</v>
      </c>
      <c r="E9" s="4">
        <v>15.530030774644215</v>
      </c>
      <c r="F9" s="4">
        <v>37.878355741198725</v>
      </c>
      <c r="G9" s="4">
        <v>18.282986569881594</v>
      </c>
      <c r="H9" s="4">
        <v>15.542450437236093</v>
      </c>
      <c r="I9" s="4">
        <v>37.891313878297126</v>
      </c>
      <c r="J9" s="8">
        <v>6.8385118515815066E-2</v>
      </c>
      <c r="K9" s="8">
        <v>7.9939947551592436E-2</v>
      </c>
      <c r="L9" s="8">
        <v>3.4204021644743031E-2</v>
      </c>
      <c r="N9" s="4">
        <f t="shared" si="0"/>
        <v>1.2498568453619185E-2</v>
      </c>
      <c r="O9" s="4">
        <f t="shared" si="1"/>
        <v>1.2419662591877767E-2</v>
      </c>
      <c r="P9" s="4">
        <f t="shared" si="2"/>
        <v>1.2958137098401323E-2</v>
      </c>
    </row>
    <row r="10" spans="1:16" x14ac:dyDescent="0.2">
      <c r="A10" s="3">
        <v>43873</v>
      </c>
      <c r="B10" s="1" t="s">
        <v>190</v>
      </c>
      <c r="D10" s="4">
        <v>18.306737641532699</v>
      </c>
      <c r="E10" s="4">
        <v>15.563130717831047</v>
      </c>
      <c r="F10" s="4">
        <v>37.89092476126519</v>
      </c>
      <c r="G10" s="4">
        <v>18.380623728471136</v>
      </c>
      <c r="H10" s="4">
        <v>15.578664495760712</v>
      </c>
      <c r="I10" s="4">
        <v>38.036344768794386</v>
      </c>
      <c r="J10" s="8">
        <v>0.40278768589145375</v>
      </c>
      <c r="K10" s="8">
        <v>9.976160862354827E-2</v>
      </c>
      <c r="L10" s="8">
        <v>0.38305080224602245</v>
      </c>
      <c r="N10" s="4">
        <f t="shared" si="0"/>
        <v>7.388608693843679E-2</v>
      </c>
      <c r="O10" s="4">
        <f t="shared" si="1"/>
        <v>1.5533777929665149E-2</v>
      </c>
      <c r="P10" s="4">
        <f t="shared" si="2"/>
        <v>0.14542000752919648</v>
      </c>
    </row>
    <row r="11" spans="1:16" x14ac:dyDescent="0.2">
      <c r="A11" s="3">
        <v>43873</v>
      </c>
      <c r="B11" s="1" t="s">
        <v>191</v>
      </c>
      <c r="D11" s="4">
        <v>18.270094299265548</v>
      </c>
      <c r="E11" s="4">
        <v>15.544740374763776</v>
      </c>
      <c r="F11" s="4">
        <v>37.811278139268467</v>
      </c>
      <c r="G11" s="4">
        <v>18.305916435162501</v>
      </c>
      <c r="H11" s="4">
        <v>15.573872272619342</v>
      </c>
      <c r="I11" s="4">
        <v>37.888835275909742</v>
      </c>
      <c r="J11" s="8">
        <v>0.19587776347208508</v>
      </c>
      <c r="K11" s="8">
        <v>0.18723134084202359</v>
      </c>
      <c r="L11" s="8">
        <v>0.2049062627315015</v>
      </c>
      <c r="N11" s="4">
        <f t="shared" si="0"/>
        <v>3.5822135896953711E-2</v>
      </c>
      <c r="O11" s="4">
        <f t="shared" si="1"/>
        <v>2.913189785556547E-2</v>
      </c>
      <c r="P11" s="4">
        <f t="shared" si="2"/>
        <v>7.7557136641274838E-2</v>
      </c>
    </row>
    <row r="12" spans="1:16" x14ac:dyDescent="0.2">
      <c r="A12" s="3">
        <v>44150</v>
      </c>
      <c r="B12" s="1" t="s">
        <v>192</v>
      </c>
      <c r="D12" s="4">
        <v>18.218785706072044</v>
      </c>
      <c r="E12" s="4">
        <v>15.450443949830218</v>
      </c>
      <c r="F12" s="4">
        <v>37.875785630744019</v>
      </c>
      <c r="G12" s="4">
        <v>18.168075403506482</v>
      </c>
      <c r="H12" s="4">
        <v>15.505277738551783</v>
      </c>
      <c r="I12" s="4">
        <v>37.826308520456095</v>
      </c>
      <c r="J12" s="8">
        <v>0.27872864555614757</v>
      </c>
      <c r="K12" s="8">
        <v>0.35427239767531921</v>
      </c>
      <c r="L12" s="8">
        <v>0.13071530145283239</v>
      </c>
      <c r="N12" s="4">
        <f t="shared" si="0"/>
        <v>5.0710302565562415E-2</v>
      </c>
      <c r="O12" s="4">
        <f t="shared" si="1"/>
        <v>5.4833788721564858E-2</v>
      </c>
      <c r="P12" s="4">
        <f t="shared" si="2"/>
        <v>4.947711028792412E-2</v>
      </c>
    </row>
    <row r="13" spans="1:16" x14ac:dyDescent="0.2">
      <c r="A13" s="3">
        <v>44150</v>
      </c>
      <c r="B13" s="1" t="s">
        <v>193</v>
      </c>
      <c r="D13" s="4">
        <v>18.39031395534785</v>
      </c>
      <c r="E13" s="4">
        <v>15.644720277955438</v>
      </c>
      <c r="F13" s="4">
        <v>38.145318245150897</v>
      </c>
      <c r="G13" s="4">
        <v>18.357814467095977</v>
      </c>
      <c r="H13" s="4">
        <v>15.627423789806292</v>
      </c>
      <c r="I13" s="4">
        <v>38.106109383708876</v>
      </c>
      <c r="J13" s="8">
        <v>0.17687697113860817</v>
      </c>
      <c r="K13" s="8">
        <v>0.11061913830831205</v>
      </c>
      <c r="L13" s="8">
        <v>0.1028409897657587</v>
      </c>
      <c r="N13" s="4">
        <f t="shared" si="0"/>
        <v>3.2499488251872322E-2</v>
      </c>
      <c r="O13" s="4">
        <f t="shared" si="1"/>
        <v>1.7296488149145972E-2</v>
      </c>
      <c r="P13" s="4">
        <f t="shared" si="2"/>
        <v>3.9208861442020293E-2</v>
      </c>
    </row>
    <row r="14" spans="1:16" x14ac:dyDescent="0.2">
      <c r="A14" s="3">
        <v>44173</v>
      </c>
      <c r="B14" s="1" t="s">
        <v>194</v>
      </c>
      <c r="D14" s="4">
        <v>18.070434042145994</v>
      </c>
      <c r="E14" s="4">
        <v>15.320651964350203</v>
      </c>
      <c r="F14" s="4">
        <v>36.919411290264954</v>
      </c>
      <c r="G14" s="4">
        <v>18.140796433014192</v>
      </c>
      <c r="H14" s="4">
        <v>15.257460499201137</v>
      </c>
      <c r="I14" s="4">
        <v>36.720878219036997</v>
      </c>
      <c r="J14" s="8">
        <v>0.38862192720274502</v>
      </c>
      <c r="K14" s="8">
        <v>0.4133117452844024</v>
      </c>
      <c r="L14" s="8">
        <v>0.53919687864040333</v>
      </c>
      <c r="N14" s="4">
        <f t="shared" si="0"/>
        <v>7.0362390868197622E-2</v>
      </c>
      <c r="O14" s="4">
        <f t="shared" si="1"/>
        <v>6.3191465149065706E-2</v>
      </c>
      <c r="P14" s="4">
        <f t="shared" si="2"/>
        <v>0.19853307122795627</v>
      </c>
    </row>
    <row r="15" spans="1:16" x14ac:dyDescent="0.2">
      <c r="A15" s="3">
        <v>44174</v>
      </c>
      <c r="B15" s="1" t="s">
        <v>195</v>
      </c>
      <c r="D15" s="4">
        <v>18.335901589787689</v>
      </c>
      <c r="E15" s="4">
        <v>15.50008233389484</v>
      </c>
      <c r="F15" s="4">
        <v>37.831025960570415</v>
      </c>
      <c r="G15" s="4">
        <v>18.350851121984192</v>
      </c>
      <c r="H15" s="4">
        <v>15.539400412313181</v>
      </c>
      <c r="I15" s="4">
        <v>37.908525143222143</v>
      </c>
      <c r="J15" s="8">
        <v>8.1498258044007649E-2</v>
      </c>
      <c r="K15" s="8">
        <v>0.253342355862197</v>
      </c>
      <c r="L15" s="8">
        <v>0.20464653281486714</v>
      </c>
      <c r="N15" s="4">
        <f t="shared" si="0"/>
        <v>1.4949532196503412E-2</v>
      </c>
      <c r="O15" s="4">
        <f t="shared" si="1"/>
        <v>3.9318078418341784E-2</v>
      </c>
      <c r="P15" s="4">
        <f t="shared" si="2"/>
        <v>7.7499182651727949E-2</v>
      </c>
    </row>
    <row r="17" spans="1:16" x14ac:dyDescent="0.2">
      <c r="A17" s="49" t="s">
        <v>179</v>
      </c>
      <c r="B17" s="46"/>
      <c r="C17" s="46"/>
      <c r="D17" s="46"/>
      <c r="E17" s="46"/>
      <c r="F17" s="46"/>
      <c r="G17" s="46"/>
      <c r="H17" s="46"/>
      <c r="I17" s="46"/>
      <c r="J17" s="48">
        <f>AVERAGE(J2:J15)</f>
        <v>0.21485361444394521</v>
      </c>
      <c r="K17" s="48">
        <f t="shared" ref="K17:L17" si="3">AVERAGE(K2:K15)</f>
        <v>0.17810059506495665</v>
      </c>
      <c r="L17" s="48">
        <f t="shared" si="3"/>
        <v>0.21597530678470811</v>
      </c>
      <c r="M17" s="46"/>
      <c r="N17" s="46"/>
      <c r="O17" s="46"/>
      <c r="P17" s="46"/>
    </row>
    <row r="18" spans="1:16" x14ac:dyDescent="0.2">
      <c r="A18" s="49" t="s">
        <v>196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>
        <f>AVERAGE(N2:N15)</f>
        <v>3.9282961000866222E-2</v>
      </c>
      <c r="O18" s="47">
        <f t="shared" ref="O18:P18" si="4">AVERAGE(O2:O15)</f>
        <v>2.7622998689204894E-2</v>
      </c>
      <c r="P18" s="47">
        <f t="shared" si="4"/>
        <v>8.1478489695289369E-2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Explanation</vt:lpstr>
      <vt:lpstr>Sample Evaluation</vt:lpstr>
      <vt:lpstr>NIST 981</vt:lpstr>
      <vt:lpstr>SecondSource</vt:lpstr>
      <vt:lpstr>Duplicates</vt:lpstr>
    </vt:vector>
  </TitlesOfParts>
  <Company>USEPA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Beak</dc:creator>
  <cp:lastModifiedBy>Wilkin, Rick</cp:lastModifiedBy>
  <cp:lastPrinted>2016-08-01T12:05:37Z</cp:lastPrinted>
  <dcterms:created xsi:type="dcterms:W3CDTF">2014-07-31T03:14:21Z</dcterms:created>
  <dcterms:modified xsi:type="dcterms:W3CDTF">2025-04-14T12:47:32Z</dcterms:modified>
</cp:coreProperties>
</file>