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wood_joe_epa_gov/Documents/onsite JTI 68HERC20D0018/UV sterilization/atrophaeus ILT lamp inactivation tests/"/>
    </mc:Choice>
  </mc:AlternateContent>
  <xr:revisionPtr revIDLastSave="6" documentId="8_{40906E29-0A23-41DB-8691-A760EF0AC358}" xr6:coauthVersionLast="47" xr6:coauthVersionMax="47" xr10:uidLastSave="{ED17F277-8A5F-4960-B8C1-AA0998896325}"/>
  <bookViews>
    <workbookView xWindow="28680" yWindow="-120" windowWidth="19440" windowHeight="14880" activeTab="1" xr2:uid="{00000000-000D-0000-FFFF-FFFF00000000}"/>
  </bookViews>
  <sheets>
    <sheet name="Pivot" sheetId="4" r:id="rId1"/>
    <sheet name="Summary" sheetId="2" r:id="rId2"/>
    <sheet name="Qcount" sheetId="1" r:id="rId3"/>
    <sheet name="Filters" sheetId="3" r:id="rId4"/>
    <sheet name="Spread" sheetId="5" r:id="rId5"/>
  </sheets>
  <externalReferences>
    <externalReference r:id="rId6"/>
    <externalReference r:id="rId7"/>
    <externalReference r:id="rId8"/>
    <externalReference r:id="rId9"/>
  </externalReferences>
  <calcPr calcId="191029"/>
  <pivotCaches>
    <pivotCache cacheId="1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5" l="1"/>
  <c r="J13" i="5"/>
  <c r="G12" i="4"/>
  <c r="F12" i="4"/>
  <c r="F11" i="4"/>
  <c r="G11" i="4" l="1"/>
  <c r="J19" i="3"/>
  <c r="J16" i="3"/>
  <c r="J13" i="3"/>
  <c r="E14" i="2"/>
  <c r="E18" i="2"/>
  <c r="E12" i="2"/>
  <c r="E7" i="2"/>
  <c r="E17" i="2"/>
  <c r="E9" i="2"/>
  <c r="E15" i="2"/>
  <c r="E19" i="2"/>
  <c r="E13" i="2"/>
  <c r="E11" i="2"/>
  <c r="E16" i="2"/>
  <c r="E6" i="2"/>
  <c r="E20" i="2"/>
  <c r="E10" i="2"/>
  <c r="E8" i="2"/>
  <c r="E5" i="2"/>
  <c r="A25" i="3" l="1"/>
  <c r="A22" i="3"/>
  <c r="A19" i="3"/>
  <c r="A16" i="3"/>
  <c r="A13" i="3"/>
  <c r="E65" i="1"/>
  <c r="E61" i="1"/>
  <c r="E33" i="1"/>
  <c r="E29" i="1"/>
  <c r="E25" i="1"/>
  <c r="E21" i="1"/>
  <c r="E17" i="1"/>
  <c r="E13" i="1"/>
  <c r="E9" i="1"/>
  <c r="E45" i="1"/>
  <c r="E41" i="1"/>
  <c r="E37" i="1"/>
  <c r="E57" i="1"/>
  <c r="E53" i="1"/>
  <c r="E49" i="1"/>
  <c r="E69" i="1"/>
  <c r="E4" i="2"/>
  <c r="E3" i="2"/>
  <c r="E2" i="2"/>
  <c r="G2" i="2" l="1"/>
  <c r="H2" i="2" s="1"/>
  <c r="G12" i="2"/>
  <c r="H12" i="2" s="1"/>
  <c r="G4" i="2"/>
  <c r="H4" i="2" s="1"/>
  <c r="G20" i="2"/>
  <c r="H20" i="2" s="1"/>
  <c r="G11" i="2"/>
  <c r="H11" i="2" s="1"/>
  <c r="G14" i="2"/>
  <c r="H14" i="2" s="1"/>
  <c r="G5" i="2"/>
  <c r="H5" i="2" s="1"/>
  <c r="G19" i="2"/>
  <c r="H19" i="2" s="1"/>
  <c r="G10" i="2"/>
  <c r="H10" i="2" s="1"/>
  <c r="G9" i="2"/>
  <c r="H9" i="2" s="1"/>
  <c r="G16" i="2"/>
  <c r="H16" i="2" s="1"/>
  <c r="G8" i="2"/>
  <c r="H8" i="2" s="1"/>
  <c r="G17" i="2"/>
  <c r="H17" i="2" s="1"/>
  <c r="G15" i="2"/>
  <c r="H15" i="2" s="1"/>
  <c r="G7" i="2"/>
  <c r="H7" i="2" s="1"/>
  <c r="G6" i="2"/>
  <c r="H6" i="2" s="1"/>
  <c r="G3" i="2"/>
  <c r="H3" i="2" s="1"/>
  <c r="G13" i="2"/>
  <c r="H13" i="2" s="1"/>
  <c r="G18" i="2"/>
  <c r="H18" i="2" s="1"/>
  <c r="J18" i="2" s="1"/>
  <c r="J12" i="2" l="1"/>
  <c r="I12" i="2"/>
  <c r="I18" i="2"/>
</calcChain>
</file>

<file path=xl/sharedStrings.xml><?xml version="1.0" encoding="utf-8"?>
<sst xmlns="http://schemas.openxmlformats.org/spreadsheetml/2006/main" count="287" uniqueCount="107">
  <si>
    <t>SCAN1200, version 8.4.1.0 v3.4</t>
  </si>
  <si>
    <t>Operator name :</t>
  </si>
  <si>
    <t>lauser</t>
  </si>
  <si>
    <t>Date:</t>
  </si>
  <si>
    <t>Sample N°</t>
  </si>
  <si>
    <t>Count</t>
  </si>
  <si>
    <t>Dilution</t>
  </si>
  <si>
    <t>CFU/mL</t>
  </si>
  <si>
    <t>QC Lab Blank</t>
  </si>
  <si>
    <t>--- Average ---</t>
  </si>
  <si>
    <t>144-SC-Bg-SS-4H-PC-01</t>
  </si>
  <si>
    <t>144-SC-Bg-SS-4H-PC-02</t>
  </si>
  <si>
    <t>144-SC-Bg-SS-4H-PC-03</t>
  </si>
  <si>
    <t>144-SC-Bg-SS-2H-TS-01</t>
  </si>
  <si>
    <t>144-SC-Bg-SS-2H-TS-02</t>
  </si>
  <si>
    <t>144-SC-Bg-SS-2H-TS-03</t>
  </si>
  <si>
    <t>144-SC-Bg-PBS-IC-01</t>
  </si>
  <si>
    <t>144-SC-Bg-PBS-IC-02</t>
  </si>
  <si>
    <t>144-SC-Bg-PBS-IC-03</t>
  </si>
  <si>
    <t>144-SC-Bg-PBS-IC-04</t>
  </si>
  <si>
    <t>144-SC-Bg-SS-2H-PC-01</t>
  </si>
  <si>
    <t>144-SC-Bg-SS-2H-PC-02</t>
  </si>
  <si>
    <t>144-SC-Bg-SS-2H-PC-03</t>
  </si>
  <si>
    <t>144-SC-Bg-SS-4H-TS-02</t>
  </si>
  <si>
    <t>144-SC-Bg-SS-4H-TS-03</t>
  </si>
  <si>
    <t>% RSD</t>
  </si>
  <si>
    <t>Sample ID</t>
  </si>
  <si>
    <t>Serial Dilution/Plating Results Sheet</t>
  </si>
  <si>
    <t>Page 1 of</t>
  </si>
  <si>
    <t>Test Information</t>
  </si>
  <si>
    <t>EPA Project No.</t>
  </si>
  <si>
    <t>TO-144</t>
  </si>
  <si>
    <t>Test Date</t>
  </si>
  <si>
    <t>Analyst Name</t>
  </si>
  <si>
    <t>Abdel-Hady/Aslett/Baartmans/Ford/Monge/Sandoval</t>
  </si>
  <si>
    <t>Test No.</t>
  </si>
  <si>
    <t>2- and 4-hour UV-C Exposure</t>
  </si>
  <si>
    <t>Counters Name</t>
  </si>
  <si>
    <t>Data Entered by</t>
  </si>
  <si>
    <t>Mariela Monge</t>
  </si>
  <si>
    <t>Data Entry QC'd by</t>
  </si>
  <si>
    <t>Brian Ford</t>
  </si>
  <si>
    <t>Results</t>
  </si>
  <si>
    <t>Date Plated</t>
  </si>
  <si>
    <t>Organism</t>
  </si>
  <si>
    <t>Bg</t>
  </si>
  <si>
    <t>Temperature</t>
  </si>
  <si>
    <t>35 °C</t>
  </si>
  <si>
    <t>Date Counted</t>
  </si>
  <si>
    <t>Volume Plated:</t>
  </si>
  <si>
    <t>varies</t>
  </si>
  <si>
    <t>Extraction Volume:</t>
  </si>
  <si>
    <t>10 ml</t>
  </si>
  <si>
    <t>Filter plates</t>
  </si>
  <si>
    <t xml:space="preserve">  Pall Filters #4852</t>
  </si>
  <si>
    <t>Colony Count</t>
  </si>
  <si>
    <t>Volume Plated (mL)</t>
  </si>
  <si>
    <t>Comments</t>
  </si>
  <si>
    <t>R</t>
  </si>
  <si>
    <r>
      <t xml:space="preserve">Notes: </t>
    </r>
    <r>
      <rPr>
        <u/>
        <sz val="9"/>
        <rFont val="Arial"/>
        <family val="2"/>
      </rPr>
      <t xml:space="preserve">   R=Remainder                          </t>
    </r>
  </si>
  <si>
    <t>Sample Type</t>
  </si>
  <si>
    <t>144-SC-SS-N-01</t>
  </si>
  <si>
    <t>144-SC-SS-2H-PB-01</t>
  </si>
  <si>
    <t>144-SC-SS-4H-PB-01</t>
  </si>
  <si>
    <t>Negative</t>
  </si>
  <si>
    <t>Procedural Blank</t>
  </si>
  <si>
    <t>Test Sample</t>
  </si>
  <si>
    <t>Sample Material</t>
  </si>
  <si>
    <t>Time Point</t>
  </si>
  <si>
    <t>N/A</t>
  </si>
  <si>
    <t>2 Hour</t>
  </si>
  <si>
    <t>4 Hour</t>
  </si>
  <si>
    <t>CFU/ml</t>
  </si>
  <si>
    <t>CFU/Sample</t>
  </si>
  <si>
    <t>Log CFU/Sample</t>
  </si>
  <si>
    <t>Sample Volume</t>
  </si>
  <si>
    <t>144-SC-Bg-SS-4H-TS-01</t>
  </si>
  <si>
    <t>Average of Log CFU/Sample</t>
  </si>
  <si>
    <t>Average of CFU/Sample</t>
  </si>
  <si>
    <t>Inoculation Control</t>
  </si>
  <si>
    <t>Positive Control</t>
  </si>
  <si>
    <t>1X PBS</t>
  </si>
  <si>
    <t>2- x 2- cm Stainless Steel</t>
  </si>
  <si>
    <t>Std Dev of Log CFU/Sample</t>
  </si>
  <si>
    <t>Std Dev of CFU/Sample</t>
  </si>
  <si>
    <t xml:space="preserve"> </t>
  </si>
  <si>
    <t>Log Reduction</t>
  </si>
  <si>
    <t>Standard Error</t>
  </si>
  <si>
    <t xml:space="preserve">Denotes at or below detection limit. </t>
  </si>
  <si>
    <t>Page   1 of</t>
  </si>
  <si>
    <t>Bg 2- and 4-hour UV-C Exposure</t>
  </si>
  <si>
    <t>Lesley Mendez Sandoval</t>
  </si>
  <si>
    <t>35°C</t>
  </si>
  <si>
    <t>Plate Replicate</t>
  </si>
  <si>
    <t>Plate CFU Counts</t>
  </si>
  <si>
    <t>Dilution Plated</t>
  </si>
  <si>
    <t>Volume Plated (ml)</t>
  </si>
  <si>
    <t>A</t>
  </si>
  <si>
    <t>B</t>
  </si>
  <si>
    <t>C</t>
  </si>
  <si>
    <t xml:space="preserve">Notes:  </t>
  </si>
  <si>
    <t>Cell Spreaders</t>
  </si>
  <si>
    <t>TSA only</t>
  </si>
  <si>
    <t>Values</t>
  </si>
  <si>
    <t>Ahmed Abdel-Hady</t>
  </si>
  <si>
    <t>avg log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</si>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</sst>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E+00"/>
    <numFmt numFmtId="165" formatCode="0.0"/>
    <numFmt numFmtId="166" formatCode="0.0E+00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14" fontId="0" fillId="0" borderId="0" xfId="0" applyNumberFormat="1"/>
    <xf numFmtId="11" fontId="0" fillId="0" borderId="0" xfId="0" applyNumberFormat="1"/>
    <xf numFmtId="0" fontId="0" fillId="0" borderId="0" xfId="0" applyNumberFormat="1"/>
    <xf numFmtId="10" fontId="0" fillId="0" borderId="0" xfId="0" applyNumberFormat="1"/>
    <xf numFmtId="0" fontId="0" fillId="0" borderId="0" xfId="0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4" xfId="0" applyFont="1" applyBorder="1"/>
    <xf numFmtId="0" fontId="2" fillId="3" borderId="4" xfId="0" applyFont="1" applyFill="1" applyBorder="1" applyAlignment="1">
      <alignment horizontal="right" vertical="center"/>
    </xf>
    <xf numFmtId="14" fontId="1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/>
    <xf numFmtId="0" fontId="3" fillId="0" borderId="4" xfId="0" applyFont="1" applyBorder="1" applyAlignment="1">
      <alignment horizontal="right" vertical="center"/>
    </xf>
    <xf numFmtId="14" fontId="1" fillId="0" borderId="4" xfId="0" applyNumberFormat="1" applyFon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right"/>
    </xf>
    <xf numFmtId="0" fontId="3" fillId="0" borderId="4" xfId="0" applyFont="1" applyBorder="1" applyAlignment="1"/>
    <xf numFmtId="0" fontId="0" fillId="2" borderId="0" xfId="0" applyFill="1" applyAlignment="1"/>
    <xf numFmtId="0" fontId="2" fillId="2" borderId="7" xfId="0" applyFont="1" applyFill="1" applyBorder="1" applyAlignment="1">
      <alignment vertical="center" wrapText="1"/>
    </xf>
    <xf numFmtId="164" fontId="1" fillId="3" borderId="12" xfId="0" applyNumberFormat="1" applyFont="1" applyFill="1" applyBorder="1" applyAlignment="1">
      <alignment horizontal="center" wrapText="1"/>
    </xf>
    <xf numFmtId="1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1" fontId="2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166" fontId="0" fillId="0" borderId="4" xfId="0" applyNumberFormat="1" applyBorder="1"/>
    <xf numFmtId="165" fontId="0" fillId="0" borderId="4" xfId="0" applyNumberFormat="1" applyBorder="1"/>
    <xf numFmtId="11" fontId="0" fillId="0" borderId="4" xfId="0" applyNumberFormat="1" applyBorder="1"/>
    <xf numFmtId="0" fontId="2" fillId="0" borderId="4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6" borderId="0" xfId="0" applyFill="1" applyAlignment="1">
      <alignment horizontal="left" indent="1"/>
    </xf>
    <xf numFmtId="0" fontId="0" fillId="0" borderId="0" xfId="0" pivotButton="1" applyAlignment="1">
      <alignment wrapText="1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9" fillId="5" borderId="28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4" fontId="2" fillId="3" borderId="4" xfId="0" applyNumberFormat="1" applyFont="1" applyFill="1" applyBorder="1" applyAlignment="1"/>
    <xf numFmtId="14" fontId="0" fillId="0" borderId="4" xfId="0" applyNumberFormat="1" applyBorder="1"/>
    <xf numFmtId="0" fontId="3" fillId="0" borderId="4" xfId="0" applyFont="1" applyBorder="1"/>
    <xf numFmtId="0" fontId="0" fillId="2" borderId="0" xfId="0" applyFill="1"/>
    <xf numFmtId="0" fontId="5" fillId="3" borderId="7" xfId="0" applyFont="1" applyFill="1" applyBorder="1" applyAlignment="1"/>
    <xf numFmtId="0" fontId="0" fillId="3" borderId="0" xfId="0" applyFill="1" applyAlignment="1"/>
    <xf numFmtId="0" fontId="6" fillId="2" borderId="0" xfId="0" applyFont="1" applyFill="1" applyAlignment="1">
      <alignment horizontal="center" wrapText="1"/>
    </xf>
    <xf numFmtId="0" fontId="10" fillId="0" borderId="3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5" xfId="0" applyBorder="1"/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3" xfId="0" applyBorder="1"/>
    <xf numFmtId="0" fontId="4" fillId="0" borderId="3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30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3" fillId="0" borderId="27" xfId="0" applyFont="1" applyBorder="1" applyAlignment="1"/>
    <xf numFmtId="0" fontId="0" fillId="0" borderId="27" xfId="0" applyBorder="1" applyAlignment="1"/>
    <xf numFmtId="0" fontId="3" fillId="0" borderId="27" xfId="0" applyFont="1" applyBorder="1"/>
    <xf numFmtId="0" fontId="0" fillId="0" borderId="27" xfId="0" applyBorder="1"/>
    <xf numFmtId="0" fontId="3" fillId="0" borderId="0" xfId="0" applyFont="1" applyBorder="1"/>
    <xf numFmtId="0" fontId="0" fillId="0" borderId="0" xfId="0" applyBorder="1"/>
    <xf numFmtId="0" fontId="0" fillId="0" borderId="0" xfId="0" pivotButton="1"/>
    <xf numFmtId="0" fontId="9" fillId="5" borderId="0" xfId="0" applyFont="1" applyFill="1"/>
    <xf numFmtId="166" fontId="9" fillId="0" borderId="28" xfId="0" applyNumberFormat="1" applyFont="1" applyBorder="1" applyAlignment="1">
      <alignment horizontal="center"/>
    </xf>
    <xf numFmtId="0" fontId="0" fillId="7" borderId="0" xfId="0" applyFill="1" applyAlignment="1">
      <alignment horizontal="left" indent="1"/>
    </xf>
    <xf numFmtId="165" fontId="0" fillId="7" borderId="0" xfId="0" applyNumberFormat="1" applyFill="1" applyAlignment="1">
      <alignment horizontal="center"/>
    </xf>
    <xf numFmtId="166" fontId="0" fillId="7" borderId="0" xfId="0" applyNumberFormat="1" applyFill="1" applyAlignment="1">
      <alignment horizontal="center"/>
    </xf>
    <xf numFmtId="165" fontId="0" fillId="0" borderId="0" xfId="0" applyNumberFormat="1"/>
    <xf numFmtId="0" fontId="9" fillId="6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3" xfId="0" applyFont="1" applyFill="1" applyBorder="1" applyAlignment="1"/>
    <xf numFmtId="0" fontId="3" fillId="3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wrapText="1"/>
    </xf>
    <xf numFmtId="164" fontId="2" fillId="3" borderId="12" xfId="0" applyNumberFormat="1" applyFont="1" applyFill="1" applyBorder="1" applyAlignment="1">
      <alignment horizontal="center" wrapText="1"/>
    </xf>
    <xf numFmtId="164" fontId="6" fillId="3" borderId="12" xfId="0" applyNumberFormat="1" applyFont="1" applyFill="1" applyBorder="1" applyAlignment="1">
      <alignment horizont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26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22" xfId="0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2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wrapText="1"/>
    </xf>
    <xf numFmtId="164" fontId="6" fillId="3" borderId="29" xfId="0" applyNumberFormat="1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2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0" borderId="9" xfId="0" applyFont="1" applyFill="1" applyBorder="1"/>
  </cellXfs>
  <cellStyles count="1">
    <cellStyle name="Normal" xfId="0" builtinId="0"/>
  </cellStyles>
  <dxfs count="16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QCou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pread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ab\DTRL\WA-61-FINAL%20DATA\Option%207%20FINAL%20DATA%20-%20RLS%20II%20Year%202\TO%20144%20UV%20Light%20and%20Dry%20Heat%20Decon\2023-05-02_Bg%202-%20and%204-hour%20UV-C%20Exposure\Excel%20Files\2023-05-02_Bg%202-%20and%204-hour%20UV-C%20Exposure_Fil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ou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ead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 Sheet Template"/>
      <sheetName val="List of Sample IDs"/>
      <sheetName val="Sheet3"/>
    </sheetNames>
    <sheetDataSet>
      <sheetData sheetId="0"/>
      <sheetData sheetId="1">
        <row r="1">
          <cell r="A1" t="str">
            <v>144-SC-SS-N-01</v>
          </cell>
        </row>
        <row r="2">
          <cell r="A2" t="str">
            <v>144-SC-SS-2H-PB-01</v>
          </cell>
        </row>
        <row r="3">
          <cell r="A3" t="str">
            <v>144-SC-SS-4H-PB-01</v>
          </cell>
        </row>
        <row r="4">
          <cell r="A4" t="str">
            <v>Sterile DI Water</v>
          </cell>
        </row>
        <row r="5">
          <cell r="A5" t="str">
            <v>TSA only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ser" refreshedDate="45050.408740624996" createdVersion="8" refreshedVersion="3" minRefreshableVersion="3" recordCount="19" xr:uid="{00000000-000A-0000-FFFF-FFFF23000000}">
  <cacheSource type="worksheet">
    <worksheetSource ref="A1:H20" sheet="Summary"/>
  </cacheSource>
  <cacheFields count="8">
    <cacheField name="Sample ID" numFmtId="0">
      <sharedItems/>
    </cacheField>
    <cacheField name="Sample Material" numFmtId="0">
      <sharedItems/>
    </cacheField>
    <cacheField name="Sample Type" numFmtId="0">
      <sharedItems count="7">
        <s v="Negative"/>
        <s v="Procedural Blank"/>
        <s v="Inoculation Control"/>
        <s v="Positive Control"/>
        <s v="Test Sample"/>
        <s v="Positve Control" u="1"/>
        <s v="Inoculum" u="1"/>
      </sharedItems>
    </cacheField>
    <cacheField name="Time Point" numFmtId="0">
      <sharedItems count="3">
        <s v="N/A"/>
        <s v="2 Hour"/>
        <s v="4 Hour"/>
      </sharedItems>
    </cacheField>
    <cacheField name="CFU/ml" numFmtId="11">
      <sharedItems containsSemiMixedTypes="0" containsString="0" containsNumber="1" minValue="0.11904761904761904" maxValue="6400000"/>
    </cacheField>
    <cacheField name="Sample Volume" numFmtId="0">
      <sharedItems containsSemiMixedTypes="0" containsString="0" containsNumber="1" containsInteger="1" minValue="10" maxValue="10"/>
    </cacheField>
    <cacheField name="CFU/Sample" numFmtId="166">
      <sharedItems containsSemiMixedTypes="0" containsString="0" containsNumber="1" minValue="1.1904761904761905" maxValue="64000000"/>
    </cacheField>
    <cacheField name="Log CFU/Sample" numFmtId="165">
      <sharedItems containsSemiMixedTypes="0" containsString="0" containsNumber="1" minValue="7.5720713938118342E-2" maxValue="7.80617997398388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144-SC-SS-N-01"/>
    <s v="2- x 2- cm Stainless Steel"/>
    <x v="0"/>
    <x v="0"/>
    <n v="0.125"/>
    <n v="10"/>
    <n v="1.25"/>
    <n v="9.691001300805642E-2"/>
  </r>
  <r>
    <s v="144-SC-SS-2H-PB-01"/>
    <s v="2- x 2- cm Stainless Steel"/>
    <x v="1"/>
    <x v="1"/>
    <n v="0.11904761904761904"/>
    <n v="10"/>
    <n v="1.1904761904761905"/>
    <n v="7.5720713938118342E-2"/>
  </r>
  <r>
    <s v="144-SC-SS-4H-PB-01"/>
    <s v="2- x 2- cm Stainless Steel"/>
    <x v="1"/>
    <x v="2"/>
    <n v="0.12195121951219513"/>
    <n v="10"/>
    <n v="1.2195121951219514"/>
    <n v="8.6186147616283376E-2"/>
  </r>
  <r>
    <s v="144-SC-Bg-PBS-IC-01"/>
    <s v="1X PBS"/>
    <x v="2"/>
    <x v="0"/>
    <n v="6400000"/>
    <n v="10"/>
    <n v="64000000"/>
    <n v="7.8061799739838875"/>
  </r>
  <r>
    <s v="144-SC-Bg-PBS-IC-02"/>
    <s v="1X PBS"/>
    <x v="2"/>
    <x v="0"/>
    <n v="6283000"/>
    <n v="10"/>
    <n v="62830000"/>
    <n v="7.7981670597159392"/>
  </r>
  <r>
    <s v="144-SC-Bg-PBS-IC-03"/>
    <s v="1X PBS"/>
    <x v="2"/>
    <x v="0"/>
    <n v="5533000"/>
    <n v="10"/>
    <n v="55330000"/>
    <n v="7.7429606702141527"/>
  </r>
  <r>
    <s v="144-SC-Bg-PBS-IC-04"/>
    <s v="1X PBS"/>
    <x v="2"/>
    <x v="0"/>
    <n v="5467000"/>
    <n v="10"/>
    <n v="54670000"/>
    <n v="7.7377490738915569"/>
  </r>
  <r>
    <s v="144-SC-Bg-SS-2H-PC-01"/>
    <s v="2- x 2- cm Stainless Steel"/>
    <x v="3"/>
    <x v="1"/>
    <n v="5967000"/>
    <n v="10"/>
    <n v="59670000"/>
    <n v="7.775756037844098"/>
  </r>
  <r>
    <s v="144-SC-Bg-SS-2H-PC-02"/>
    <s v="2- x 2- cm Stainless Steel"/>
    <x v="3"/>
    <x v="1"/>
    <n v="5717000"/>
    <n v="10"/>
    <n v="57170000"/>
    <n v="7.7571681922142721"/>
  </r>
  <r>
    <s v="144-SC-Bg-SS-2H-PC-03"/>
    <s v="2- x 2- cm Stainless Steel"/>
    <x v="3"/>
    <x v="1"/>
    <n v="5817000"/>
    <n v="10"/>
    <n v="58170000"/>
    <n v="7.7646990637983677"/>
  </r>
  <r>
    <s v="144-SC-Bg-SS-2H-TS-01"/>
    <s v="2- x 2- cm Stainless Steel"/>
    <x v="4"/>
    <x v="1"/>
    <n v="2544"/>
    <n v="10"/>
    <n v="25440"/>
    <n v="4.4055171069763759"/>
  </r>
  <r>
    <s v="144-SC-Bg-SS-2H-TS-02"/>
    <s v="2- x 2- cm Stainless Steel"/>
    <x v="4"/>
    <x v="1"/>
    <n v="7547"/>
    <n v="10"/>
    <n v="75470"/>
    <n v="4.8777743499913981"/>
  </r>
  <r>
    <s v="144-SC-Bg-SS-2H-TS-03"/>
    <s v="2- x 2- cm Stainless Steel"/>
    <x v="4"/>
    <x v="1"/>
    <n v="7508"/>
    <n v="10"/>
    <n v="75080"/>
    <n v="4.875524263949309"/>
  </r>
  <r>
    <s v="144-SC-Bg-SS-4H-PC-01"/>
    <s v="2- x 2- cm Stainless Steel"/>
    <x v="3"/>
    <x v="2"/>
    <n v="6033000"/>
    <n v="10"/>
    <n v="60330000"/>
    <n v="7.7805333253164042"/>
  </r>
  <r>
    <s v="144-SC-Bg-SS-4H-PC-02"/>
    <s v="2- x 2- cm Stainless Steel"/>
    <x v="3"/>
    <x v="2"/>
    <n v="5600000"/>
    <n v="10"/>
    <n v="56000000"/>
    <n v="7.7481880270062007"/>
  </r>
  <r>
    <s v="144-SC-Bg-SS-4H-PC-03"/>
    <s v="2- x 2- cm Stainless Steel"/>
    <x v="3"/>
    <x v="2"/>
    <n v="5900000"/>
    <n v="10"/>
    <n v="59000000"/>
    <n v="7.7708520116421438"/>
  </r>
  <r>
    <s v="144-SC-Bg-SS-4H-TS-01"/>
    <s v="2- x 2- cm Stainless Steel"/>
    <x v="4"/>
    <x v="2"/>
    <n v="217.33333333333334"/>
    <n v="10"/>
    <n v="2173.3333333333335"/>
    <n v="3.3371263410122576"/>
  </r>
  <r>
    <s v="144-SC-Bg-SS-4H-TS-02"/>
    <s v="2- x 2- cm Stainless Steel"/>
    <x v="4"/>
    <x v="2"/>
    <n v="760"/>
    <n v="10"/>
    <n v="7600"/>
    <n v="3.8808135922807914"/>
  </r>
  <r>
    <s v="144-SC-Bg-SS-4H-TS-03"/>
    <s v="2- x 2- cm Stainless Steel"/>
    <x v="4"/>
    <x v="2"/>
    <n v="2648"/>
    <n v="10"/>
    <n v="26480"/>
    <n v="4.42291798076766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" applyNumberFormats="0" applyBorderFormats="0" applyFontFormats="0" applyPatternFormats="0" applyAlignmentFormats="0" applyWidthHeightFormats="1" dataCaption="Values" updatedVersion="3" minRefreshableVersion="3" useAutoFormatting="1" rowGrandTotals="0" colGrandTotals="0" itemPrintTitles="1" createdVersion="8" indent="0" outline="1" outlineData="1" multipleFieldFilters="0" rowHeaderCaption=" ">
  <location ref="A3:E17" firstHeaderRow="1" firstDataRow="2" firstDataCol="1"/>
  <pivotFields count="8">
    <pivotField showAll="0" defaultSubtotal="0"/>
    <pivotField showAll="0" defaultSubtotal="0"/>
    <pivotField axis="axisRow" showAll="0" defaultSubtotal="0">
      <items count="7">
        <item m="1" x="6"/>
        <item m="1" x="5"/>
        <item x="2"/>
        <item x="3"/>
        <item x="4"/>
        <item x="1"/>
        <item x="0"/>
      </items>
    </pivotField>
    <pivotField axis="axisRow" showAll="0" defaultSubtotal="0">
      <items count="3">
        <item x="1"/>
        <item x="2"/>
        <item x="0"/>
      </items>
    </pivotField>
    <pivotField showAll="0" defaultSubtotal="0"/>
    <pivotField showAll="0" defaultSubtotal="0"/>
    <pivotField dataField="1" showAll="0" defaultSubtotal="0"/>
    <pivotField dataField="1" showAll="0" defaultSubtotal="0"/>
  </pivotFields>
  <rowFields count="2">
    <field x="2"/>
    <field x="3"/>
  </rowFields>
  <rowItems count="13">
    <i>
      <x v="2"/>
    </i>
    <i r="1">
      <x v="2"/>
    </i>
    <i>
      <x v="3"/>
    </i>
    <i r="1">
      <x/>
    </i>
    <i r="1">
      <x v="1"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 v="2"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verage of Log CFU/Sample" fld="7" subtotal="average" baseField="2" baseItem="0" numFmtId="165"/>
    <dataField name="Std Dev of Log CFU/Sample" fld="7" subtotal="stdDev" baseField="2" baseItem="0" numFmtId="165"/>
    <dataField name="Average of CFU/Sample" fld="6" subtotal="average" baseField="2" baseItem="0" numFmtId="166"/>
    <dataField name="Std Dev of CFU/Sample" fld="6" subtotal="stdDev" baseField="2" baseItem="0" numFmtId="166"/>
  </dataFields>
  <formats count="16">
    <format dxfId="15">
      <pivotArea collapsedLevelsAreSubtotals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14">
      <pivotArea dataOnly="0" labelOnly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13">
      <pivotArea collapsedLevelsAreSubtotals="1" fieldPosition="0">
        <references count="2">
          <reference field="2" count="1" selected="0">
            <x v="5"/>
          </reference>
          <reference field="3" count="2">
            <x v="0"/>
            <x v="1"/>
          </reference>
        </references>
      </pivotArea>
    </format>
    <format dxfId="12">
      <pivotArea dataOnly="0" labelOnly="1" fieldPosition="0">
        <references count="2">
          <reference field="2" count="1" selected="0">
            <x v="5"/>
          </reference>
          <reference field="3" count="2">
            <x v="0"/>
            <x v="1"/>
          </reference>
        </references>
      </pivotArea>
    </format>
    <format dxfId="11">
      <pivotArea field="2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9">
      <pivotArea collapsedLevelsAreSubtotals="1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8">
      <pivotArea collapsedLevelsAreSubtotals="1" fieldPosition="0">
        <references count="1">
          <reference field="2" count="1">
            <x v="3"/>
          </reference>
        </references>
      </pivotArea>
    </format>
    <format dxfId="7">
      <pivotArea collapsedLevelsAreSubtotals="1" fieldPosition="0">
        <references count="2">
          <reference field="2" count="1" selected="0">
            <x v="3"/>
          </reference>
          <reference field="3" count="2">
            <x v="0"/>
            <x v="1"/>
          </reference>
        </references>
      </pivotArea>
    </format>
    <format dxfId="6">
      <pivotArea collapsedLevelsAreSubtotals="1" fieldPosition="0">
        <references count="1">
          <reference field="2" count="1">
            <x v="4"/>
          </reference>
        </references>
      </pivotArea>
    </format>
    <format dxfId="5">
      <pivotArea collapsedLevelsAreSubtotals="1" fieldPosition="0">
        <references count="2">
          <reference field="2" count="1" selected="0">
            <x v="4"/>
          </reference>
          <reference field="3" count="2">
            <x v="0"/>
            <x v="1"/>
          </reference>
        </references>
      </pivotArea>
    </format>
    <format dxfId="4">
      <pivotArea collapsedLevelsAreSubtotals="1" fieldPosition="0">
        <references count="1">
          <reference field="2" count="1">
            <x v="5"/>
          </reference>
        </references>
      </pivotArea>
    </format>
    <format dxfId="3">
      <pivotArea collapsedLevelsAreSubtotals="1" fieldPosition="0">
        <references count="2">
          <reference field="2" count="1" selected="0">
            <x v="5"/>
          </reference>
          <reference field="3" count="2">
            <x v="0"/>
            <x v="1"/>
          </reference>
        </references>
      </pivotArea>
    </format>
    <format dxfId="2">
      <pivotArea collapsedLevelsAreSubtotals="1" fieldPosition="0">
        <references count="1">
          <reference field="2" count="1">
            <x v="6"/>
          </reference>
        </references>
      </pivotArea>
    </format>
    <format dxfId="1">
      <pivotArea collapsedLevelsAreSubtotals="1" fieldPosition="0">
        <references count="2">
          <reference field="2" count="1" selected="0">
            <x v="6"/>
          </reference>
          <reference field="3" count="1">
            <x v="2"/>
          </reference>
        </references>
      </pivotArea>
    </format>
    <format dxfId="0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9"/>
  <sheetViews>
    <sheetView workbookViewId="0">
      <selection activeCell="B12" sqref="B12"/>
    </sheetView>
  </sheetViews>
  <sheetFormatPr defaultRowHeight="14.5" x14ac:dyDescent="0.35"/>
  <cols>
    <col min="1" max="1" width="20.1796875" bestFit="1" customWidth="1"/>
    <col min="2" max="2" width="12" customWidth="1"/>
    <col min="3" max="3" width="13.54296875" customWidth="1"/>
    <col min="4" max="5" width="12" customWidth="1"/>
    <col min="6" max="6" width="11.26953125" customWidth="1"/>
  </cols>
  <sheetData>
    <row r="3" spans="1:7" x14ac:dyDescent="0.35">
      <c r="B3" s="76" t="s">
        <v>103</v>
      </c>
      <c r="F3" s="77"/>
      <c r="G3" s="77"/>
    </row>
    <row r="4" spans="1:7" ht="43.5" x14ac:dyDescent="0.35">
      <c r="A4" s="40" t="s">
        <v>85</v>
      </c>
      <c r="B4" s="45" t="s">
        <v>77</v>
      </c>
      <c r="C4" s="45" t="s">
        <v>83</v>
      </c>
      <c r="D4" s="45" t="s">
        <v>78</v>
      </c>
      <c r="E4" s="45" t="s">
        <v>84</v>
      </c>
      <c r="F4" s="46" t="s">
        <v>86</v>
      </c>
      <c r="G4" s="46" t="s">
        <v>87</v>
      </c>
    </row>
    <row r="5" spans="1:7" x14ac:dyDescent="0.35">
      <c r="A5" s="37" t="s">
        <v>79</v>
      </c>
      <c r="B5" s="41"/>
      <c r="C5" s="41"/>
      <c r="D5" s="42"/>
      <c r="E5" s="42"/>
      <c r="F5" s="78"/>
      <c r="G5" s="78"/>
    </row>
    <row r="6" spans="1:7" x14ac:dyDescent="0.35">
      <c r="A6" s="38" t="s">
        <v>69</v>
      </c>
      <c r="B6" s="41">
        <v>7.7712641944513843</v>
      </c>
      <c r="C6" s="41">
        <v>3.590370737670296E-2</v>
      </c>
      <c r="D6" s="42">
        <v>59207500</v>
      </c>
      <c r="E6" s="42">
        <v>4889256.0783824772</v>
      </c>
      <c r="F6" s="42"/>
      <c r="G6" s="42"/>
    </row>
    <row r="7" spans="1:7" x14ac:dyDescent="0.35">
      <c r="A7" s="37" t="s">
        <v>80</v>
      </c>
      <c r="B7" s="41"/>
      <c r="C7" s="41"/>
      <c r="D7" s="42"/>
      <c r="E7" s="42"/>
      <c r="F7" s="78"/>
      <c r="G7" s="78"/>
    </row>
    <row r="8" spans="1:7" x14ac:dyDescent="0.35">
      <c r="A8" s="38" t="s">
        <v>70</v>
      </c>
      <c r="B8" s="41">
        <v>7.765874431285579</v>
      </c>
      <c r="C8" s="41">
        <v>9.349498267470285E-3</v>
      </c>
      <c r="D8" s="42">
        <v>58336666.666666664</v>
      </c>
      <c r="E8" s="42">
        <v>1258305.7392116592</v>
      </c>
      <c r="F8" s="42"/>
      <c r="G8" s="42"/>
    </row>
    <row r="9" spans="1:7" x14ac:dyDescent="0.35">
      <c r="A9" s="38" t="s">
        <v>71</v>
      </c>
      <c r="B9" s="41">
        <v>7.7665244546549168</v>
      </c>
      <c r="C9" s="41">
        <v>1.6601216605931616E-2</v>
      </c>
      <c r="D9" s="42">
        <v>58443333.333333336</v>
      </c>
      <c r="E9" s="42">
        <v>2218024.6466919612</v>
      </c>
      <c r="F9" s="42"/>
      <c r="G9" s="42"/>
    </row>
    <row r="10" spans="1:7" x14ac:dyDescent="0.35">
      <c r="A10" s="37" t="s">
        <v>66</v>
      </c>
      <c r="B10" s="41"/>
      <c r="C10" s="41"/>
      <c r="D10" s="42"/>
      <c r="E10" s="42"/>
      <c r="F10" s="78"/>
      <c r="G10" s="78"/>
    </row>
    <row r="11" spans="1:7" x14ac:dyDescent="0.35">
      <c r="A11" s="38" t="s">
        <v>70</v>
      </c>
      <c r="B11" s="41">
        <v>4.7196052403056941</v>
      </c>
      <c r="C11" s="41">
        <v>0.27201062910393942</v>
      </c>
      <c r="D11" s="42">
        <v>58663.333333333336</v>
      </c>
      <c r="E11" s="42">
        <v>28772.911450413441</v>
      </c>
      <c r="F11" s="41">
        <f>B8-B11</f>
        <v>3.0462691909798849</v>
      </c>
      <c r="G11" s="41">
        <f>(((C8^2)/3)+((C11^2)/3))^0.5</f>
        <v>0.15713815096211181</v>
      </c>
    </row>
    <row r="12" spans="1:7" x14ac:dyDescent="0.35">
      <c r="A12" s="38" t="s">
        <v>71</v>
      </c>
      <c r="B12" s="41">
        <v>3.8802859713535707</v>
      </c>
      <c r="C12" s="41">
        <v>0.54289601216859862</v>
      </c>
      <c r="D12" s="42">
        <v>12084.444444444445</v>
      </c>
      <c r="E12" s="42">
        <v>12758.769242861656</v>
      </c>
      <c r="F12" s="41">
        <f>B9-B12</f>
        <v>3.8862384833013461</v>
      </c>
      <c r="G12" s="41">
        <f>(((C9^2)/3)+((C12^2)/3))^0.5</f>
        <v>0.3135876700495755</v>
      </c>
    </row>
    <row r="13" spans="1:7" x14ac:dyDescent="0.35">
      <c r="A13" s="37" t="s">
        <v>65</v>
      </c>
      <c r="B13" s="41"/>
      <c r="C13" s="41"/>
      <c r="D13" s="42"/>
      <c r="E13" s="42"/>
      <c r="F13" s="78"/>
      <c r="G13" s="78"/>
    </row>
    <row r="14" spans="1:7" x14ac:dyDescent="0.35">
      <c r="A14" s="39" t="s">
        <v>70</v>
      </c>
      <c r="B14" s="43">
        <v>7.5720713938118342E-2</v>
      </c>
      <c r="C14" s="43" t="e">
        <v>#DIV/0!</v>
      </c>
      <c r="D14" s="44">
        <v>1.1904761904761905</v>
      </c>
      <c r="E14" s="44" t="e">
        <v>#DIV/0!</v>
      </c>
    </row>
    <row r="15" spans="1:7" x14ac:dyDescent="0.35">
      <c r="A15" s="39" t="s">
        <v>71</v>
      </c>
      <c r="B15" s="43">
        <v>8.6186147616283376E-2</v>
      </c>
      <c r="C15" s="43" t="e">
        <v>#DIV/0!</v>
      </c>
      <c r="D15" s="44">
        <v>1.2195121951219514</v>
      </c>
      <c r="E15" s="44" t="e">
        <v>#DIV/0!</v>
      </c>
    </row>
    <row r="16" spans="1:7" x14ac:dyDescent="0.35">
      <c r="A16" s="37" t="s">
        <v>64</v>
      </c>
      <c r="B16" s="41"/>
      <c r="C16" s="41"/>
      <c r="D16" s="42"/>
      <c r="E16" s="42"/>
    </row>
    <row r="17" spans="1:5" x14ac:dyDescent="0.35">
      <c r="A17" s="39" t="s">
        <v>69</v>
      </c>
      <c r="B17" s="43">
        <v>9.691001300805642E-2</v>
      </c>
      <c r="C17" s="43" t="e">
        <v>#DIV/0!</v>
      </c>
      <c r="D17" s="44">
        <v>1.25</v>
      </c>
      <c r="E17" s="44" t="e">
        <v>#DIV/0!</v>
      </c>
    </row>
    <row r="18" spans="1:5" x14ac:dyDescent="0.35">
      <c r="A18" s="79"/>
      <c r="B18" s="80"/>
      <c r="C18" s="80"/>
      <c r="D18" s="81"/>
      <c r="E18" s="81"/>
    </row>
    <row r="19" spans="1:5" x14ac:dyDescent="0.35">
      <c r="A19" s="83" t="s">
        <v>88</v>
      </c>
      <c r="B19" s="83"/>
      <c r="C19" s="83"/>
      <c r="D19" s="83"/>
      <c r="E19" s="83"/>
    </row>
  </sheetData>
  <mergeCells count="1">
    <mergeCell ref="A19:E19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9" sqref="J19"/>
    </sheetView>
  </sheetViews>
  <sheetFormatPr defaultRowHeight="14.5" x14ac:dyDescent="0.35"/>
  <cols>
    <col min="1" max="1" width="34.7265625" customWidth="1"/>
    <col min="2" max="2" width="11" bestFit="1" customWidth="1"/>
    <col min="3" max="3" width="18.26953125" bestFit="1" customWidth="1"/>
    <col min="4" max="4" width="12" bestFit="1" customWidth="1"/>
    <col min="5" max="5" width="8.54296875" bestFit="1" customWidth="1"/>
    <col min="6" max="6" width="15.7265625" bestFit="1" customWidth="1"/>
    <col min="7" max="7" width="12.26953125" bestFit="1" customWidth="1"/>
    <col min="8" max="8" width="16.453125" bestFit="1" customWidth="1"/>
    <col min="9" max="9" width="17.26953125" bestFit="1" customWidth="1"/>
    <col min="10" max="10" width="7.7265625" bestFit="1" customWidth="1"/>
  </cols>
  <sheetData>
    <row r="1" spans="1:10" ht="26" x14ac:dyDescent="0.35">
      <c r="A1" s="29" t="s">
        <v>26</v>
      </c>
      <c r="B1" s="30" t="s">
        <v>67</v>
      </c>
      <c r="C1" s="30" t="s">
        <v>60</v>
      </c>
      <c r="D1" s="31" t="s">
        <v>68</v>
      </c>
      <c r="E1" s="31" t="s">
        <v>72</v>
      </c>
      <c r="F1" s="36" t="s">
        <v>75</v>
      </c>
      <c r="G1" s="36" t="s">
        <v>73</v>
      </c>
      <c r="H1" s="36" t="s">
        <v>74</v>
      </c>
      <c r="I1" s="168" t="s">
        <v>105</v>
      </c>
      <c r="J1" s="168" t="s">
        <v>106</v>
      </c>
    </row>
    <row r="2" spans="1:10" x14ac:dyDescent="0.35">
      <c r="A2" s="32" t="s">
        <v>61</v>
      </c>
      <c r="B2" s="32" t="s">
        <v>82</v>
      </c>
      <c r="C2" s="32" t="s">
        <v>64</v>
      </c>
      <c r="D2" s="32" t="s">
        <v>69</v>
      </c>
      <c r="E2" s="35">
        <f ca="1">IFERROR(OFFSET(INDIRECT("'Qcount'!A"&amp;MATCH(A2,[1]QCount!$A$1:$A$65328,0)),3,3,1),IFERROR(OFFSET(INDIRECT("'Spread'!A"&amp;MATCH(A2,[2]Spread!$A$1:$A$65536,0)),-1,9,1),IFERROR(OFFSET(INDIRECT("'Filters'!A"&amp;MATCH(A2,Filters!$A:$A,0)),0,9,1),OFFSET(INDIRECT("'HD'!A"&amp;MATCH(A2,[3]HD!$A:$A,0)),0,9,1))))</f>
        <v>0.125</v>
      </c>
      <c r="F2" s="32">
        <v>10</v>
      </c>
      <c r="G2" s="33">
        <f ca="1">E2*F2</f>
        <v>1.25</v>
      </c>
      <c r="H2" s="34">
        <f ca="1">LOG(G2)</f>
        <v>9.691001300805642E-2</v>
      </c>
    </row>
    <row r="3" spans="1:10" x14ac:dyDescent="0.35">
      <c r="A3" s="32" t="s">
        <v>62</v>
      </c>
      <c r="B3" s="32" t="s">
        <v>82</v>
      </c>
      <c r="C3" s="32" t="s">
        <v>65</v>
      </c>
      <c r="D3" s="32" t="s">
        <v>70</v>
      </c>
      <c r="E3" s="35">
        <f ca="1">IFERROR(OFFSET(INDIRECT("'Qcount'!A"&amp;MATCH(A3,[1]QCount!$A$1:$A$65328,0)),3,3,1),IFERROR(OFFSET(INDIRECT("'Spread'!A"&amp;MATCH(A3,[2]Spread!$A$1:$A$65536,0)),-1,9,1),IFERROR(OFFSET(INDIRECT("'Filters'!A"&amp;MATCH(A3,Filters!$A:$A,0)),0,9,1),OFFSET(INDIRECT("'HD'!A"&amp;MATCH(A3,[3]HD!$A:$A,0)),0,9,1))))</f>
        <v>0.11904761904761904</v>
      </c>
      <c r="F3" s="32">
        <v>10</v>
      </c>
      <c r="G3" s="33">
        <f t="shared" ref="G3:G17" ca="1" si="0">E3*F3</f>
        <v>1.1904761904761905</v>
      </c>
      <c r="H3" s="34">
        <f t="shared" ref="H3:H17" ca="1" si="1">LOG(G3)</f>
        <v>7.5720713938118342E-2</v>
      </c>
    </row>
    <row r="4" spans="1:10" x14ac:dyDescent="0.35">
      <c r="A4" s="32" t="s">
        <v>63</v>
      </c>
      <c r="B4" s="32" t="s">
        <v>82</v>
      </c>
      <c r="C4" s="32" t="s">
        <v>65</v>
      </c>
      <c r="D4" s="32" t="s">
        <v>71</v>
      </c>
      <c r="E4" s="35">
        <f ca="1">IFERROR(OFFSET(INDIRECT("'Qcount'!A"&amp;MATCH(A4,[1]QCount!$A$1:$A$65328,0)),3,3,1),IFERROR(OFFSET(INDIRECT("'Spread'!A"&amp;MATCH(A4,[2]Spread!$A$1:$A$65536,0)),-1,9,1),IFERROR(OFFSET(INDIRECT("'Filters'!A"&amp;MATCH(A4,Filters!$A:$A,0)),0,9,1),OFFSET(INDIRECT("'HD'!A"&amp;MATCH(A4,[3]HD!$A:$A,0)),0,9,1))))</f>
        <v>0.12195121951219513</v>
      </c>
      <c r="F4" s="32">
        <v>10</v>
      </c>
      <c r="G4" s="33">
        <f t="shared" ca="1" si="0"/>
        <v>1.2195121951219514</v>
      </c>
      <c r="H4" s="34">
        <f t="shared" ca="1" si="1"/>
        <v>8.6186147616283376E-2</v>
      </c>
    </row>
    <row r="5" spans="1:10" x14ac:dyDescent="0.35">
      <c r="A5" s="32" t="s">
        <v>16</v>
      </c>
      <c r="B5" s="32" t="s">
        <v>81</v>
      </c>
      <c r="C5" s="32" t="s">
        <v>79</v>
      </c>
      <c r="D5" s="32" t="s">
        <v>69</v>
      </c>
      <c r="E5" s="35">
        <f ca="1">IFERROR(OFFSET(INDIRECT("'Qcount'!A"&amp;MATCH(A5,Qcount!$A$1:$A$65328,0)),3,3,1),IFERROR(OFFSET(INDIRECT("'Spread'!A"&amp;MATCH(A5,Spread!$A$1:$A$65536,0)),-1,9,1),IFERROR(OFFSET(INDIRECT("'Filters'!A"&amp;MATCH(A5,Filters!$A:$A,0)),0,9,1),OFFSET(INDIRECT("'HD'!A"&amp;MATCH(A5,#REF!,0)),0,9,1))))</f>
        <v>6400000</v>
      </c>
      <c r="F5" s="32">
        <v>10</v>
      </c>
      <c r="G5" s="33">
        <f t="shared" ca="1" si="0"/>
        <v>64000000</v>
      </c>
      <c r="H5" s="34">
        <f t="shared" ca="1" si="1"/>
        <v>7.8061799739838875</v>
      </c>
    </row>
    <row r="6" spans="1:10" x14ac:dyDescent="0.35">
      <c r="A6" s="32" t="s">
        <v>17</v>
      </c>
      <c r="B6" s="32" t="s">
        <v>81</v>
      </c>
      <c r="C6" s="32" t="s">
        <v>79</v>
      </c>
      <c r="D6" s="32" t="s">
        <v>69</v>
      </c>
      <c r="E6" s="35">
        <f ca="1">IFERROR(OFFSET(INDIRECT("'Qcount'!A"&amp;MATCH(A6,Qcount!$A$1:$A$65328,0)),3,3,1),IFERROR(OFFSET(INDIRECT("'Spread'!A"&amp;MATCH(A6,Spread!$A$1:$A$65536,0)),-1,9,1),IFERROR(OFFSET(INDIRECT("'Filters'!A"&amp;MATCH(A6,Filters!$A:$A,0)),0,9,1),OFFSET(INDIRECT("'HD'!A"&amp;MATCH(A6,#REF!,0)),0,9,1))))</f>
        <v>6283000</v>
      </c>
      <c r="F6" s="32">
        <v>10</v>
      </c>
      <c r="G6" s="33">
        <f t="shared" ca="1" si="0"/>
        <v>62830000</v>
      </c>
      <c r="H6" s="34">
        <f t="shared" ca="1" si="1"/>
        <v>7.7981670597159392</v>
      </c>
    </row>
    <row r="7" spans="1:10" x14ac:dyDescent="0.35">
      <c r="A7" s="32" t="s">
        <v>18</v>
      </c>
      <c r="B7" s="32" t="s">
        <v>81</v>
      </c>
      <c r="C7" s="32" t="s">
        <v>79</v>
      </c>
      <c r="D7" s="32" t="s">
        <v>69</v>
      </c>
      <c r="E7" s="35">
        <f ca="1">IFERROR(OFFSET(INDIRECT("'Qcount'!A"&amp;MATCH(A7,Qcount!$A$1:$A$65328,0)),3,3,1),IFERROR(OFFSET(INDIRECT("'Spread'!A"&amp;MATCH(A7,Spread!$A$1:$A$65536,0)),-1,9,1),IFERROR(OFFSET(INDIRECT("'Filters'!A"&amp;MATCH(A7,Filters!$A:$A,0)),0,9,1),OFFSET(INDIRECT("'HD'!A"&amp;MATCH(A7,#REF!,0)),0,9,1))))</f>
        <v>5533000</v>
      </c>
      <c r="F7" s="32">
        <v>10</v>
      </c>
      <c r="G7" s="33">
        <f t="shared" ca="1" si="0"/>
        <v>55330000</v>
      </c>
      <c r="H7" s="34">
        <f t="shared" ca="1" si="1"/>
        <v>7.7429606702141527</v>
      </c>
    </row>
    <row r="8" spans="1:10" x14ac:dyDescent="0.35">
      <c r="A8" s="32" t="s">
        <v>19</v>
      </c>
      <c r="B8" s="32" t="s">
        <v>81</v>
      </c>
      <c r="C8" s="32" t="s">
        <v>79</v>
      </c>
      <c r="D8" s="32" t="s">
        <v>69</v>
      </c>
      <c r="E8" s="35">
        <f ca="1">IFERROR(OFFSET(INDIRECT("'Qcount'!A"&amp;MATCH(A8,Qcount!$A$1:$A$65328,0)),3,3,1),IFERROR(OFFSET(INDIRECT("'Spread'!A"&amp;MATCH(A8,Spread!$A$1:$A$65536,0)),-1,9,1),IFERROR(OFFSET(INDIRECT("'Filters'!A"&amp;MATCH(A8,Filters!$A:$A,0)),0,9,1),OFFSET(INDIRECT("'HD'!A"&amp;MATCH(A8,#REF!,0)),0,9,1))))</f>
        <v>5467000</v>
      </c>
      <c r="F8" s="32">
        <v>10</v>
      </c>
      <c r="G8" s="33">
        <f t="shared" ca="1" si="0"/>
        <v>54670000</v>
      </c>
      <c r="H8" s="34">
        <f t="shared" ca="1" si="1"/>
        <v>7.7377490738915569</v>
      </c>
    </row>
    <row r="9" spans="1:10" x14ac:dyDescent="0.35">
      <c r="A9" s="32" t="s">
        <v>20</v>
      </c>
      <c r="B9" s="32" t="s">
        <v>82</v>
      </c>
      <c r="C9" s="32" t="s">
        <v>80</v>
      </c>
      <c r="D9" s="32" t="s">
        <v>70</v>
      </c>
      <c r="E9" s="35">
        <f ca="1">IFERROR(OFFSET(INDIRECT("'Qcount'!A"&amp;MATCH(A9,Qcount!$A$1:$A$65328,0)),3,3,1),IFERROR(OFFSET(INDIRECT("'Spread'!A"&amp;MATCH(A9,Spread!$A$1:$A$65536,0)),-1,9,1),IFERROR(OFFSET(INDIRECT("'Filters'!A"&amp;MATCH(A9,Filters!$A:$A,0)),0,9,1),OFFSET(INDIRECT("'HD'!A"&amp;MATCH(A9,#REF!,0)),0,9,1))))</f>
        <v>5967000</v>
      </c>
      <c r="F9" s="32">
        <v>10</v>
      </c>
      <c r="G9" s="33">
        <f t="shared" ca="1" si="0"/>
        <v>59670000</v>
      </c>
      <c r="H9" s="34">
        <f t="shared" ca="1" si="1"/>
        <v>7.775756037844098</v>
      </c>
    </row>
    <row r="10" spans="1:10" x14ac:dyDescent="0.35">
      <c r="A10" s="32" t="s">
        <v>21</v>
      </c>
      <c r="B10" s="32" t="s">
        <v>82</v>
      </c>
      <c r="C10" s="32" t="s">
        <v>80</v>
      </c>
      <c r="D10" s="32" t="s">
        <v>70</v>
      </c>
      <c r="E10" s="35">
        <f ca="1">IFERROR(OFFSET(INDIRECT("'Qcount'!A"&amp;MATCH(A10,Qcount!$A$1:$A$65328,0)),3,3,1),IFERROR(OFFSET(INDIRECT("'Spread'!A"&amp;MATCH(A10,Spread!$A$1:$A$65536,0)),-1,9,1),IFERROR(OFFSET(INDIRECT("'Filters'!A"&amp;MATCH(A10,Filters!$A:$A,0)),0,9,1),OFFSET(INDIRECT("'HD'!A"&amp;MATCH(A10,#REF!,0)),0,9,1))))</f>
        <v>5717000</v>
      </c>
      <c r="F10" s="32">
        <v>10</v>
      </c>
      <c r="G10" s="33">
        <f t="shared" ca="1" si="0"/>
        <v>57170000</v>
      </c>
      <c r="H10" s="34">
        <f t="shared" ca="1" si="1"/>
        <v>7.7571681922142721</v>
      </c>
    </row>
    <row r="11" spans="1:10" x14ac:dyDescent="0.35">
      <c r="A11" s="32" t="s">
        <v>22</v>
      </c>
      <c r="B11" s="32" t="s">
        <v>82</v>
      </c>
      <c r="C11" s="32" t="s">
        <v>80</v>
      </c>
      <c r="D11" s="32" t="s">
        <v>70</v>
      </c>
      <c r="E11" s="35">
        <f ca="1">IFERROR(OFFSET(INDIRECT("'Qcount'!A"&amp;MATCH(A11,Qcount!$A$1:$A$65328,0)),3,3,1),IFERROR(OFFSET(INDIRECT("'Spread'!A"&amp;MATCH(A11,Spread!$A$1:$A$65536,0)),-1,9,1),IFERROR(OFFSET(INDIRECT("'Filters'!A"&amp;MATCH(A11,Filters!$A:$A,0)),0,9,1),OFFSET(INDIRECT("'HD'!A"&amp;MATCH(A11,#REF!,0)),0,9,1))))</f>
        <v>5817000</v>
      </c>
      <c r="F11" s="32">
        <v>10</v>
      </c>
      <c r="G11" s="33">
        <f t="shared" ca="1" si="0"/>
        <v>58170000</v>
      </c>
      <c r="H11" s="34">
        <f t="shared" ca="1" si="1"/>
        <v>7.7646990637983677</v>
      </c>
    </row>
    <row r="12" spans="1:10" x14ac:dyDescent="0.35">
      <c r="A12" s="32" t="s">
        <v>13</v>
      </c>
      <c r="B12" s="32" t="s">
        <v>82</v>
      </c>
      <c r="C12" s="32" t="s">
        <v>66</v>
      </c>
      <c r="D12" s="32" t="s">
        <v>70</v>
      </c>
      <c r="E12" s="35">
        <f ca="1">IFERROR(OFFSET(INDIRECT("'Qcount'!A"&amp;MATCH(A12,Qcount!$A$1:$A$65328,0)),3,3,1),IFERROR(OFFSET(INDIRECT("'Spread'!A"&amp;MATCH(A12,Spread!$A$1:$A$65536,0)),-1,9,1),IFERROR(OFFSET(INDIRECT("'Filters'!A"&amp;MATCH(A12,Filters!$A:$A,0)),0,9,1),OFFSET(INDIRECT("'HD'!A"&amp;MATCH(A12,#REF!,0)),0,9,1))))</f>
        <v>2544</v>
      </c>
      <c r="F12" s="32">
        <v>10</v>
      </c>
      <c r="G12" s="33">
        <f t="shared" ca="1" si="0"/>
        <v>25440</v>
      </c>
      <c r="H12" s="34">
        <f t="shared" ca="1" si="1"/>
        <v>4.4055171069763759</v>
      </c>
      <c r="I12" s="82">
        <f ca="1">AVERAGE(H12:H14)</f>
        <v>4.7196052403056941</v>
      </c>
      <c r="J12">
        <f ca="1">STDEV(H12:H14)</f>
        <v>0.27201062910393964</v>
      </c>
    </row>
    <row r="13" spans="1:10" x14ac:dyDescent="0.35">
      <c r="A13" s="32" t="s">
        <v>14</v>
      </c>
      <c r="B13" s="32" t="s">
        <v>82</v>
      </c>
      <c r="C13" s="32" t="s">
        <v>66</v>
      </c>
      <c r="D13" s="32" t="s">
        <v>70</v>
      </c>
      <c r="E13" s="35">
        <f ca="1">IFERROR(OFFSET(INDIRECT("'Qcount'!A"&amp;MATCH(A13,Qcount!$A$1:$A$65328,0)),3,3,1),IFERROR(OFFSET(INDIRECT("'Spread'!A"&amp;MATCH(A13,Spread!$A$1:$A$65536,0)),-1,9,1),IFERROR(OFFSET(INDIRECT("'Filters'!A"&amp;MATCH(A13,Filters!$A:$A,0)),0,9,1),OFFSET(INDIRECT("'HD'!A"&amp;MATCH(A13,#REF!,0)),0,9,1))))</f>
        <v>7547</v>
      </c>
      <c r="F13" s="32">
        <v>10</v>
      </c>
      <c r="G13" s="33">
        <f t="shared" ca="1" si="0"/>
        <v>75470</v>
      </c>
      <c r="H13" s="34">
        <f t="shared" ca="1" si="1"/>
        <v>4.8777743499913981</v>
      </c>
    </row>
    <row r="14" spans="1:10" x14ac:dyDescent="0.35">
      <c r="A14" s="32" t="s">
        <v>15</v>
      </c>
      <c r="B14" s="32" t="s">
        <v>82</v>
      </c>
      <c r="C14" s="32" t="s">
        <v>66</v>
      </c>
      <c r="D14" s="32" t="s">
        <v>70</v>
      </c>
      <c r="E14" s="35">
        <f ca="1">IFERROR(OFFSET(INDIRECT("'Qcount'!A"&amp;MATCH(A14,Qcount!$A$1:$A$65328,0)),3,3,1),IFERROR(OFFSET(INDIRECT("'Spread'!A"&amp;MATCH(A14,Spread!$A$1:$A$65536,0)),-1,9,1),IFERROR(OFFSET(INDIRECT("'Filters'!A"&amp;MATCH(A14,Filters!$A:$A,0)),0,9,1),OFFSET(INDIRECT("'HD'!A"&amp;MATCH(A14,#REF!,0)),0,9,1))))</f>
        <v>7508</v>
      </c>
      <c r="F14" s="32">
        <v>10</v>
      </c>
      <c r="G14" s="33">
        <f t="shared" ca="1" si="0"/>
        <v>75080</v>
      </c>
      <c r="H14" s="34">
        <f t="shared" ca="1" si="1"/>
        <v>4.875524263949309</v>
      </c>
    </row>
    <row r="15" spans="1:10" x14ac:dyDescent="0.35">
      <c r="A15" s="32" t="s">
        <v>10</v>
      </c>
      <c r="B15" s="32" t="s">
        <v>82</v>
      </c>
      <c r="C15" s="32" t="s">
        <v>80</v>
      </c>
      <c r="D15" s="32" t="s">
        <v>71</v>
      </c>
      <c r="E15" s="35">
        <f ca="1">IFERROR(OFFSET(INDIRECT("'Qcount'!A"&amp;MATCH(A15,Qcount!$A$1:$A$65328,0)),3,3,1),IFERROR(OFFSET(INDIRECT("'Spread'!A"&amp;MATCH(A15,Spread!$A$1:$A$65536,0)),-1,9,1),IFERROR(OFFSET(INDIRECT("'Filters'!A"&amp;MATCH(A15,Filters!$A:$A,0)),0,9,1),OFFSET(INDIRECT("'HD'!A"&amp;MATCH(A15,#REF!,0)),0,9,1))))</f>
        <v>6033000</v>
      </c>
      <c r="F15" s="32">
        <v>10</v>
      </c>
      <c r="G15" s="33">
        <f t="shared" ca="1" si="0"/>
        <v>60330000</v>
      </c>
      <c r="H15" s="34">
        <f t="shared" ca="1" si="1"/>
        <v>7.7805333253164042</v>
      </c>
    </row>
    <row r="16" spans="1:10" x14ac:dyDescent="0.35">
      <c r="A16" s="32" t="s">
        <v>11</v>
      </c>
      <c r="B16" s="32" t="s">
        <v>82</v>
      </c>
      <c r="C16" s="32" t="s">
        <v>80</v>
      </c>
      <c r="D16" s="32" t="s">
        <v>71</v>
      </c>
      <c r="E16" s="35">
        <f ca="1">IFERROR(OFFSET(INDIRECT("'Qcount'!A"&amp;MATCH(A16,Qcount!$A$1:$A$65328,0)),3,3,1),IFERROR(OFFSET(INDIRECT("'Spread'!A"&amp;MATCH(A16,Spread!$A$1:$A$65536,0)),-1,9,1),IFERROR(OFFSET(INDIRECT("'Filters'!A"&amp;MATCH(A16,Filters!$A:$A,0)),0,9,1),OFFSET(INDIRECT("'HD'!A"&amp;MATCH(A16,#REF!,0)),0,9,1))))</f>
        <v>5600000</v>
      </c>
      <c r="F16" s="32">
        <v>10</v>
      </c>
      <c r="G16" s="33">
        <f t="shared" ca="1" si="0"/>
        <v>56000000</v>
      </c>
      <c r="H16" s="34">
        <f t="shared" ca="1" si="1"/>
        <v>7.7481880270062007</v>
      </c>
    </row>
    <row r="17" spans="1:10" x14ac:dyDescent="0.35">
      <c r="A17" s="32" t="s">
        <v>12</v>
      </c>
      <c r="B17" s="32" t="s">
        <v>82</v>
      </c>
      <c r="C17" s="32" t="s">
        <v>80</v>
      </c>
      <c r="D17" s="32" t="s">
        <v>71</v>
      </c>
      <c r="E17" s="35">
        <f ca="1">IFERROR(OFFSET(INDIRECT("'Qcount'!A"&amp;MATCH(A17,Qcount!$A$1:$A$65328,0)),3,3,1),IFERROR(OFFSET(INDIRECT("'Spread'!A"&amp;MATCH(A17,Spread!$A$1:$A$65536,0)),-1,9,1),IFERROR(OFFSET(INDIRECT("'Filters'!A"&amp;MATCH(A17,Filters!$A:$A,0)),0,9,1),OFFSET(INDIRECT("'HD'!A"&amp;MATCH(A17,#REF!,0)),0,9,1))))</f>
        <v>5900000</v>
      </c>
      <c r="F17" s="32">
        <v>10</v>
      </c>
      <c r="G17" s="33">
        <f t="shared" ca="1" si="0"/>
        <v>59000000</v>
      </c>
      <c r="H17" s="34">
        <f t="shared" ca="1" si="1"/>
        <v>7.7708520116421438</v>
      </c>
    </row>
    <row r="18" spans="1:10" x14ac:dyDescent="0.35">
      <c r="A18" s="32" t="s">
        <v>76</v>
      </c>
      <c r="B18" s="32" t="s">
        <v>82</v>
      </c>
      <c r="C18" s="32" t="s">
        <v>66</v>
      </c>
      <c r="D18" s="32" t="s">
        <v>71</v>
      </c>
      <c r="E18" s="35">
        <f ca="1">IFERROR(OFFSET(INDIRECT("'Qcount'!A"&amp;MATCH(A18,Qcount!$A$1:$A$65328,0)),3,3,1),IFERROR(OFFSET(INDIRECT("'Spread'!A"&amp;MATCH(A18,Spread!$A$1:$A$65536,0)),-1,9,1),IFERROR(OFFSET(INDIRECT("'Filters'!A"&amp;MATCH(A18,Filters!$A:$A,0)),0,9,1),OFFSET(INDIRECT("'HD'!A"&amp;MATCH(A18,#REF!,0)),0,9,1))))</f>
        <v>217.33333333333334</v>
      </c>
      <c r="F18" s="32">
        <v>10</v>
      </c>
      <c r="G18" s="33">
        <f ca="1">E18*F18</f>
        <v>2173.3333333333335</v>
      </c>
      <c r="H18" s="34">
        <f ca="1">LOG(G18)</f>
        <v>3.3371263410122576</v>
      </c>
      <c r="I18" s="82">
        <f ca="1">AVERAGE(H18:H20)</f>
        <v>3.8802859713535707</v>
      </c>
      <c r="J18">
        <f ca="1">STDEV(H18:H20)</f>
        <v>0.54289601216859862</v>
      </c>
    </row>
    <row r="19" spans="1:10" x14ac:dyDescent="0.35">
      <c r="A19" s="32" t="s">
        <v>23</v>
      </c>
      <c r="B19" s="32" t="s">
        <v>82</v>
      </c>
      <c r="C19" s="32" t="s">
        <v>66</v>
      </c>
      <c r="D19" s="32" t="s">
        <v>71</v>
      </c>
      <c r="E19" s="35">
        <f ca="1">IFERROR(OFFSET(INDIRECT("'Qcount'!A"&amp;MATCH(A19,Qcount!$A$1:$A$65328,0)),3,3,1),IFERROR(OFFSET(INDIRECT("'Spread'!A"&amp;MATCH(A19,Spread!$A$1:$A$65536,0)),-1,9,1),IFERROR(OFFSET(INDIRECT("'Filters'!A"&amp;MATCH(A19,Filters!$A:$A,0)),0,9,1),OFFSET(INDIRECT("'HD'!A"&amp;MATCH(A19,#REF!,0)),0,9,1))))</f>
        <v>760</v>
      </c>
      <c r="F19" s="32">
        <v>10</v>
      </c>
      <c r="G19" s="33">
        <f ca="1">E19*F19</f>
        <v>7600</v>
      </c>
      <c r="H19" s="34">
        <f ca="1">LOG(G19)</f>
        <v>3.8808135922807914</v>
      </c>
    </row>
    <row r="20" spans="1:10" x14ac:dyDescent="0.35">
      <c r="A20" s="32" t="s">
        <v>24</v>
      </c>
      <c r="B20" s="32" t="s">
        <v>82</v>
      </c>
      <c r="C20" s="32" t="s">
        <v>66</v>
      </c>
      <c r="D20" s="32" t="s">
        <v>71</v>
      </c>
      <c r="E20" s="35">
        <f ca="1">IFERROR(OFFSET(INDIRECT("'Qcount'!A"&amp;MATCH(A20,Qcount!$A$1:$A$65328,0)),3,3,1),IFERROR(OFFSET(INDIRECT("'Spread'!A"&amp;MATCH(A20,Spread!$A$1:$A$65536,0)),-1,9,1),IFERROR(OFFSET(INDIRECT("'Filters'!A"&amp;MATCH(A20,Filters!$A:$A,0)),0,9,1),OFFSET(INDIRECT("'HD'!A"&amp;MATCH(A20,#REF!,0)),0,9,1))))</f>
        <v>2648</v>
      </c>
      <c r="F20" s="32">
        <v>10</v>
      </c>
      <c r="G20" s="33">
        <f ca="1">E20*F20</f>
        <v>26480</v>
      </c>
      <c r="H20" s="34">
        <f ca="1">LOG(G20)</f>
        <v>4.4229179807676626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9"/>
  <sheetViews>
    <sheetView workbookViewId="0">
      <selection activeCell="D33" sqref="D33"/>
    </sheetView>
  </sheetViews>
  <sheetFormatPr defaultRowHeight="14.5" x14ac:dyDescent="0.35"/>
  <cols>
    <col min="1" max="1" width="28.1796875" bestFit="1" customWidth="1"/>
  </cols>
  <sheetData>
    <row r="1" spans="1:5" x14ac:dyDescent="0.35">
      <c r="A1" t="s">
        <v>0</v>
      </c>
      <c r="B1" s="1"/>
    </row>
    <row r="2" spans="1:5" x14ac:dyDescent="0.35">
      <c r="A2" t="s">
        <v>1</v>
      </c>
      <c r="B2" t="s">
        <v>2</v>
      </c>
    </row>
    <row r="3" spans="1:5" x14ac:dyDescent="0.35">
      <c r="A3" t="s">
        <v>3</v>
      </c>
      <c r="B3" s="1">
        <v>45049</v>
      </c>
    </row>
    <row r="5" spans="1:5" x14ac:dyDescent="0.35">
      <c r="A5" t="s">
        <v>4</v>
      </c>
      <c r="B5" t="s">
        <v>5</v>
      </c>
      <c r="C5" t="s">
        <v>6</v>
      </c>
      <c r="D5" t="s">
        <v>7</v>
      </c>
      <c r="E5" t="s">
        <v>25</v>
      </c>
    </row>
    <row r="6" spans="1:5" x14ac:dyDescent="0.35">
      <c r="A6" t="s">
        <v>16</v>
      </c>
      <c r="B6">
        <v>144</v>
      </c>
      <c r="C6" s="2">
        <v>0.01</v>
      </c>
      <c r="D6" s="2">
        <v>7200000</v>
      </c>
      <c r="E6" s="4"/>
    </row>
    <row r="7" spans="1:5" x14ac:dyDescent="0.35">
      <c r="A7" t="s">
        <v>16</v>
      </c>
      <c r="B7">
        <v>127</v>
      </c>
      <c r="C7" s="2">
        <v>0.01</v>
      </c>
      <c r="D7" s="2">
        <v>6350000</v>
      </c>
      <c r="E7" s="4"/>
    </row>
    <row r="8" spans="1:5" x14ac:dyDescent="0.35">
      <c r="A8" t="s">
        <v>16</v>
      </c>
      <c r="B8">
        <v>113</v>
      </c>
      <c r="C8" s="2">
        <v>0.01</v>
      </c>
      <c r="D8" s="2">
        <v>5650000</v>
      </c>
      <c r="E8" s="4"/>
    </row>
    <row r="9" spans="1:5" x14ac:dyDescent="0.35">
      <c r="A9" t="s">
        <v>16</v>
      </c>
      <c r="B9" t="s">
        <v>9</v>
      </c>
      <c r="D9" s="2">
        <v>6400000</v>
      </c>
      <c r="E9" s="4">
        <f>STDEV(D6:D8)/AVERAGE(D6:D8)</f>
        <v>0.12128261481453144</v>
      </c>
    </row>
    <row r="10" spans="1:5" x14ac:dyDescent="0.35">
      <c r="A10" t="s">
        <v>17</v>
      </c>
      <c r="B10">
        <v>125</v>
      </c>
      <c r="C10" s="2">
        <v>0.01</v>
      </c>
      <c r="D10" s="2">
        <v>6250000</v>
      </c>
      <c r="E10" s="4"/>
    </row>
    <row r="11" spans="1:5" x14ac:dyDescent="0.35">
      <c r="A11" t="s">
        <v>17</v>
      </c>
      <c r="B11">
        <v>138</v>
      </c>
      <c r="C11" s="2">
        <v>0.01</v>
      </c>
      <c r="D11" s="2">
        <v>6900000</v>
      </c>
      <c r="E11" s="4"/>
    </row>
    <row r="12" spans="1:5" x14ac:dyDescent="0.35">
      <c r="A12" t="s">
        <v>17</v>
      </c>
      <c r="B12">
        <v>114</v>
      </c>
      <c r="C12" s="2">
        <v>0.01</v>
      </c>
      <c r="D12" s="2">
        <v>5700000</v>
      </c>
      <c r="E12" s="4"/>
    </row>
    <row r="13" spans="1:5" x14ac:dyDescent="0.35">
      <c r="A13" t="s">
        <v>17</v>
      </c>
      <c r="B13" t="s">
        <v>9</v>
      </c>
      <c r="D13" s="2">
        <v>6283000</v>
      </c>
      <c r="E13" s="4">
        <f>STDEV(D10:D12)/AVERAGE(D10:D12)</f>
        <v>9.5601173957241908E-2</v>
      </c>
    </row>
    <row r="14" spans="1:5" x14ac:dyDescent="0.35">
      <c r="A14" t="s">
        <v>18</v>
      </c>
      <c r="B14">
        <v>126</v>
      </c>
      <c r="C14" s="2">
        <v>0.01</v>
      </c>
      <c r="D14" s="2">
        <v>6300000</v>
      </c>
      <c r="E14" s="4"/>
    </row>
    <row r="15" spans="1:5" x14ac:dyDescent="0.35">
      <c r="A15" t="s">
        <v>18</v>
      </c>
      <c r="B15">
        <v>125</v>
      </c>
      <c r="C15" s="2">
        <v>0.01</v>
      </c>
      <c r="D15" s="2">
        <v>6250000</v>
      </c>
      <c r="E15" s="4"/>
    </row>
    <row r="16" spans="1:5" x14ac:dyDescent="0.35">
      <c r="A16" t="s">
        <v>18</v>
      </c>
      <c r="B16">
        <v>81</v>
      </c>
      <c r="C16" s="2">
        <v>0.01</v>
      </c>
      <c r="D16" s="2">
        <v>4050000</v>
      </c>
      <c r="E16" s="4"/>
    </row>
    <row r="17" spans="1:5" x14ac:dyDescent="0.35">
      <c r="A17" t="s">
        <v>18</v>
      </c>
      <c r="B17" t="s">
        <v>9</v>
      </c>
      <c r="D17" s="2">
        <v>5533000</v>
      </c>
      <c r="E17" s="4">
        <f>STDEV(D14:D16)/AVERAGE(D14:D16)</f>
        <v>0.23220137195431387</v>
      </c>
    </row>
    <row r="18" spans="1:5" x14ac:dyDescent="0.35">
      <c r="A18" t="s">
        <v>19</v>
      </c>
      <c r="B18">
        <v>125</v>
      </c>
      <c r="C18" s="2">
        <v>0.01</v>
      </c>
      <c r="D18" s="2">
        <v>6250000</v>
      </c>
      <c r="E18" s="4"/>
    </row>
    <row r="19" spans="1:5" x14ac:dyDescent="0.35">
      <c r="A19" t="s">
        <v>19</v>
      </c>
      <c r="B19">
        <v>99</v>
      </c>
      <c r="C19" s="2">
        <v>0.01</v>
      </c>
      <c r="D19" s="2">
        <v>4950000</v>
      </c>
      <c r="E19" s="4"/>
    </row>
    <row r="20" spans="1:5" x14ac:dyDescent="0.35">
      <c r="A20" t="s">
        <v>19</v>
      </c>
      <c r="B20">
        <v>104</v>
      </c>
      <c r="C20" s="2">
        <v>0.01</v>
      </c>
      <c r="D20" s="2">
        <v>5200000</v>
      </c>
      <c r="E20" s="4"/>
    </row>
    <row r="21" spans="1:5" x14ac:dyDescent="0.35">
      <c r="A21" t="s">
        <v>19</v>
      </c>
      <c r="B21" t="s">
        <v>9</v>
      </c>
      <c r="D21" s="2">
        <v>5467000</v>
      </c>
      <c r="E21" s="4">
        <f>STDEV(D18:D20)/AVERAGE(D18:D20)</f>
        <v>0.1261841590644813</v>
      </c>
    </row>
    <row r="22" spans="1:5" x14ac:dyDescent="0.35">
      <c r="A22" t="s">
        <v>20</v>
      </c>
      <c r="B22">
        <v>129</v>
      </c>
      <c r="C22" s="2">
        <v>0.01</v>
      </c>
      <c r="D22" s="2">
        <v>6450000</v>
      </c>
      <c r="E22" s="4"/>
    </row>
    <row r="23" spans="1:5" x14ac:dyDescent="0.35">
      <c r="A23" t="s">
        <v>20</v>
      </c>
      <c r="B23">
        <v>119</v>
      </c>
      <c r="C23" s="2">
        <v>0.01</v>
      </c>
      <c r="D23" s="2">
        <v>5950000</v>
      </c>
      <c r="E23" s="4"/>
    </row>
    <row r="24" spans="1:5" x14ac:dyDescent="0.35">
      <c r="A24" t="s">
        <v>20</v>
      </c>
      <c r="B24">
        <v>110</v>
      </c>
      <c r="C24" s="2">
        <v>0.01</v>
      </c>
      <c r="D24" s="2">
        <v>5500000</v>
      </c>
      <c r="E24" s="4"/>
    </row>
    <row r="25" spans="1:5" x14ac:dyDescent="0.35">
      <c r="A25" t="s">
        <v>20</v>
      </c>
      <c r="B25" t="s">
        <v>9</v>
      </c>
      <c r="D25" s="2">
        <v>5967000</v>
      </c>
      <c r="E25" s="4">
        <f>STDEV(D22:D24)/AVERAGE(D22:D24)</f>
        <v>7.9645683963034924E-2</v>
      </c>
    </row>
    <row r="26" spans="1:5" x14ac:dyDescent="0.35">
      <c r="A26" t="s">
        <v>21</v>
      </c>
      <c r="B26">
        <v>127</v>
      </c>
      <c r="C26" s="2">
        <v>0.01</v>
      </c>
      <c r="D26" s="2">
        <v>6350000</v>
      </c>
      <c r="E26" s="4"/>
    </row>
    <row r="27" spans="1:5" x14ac:dyDescent="0.35">
      <c r="A27" t="s">
        <v>21</v>
      </c>
      <c r="B27">
        <v>130</v>
      </c>
      <c r="C27" s="2">
        <v>0.01</v>
      </c>
      <c r="D27" s="2">
        <v>6500000</v>
      </c>
      <c r="E27" s="4"/>
    </row>
    <row r="28" spans="1:5" x14ac:dyDescent="0.35">
      <c r="A28" t="s">
        <v>21</v>
      </c>
      <c r="B28">
        <v>86</v>
      </c>
      <c r="C28" s="2">
        <v>0.01</v>
      </c>
      <c r="D28" s="2">
        <v>4300000</v>
      </c>
      <c r="E28" s="4"/>
    </row>
    <row r="29" spans="1:5" x14ac:dyDescent="0.35">
      <c r="A29" t="s">
        <v>21</v>
      </c>
      <c r="B29" t="s">
        <v>9</v>
      </c>
      <c r="D29" s="2">
        <v>5717000</v>
      </c>
      <c r="E29" s="4">
        <f>STDEV(D26:D28)/AVERAGE(D26:D28)</f>
        <v>0.21501334189495402</v>
      </c>
    </row>
    <row r="30" spans="1:5" x14ac:dyDescent="0.35">
      <c r="A30" t="s">
        <v>22</v>
      </c>
      <c r="B30">
        <v>118</v>
      </c>
      <c r="C30" s="2">
        <v>0.01</v>
      </c>
      <c r="D30" s="2">
        <v>5900000</v>
      </c>
      <c r="E30" s="4"/>
    </row>
    <row r="31" spans="1:5" x14ac:dyDescent="0.35">
      <c r="A31" t="s">
        <v>22</v>
      </c>
      <c r="B31">
        <v>120</v>
      </c>
      <c r="C31" s="2">
        <v>0.01</v>
      </c>
      <c r="D31" s="2">
        <v>6000000</v>
      </c>
      <c r="E31" s="4"/>
    </row>
    <row r="32" spans="1:5" x14ac:dyDescent="0.35">
      <c r="A32" t="s">
        <v>22</v>
      </c>
      <c r="B32">
        <v>111</v>
      </c>
      <c r="C32" s="2">
        <v>0.01</v>
      </c>
      <c r="D32" s="2">
        <v>5550000</v>
      </c>
      <c r="E32" s="4"/>
    </row>
    <row r="33" spans="1:5" x14ac:dyDescent="0.35">
      <c r="A33" t="s">
        <v>22</v>
      </c>
      <c r="B33" t="s">
        <v>9</v>
      </c>
      <c r="D33" s="2">
        <v>5817000</v>
      </c>
      <c r="E33" s="4">
        <f>STDEV(D30:D32)/AVERAGE(D30:D32)</f>
        <v>4.0623056959191474E-2</v>
      </c>
    </row>
    <row r="34" spans="1:5" x14ac:dyDescent="0.35">
      <c r="A34" t="s">
        <v>13</v>
      </c>
      <c r="B34">
        <v>49</v>
      </c>
      <c r="C34">
        <v>1</v>
      </c>
      <c r="D34" s="2">
        <v>2722</v>
      </c>
      <c r="E34" s="4"/>
    </row>
    <row r="35" spans="1:5" x14ac:dyDescent="0.35">
      <c r="A35" t="s">
        <v>13</v>
      </c>
      <c r="B35">
        <v>47</v>
      </c>
      <c r="C35">
        <v>1</v>
      </c>
      <c r="D35" s="2">
        <v>2611</v>
      </c>
      <c r="E35" s="4"/>
    </row>
    <row r="36" spans="1:5" x14ac:dyDescent="0.35">
      <c r="A36" t="s">
        <v>13</v>
      </c>
      <c r="B36">
        <v>73</v>
      </c>
      <c r="C36">
        <v>1</v>
      </c>
      <c r="D36" s="2">
        <v>2400</v>
      </c>
      <c r="E36" s="4"/>
    </row>
    <row r="37" spans="1:5" x14ac:dyDescent="0.35">
      <c r="A37" t="s">
        <v>13</v>
      </c>
      <c r="B37" t="s">
        <v>9</v>
      </c>
      <c r="D37" s="2">
        <v>2544</v>
      </c>
      <c r="E37" s="4">
        <f>STDEV(D34:D36)/AVERAGE(D34:D36)</f>
        <v>6.3455652083816386E-2</v>
      </c>
    </row>
    <row r="38" spans="1:5" x14ac:dyDescent="0.35">
      <c r="A38" t="s">
        <v>14</v>
      </c>
      <c r="B38">
        <v>81</v>
      </c>
      <c r="C38">
        <v>1</v>
      </c>
      <c r="D38" s="2">
        <v>7988</v>
      </c>
      <c r="E38" s="4"/>
    </row>
    <row r="39" spans="1:5" x14ac:dyDescent="0.35">
      <c r="A39" t="s">
        <v>14</v>
      </c>
      <c r="B39">
        <v>48</v>
      </c>
      <c r="C39">
        <v>1</v>
      </c>
      <c r="D39" s="2">
        <v>9302</v>
      </c>
      <c r="E39" s="4"/>
    </row>
    <row r="40" spans="1:5" x14ac:dyDescent="0.35">
      <c r="A40" t="s">
        <v>14</v>
      </c>
      <c r="B40">
        <v>63</v>
      </c>
      <c r="C40">
        <v>1</v>
      </c>
      <c r="D40" s="2">
        <v>6213</v>
      </c>
      <c r="E40" s="4"/>
    </row>
    <row r="41" spans="1:5" x14ac:dyDescent="0.35">
      <c r="A41" t="s">
        <v>14</v>
      </c>
      <c r="B41" t="s">
        <v>9</v>
      </c>
      <c r="D41" s="2">
        <v>7547</v>
      </c>
      <c r="E41" s="4">
        <f>STDEV(D38:D40)/AVERAGE(D38:D40)</f>
        <v>0.1978755059580766</v>
      </c>
    </row>
    <row r="42" spans="1:5" x14ac:dyDescent="0.35">
      <c r="A42" t="s">
        <v>15</v>
      </c>
      <c r="B42">
        <v>77</v>
      </c>
      <c r="C42">
        <v>1</v>
      </c>
      <c r="D42" s="2">
        <v>7594</v>
      </c>
      <c r="E42" s="4"/>
    </row>
    <row r="43" spans="1:5" x14ac:dyDescent="0.35">
      <c r="A43" t="s">
        <v>15</v>
      </c>
      <c r="B43">
        <v>44</v>
      </c>
      <c r="C43">
        <v>1</v>
      </c>
      <c r="D43" s="2">
        <v>8527</v>
      </c>
      <c r="E43" s="4"/>
    </row>
    <row r="44" spans="1:5" x14ac:dyDescent="0.35">
      <c r="A44" t="s">
        <v>15</v>
      </c>
      <c r="B44">
        <v>70</v>
      </c>
      <c r="C44">
        <v>1</v>
      </c>
      <c r="D44" s="2">
        <v>6903</v>
      </c>
      <c r="E44" s="4"/>
    </row>
    <row r="45" spans="1:5" x14ac:dyDescent="0.35">
      <c r="A45" t="s">
        <v>15</v>
      </c>
      <c r="B45" t="s">
        <v>9</v>
      </c>
      <c r="D45" s="2">
        <v>7508</v>
      </c>
      <c r="E45" s="4">
        <f>STDEV(D42:D44)/AVERAGE(D42:D44)</f>
        <v>0.10619348388663251</v>
      </c>
    </row>
    <row r="46" spans="1:5" x14ac:dyDescent="0.35">
      <c r="A46" t="s">
        <v>10</v>
      </c>
      <c r="B46">
        <v>143</v>
      </c>
      <c r="C46" s="2">
        <v>0.01</v>
      </c>
      <c r="D46" s="2">
        <v>7150000</v>
      </c>
      <c r="E46" s="4"/>
    </row>
    <row r="47" spans="1:5" x14ac:dyDescent="0.35">
      <c r="A47" t="s">
        <v>10</v>
      </c>
      <c r="B47">
        <v>111</v>
      </c>
      <c r="C47" s="2">
        <v>0.01</v>
      </c>
      <c r="D47" s="2">
        <v>5550000</v>
      </c>
      <c r="E47" s="4"/>
    </row>
    <row r="48" spans="1:5" x14ac:dyDescent="0.35">
      <c r="A48" t="s">
        <v>10</v>
      </c>
      <c r="B48">
        <v>108</v>
      </c>
      <c r="C48" s="2">
        <v>0.01</v>
      </c>
      <c r="D48" s="2">
        <v>5400000</v>
      </c>
      <c r="E48" s="4"/>
    </row>
    <row r="49" spans="1:5" x14ac:dyDescent="0.35">
      <c r="A49" t="s">
        <v>10</v>
      </c>
      <c r="B49" t="s">
        <v>9</v>
      </c>
      <c r="D49" s="2">
        <v>6033000</v>
      </c>
      <c r="E49" s="4">
        <f>STDEV(D46:D48)/AVERAGE(D46:D48)</f>
        <v>0.16076778482819318</v>
      </c>
    </row>
    <row r="50" spans="1:5" x14ac:dyDescent="0.35">
      <c r="A50" t="s">
        <v>11</v>
      </c>
      <c r="B50">
        <v>120</v>
      </c>
      <c r="C50" s="2">
        <v>0.01</v>
      </c>
      <c r="D50" s="2">
        <v>6000000</v>
      </c>
      <c r="E50" s="4"/>
    </row>
    <row r="51" spans="1:5" x14ac:dyDescent="0.35">
      <c r="A51" t="s">
        <v>11</v>
      </c>
      <c r="B51">
        <v>114</v>
      </c>
      <c r="C51" s="2">
        <v>0.01</v>
      </c>
      <c r="D51" s="2">
        <v>5700000</v>
      </c>
      <c r="E51" s="4"/>
    </row>
    <row r="52" spans="1:5" x14ac:dyDescent="0.35">
      <c r="A52" t="s">
        <v>11</v>
      </c>
      <c r="B52">
        <v>102</v>
      </c>
      <c r="C52" s="2">
        <v>0.01</v>
      </c>
      <c r="D52" s="2">
        <v>5100000</v>
      </c>
      <c r="E52" s="4"/>
    </row>
    <row r="53" spans="1:5" x14ac:dyDescent="0.35">
      <c r="A53" t="s">
        <v>11</v>
      </c>
      <c r="B53" t="s">
        <v>9</v>
      </c>
      <c r="D53" s="2">
        <v>5600000</v>
      </c>
      <c r="E53" s="4">
        <f>STDEV(D50:D52)/AVERAGE(D50:D52)</f>
        <v>8.183170883849715E-2</v>
      </c>
    </row>
    <row r="54" spans="1:5" x14ac:dyDescent="0.35">
      <c r="A54" t="s">
        <v>12</v>
      </c>
      <c r="B54">
        <v>131</v>
      </c>
      <c r="C54" s="2">
        <v>0.01</v>
      </c>
      <c r="D54" s="2">
        <v>6550000</v>
      </c>
      <c r="E54" s="4"/>
    </row>
    <row r="55" spans="1:5" x14ac:dyDescent="0.35">
      <c r="A55" t="s">
        <v>12</v>
      </c>
      <c r="B55">
        <v>114</v>
      </c>
      <c r="C55" s="2">
        <v>0.01</v>
      </c>
      <c r="D55" s="2">
        <v>5700000</v>
      </c>
      <c r="E55" s="4"/>
    </row>
    <row r="56" spans="1:5" x14ac:dyDescent="0.35">
      <c r="A56" t="s">
        <v>12</v>
      </c>
      <c r="B56">
        <v>109</v>
      </c>
      <c r="C56" s="2">
        <v>0.01</v>
      </c>
      <c r="D56" s="2">
        <v>5450000</v>
      </c>
      <c r="E56" s="4"/>
    </row>
    <row r="57" spans="1:5" x14ac:dyDescent="0.35">
      <c r="A57" t="s">
        <v>12</v>
      </c>
      <c r="B57" t="s">
        <v>9</v>
      </c>
      <c r="D57" s="2">
        <v>5900000</v>
      </c>
      <c r="E57" s="4">
        <f>STDEV(D54:D56)/AVERAGE(D54:D56)</f>
        <v>9.7733581310769452E-2</v>
      </c>
    </row>
    <row r="58" spans="1:5" x14ac:dyDescent="0.35">
      <c r="A58" t="s">
        <v>23</v>
      </c>
      <c r="B58">
        <v>45</v>
      </c>
      <c r="C58">
        <v>1</v>
      </c>
      <c r="D58" s="2">
        <v>900</v>
      </c>
      <c r="E58" s="4"/>
    </row>
    <row r="59" spans="1:5" x14ac:dyDescent="0.35">
      <c r="A59" t="s">
        <v>23</v>
      </c>
      <c r="B59">
        <v>37</v>
      </c>
      <c r="C59">
        <v>1</v>
      </c>
      <c r="D59" s="2">
        <v>740</v>
      </c>
      <c r="E59" s="4"/>
    </row>
    <row r="60" spans="1:5" x14ac:dyDescent="0.35">
      <c r="A60" t="s">
        <v>23</v>
      </c>
      <c r="B60">
        <v>32</v>
      </c>
      <c r="C60">
        <v>1</v>
      </c>
      <c r="D60" s="2">
        <v>640</v>
      </c>
      <c r="E60" s="4"/>
    </row>
    <row r="61" spans="1:5" x14ac:dyDescent="0.35">
      <c r="A61" t="s">
        <v>23</v>
      </c>
      <c r="B61" t="s">
        <v>9</v>
      </c>
      <c r="D61" s="2">
        <v>760</v>
      </c>
      <c r="E61" s="4">
        <f>STDEV(D58:D60)/AVERAGE(D58:D60)</f>
        <v>0.1725641716921579</v>
      </c>
    </row>
    <row r="62" spans="1:5" x14ac:dyDescent="0.35">
      <c r="A62" t="s">
        <v>24</v>
      </c>
      <c r="B62">
        <v>50</v>
      </c>
      <c r="C62">
        <v>1</v>
      </c>
      <c r="D62" s="2">
        <v>2778</v>
      </c>
      <c r="E62" s="4"/>
    </row>
    <row r="63" spans="1:5" x14ac:dyDescent="0.35">
      <c r="A63" t="s">
        <v>24</v>
      </c>
      <c r="B63">
        <v>45</v>
      </c>
      <c r="C63">
        <v>1</v>
      </c>
      <c r="D63" s="2">
        <v>2500</v>
      </c>
      <c r="E63" s="4"/>
    </row>
    <row r="64" spans="1:5" x14ac:dyDescent="0.35">
      <c r="A64" t="s">
        <v>24</v>
      </c>
      <c r="B64">
        <v>48</v>
      </c>
      <c r="C64">
        <v>1</v>
      </c>
      <c r="D64" s="2">
        <v>2667</v>
      </c>
      <c r="E64" s="4"/>
    </row>
    <row r="65" spans="1:5" x14ac:dyDescent="0.35">
      <c r="A65" t="s">
        <v>24</v>
      </c>
      <c r="B65" t="s">
        <v>9</v>
      </c>
      <c r="D65" s="2">
        <v>2648</v>
      </c>
      <c r="E65" s="4">
        <f>STDEV(D62:D64)/AVERAGE(D62:D64)</f>
        <v>5.2839606244532614E-2</v>
      </c>
    </row>
    <row r="66" spans="1:5" x14ac:dyDescent="0.35">
      <c r="A66" t="s">
        <v>8</v>
      </c>
      <c r="B66">
        <v>0</v>
      </c>
      <c r="C66">
        <v>1</v>
      </c>
      <c r="D66" s="2">
        <v>0</v>
      </c>
    </row>
    <row r="67" spans="1:5" x14ac:dyDescent="0.35">
      <c r="A67" t="s">
        <v>8</v>
      </c>
      <c r="B67">
        <v>0</v>
      </c>
      <c r="C67">
        <v>1</v>
      </c>
      <c r="D67" s="2">
        <v>0</v>
      </c>
    </row>
    <row r="68" spans="1:5" x14ac:dyDescent="0.35">
      <c r="A68" t="s">
        <v>8</v>
      </c>
      <c r="B68">
        <v>0</v>
      </c>
      <c r="C68">
        <v>1</v>
      </c>
      <c r="D68" s="2">
        <v>0</v>
      </c>
    </row>
    <row r="69" spans="1:5" x14ac:dyDescent="0.35">
      <c r="A69" t="s">
        <v>8</v>
      </c>
      <c r="B69" t="s">
        <v>9</v>
      </c>
      <c r="D69" s="2">
        <v>0</v>
      </c>
      <c r="E69" s="3" t="e">
        <f>STDEV(D66:D68)/AVERAGE(D66:D68)</f>
        <v>#DIV/0!</v>
      </c>
    </row>
  </sheetData>
  <sortState xmlns:xlrd2="http://schemas.microsoft.com/office/spreadsheetml/2017/richdata2" ref="A6:E69">
    <sortCondition ref="A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1"/>
  <sheetViews>
    <sheetView topLeftCell="A13" workbookViewId="0">
      <selection activeCell="J19" sqref="J19:J21"/>
    </sheetView>
  </sheetViews>
  <sheetFormatPr defaultRowHeight="14.5" x14ac:dyDescent="0.35"/>
  <cols>
    <col min="1" max="1" width="33.81640625" bestFit="1" customWidth="1"/>
    <col min="2" max="2" width="7.81640625" bestFit="1" customWidth="1"/>
    <col min="3" max="3" width="9.7265625" bestFit="1" customWidth="1"/>
    <col min="4" max="4" width="14.81640625" bestFit="1" customWidth="1"/>
    <col min="5" max="5" width="5.7265625" bestFit="1" customWidth="1"/>
    <col min="6" max="6" width="10.81640625" customWidth="1"/>
    <col min="7" max="7" width="8.54296875" bestFit="1" customWidth="1"/>
  </cols>
  <sheetData>
    <row r="1" spans="1:10" x14ac:dyDescent="0.35">
      <c r="A1" s="5" t="s">
        <v>27</v>
      </c>
      <c r="B1" s="5"/>
      <c r="C1" s="5"/>
      <c r="D1" s="5"/>
      <c r="E1" s="5"/>
      <c r="F1" s="5"/>
      <c r="G1" s="6" t="s">
        <v>28</v>
      </c>
      <c r="H1" s="7">
        <v>1</v>
      </c>
      <c r="I1" s="5"/>
    </row>
    <row r="2" spans="1:10" x14ac:dyDescent="0.35">
      <c r="A2" s="84" t="s">
        <v>29</v>
      </c>
      <c r="B2" s="85"/>
      <c r="C2" s="85"/>
      <c r="D2" s="85"/>
      <c r="E2" s="85"/>
      <c r="F2" s="85"/>
      <c r="G2" s="85"/>
      <c r="H2" s="85"/>
      <c r="I2" s="86"/>
    </row>
    <row r="3" spans="1:10" x14ac:dyDescent="0.35">
      <c r="A3" s="87" t="s">
        <v>30</v>
      </c>
      <c r="B3" s="87"/>
      <c r="C3" s="88" t="s">
        <v>31</v>
      </c>
      <c r="D3" s="89"/>
      <c r="E3" s="89"/>
      <c r="F3" s="8" t="s">
        <v>32</v>
      </c>
      <c r="G3" s="90">
        <v>45048</v>
      </c>
      <c r="H3" s="91"/>
      <c r="I3" s="91"/>
    </row>
    <row r="4" spans="1:10" x14ac:dyDescent="0.35">
      <c r="A4" s="87" t="s">
        <v>33</v>
      </c>
      <c r="B4" s="87"/>
      <c r="C4" s="92" t="s">
        <v>34</v>
      </c>
      <c r="D4" s="93"/>
      <c r="E4" s="93"/>
      <c r="F4" s="94" t="s">
        <v>35</v>
      </c>
      <c r="G4" s="96" t="s">
        <v>36</v>
      </c>
      <c r="H4" s="97"/>
      <c r="I4" s="98"/>
    </row>
    <row r="5" spans="1:10" x14ac:dyDescent="0.35">
      <c r="A5" s="87" t="s">
        <v>37</v>
      </c>
      <c r="B5" s="87"/>
      <c r="C5" s="92" t="s">
        <v>34</v>
      </c>
      <c r="D5" s="93"/>
      <c r="E5" s="93"/>
      <c r="F5" s="95"/>
      <c r="G5" s="99"/>
      <c r="H5" s="100"/>
      <c r="I5" s="101"/>
    </row>
    <row r="6" spans="1:10" x14ac:dyDescent="0.35">
      <c r="A6" s="102" t="s">
        <v>38</v>
      </c>
      <c r="B6" s="103"/>
      <c r="C6" s="92" t="s">
        <v>39</v>
      </c>
      <c r="D6" s="104"/>
      <c r="E6" s="105"/>
      <c r="F6" s="95"/>
      <c r="G6" s="99"/>
      <c r="H6" s="100"/>
      <c r="I6" s="101"/>
    </row>
    <row r="7" spans="1:10" x14ac:dyDescent="0.35">
      <c r="A7" s="94" t="s">
        <v>40</v>
      </c>
      <c r="B7" s="94"/>
      <c r="C7" s="106" t="s">
        <v>41</v>
      </c>
      <c r="D7" s="107"/>
      <c r="E7" s="108"/>
      <c r="F7" s="95"/>
      <c r="G7" s="99"/>
      <c r="H7" s="100"/>
      <c r="I7" s="101"/>
    </row>
    <row r="8" spans="1:10" x14ac:dyDescent="0.35">
      <c r="A8" s="109" t="s">
        <v>42</v>
      </c>
      <c r="B8" s="109"/>
      <c r="C8" s="109"/>
      <c r="D8" s="109"/>
      <c r="E8" s="109"/>
      <c r="F8" s="109"/>
      <c r="G8" s="109"/>
      <c r="H8" s="109"/>
      <c r="I8" s="109"/>
    </row>
    <row r="9" spans="1:10" x14ac:dyDescent="0.35">
      <c r="A9" s="9" t="s">
        <v>43</v>
      </c>
      <c r="B9" s="10">
        <v>45048</v>
      </c>
      <c r="C9" s="11" t="s">
        <v>44</v>
      </c>
      <c r="D9" s="113" t="s">
        <v>45</v>
      </c>
      <c r="E9" s="114"/>
      <c r="F9" s="115" t="s">
        <v>46</v>
      </c>
      <c r="G9" s="116"/>
      <c r="H9" s="117" t="s">
        <v>47</v>
      </c>
      <c r="I9" s="117"/>
    </row>
    <row r="10" spans="1:10" x14ac:dyDescent="0.35">
      <c r="A10" s="12" t="s">
        <v>48</v>
      </c>
      <c r="B10" s="13">
        <v>45049</v>
      </c>
      <c r="C10" s="14"/>
      <c r="D10" s="15" t="s">
        <v>49</v>
      </c>
      <c r="E10" s="16" t="s">
        <v>50</v>
      </c>
      <c r="F10" s="14" t="s">
        <v>51</v>
      </c>
      <c r="G10" s="14"/>
      <c r="H10" s="110" t="s">
        <v>52</v>
      </c>
      <c r="I10" s="110"/>
    </row>
    <row r="11" spans="1:10" ht="18" x14ac:dyDescent="0.4">
      <c r="A11" s="17"/>
      <c r="B11" s="18"/>
      <c r="C11" s="111" t="s">
        <v>53</v>
      </c>
      <c r="D11" s="111"/>
      <c r="E11" s="111"/>
      <c r="F11" s="112" t="s">
        <v>54</v>
      </c>
      <c r="G11" s="112"/>
      <c r="H11" s="112"/>
      <c r="I11" s="112"/>
    </row>
    <row r="12" spans="1:10" ht="24.5" thickBot="1" x14ac:dyDescent="0.4">
      <c r="A12" s="118" t="s">
        <v>26</v>
      </c>
      <c r="B12" s="118"/>
      <c r="C12" s="19" t="s">
        <v>55</v>
      </c>
      <c r="D12" s="119" t="s">
        <v>56</v>
      </c>
      <c r="E12" s="119"/>
      <c r="F12" s="120" t="s">
        <v>57</v>
      </c>
      <c r="G12" s="120"/>
      <c r="H12" s="120"/>
      <c r="I12" s="120"/>
      <c r="J12" t="s">
        <v>72</v>
      </c>
    </row>
    <row r="13" spans="1:10" x14ac:dyDescent="0.35">
      <c r="A13" s="121" t="str">
        <f>'[4]List of Sample IDs'!A1</f>
        <v>144-SC-SS-N-01</v>
      </c>
      <c r="B13" s="122"/>
      <c r="C13" s="20">
        <v>0</v>
      </c>
      <c r="D13" s="21">
        <v>1</v>
      </c>
      <c r="E13" s="22"/>
      <c r="F13" s="127"/>
      <c r="G13" s="128"/>
      <c r="H13" s="128"/>
      <c r="I13" s="129"/>
      <c r="J13" s="5">
        <f>1/D14</f>
        <v>0.125</v>
      </c>
    </row>
    <row r="14" spans="1:10" x14ac:dyDescent="0.35">
      <c r="A14" s="123"/>
      <c r="B14" s="124"/>
      <c r="C14" s="23">
        <v>0</v>
      </c>
      <c r="D14" s="24">
        <v>8</v>
      </c>
      <c r="E14" s="25" t="s">
        <v>58</v>
      </c>
      <c r="F14" s="130"/>
      <c r="G14" s="131"/>
      <c r="H14" s="131"/>
      <c r="I14" s="132"/>
      <c r="J14" s="5"/>
    </row>
    <row r="15" spans="1:10" ht="15" thickBot="1" x14ac:dyDescent="0.4">
      <c r="A15" s="125"/>
      <c r="B15" s="126"/>
      <c r="C15" s="26"/>
      <c r="D15" s="27"/>
      <c r="E15" s="28"/>
      <c r="F15" s="133"/>
      <c r="G15" s="134"/>
      <c r="H15" s="134"/>
      <c r="I15" s="135"/>
      <c r="J15" s="5"/>
    </row>
    <row r="16" spans="1:10" x14ac:dyDescent="0.35">
      <c r="A16" s="121" t="str">
        <f>'[4]List of Sample IDs'!A2</f>
        <v>144-SC-SS-2H-PB-01</v>
      </c>
      <c r="B16" s="122"/>
      <c r="C16" s="20">
        <v>0</v>
      </c>
      <c r="D16" s="21">
        <v>1</v>
      </c>
      <c r="E16" s="22"/>
      <c r="F16" s="127"/>
      <c r="G16" s="128"/>
      <c r="H16" s="128"/>
      <c r="I16" s="129"/>
      <c r="J16" s="5">
        <f>1/D17</f>
        <v>0.11904761904761904</v>
      </c>
    </row>
    <row r="17" spans="1:10" x14ac:dyDescent="0.35">
      <c r="A17" s="123"/>
      <c r="B17" s="124"/>
      <c r="C17" s="23">
        <v>0</v>
      </c>
      <c r="D17" s="24">
        <v>8.4</v>
      </c>
      <c r="E17" s="25" t="s">
        <v>58</v>
      </c>
      <c r="F17" s="130"/>
      <c r="G17" s="131"/>
      <c r="H17" s="131"/>
      <c r="I17" s="132"/>
      <c r="J17" s="5"/>
    </row>
    <row r="18" spans="1:10" ht="15" thickBot="1" x14ac:dyDescent="0.4">
      <c r="A18" s="125"/>
      <c r="B18" s="126"/>
      <c r="C18" s="26"/>
      <c r="D18" s="27"/>
      <c r="E18" s="28"/>
      <c r="F18" s="133"/>
      <c r="G18" s="134"/>
      <c r="H18" s="134"/>
      <c r="I18" s="135"/>
      <c r="J18" s="5"/>
    </row>
    <row r="19" spans="1:10" x14ac:dyDescent="0.35">
      <c r="A19" s="121" t="str">
        <f>'[4]List of Sample IDs'!A3</f>
        <v>144-SC-SS-4H-PB-01</v>
      </c>
      <c r="B19" s="122"/>
      <c r="C19" s="20">
        <v>0</v>
      </c>
      <c r="D19" s="21">
        <v>1</v>
      </c>
      <c r="E19" s="22"/>
      <c r="F19" s="127"/>
      <c r="G19" s="128"/>
      <c r="H19" s="128"/>
      <c r="I19" s="129"/>
      <c r="J19" s="5">
        <f>1/D20</f>
        <v>0.12195121951219513</v>
      </c>
    </row>
    <row r="20" spans="1:10" x14ac:dyDescent="0.35">
      <c r="A20" s="123"/>
      <c r="B20" s="124"/>
      <c r="C20" s="23">
        <v>0</v>
      </c>
      <c r="D20" s="24">
        <v>8.1999999999999993</v>
      </c>
      <c r="E20" s="25" t="s">
        <v>58</v>
      </c>
      <c r="F20" s="130"/>
      <c r="G20" s="131"/>
      <c r="H20" s="131"/>
      <c r="I20" s="132"/>
      <c r="J20" s="5"/>
    </row>
    <row r="21" spans="1:10" ht="15" thickBot="1" x14ac:dyDescent="0.4">
      <c r="A21" s="125"/>
      <c r="B21" s="126"/>
      <c r="C21" s="26"/>
      <c r="D21" s="27"/>
      <c r="E21" s="28"/>
      <c r="F21" s="133"/>
      <c r="G21" s="134"/>
      <c r="H21" s="134"/>
      <c r="I21" s="135"/>
      <c r="J21" s="5"/>
    </row>
    <row r="22" spans="1:10" x14ac:dyDescent="0.35">
      <c r="A22" s="121" t="str">
        <f>'[4]List of Sample IDs'!A4</f>
        <v>Sterile DI Water</v>
      </c>
      <c r="B22" s="122"/>
      <c r="C22" s="20">
        <v>0</v>
      </c>
      <c r="D22" s="21">
        <v>10</v>
      </c>
      <c r="E22" s="22"/>
      <c r="F22" s="127"/>
      <c r="G22" s="128"/>
      <c r="H22" s="128"/>
      <c r="I22" s="129"/>
      <c r="J22" s="5"/>
    </row>
    <row r="23" spans="1:10" x14ac:dyDescent="0.35">
      <c r="A23" s="123"/>
      <c r="B23" s="124"/>
      <c r="C23" s="23"/>
      <c r="D23" s="24"/>
      <c r="E23" s="25"/>
      <c r="F23" s="130"/>
      <c r="G23" s="131"/>
      <c r="H23" s="131"/>
      <c r="I23" s="132"/>
      <c r="J23" s="5"/>
    </row>
    <row r="24" spans="1:10" ht="15" thickBot="1" x14ac:dyDescent="0.4">
      <c r="A24" s="125"/>
      <c r="B24" s="126"/>
      <c r="C24" s="26"/>
      <c r="D24" s="27"/>
      <c r="E24" s="28"/>
      <c r="F24" s="133"/>
      <c r="G24" s="134"/>
      <c r="H24" s="134"/>
      <c r="I24" s="135"/>
      <c r="J24" s="5"/>
    </row>
    <row r="25" spans="1:10" x14ac:dyDescent="0.35">
      <c r="A25" s="121" t="str">
        <f>'[4]List of Sample IDs'!A5</f>
        <v>TSA only</v>
      </c>
      <c r="B25" s="122"/>
      <c r="C25" s="20">
        <v>0</v>
      </c>
      <c r="D25" s="21"/>
      <c r="E25" s="22"/>
      <c r="F25" s="127"/>
      <c r="G25" s="128"/>
      <c r="H25" s="128"/>
      <c r="I25" s="129"/>
      <c r="J25" s="5"/>
    </row>
    <row r="26" spans="1:10" x14ac:dyDescent="0.35">
      <c r="A26" s="123"/>
      <c r="B26" s="124"/>
      <c r="C26" s="23">
        <v>0</v>
      </c>
      <c r="D26" s="24"/>
      <c r="E26" s="25"/>
      <c r="F26" s="130"/>
      <c r="G26" s="131"/>
      <c r="H26" s="131"/>
      <c r="I26" s="132"/>
      <c r="J26" s="5"/>
    </row>
    <row r="27" spans="1:10" ht="15" thickBot="1" x14ac:dyDescent="0.4">
      <c r="A27" s="125"/>
      <c r="B27" s="126"/>
      <c r="C27" s="26">
        <v>0</v>
      </c>
      <c r="D27" s="27"/>
      <c r="E27" s="28"/>
      <c r="F27" s="133"/>
      <c r="G27" s="134"/>
      <c r="H27" s="134"/>
      <c r="I27" s="135"/>
      <c r="J27" s="5"/>
    </row>
    <row r="28" spans="1:10" x14ac:dyDescent="0.35">
      <c r="A28" s="121"/>
      <c r="B28" s="122"/>
      <c r="C28" s="20"/>
      <c r="D28" s="21"/>
      <c r="E28" s="22"/>
      <c r="F28" s="127"/>
      <c r="G28" s="128"/>
      <c r="H28" s="128"/>
      <c r="I28" s="129"/>
      <c r="J28" s="5"/>
    </row>
    <row r="29" spans="1:10" x14ac:dyDescent="0.35">
      <c r="A29" s="123"/>
      <c r="B29" s="124"/>
      <c r="C29" s="23"/>
      <c r="D29" s="24"/>
      <c r="E29" s="25"/>
      <c r="F29" s="130"/>
      <c r="G29" s="131"/>
      <c r="H29" s="131"/>
      <c r="I29" s="132"/>
      <c r="J29" s="5"/>
    </row>
    <row r="30" spans="1:10" ht="15" thickBot="1" x14ac:dyDescent="0.4">
      <c r="A30" s="125"/>
      <c r="B30" s="126"/>
      <c r="C30" s="26"/>
      <c r="D30" s="27"/>
      <c r="E30" s="28"/>
      <c r="F30" s="133"/>
      <c r="G30" s="134"/>
      <c r="H30" s="134"/>
      <c r="I30" s="135"/>
      <c r="J30" s="5"/>
    </row>
    <row r="31" spans="1:10" x14ac:dyDescent="0.35">
      <c r="A31" s="121"/>
      <c r="B31" s="122"/>
      <c r="C31" s="20"/>
      <c r="D31" s="21"/>
      <c r="E31" s="22"/>
      <c r="F31" s="127"/>
      <c r="G31" s="128"/>
      <c r="H31" s="128"/>
      <c r="I31" s="129"/>
      <c r="J31" s="5"/>
    </row>
    <row r="32" spans="1:10" x14ac:dyDescent="0.35">
      <c r="A32" s="123"/>
      <c r="B32" s="124"/>
      <c r="C32" s="23"/>
      <c r="D32" s="24"/>
      <c r="E32" s="25"/>
      <c r="F32" s="130"/>
      <c r="G32" s="131"/>
      <c r="H32" s="131"/>
      <c r="I32" s="132"/>
      <c r="J32" s="5"/>
    </row>
    <row r="33" spans="1:10" ht="15" thickBot="1" x14ac:dyDescent="0.4">
      <c r="A33" s="125"/>
      <c r="B33" s="126"/>
      <c r="C33" s="26"/>
      <c r="D33" s="27"/>
      <c r="E33" s="28"/>
      <c r="F33" s="133"/>
      <c r="G33" s="134"/>
      <c r="H33" s="134"/>
      <c r="I33" s="135"/>
      <c r="J33" s="5"/>
    </row>
    <row r="34" spans="1:10" x14ac:dyDescent="0.35">
      <c r="A34" s="121"/>
      <c r="B34" s="122"/>
      <c r="C34" s="20"/>
      <c r="D34" s="21"/>
      <c r="E34" s="22"/>
      <c r="F34" s="127"/>
      <c r="G34" s="128"/>
      <c r="H34" s="128"/>
      <c r="I34" s="129"/>
      <c r="J34" s="5"/>
    </row>
    <row r="35" spans="1:10" x14ac:dyDescent="0.35">
      <c r="A35" s="123"/>
      <c r="B35" s="124"/>
      <c r="C35" s="23"/>
      <c r="D35" s="24"/>
      <c r="E35" s="25"/>
      <c r="F35" s="130"/>
      <c r="G35" s="131"/>
      <c r="H35" s="131"/>
      <c r="I35" s="132"/>
      <c r="J35" s="5"/>
    </row>
    <row r="36" spans="1:10" ht="15" thickBot="1" x14ac:dyDescent="0.4">
      <c r="A36" s="125"/>
      <c r="B36" s="126"/>
      <c r="C36" s="26"/>
      <c r="D36" s="27"/>
      <c r="E36" s="28"/>
      <c r="F36" s="133"/>
      <c r="G36" s="134"/>
      <c r="H36" s="134"/>
      <c r="I36" s="135"/>
      <c r="J36" s="5"/>
    </row>
    <row r="37" spans="1:10" x14ac:dyDescent="0.35">
      <c r="A37" s="121"/>
      <c r="B37" s="122"/>
      <c r="C37" s="20"/>
      <c r="D37" s="21"/>
      <c r="E37" s="22"/>
      <c r="F37" s="127"/>
      <c r="G37" s="128"/>
      <c r="H37" s="128"/>
      <c r="I37" s="129"/>
      <c r="J37" s="5"/>
    </row>
    <row r="38" spans="1:10" x14ac:dyDescent="0.35">
      <c r="A38" s="123"/>
      <c r="B38" s="124"/>
      <c r="C38" s="23"/>
      <c r="D38" s="24"/>
      <c r="E38" s="25"/>
      <c r="F38" s="130"/>
      <c r="G38" s="131"/>
      <c r="H38" s="131"/>
      <c r="I38" s="132"/>
      <c r="J38" s="5"/>
    </row>
    <row r="39" spans="1:10" ht="15" thickBot="1" x14ac:dyDescent="0.4">
      <c r="A39" s="125"/>
      <c r="B39" s="126"/>
      <c r="C39" s="26"/>
      <c r="D39" s="27"/>
      <c r="E39" s="28"/>
      <c r="F39" s="133"/>
      <c r="G39" s="134"/>
      <c r="H39" s="134"/>
      <c r="I39" s="135"/>
      <c r="J39" s="5"/>
    </row>
    <row r="40" spans="1:10" x14ac:dyDescent="0.35">
      <c r="A40" s="121"/>
      <c r="B40" s="122"/>
      <c r="C40" s="20"/>
      <c r="D40" s="21"/>
      <c r="E40" s="22"/>
      <c r="F40" s="127"/>
      <c r="G40" s="128"/>
      <c r="H40" s="128"/>
      <c r="I40" s="129"/>
      <c r="J40" s="5"/>
    </row>
    <row r="41" spans="1:10" x14ac:dyDescent="0.35">
      <c r="A41" s="123"/>
      <c r="B41" s="124"/>
      <c r="C41" s="23"/>
      <c r="D41" s="24"/>
      <c r="E41" s="25"/>
      <c r="F41" s="130"/>
      <c r="G41" s="131"/>
      <c r="H41" s="131"/>
      <c r="I41" s="132"/>
      <c r="J41" s="5"/>
    </row>
    <row r="42" spans="1:10" ht="15" thickBot="1" x14ac:dyDescent="0.4">
      <c r="A42" s="125"/>
      <c r="B42" s="126"/>
      <c r="C42" s="26"/>
      <c r="D42" s="27"/>
      <c r="E42" s="28"/>
      <c r="F42" s="133"/>
      <c r="G42" s="134"/>
      <c r="H42" s="134"/>
      <c r="I42" s="135"/>
      <c r="J42" s="5"/>
    </row>
    <row r="43" spans="1:10" x14ac:dyDescent="0.35">
      <c r="A43" s="121"/>
      <c r="B43" s="122"/>
      <c r="C43" s="20"/>
      <c r="D43" s="21"/>
      <c r="E43" s="22"/>
      <c r="F43" s="127"/>
      <c r="G43" s="128"/>
      <c r="H43" s="128"/>
      <c r="I43" s="129"/>
      <c r="J43" s="5"/>
    </row>
    <row r="44" spans="1:10" x14ac:dyDescent="0.35">
      <c r="A44" s="123"/>
      <c r="B44" s="124"/>
      <c r="C44" s="23"/>
      <c r="D44" s="24"/>
      <c r="E44" s="25"/>
      <c r="F44" s="130"/>
      <c r="G44" s="131"/>
      <c r="H44" s="131"/>
      <c r="I44" s="132"/>
      <c r="J44" s="5"/>
    </row>
    <row r="45" spans="1:10" ht="15" thickBot="1" x14ac:dyDescent="0.4">
      <c r="A45" s="125"/>
      <c r="B45" s="126"/>
      <c r="C45" s="26"/>
      <c r="D45" s="27"/>
      <c r="E45" s="28"/>
      <c r="F45" s="133"/>
      <c r="G45" s="134"/>
      <c r="H45" s="134"/>
      <c r="I45" s="135"/>
      <c r="J45" s="5"/>
    </row>
    <row r="46" spans="1:10" x14ac:dyDescent="0.35">
      <c r="A46" s="121"/>
      <c r="B46" s="122"/>
      <c r="C46" s="20"/>
      <c r="D46" s="21"/>
      <c r="E46" s="22"/>
      <c r="F46" s="127"/>
      <c r="G46" s="128"/>
      <c r="H46" s="128"/>
      <c r="I46" s="129"/>
      <c r="J46" s="5"/>
    </row>
    <row r="47" spans="1:10" x14ac:dyDescent="0.35">
      <c r="A47" s="123"/>
      <c r="B47" s="124"/>
      <c r="C47" s="23"/>
      <c r="D47" s="24"/>
      <c r="E47" s="25"/>
      <c r="F47" s="130"/>
      <c r="G47" s="131"/>
      <c r="H47" s="131"/>
      <c r="I47" s="132"/>
      <c r="J47" s="5"/>
    </row>
    <row r="48" spans="1:10" ht="15" thickBot="1" x14ac:dyDescent="0.4">
      <c r="A48" s="125"/>
      <c r="B48" s="126"/>
      <c r="C48" s="26"/>
      <c r="D48" s="27"/>
      <c r="E48" s="28"/>
      <c r="F48" s="133"/>
      <c r="G48" s="134"/>
      <c r="H48" s="134"/>
      <c r="I48" s="135"/>
      <c r="J48" s="5"/>
    </row>
    <row r="49" spans="1:10" x14ac:dyDescent="0.35">
      <c r="A49" s="136" t="s">
        <v>59</v>
      </c>
      <c r="B49" s="137"/>
      <c r="C49" s="137"/>
      <c r="D49" s="137"/>
      <c r="E49" s="137"/>
      <c r="F49" s="137"/>
      <c r="G49" s="137"/>
      <c r="H49" s="137"/>
      <c r="I49" s="137"/>
      <c r="J49" s="5"/>
    </row>
    <row r="50" spans="1:10" x14ac:dyDescent="0.35">
      <c r="A50" s="138"/>
      <c r="B50" s="138"/>
      <c r="C50" s="138"/>
      <c r="D50" s="138"/>
      <c r="E50" s="138"/>
      <c r="F50" s="138"/>
      <c r="G50" s="138"/>
      <c r="H50" s="138"/>
      <c r="I50" s="138"/>
    </row>
    <row r="51" spans="1:10" x14ac:dyDescent="0.35">
      <c r="A51" s="139"/>
      <c r="B51" s="139"/>
      <c r="C51" s="139"/>
      <c r="D51" s="139"/>
      <c r="E51" s="139"/>
      <c r="F51" s="139"/>
      <c r="G51" s="139"/>
      <c r="H51" s="139"/>
      <c r="I51" s="139"/>
    </row>
  </sheetData>
  <mergeCells count="49">
    <mergeCell ref="A34:B36"/>
    <mergeCell ref="F34:I36"/>
    <mergeCell ref="A37:B39"/>
    <mergeCell ref="F37:I39"/>
    <mergeCell ref="A49:I51"/>
    <mergeCell ref="A40:B42"/>
    <mergeCell ref="F40:I42"/>
    <mergeCell ref="A43:B45"/>
    <mergeCell ref="F43:I45"/>
    <mergeCell ref="A46:B48"/>
    <mergeCell ref="F46:I48"/>
    <mergeCell ref="A25:B27"/>
    <mergeCell ref="F25:I27"/>
    <mergeCell ref="A28:B30"/>
    <mergeCell ref="F28:I30"/>
    <mergeCell ref="A31:B33"/>
    <mergeCell ref="F31:I33"/>
    <mergeCell ref="A16:B18"/>
    <mergeCell ref="F16:I18"/>
    <mergeCell ref="A19:B21"/>
    <mergeCell ref="F19:I21"/>
    <mergeCell ref="A22:B24"/>
    <mergeCell ref="F22:I24"/>
    <mergeCell ref="A12:B12"/>
    <mergeCell ref="D12:E12"/>
    <mergeCell ref="F12:I12"/>
    <mergeCell ref="A13:B15"/>
    <mergeCell ref="F13:I15"/>
    <mergeCell ref="A8:I8"/>
    <mergeCell ref="H10:I10"/>
    <mergeCell ref="C11:E11"/>
    <mergeCell ref="F11:I11"/>
    <mergeCell ref="D9:E9"/>
    <mergeCell ref="F9:G9"/>
    <mergeCell ref="H9:I9"/>
    <mergeCell ref="A2:I2"/>
    <mergeCell ref="A3:B3"/>
    <mergeCell ref="C3:E3"/>
    <mergeCell ref="G3:I3"/>
    <mergeCell ref="A4:B4"/>
    <mergeCell ref="C4:E4"/>
    <mergeCell ref="F4:F7"/>
    <mergeCell ref="G4:I7"/>
    <mergeCell ref="A5:B5"/>
    <mergeCell ref="C5:E5"/>
    <mergeCell ref="A6:B6"/>
    <mergeCell ref="C6:E6"/>
    <mergeCell ref="A7:B7"/>
    <mergeCell ref="C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topLeftCell="A7" workbookViewId="0">
      <selection activeCell="K13" sqref="K13"/>
    </sheetView>
  </sheetViews>
  <sheetFormatPr defaultRowHeight="14.5" x14ac:dyDescent="0.35"/>
  <cols>
    <col min="1" max="1" width="26" customWidth="1"/>
    <col min="2" max="2" width="9.81640625" customWidth="1"/>
    <col min="3" max="5" width="11.26953125" customWidth="1"/>
    <col min="6" max="6" width="8.1796875" customWidth="1"/>
    <col min="7" max="7" width="10.453125" customWidth="1"/>
    <col min="8" max="8" width="5" customWidth="1"/>
    <col min="9" max="9" width="2" customWidth="1"/>
  </cols>
  <sheetData>
    <row r="1" spans="1:11" x14ac:dyDescent="0.35">
      <c r="A1" t="s">
        <v>27</v>
      </c>
      <c r="G1" s="48" t="s">
        <v>89</v>
      </c>
      <c r="H1" s="49">
        <v>1</v>
      </c>
    </row>
    <row r="2" spans="1:11" x14ac:dyDescent="0.35">
      <c r="A2" s="84" t="s">
        <v>29</v>
      </c>
      <c r="B2" s="85"/>
      <c r="C2" s="85"/>
      <c r="D2" s="85"/>
      <c r="E2" s="85"/>
      <c r="F2" s="85"/>
      <c r="G2" s="85"/>
      <c r="H2" s="85"/>
      <c r="I2" s="86"/>
    </row>
    <row r="3" spans="1:11" x14ac:dyDescent="0.35">
      <c r="A3" s="87" t="s">
        <v>30</v>
      </c>
      <c r="B3" s="87"/>
      <c r="C3" s="88" t="s">
        <v>31</v>
      </c>
      <c r="D3" s="89"/>
      <c r="E3" s="89"/>
      <c r="F3" s="8" t="s">
        <v>32</v>
      </c>
      <c r="G3" s="90">
        <v>45048</v>
      </c>
      <c r="H3" s="91"/>
      <c r="I3" s="91"/>
    </row>
    <row r="4" spans="1:11" x14ac:dyDescent="0.35">
      <c r="A4" s="87" t="s">
        <v>33</v>
      </c>
      <c r="B4" s="87"/>
      <c r="C4" s="92" t="s">
        <v>34</v>
      </c>
      <c r="D4" s="93"/>
      <c r="E4" s="93"/>
      <c r="F4" s="94" t="s">
        <v>35</v>
      </c>
      <c r="G4" s="96" t="s">
        <v>90</v>
      </c>
      <c r="H4" s="97"/>
      <c r="I4" s="98"/>
    </row>
    <row r="5" spans="1:11" x14ac:dyDescent="0.35">
      <c r="A5" s="87" t="s">
        <v>37</v>
      </c>
      <c r="B5" s="87"/>
      <c r="C5" s="92" t="s">
        <v>34</v>
      </c>
      <c r="D5" s="93"/>
      <c r="E5" s="93"/>
      <c r="F5" s="95"/>
      <c r="G5" s="99"/>
      <c r="H5" s="100"/>
      <c r="I5" s="101"/>
    </row>
    <row r="6" spans="1:11" x14ac:dyDescent="0.35">
      <c r="A6" s="102" t="s">
        <v>38</v>
      </c>
      <c r="B6" s="103"/>
      <c r="C6" s="92" t="s">
        <v>91</v>
      </c>
      <c r="D6" s="104"/>
      <c r="E6" s="105"/>
      <c r="F6" s="95"/>
      <c r="G6" s="99"/>
      <c r="H6" s="100"/>
      <c r="I6" s="101"/>
    </row>
    <row r="7" spans="1:11" x14ac:dyDescent="0.35">
      <c r="A7" s="94" t="s">
        <v>40</v>
      </c>
      <c r="B7" s="94"/>
      <c r="C7" s="106" t="s">
        <v>104</v>
      </c>
      <c r="D7" s="107"/>
      <c r="E7" s="108"/>
      <c r="F7" s="95"/>
      <c r="G7" s="99"/>
      <c r="H7" s="100"/>
      <c r="I7" s="101"/>
    </row>
    <row r="8" spans="1:11" x14ac:dyDescent="0.35">
      <c r="A8" s="109" t="s">
        <v>42</v>
      </c>
      <c r="B8" s="109"/>
      <c r="C8" s="109"/>
      <c r="D8" s="109"/>
      <c r="E8" s="109"/>
      <c r="F8" s="109"/>
      <c r="G8" s="109"/>
      <c r="H8" s="109"/>
      <c r="I8" s="109"/>
    </row>
    <row r="9" spans="1:11" x14ac:dyDescent="0.35">
      <c r="A9" s="9" t="s">
        <v>43</v>
      </c>
      <c r="B9" s="50">
        <v>45049</v>
      </c>
      <c r="C9" s="166" t="s">
        <v>44</v>
      </c>
      <c r="D9" s="167"/>
      <c r="E9" s="11" t="s">
        <v>45</v>
      </c>
      <c r="F9" s="166" t="s">
        <v>46</v>
      </c>
      <c r="G9" s="167"/>
      <c r="H9" s="117" t="s">
        <v>92</v>
      </c>
      <c r="I9" s="117"/>
    </row>
    <row r="10" spans="1:11" x14ac:dyDescent="0.35">
      <c r="A10" s="12" t="s">
        <v>48</v>
      </c>
      <c r="B10" s="51">
        <v>45050</v>
      </c>
      <c r="D10" s="15" t="s">
        <v>49</v>
      </c>
      <c r="E10" s="52" t="s">
        <v>50</v>
      </c>
      <c r="G10" s="15" t="s">
        <v>51</v>
      </c>
      <c r="H10" s="110" t="s">
        <v>50</v>
      </c>
      <c r="I10" s="110"/>
    </row>
    <row r="11" spans="1:11" ht="18" x14ac:dyDescent="0.4">
      <c r="A11" s="53"/>
      <c r="B11" s="160" t="s">
        <v>93</v>
      </c>
      <c r="C11" s="162" t="s">
        <v>94</v>
      </c>
      <c r="D11" s="164" t="s">
        <v>95</v>
      </c>
      <c r="E11" s="164" t="s">
        <v>96</v>
      </c>
      <c r="F11" s="54"/>
      <c r="G11" s="54"/>
      <c r="H11" s="55"/>
      <c r="I11" s="55"/>
    </row>
    <row r="12" spans="1:11" ht="27" customHeight="1" thickBot="1" x14ac:dyDescent="0.4">
      <c r="A12" s="56" t="s">
        <v>26</v>
      </c>
      <c r="B12" s="161"/>
      <c r="C12" s="163"/>
      <c r="D12" s="165"/>
      <c r="E12" s="165"/>
      <c r="F12" s="120" t="s">
        <v>57</v>
      </c>
      <c r="G12" s="120"/>
      <c r="H12" s="120"/>
      <c r="I12" s="120"/>
      <c r="J12" t="s">
        <v>7</v>
      </c>
      <c r="K12" t="s">
        <v>25</v>
      </c>
    </row>
    <row r="13" spans="1:11" x14ac:dyDescent="0.35">
      <c r="A13" s="57"/>
      <c r="B13" s="58" t="s">
        <v>97</v>
      </c>
      <c r="C13" s="59">
        <v>45</v>
      </c>
      <c r="D13" s="140">
        <v>0</v>
      </c>
      <c r="E13" s="140">
        <v>0.25</v>
      </c>
      <c r="F13" s="151"/>
      <c r="G13" s="152"/>
      <c r="H13" s="152"/>
      <c r="I13" s="153"/>
      <c r="J13" s="82">
        <f>AVERAGE(C13:C15)/(10^D13)/E13</f>
        <v>217.33333333333334</v>
      </c>
      <c r="K13" s="4">
        <f>STDEV(C13:C15)/AVERAGE(C13:C15)</f>
        <v>0.22264107130827038</v>
      </c>
    </row>
    <row r="14" spans="1:11" x14ac:dyDescent="0.35">
      <c r="A14" s="60" t="s">
        <v>76</v>
      </c>
      <c r="B14" s="47" t="s">
        <v>98</v>
      </c>
      <c r="C14" s="32">
        <v>68</v>
      </c>
      <c r="D14" s="95"/>
      <c r="E14" s="95"/>
      <c r="F14" s="154"/>
      <c r="G14" s="155"/>
      <c r="H14" s="155"/>
      <c r="I14" s="156"/>
    </row>
    <row r="15" spans="1:11" ht="15" thickBot="1" x14ac:dyDescent="0.4">
      <c r="A15" s="61"/>
      <c r="B15" s="62" t="s">
        <v>99</v>
      </c>
      <c r="C15" s="63">
        <v>50</v>
      </c>
      <c r="D15" s="141"/>
      <c r="E15" s="141"/>
      <c r="F15" s="157"/>
      <c r="G15" s="158"/>
      <c r="H15" s="158"/>
      <c r="I15" s="159"/>
    </row>
    <row r="16" spans="1:11" x14ac:dyDescent="0.35">
      <c r="A16" s="64"/>
      <c r="B16" s="65" t="s">
        <v>97</v>
      </c>
      <c r="C16" s="59">
        <v>0</v>
      </c>
      <c r="D16" s="140" t="s">
        <v>69</v>
      </c>
      <c r="E16" s="140" t="s">
        <v>69</v>
      </c>
      <c r="F16" s="142"/>
      <c r="G16" s="143"/>
      <c r="H16" s="143"/>
      <c r="I16" s="144"/>
    </row>
    <row r="17" spans="1:9" x14ac:dyDescent="0.35">
      <c r="A17" s="60" t="s">
        <v>101</v>
      </c>
      <c r="B17" s="66" t="s">
        <v>98</v>
      </c>
      <c r="C17" s="32">
        <v>0</v>
      </c>
      <c r="D17" s="95"/>
      <c r="E17" s="95"/>
      <c r="F17" s="145"/>
      <c r="G17" s="146"/>
      <c r="H17" s="146"/>
      <c r="I17" s="147"/>
    </row>
    <row r="18" spans="1:9" ht="15" thickBot="1" x14ac:dyDescent="0.4">
      <c r="A18" s="61"/>
      <c r="B18" s="67" t="s">
        <v>99</v>
      </c>
      <c r="C18" s="63">
        <v>0</v>
      </c>
      <c r="D18" s="141"/>
      <c r="E18" s="141"/>
      <c r="F18" s="148"/>
      <c r="G18" s="149"/>
      <c r="H18" s="149"/>
      <c r="I18" s="150"/>
    </row>
    <row r="19" spans="1:9" x14ac:dyDescent="0.35">
      <c r="A19" s="64"/>
      <c r="B19" s="65" t="s">
        <v>97</v>
      </c>
      <c r="C19" s="59">
        <v>0</v>
      </c>
      <c r="D19" s="140" t="s">
        <v>69</v>
      </c>
      <c r="E19" s="140" t="s">
        <v>69</v>
      </c>
      <c r="F19" s="142"/>
      <c r="G19" s="143"/>
      <c r="H19" s="143"/>
      <c r="I19" s="144"/>
    </row>
    <row r="20" spans="1:9" x14ac:dyDescent="0.35">
      <c r="A20" s="60" t="s">
        <v>102</v>
      </c>
      <c r="B20" s="66" t="s">
        <v>98</v>
      </c>
      <c r="C20" s="32">
        <v>0</v>
      </c>
      <c r="D20" s="95"/>
      <c r="E20" s="95"/>
      <c r="F20" s="145"/>
      <c r="G20" s="146"/>
      <c r="H20" s="146"/>
      <c r="I20" s="147"/>
    </row>
    <row r="21" spans="1:9" ht="15" thickBot="1" x14ac:dyDescent="0.4">
      <c r="A21" s="61"/>
      <c r="B21" s="67" t="s">
        <v>99</v>
      </c>
      <c r="C21" s="63">
        <v>0</v>
      </c>
      <c r="D21" s="141"/>
      <c r="E21" s="141"/>
      <c r="F21" s="148"/>
      <c r="G21" s="149"/>
      <c r="H21" s="149"/>
      <c r="I21" s="150"/>
    </row>
    <row r="22" spans="1:9" x14ac:dyDescent="0.35">
      <c r="A22" s="64"/>
      <c r="B22" s="58"/>
      <c r="C22" s="59"/>
      <c r="D22" s="140"/>
      <c r="E22" s="140"/>
      <c r="F22" s="142"/>
      <c r="G22" s="143"/>
      <c r="H22" s="143"/>
      <c r="I22" s="144"/>
    </row>
    <row r="23" spans="1:9" x14ac:dyDescent="0.35">
      <c r="A23" s="60"/>
      <c r="B23" s="47"/>
      <c r="C23" s="32"/>
      <c r="D23" s="95"/>
      <c r="E23" s="95"/>
      <c r="F23" s="145"/>
      <c r="G23" s="146"/>
      <c r="H23" s="146"/>
      <c r="I23" s="147"/>
    </row>
    <row r="24" spans="1:9" ht="15" thickBot="1" x14ac:dyDescent="0.4">
      <c r="A24" s="61"/>
      <c r="B24" s="62"/>
      <c r="C24" s="63"/>
      <c r="D24" s="141"/>
      <c r="E24" s="141"/>
      <c r="F24" s="148"/>
      <c r="G24" s="149"/>
      <c r="H24" s="149"/>
      <c r="I24" s="150"/>
    </row>
    <row r="25" spans="1:9" x14ac:dyDescent="0.35">
      <c r="A25" s="64"/>
      <c r="B25" s="58"/>
      <c r="C25" s="59"/>
      <c r="D25" s="140"/>
      <c r="E25" s="140"/>
      <c r="F25" s="142"/>
      <c r="G25" s="143"/>
      <c r="H25" s="143"/>
      <c r="I25" s="144"/>
    </row>
    <row r="26" spans="1:9" x14ac:dyDescent="0.35">
      <c r="A26" s="60"/>
      <c r="B26" s="47"/>
      <c r="C26" s="32"/>
      <c r="D26" s="95"/>
      <c r="E26" s="95"/>
      <c r="F26" s="145"/>
      <c r="G26" s="146"/>
      <c r="H26" s="146"/>
      <c r="I26" s="147"/>
    </row>
    <row r="27" spans="1:9" ht="15" thickBot="1" x14ac:dyDescent="0.4">
      <c r="A27" s="61"/>
      <c r="B27" s="62"/>
      <c r="C27" s="63"/>
      <c r="D27" s="141"/>
      <c r="E27" s="141"/>
      <c r="F27" s="148"/>
      <c r="G27" s="149"/>
      <c r="H27" s="149"/>
      <c r="I27" s="150"/>
    </row>
    <row r="28" spans="1:9" x14ac:dyDescent="0.35">
      <c r="A28" s="64"/>
      <c r="B28" s="58"/>
      <c r="C28" s="59"/>
      <c r="D28" s="140"/>
      <c r="E28" s="140"/>
      <c r="F28" s="142"/>
      <c r="G28" s="143"/>
      <c r="H28" s="143"/>
      <c r="I28" s="144"/>
    </row>
    <row r="29" spans="1:9" x14ac:dyDescent="0.35">
      <c r="A29" s="60"/>
      <c r="B29" s="47"/>
      <c r="C29" s="32"/>
      <c r="D29" s="95"/>
      <c r="E29" s="95"/>
      <c r="F29" s="145"/>
      <c r="G29" s="146"/>
      <c r="H29" s="146"/>
      <c r="I29" s="147"/>
    </row>
    <row r="30" spans="1:9" ht="15" thickBot="1" x14ac:dyDescent="0.4">
      <c r="A30" s="61"/>
      <c r="B30" s="62"/>
      <c r="C30" s="63"/>
      <c r="D30" s="141"/>
      <c r="E30" s="141"/>
      <c r="F30" s="148"/>
      <c r="G30" s="149"/>
      <c r="H30" s="149"/>
      <c r="I30" s="150"/>
    </row>
    <row r="31" spans="1:9" x14ac:dyDescent="0.35">
      <c r="A31" s="64"/>
      <c r="B31" s="58"/>
      <c r="C31" s="59"/>
      <c r="D31" s="140"/>
      <c r="E31" s="140"/>
      <c r="F31" s="142"/>
      <c r="G31" s="143"/>
      <c r="H31" s="143"/>
      <c r="I31" s="144"/>
    </row>
    <row r="32" spans="1:9" x14ac:dyDescent="0.35">
      <c r="A32" s="60"/>
      <c r="B32" s="47"/>
      <c r="C32" s="32"/>
      <c r="D32" s="95"/>
      <c r="E32" s="95"/>
      <c r="F32" s="145"/>
      <c r="G32" s="146"/>
      <c r="H32" s="146"/>
      <c r="I32" s="147"/>
    </row>
    <row r="33" spans="1:9" ht="15" thickBot="1" x14ac:dyDescent="0.4">
      <c r="A33" s="61"/>
      <c r="B33" s="62"/>
      <c r="C33" s="63"/>
      <c r="D33" s="141"/>
      <c r="E33" s="141"/>
      <c r="F33" s="148"/>
      <c r="G33" s="149"/>
      <c r="H33" s="149"/>
      <c r="I33" s="150"/>
    </row>
    <row r="34" spans="1:9" x14ac:dyDescent="0.35">
      <c r="A34" s="64"/>
      <c r="B34" s="58"/>
      <c r="C34" s="59"/>
      <c r="D34" s="140"/>
      <c r="E34" s="140"/>
      <c r="F34" s="142"/>
      <c r="G34" s="143"/>
      <c r="H34" s="143"/>
      <c r="I34" s="144"/>
    </row>
    <row r="35" spans="1:9" x14ac:dyDescent="0.35">
      <c r="A35" s="60"/>
      <c r="B35" s="47"/>
      <c r="C35" s="32"/>
      <c r="D35" s="95"/>
      <c r="E35" s="95"/>
      <c r="F35" s="145"/>
      <c r="G35" s="146"/>
      <c r="H35" s="146"/>
      <c r="I35" s="147"/>
    </row>
    <row r="36" spans="1:9" ht="15" thickBot="1" x14ac:dyDescent="0.4">
      <c r="A36" s="61"/>
      <c r="B36" s="62"/>
      <c r="C36" s="63"/>
      <c r="D36" s="141"/>
      <c r="E36" s="141"/>
      <c r="F36" s="148"/>
      <c r="G36" s="149"/>
      <c r="H36" s="149"/>
      <c r="I36" s="150"/>
    </row>
    <row r="37" spans="1:9" x14ac:dyDescent="0.35">
      <c r="A37" s="68"/>
      <c r="B37" s="58"/>
      <c r="C37" s="59"/>
      <c r="D37" s="140"/>
      <c r="E37" s="140"/>
      <c r="F37" s="142"/>
      <c r="G37" s="143"/>
      <c r="H37" s="143"/>
      <c r="I37" s="144"/>
    </row>
    <row r="38" spans="1:9" x14ac:dyDescent="0.35">
      <c r="A38" s="60"/>
      <c r="B38" s="47"/>
      <c r="C38" s="32"/>
      <c r="D38" s="95"/>
      <c r="E38" s="95"/>
      <c r="F38" s="145"/>
      <c r="G38" s="146"/>
      <c r="H38" s="146"/>
      <c r="I38" s="147"/>
    </row>
    <row r="39" spans="1:9" ht="15" thickBot="1" x14ac:dyDescent="0.4">
      <c r="A39" s="69"/>
      <c r="B39" s="62"/>
      <c r="C39" s="63"/>
      <c r="D39" s="141"/>
      <c r="E39" s="141"/>
      <c r="F39" s="148"/>
      <c r="G39" s="149"/>
      <c r="H39" s="149"/>
      <c r="I39" s="150"/>
    </row>
    <row r="40" spans="1:9" x14ac:dyDescent="0.35">
      <c r="A40" s="64"/>
      <c r="B40" s="58"/>
      <c r="C40" s="59"/>
      <c r="D40" s="140"/>
      <c r="E40" s="140"/>
      <c r="F40" s="142"/>
      <c r="G40" s="143"/>
      <c r="H40" s="143"/>
      <c r="I40" s="144"/>
    </row>
    <row r="41" spans="1:9" x14ac:dyDescent="0.35">
      <c r="A41" s="60"/>
      <c r="B41" s="47"/>
      <c r="C41" s="32"/>
      <c r="D41" s="95"/>
      <c r="E41" s="95"/>
      <c r="F41" s="145"/>
      <c r="G41" s="146"/>
      <c r="H41" s="146"/>
      <c r="I41" s="147"/>
    </row>
    <row r="42" spans="1:9" ht="15" thickBot="1" x14ac:dyDescent="0.4">
      <c r="A42" s="61"/>
      <c r="B42" s="62"/>
      <c r="C42" s="63"/>
      <c r="D42" s="141"/>
      <c r="E42" s="141"/>
      <c r="F42" s="148"/>
      <c r="G42" s="149"/>
      <c r="H42" s="149"/>
      <c r="I42" s="150"/>
    </row>
    <row r="43" spans="1:9" x14ac:dyDescent="0.35">
      <c r="A43" s="64"/>
      <c r="B43" s="58"/>
      <c r="C43" s="59"/>
      <c r="D43" s="140"/>
      <c r="E43" s="140"/>
      <c r="F43" s="142"/>
      <c r="G43" s="143"/>
      <c r="H43" s="143"/>
      <c r="I43" s="144"/>
    </row>
    <row r="44" spans="1:9" x14ac:dyDescent="0.35">
      <c r="A44" s="60"/>
      <c r="B44" s="47"/>
      <c r="C44" s="32"/>
      <c r="D44" s="95"/>
      <c r="E44" s="95"/>
      <c r="F44" s="145"/>
      <c r="G44" s="146"/>
      <c r="H44" s="146"/>
      <c r="I44" s="147"/>
    </row>
    <row r="45" spans="1:9" ht="15" thickBot="1" x14ac:dyDescent="0.4">
      <c r="A45" s="61"/>
      <c r="B45" s="62"/>
      <c r="C45" s="63"/>
      <c r="D45" s="141"/>
      <c r="E45" s="141"/>
      <c r="F45" s="148"/>
      <c r="G45" s="149"/>
      <c r="H45" s="149"/>
      <c r="I45" s="150"/>
    </row>
    <row r="46" spans="1:9" x14ac:dyDescent="0.35">
      <c r="A46" s="64"/>
      <c r="B46" s="58"/>
      <c r="C46" s="59"/>
      <c r="D46" s="140"/>
      <c r="E46" s="140"/>
      <c r="F46" s="142"/>
      <c r="G46" s="143"/>
      <c r="H46" s="143"/>
      <c r="I46" s="144"/>
    </row>
    <row r="47" spans="1:9" x14ac:dyDescent="0.35">
      <c r="A47" s="60"/>
      <c r="B47" s="47"/>
      <c r="C47" s="32"/>
      <c r="D47" s="95"/>
      <c r="E47" s="95"/>
      <c r="F47" s="145"/>
      <c r="G47" s="146"/>
      <c r="H47" s="146"/>
      <c r="I47" s="147"/>
    </row>
    <row r="48" spans="1:9" ht="15" thickBot="1" x14ac:dyDescent="0.4">
      <c r="A48" s="61"/>
      <c r="B48" s="62"/>
      <c r="C48" s="63"/>
      <c r="D48" s="141"/>
      <c r="E48" s="141"/>
      <c r="F48" s="148"/>
      <c r="G48" s="149"/>
      <c r="H48" s="149"/>
      <c r="I48" s="150"/>
    </row>
    <row r="49" spans="1:9" x14ac:dyDescent="0.35">
      <c r="A49" s="64"/>
      <c r="B49" s="58"/>
      <c r="C49" s="59"/>
      <c r="D49" s="140"/>
      <c r="E49" s="140"/>
      <c r="F49" s="142"/>
      <c r="G49" s="143"/>
      <c r="H49" s="143"/>
      <c r="I49" s="144"/>
    </row>
    <row r="50" spans="1:9" x14ac:dyDescent="0.35">
      <c r="A50" s="60"/>
      <c r="B50" s="47"/>
      <c r="C50" s="32"/>
      <c r="D50" s="95"/>
      <c r="E50" s="95"/>
      <c r="F50" s="145"/>
      <c r="G50" s="146"/>
      <c r="H50" s="146"/>
      <c r="I50" s="147"/>
    </row>
    <row r="51" spans="1:9" ht="15" thickBot="1" x14ac:dyDescent="0.4">
      <c r="A51" s="61"/>
      <c r="B51" s="62"/>
      <c r="C51" s="63"/>
      <c r="D51" s="141"/>
      <c r="E51" s="141"/>
      <c r="F51" s="148"/>
      <c r="G51" s="149"/>
      <c r="H51" s="149"/>
      <c r="I51" s="150"/>
    </row>
    <row r="52" spans="1:9" x14ac:dyDescent="0.35">
      <c r="A52" s="70" t="s">
        <v>100</v>
      </c>
      <c r="B52" s="71"/>
      <c r="C52" s="71"/>
      <c r="D52" s="71"/>
      <c r="E52" s="71"/>
      <c r="F52" s="71"/>
      <c r="G52" s="71"/>
      <c r="H52" s="71"/>
      <c r="I52" s="71"/>
    </row>
    <row r="53" spans="1:9" x14ac:dyDescent="0.35">
      <c r="A53" s="72"/>
      <c r="B53" s="73"/>
      <c r="C53" s="73"/>
      <c r="D53" s="73"/>
      <c r="E53" s="73"/>
      <c r="F53" s="73"/>
      <c r="G53" s="73"/>
      <c r="H53" s="73"/>
      <c r="I53" s="73"/>
    </row>
    <row r="54" spans="1:9" x14ac:dyDescent="0.35">
      <c r="A54" s="74"/>
      <c r="B54" s="75"/>
      <c r="C54" s="75"/>
      <c r="D54" s="75"/>
      <c r="E54" s="75"/>
      <c r="F54" s="75"/>
      <c r="G54" s="75"/>
      <c r="H54" s="75"/>
      <c r="I54" s="75"/>
    </row>
  </sheetData>
  <mergeCells count="63">
    <mergeCell ref="C9:D9"/>
    <mergeCell ref="F9:G9"/>
    <mergeCell ref="H9:I9"/>
    <mergeCell ref="A2:I2"/>
    <mergeCell ref="A3:B3"/>
    <mergeCell ref="C3:E3"/>
    <mergeCell ref="G3:I3"/>
    <mergeCell ref="A4:B4"/>
    <mergeCell ref="C4:E4"/>
    <mergeCell ref="F4:F7"/>
    <mergeCell ref="G4:I7"/>
    <mergeCell ref="A5:B5"/>
    <mergeCell ref="C5:E5"/>
    <mergeCell ref="A6:B6"/>
    <mergeCell ref="C6:E6"/>
    <mergeCell ref="A7:B7"/>
    <mergeCell ref="C7:E7"/>
    <mergeCell ref="A8:I8"/>
    <mergeCell ref="D22:D24"/>
    <mergeCell ref="E22:E24"/>
    <mergeCell ref="F22:I24"/>
    <mergeCell ref="H10:I10"/>
    <mergeCell ref="B11:B12"/>
    <mergeCell ref="C11:C12"/>
    <mergeCell ref="D11:D12"/>
    <mergeCell ref="E11:E12"/>
    <mergeCell ref="F12:I12"/>
    <mergeCell ref="D16:D18"/>
    <mergeCell ref="E16:E18"/>
    <mergeCell ref="D19:D21"/>
    <mergeCell ref="E19:E21"/>
    <mergeCell ref="D13:D15"/>
    <mergeCell ref="E13:E15"/>
    <mergeCell ref="F13:I15"/>
    <mergeCell ref="F16:I18"/>
    <mergeCell ref="F19:I21"/>
    <mergeCell ref="D25:D27"/>
    <mergeCell ref="E25:E27"/>
    <mergeCell ref="F25:I27"/>
    <mergeCell ref="D28:D30"/>
    <mergeCell ref="E28:E30"/>
    <mergeCell ref="F28:I30"/>
    <mergeCell ref="D31:D33"/>
    <mergeCell ref="E31:E33"/>
    <mergeCell ref="F31:I33"/>
    <mergeCell ref="D34:D36"/>
    <mergeCell ref="E34:E36"/>
    <mergeCell ref="F34:I36"/>
    <mergeCell ref="D37:D39"/>
    <mergeCell ref="E37:E39"/>
    <mergeCell ref="F37:I39"/>
    <mergeCell ref="D40:D42"/>
    <mergeCell ref="E40:E42"/>
    <mergeCell ref="F40:I42"/>
    <mergeCell ref="D49:D51"/>
    <mergeCell ref="E49:E51"/>
    <mergeCell ref="F49:I51"/>
    <mergeCell ref="D43:D45"/>
    <mergeCell ref="E43:E45"/>
    <mergeCell ref="F43:I45"/>
    <mergeCell ref="D46:D48"/>
    <mergeCell ref="E46:E48"/>
    <mergeCell ref="F46:I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Pivot</vt:lpstr>
      <vt:lpstr>Summary</vt:lpstr>
      <vt:lpstr>Qcount</vt:lpstr>
      <vt:lpstr>Filters</vt:lpstr>
      <vt:lpstr>Spread</vt:lpstr>
    </vt:vector>
  </TitlesOfParts>
  <Company>U.S. 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lauser</dc:creator>
  <cp:lastModifiedBy>Wood, Joe</cp:lastModifiedBy>
  <dcterms:created xsi:type="dcterms:W3CDTF">2023-05-03T13:30:29Z</dcterms:created>
  <dcterms:modified xsi:type="dcterms:W3CDTF">2023-05-05T16:56:51Z</dcterms:modified>
</cp:coreProperties>
</file>