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L:\Lab\DTRL\WA-61-FINAL DATA\Option 7 FINAL DATA - RLS II Year 2\TO 144 UV Light and Dry Heat Decon\2024-08-12_E6 SAFR32 and Bg ILT 3-hrs Comparison\"/>
    </mc:Choice>
  </mc:AlternateContent>
  <xr:revisionPtr revIDLastSave="0" documentId="13_ncr:1_{7A9311B8-6EAF-4599-88BD-F7F7A7DCDD19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Pivot" sheetId="4" r:id="rId1"/>
    <sheet name="Summary" sheetId="2" r:id="rId2"/>
    <sheet name="Qcount" sheetId="1" r:id="rId3"/>
    <sheet name="Filters" sheetId="3" r:id="rId4"/>
    <sheet name="Spread" sheetId="5" r:id="rId5"/>
    <sheet name="HD" sheetId="6" r:id="rId6"/>
  </sheets>
  <externalReferences>
    <externalReference r:id="rId7"/>
  </externalReferences>
  <definedNames>
    <definedName name="_xlnm.Print_Area" localSheetId="3">Filters!$A$1:$J$51</definedName>
    <definedName name="_xlnm.Print_Area" localSheetId="0">Pivot!$A$1:$G$25</definedName>
    <definedName name="_xlnm.Print_Area" localSheetId="4">Spread!$A$1:$J$53</definedName>
  </definedNames>
  <calcPr calcId="191029"/>
  <pivotCaches>
    <pivotCache cacheId="5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4" i="3"/>
  <c r="J31" i="3"/>
  <c r="J25" i="3"/>
  <c r="J28" i="3"/>
  <c r="J22" i="3"/>
  <c r="J19" i="3"/>
  <c r="J16" i="3"/>
  <c r="J13" i="3"/>
  <c r="A43" i="3" l="1"/>
  <c r="A40" i="3"/>
  <c r="A37" i="3"/>
  <c r="A34" i="3"/>
  <c r="A31" i="3"/>
  <c r="A28" i="3"/>
  <c r="A25" i="3"/>
  <c r="A22" i="3"/>
  <c r="A19" i="3"/>
  <c r="A16" i="3"/>
  <c r="A13" i="3"/>
  <c r="E53" i="1" l="1"/>
  <c r="E49" i="1"/>
  <c r="E45" i="1"/>
  <c r="E41" i="1"/>
  <c r="E37" i="1"/>
  <c r="E33" i="1"/>
  <c r="E29" i="1"/>
  <c r="E25" i="1"/>
  <c r="E21" i="1"/>
  <c r="E17" i="1"/>
  <c r="E13" i="1"/>
  <c r="E9" i="1"/>
  <c r="G15" i="4" l="1"/>
  <c r="G14" i="4"/>
  <c r="F15" i="4"/>
  <c r="F14" i="4"/>
  <c r="G20" i="2"/>
  <c r="G15" i="2"/>
  <c r="G19" i="2"/>
  <c r="G17" i="2"/>
  <c r="G18" i="2"/>
  <c r="G3" i="2"/>
  <c r="G4" i="2"/>
  <c r="G21" i="2"/>
  <c r="G14" i="2"/>
  <c r="G6" i="2"/>
  <c r="G7" i="2"/>
  <c r="G10" i="2"/>
  <c r="G16" i="2"/>
  <c r="G12" i="2"/>
  <c r="G11" i="2"/>
  <c r="G22" i="2"/>
  <c r="G8" i="2"/>
  <c r="G5" i="2"/>
  <c r="G13" i="2"/>
  <c r="G9" i="2"/>
  <c r="I22" i="2" l="1"/>
  <c r="J22" i="2" s="1"/>
  <c r="I17" i="2"/>
  <c r="J17" i="2" s="1"/>
  <c r="I16" i="2"/>
  <c r="J16" i="2" s="1"/>
  <c r="I10" i="2"/>
  <c r="J10" i="2" s="1"/>
  <c r="I20" i="2"/>
  <c r="J20" i="2" s="1"/>
  <c r="I14" i="2"/>
  <c r="J14" i="2" s="1"/>
  <c r="I7" i="2"/>
  <c r="J7" i="2" s="1"/>
  <c r="I12" i="2"/>
  <c r="J12" i="2" s="1"/>
  <c r="I6" i="2"/>
  <c r="J6" i="2" s="1"/>
  <c r="I18" i="2"/>
  <c r="J18" i="2" s="1"/>
  <c r="I21" i="2"/>
  <c r="J21" i="2" s="1"/>
  <c r="I15" i="2"/>
  <c r="J15" i="2" s="1"/>
  <c r="I9" i="2"/>
  <c r="J9" i="2" s="1"/>
  <c r="I8" i="2"/>
  <c r="J8" i="2" s="1"/>
  <c r="I13" i="2"/>
  <c r="J13" i="2" s="1"/>
  <c r="I11" i="2"/>
  <c r="J11" i="2" s="1"/>
  <c r="I5" i="2"/>
  <c r="J5" i="2" s="1"/>
  <c r="I4" i="2"/>
  <c r="J4" i="2" s="1"/>
  <c r="I19" i="2"/>
  <c r="J19" i="2" s="1"/>
  <c r="I3" i="2"/>
  <c r="J3" i="2" s="1"/>
  <c r="G2" i="2"/>
  <c r="I2" i="2" l="1"/>
  <c r="J2" i="2" s="1"/>
</calcChain>
</file>

<file path=xl/sharedStrings.xml><?xml version="1.0" encoding="utf-8"?>
<sst xmlns="http://schemas.openxmlformats.org/spreadsheetml/2006/main" count="282" uniqueCount="96">
  <si>
    <t>Sample ID</t>
  </si>
  <si>
    <t>Sample Type</t>
  </si>
  <si>
    <t>Procedural Blank</t>
  </si>
  <si>
    <t>Test Sample</t>
  </si>
  <si>
    <t>Sample Material</t>
  </si>
  <si>
    <t>N/A</t>
  </si>
  <si>
    <t>CFU/ml</t>
  </si>
  <si>
    <t>CFU/Sample</t>
  </si>
  <si>
    <t>Log CFU/Sample</t>
  </si>
  <si>
    <t>Sample Volume</t>
  </si>
  <si>
    <t>Average of Log CFU/Sample</t>
  </si>
  <si>
    <t>Average of CFU/Sample</t>
  </si>
  <si>
    <t>Inoculation Control</t>
  </si>
  <si>
    <t>2- x 2- cm Stainless Steel</t>
  </si>
  <si>
    <t>Std Dev of Log CFU/Sample</t>
  </si>
  <si>
    <t>Std Dev of CFU/Sample</t>
  </si>
  <si>
    <t xml:space="preserve"> </t>
  </si>
  <si>
    <t>Log Reduction</t>
  </si>
  <si>
    <t>Standard Error</t>
  </si>
  <si>
    <t>Organism</t>
  </si>
  <si>
    <t>Positive Control (No UV Exposure)</t>
  </si>
  <si>
    <t>1X PBST</t>
  </si>
  <si>
    <t>144-ILT-E6-Bg-IC-01</t>
  </si>
  <si>
    <t>144-ILT-E6-Bg-IC-02</t>
  </si>
  <si>
    <t>144-ILT-E6-Bg-IC-03</t>
  </si>
  <si>
    <r>
      <t xml:space="preserve">Bacillus atrophaeus </t>
    </r>
    <r>
      <rPr>
        <sz val="11"/>
        <color theme="1"/>
        <rFont val="Calibri"/>
        <family val="2"/>
        <scheme val="minor"/>
      </rPr>
      <t xml:space="preserve">var. </t>
    </r>
    <r>
      <rPr>
        <i/>
        <sz val="11"/>
        <color theme="1"/>
        <rFont val="Calibri"/>
        <family val="2"/>
        <scheme val="minor"/>
      </rPr>
      <t>globigii</t>
    </r>
  </si>
  <si>
    <t>144-ILT-E6-SAFR-IC-01</t>
  </si>
  <si>
    <t>144-ILT-E6-SAFR-IC-02</t>
  </si>
  <si>
    <t>144-ILT-E6-SAFR-IC-03</t>
  </si>
  <si>
    <t>144-ILT-N-01</t>
  </si>
  <si>
    <r>
      <t xml:space="preserve">Bacillus pumilis </t>
    </r>
    <r>
      <rPr>
        <sz val="11"/>
        <color theme="1"/>
        <rFont val="Calibri"/>
        <family val="2"/>
        <scheme val="minor"/>
      </rPr>
      <t>SAFR-032</t>
    </r>
  </si>
  <si>
    <t>Bacillus pumilis SAFR-032</t>
  </si>
  <si>
    <t>Negative Control</t>
  </si>
  <si>
    <t>Bacillus atrophaeus var. globigii</t>
  </si>
  <si>
    <t>Contact Time</t>
  </si>
  <si>
    <t>Organism Source</t>
  </si>
  <si>
    <t xml:space="preserve">Honeybee Robotics </t>
  </si>
  <si>
    <t>US Army DEVCOM Chemical Biological Center</t>
  </si>
  <si>
    <t>144-ILT-E6-Bg-3HR-PC-01</t>
  </si>
  <si>
    <t>144-ILT-E6-Bg-3HR-PC-02</t>
  </si>
  <si>
    <t>144-ILT-E6-Bg-3HR-PC-03</t>
  </si>
  <si>
    <t>144-ILT-E6-Bg-3HR-TS-01</t>
  </si>
  <si>
    <t>144-ILT-E6-Bg-3HR-TS-02</t>
  </si>
  <si>
    <t>144-ILT-E6-Bg-3HR-TS-03</t>
  </si>
  <si>
    <t>144-ILT-E6-SAFR-3HR-PC-01</t>
  </si>
  <si>
    <t>144-ILT-E6-SAFR-3HR-PC-02</t>
  </si>
  <si>
    <t>144-ILT-E6-SAFR-3HR-PC-03</t>
  </si>
  <si>
    <t>144-ILT-E6-SAFR-3HR-TS-01</t>
  </si>
  <si>
    <t>144-ILT-E6-SAFR-3HR-TS-02</t>
  </si>
  <si>
    <t>144-ILT-E6-SAFR-3HR-TS-03</t>
  </si>
  <si>
    <t>144-ILT-Bg-3HR-PB-01</t>
  </si>
  <si>
    <t>144-ILT-SAFR-3HR-PB-01</t>
  </si>
  <si>
    <t>3 Hour</t>
  </si>
  <si>
    <t>Denotes at or below detection limit</t>
  </si>
  <si>
    <t>SCAN1200, version 8.4.1.0 v3.4</t>
  </si>
  <si>
    <t>Operator name :</t>
  </si>
  <si>
    <t>lauser</t>
  </si>
  <si>
    <t>Date:</t>
  </si>
  <si>
    <t>Sample N°</t>
  </si>
  <si>
    <t>Count</t>
  </si>
  <si>
    <t>Dilution</t>
  </si>
  <si>
    <t>CFU/mL</t>
  </si>
  <si>
    <t>% RSD</t>
  </si>
  <si>
    <t>--- Average ---</t>
  </si>
  <si>
    <t>QC Blank Plate</t>
  </si>
  <si>
    <t>Serial Dilution/Plating Results Sheet</t>
  </si>
  <si>
    <t>Page 1 of</t>
  </si>
  <si>
    <t>Test Information</t>
  </si>
  <si>
    <t>EPA Project No.</t>
  </si>
  <si>
    <t>TO-144</t>
  </si>
  <si>
    <t>Test Date</t>
  </si>
  <si>
    <t>Analyst Name</t>
  </si>
  <si>
    <t>Abdel-Hady/Aslett/Ford/Monge/Sandoval/Viola</t>
  </si>
  <si>
    <t>Test No.</t>
  </si>
  <si>
    <t>E6 SAFR32 and Bg ILT 3-hr Comparison</t>
  </si>
  <si>
    <t>Counters Name</t>
  </si>
  <si>
    <t>Data Entered by</t>
  </si>
  <si>
    <t>Brian Ford</t>
  </si>
  <si>
    <t>Data Entry QC'd by</t>
  </si>
  <si>
    <t>Results</t>
  </si>
  <si>
    <t>Date Plated</t>
  </si>
  <si>
    <t>Bg/SAFR</t>
  </si>
  <si>
    <t>Temperature</t>
  </si>
  <si>
    <t>35°C</t>
  </si>
  <si>
    <t>Date Counted</t>
  </si>
  <si>
    <t>Volume Plated:</t>
  </si>
  <si>
    <t>varies</t>
  </si>
  <si>
    <t>Extraction Volume:</t>
  </si>
  <si>
    <t>Filter plates</t>
  </si>
  <si>
    <t xml:space="preserve">  Pall Filters #4805</t>
  </si>
  <si>
    <t>Colony Count</t>
  </si>
  <si>
    <t>Volume Plated (mL)</t>
  </si>
  <si>
    <t>Comments</t>
  </si>
  <si>
    <t>R</t>
  </si>
  <si>
    <r>
      <t xml:space="preserve">Notes: </t>
    </r>
    <r>
      <rPr>
        <u/>
        <sz val="9"/>
        <rFont val="Arial"/>
        <family val="2"/>
      </rPr>
      <t xml:space="preserve">   R=Remainder                          </t>
    </r>
  </si>
  <si>
    <t>Mariela Monge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</si>
</sst>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E+00"/>
    <numFmt numFmtId="166" formatCode="0.E+00"/>
    <numFmt numFmtId="167" formatCode="0.0%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3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1" fontId="1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11" fontId="0" fillId="0" borderId="1" xfId="0" applyNumberFormat="1" applyBorder="1"/>
    <xf numFmtId="0" fontId="1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pivotButton="1" applyAlignment="1">
      <alignment wrapText="1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pivotButton="1"/>
    <xf numFmtId="0" fontId="2" fillId="2" borderId="0" xfId="0" applyFont="1" applyFill="1"/>
    <xf numFmtId="165" fontId="2" fillId="0" borderId="3" xfId="0" applyNumberFormat="1" applyFont="1" applyBorder="1" applyAlignment="1">
      <alignment horizontal="center"/>
    </xf>
    <xf numFmtId="0" fontId="4" fillId="0" borderId="1" xfId="0" applyFont="1" applyBorder="1"/>
    <xf numFmtId="0" fontId="0" fillId="0" borderId="1" xfId="0" applyFont="1" applyFill="1" applyBorder="1"/>
    <xf numFmtId="0" fontId="0" fillId="0" borderId="1" xfId="0" applyFill="1" applyBorder="1"/>
    <xf numFmtId="0" fontId="0" fillId="0" borderId="0" xfId="0" applyAlignment="1">
      <alignment horizontal="left" indent="2"/>
    </xf>
    <xf numFmtId="165" fontId="2" fillId="0" borderId="0" xfId="0" applyNumberFormat="1" applyFont="1" applyAlignment="1">
      <alignment horizontal="center"/>
    </xf>
    <xf numFmtId="0" fontId="0" fillId="3" borderId="0" xfId="0" applyFill="1" applyAlignment="1">
      <alignment horizontal="left" indent="2"/>
    </xf>
    <xf numFmtId="164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Font="1" applyBorder="1"/>
    <xf numFmtId="14" fontId="0" fillId="0" borderId="0" xfId="0" applyNumberFormat="1"/>
    <xf numFmtId="11" fontId="0" fillId="0" borderId="0" xfId="0" applyNumberFormat="1"/>
    <xf numFmtId="10" fontId="0" fillId="0" borderId="0" xfId="0" applyNumberFormat="1"/>
    <xf numFmtId="0" fontId="0" fillId="0" borderId="0" xfId="0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8" fillId="0" borderId="1" xfId="0" applyFont="1" applyBorder="1"/>
    <xf numFmtId="0" fontId="1" fillId="5" borderId="1" xfId="0" applyFont="1" applyFill="1" applyBorder="1" applyAlignment="1">
      <alignment horizontal="right" vertical="center"/>
    </xf>
    <xf numFmtId="14" fontId="6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/>
    <xf numFmtId="0" fontId="7" fillId="0" borderId="1" xfId="0" applyFont="1" applyBorder="1" applyAlignment="1">
      <alignment horizontal="right" vertical="center"/>
    </xf>
    <xf numFmtId="14" fontId="6" fillId="0" borderId="1" xfId="0" applyNumberFormat="1" applyFont="1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0" fontId="7" fillId="0" borderId="1" xfId="0" applyFont="1" applyBorder="1" applyAlignment="1"/>
    <xf numFmtId="0" fontId="0" fillId="4" borderId="0" xfId="0" applyFill="1" applyAlignment="1"/>
    <xf numFmtId="0" fontId="1" fillId="4" borderId="8" xfId="0" applyFont="1" applyFill="1" applyBorder="1" applyAlignment="1">
      <alignment vertical="center" wrapText="1"/>
    </xf>
    <xf numFmtId="166" fontId="6" fillId="5" borderId="15" xfId="0" applyNumberFormat="1" applyFont="1" applyFill="1" applyBorder="1" applyAlignment="1">
      <alignment horizontal="center" wrapText="1"/>
    </xf>
    <xf numFmtId="1" fontId="0" fillId="0" borderId="18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7" fontId="0" fillId="0" borderId="0" xfId="1" applyNumberFormat="1" applyFont="1" applyAlignment="1"/>
    <xf numFmtId="1" fontId="0" fillId="0" borderId="1" xfId="0" applyNumberFormat="1" applyFill="1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164" fontId="7" fillId="0" borderId="6" xfId="0" applyNumberFormat="1" applyFont="1" applyFill="1" applyBorder="1" applyAlignment="1">
      <alignment horizontal="center"/>
    </xf>
    <xf numFmtId="1" fontId="0" fillId="0" borderId="26" xfId="0" applyNumberFormat="1" applyFill="1" applyBorder="1" applyAlignment="1">
      <alignment horizontal="center"/>
    </xf>
    <xf numFmtId="164" fontId="0" fillId="0" borderId="27" xfId="0" applyNumberFormat="1" applyFill="1" applyBorder="1" applyAlignment="1">
      <alignment horizontal="center"/>
    </xf>
    <xf numFmtId="164" fontId="0" fillId="0" borderId="28" xfId="0" applyNumberFormat="1" applyFill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7" fillId="0" borderId="28" xfId="0" applyNumberFormat="1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14" fontId="7" fillId="0" borderId="7" xfId="0" applyNumberFormat="1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14" fontId="7" fillId="0" borderId="11" xfId="0" applyNumberFormat="1" applyFont="1" applyBorder="1" applyAlignment="1">
      <alignment horizontal="center" vertical="center" wrapText="1"/>
    </xf>
    <xf numFmtId="14" fontId="7" fillId="0" borderId="12" xfId="0" applyNumberFormat="1" applyFont="1" applyBorder="1" applyAlignment="1">
      <alignment horizontal="center" vertical="center" wrapText="1"/>
    </xf>
    <xf numFmtId="14" fontId="7" fillId="0" borderId="13" xfId="0" applyNumberFormat="1" applyFont="1" applyBorder="1" applyAlignment="1">
      <alignment horizontal="center" vertical="center" wrapText="1"/>
    </xf>
    <xf numFmtId="14" fontId="7" fillId="0" borderId="14" xfId="0" applyNumberFormat="1" applyFont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wrapText="1"/>
    </xf>
    <xf numFmtId="166" fontId="1" fillId="5" borderId="15" xfId="0" applyNumberFormat="1" applyFont="1" applyFill="1" applyBorder="1" applyAlignment="1">
      <alignment horizontal="center" wrapText="1"/>
    </xf>
    <xf numFmtId="166" fontId="11" fillId="5" borderId="15" xfId="0" applyNumberFormat="1" applyFont="1" applyFill="1" applyBorder="1" applyAlignment="1">
      <alignment horizontal="center" shrinkToFi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6" xfId="0" applyFont="1" applyFill="1" applyBorder="1" applyAlignment="1"/>
    <xf numFmtId="0" fontId="7" fillId="5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3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vertical="center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vertical="center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Lab\DTRL\WA-61-FINAL%20DATA\Option%207%20FINAL%20DATA%20-%20RLS%20II%20Year%202\TO%20144%20UV%20Light%20and%20Dry%20Heat%20Decon\2024-08-12_E6%20SAFR32%20and%20Bg%20ILT%203-hrs%20Comparison\Excel%20Files\2024-08-14_E5%20SAFR32%20and%20Bg%20ILT%203-hrs%20Comp_Filters.xlsx" TargetMode="External"/><Relationship Id="rId1" Type="http://schemas.openxmlformats.org/officeDocument/2006/relationships/externalLinkPath" Target="Excel%20Files/2024-08-14_E5%20SAFR32%20and%20Bg%20ILT%203-hrs%20Comp_Filt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unt Sheet Template"/>
      <sheetName val="List of Sample IDs"/>
      <sheetName val="Sheet3"/>
    </sheetNames>
    <sheetDataSet>
      <sheetData sheetId="0" refreshError="1"/>
      <sheetData sheetId="1">
        <row r="1">
          <cell r="A1" t="str">
            <v>144-ILT-E6-Bg-3HR-TS-01</v>
          </cell>
        </row>
        <row r="2">
          <cell r="A2" t="str">
            <v>144-ILT-E6-Bg-3HR-TS-02</v>
          </cell>
        </row>
        <row r="3">
          <cell r="A3" t="str">
            <v>144-ILT-E6-Bg-3HR-TS-03</v>
          </cell>
        </row>
        <row r="4">
          <cell r="A4" t="str">
            <v>144-ILT-E6-SAFR-3HR-TS-01</v>
          </cell>
        </row>
        <row r="5">
          <cell r="A5" t="str">
            <v>144-ILT-E6-SAFR-3HR-TS-02</v>
          </cell>
        </row>
        <row r="6">
          <cell r="A6" t="str">
            <v>144-ILT-E6-SAFR-3HR-TS-03</v>
          </cell>
        </row>
        <row r="7">
          <cell r="A7" t="str">
            <v>144-ILT-Bg-3HR-PB-01</v>
          </cell>
        </row>
        <row r="8">
          <cell r="A8" t="str">
            <v>144-ILT-SAFR-3HR-PB-01</v>
          </cell>
        </row>
        <row r="9">
          <cell r="A9" t="str">
            <v>144-ILT-N-01</v>
          </cell>
        </row>
        <row r="10">
          <cell r="A10" t="str">
            <v>Sterile DI Water</v>
          </cell>
        </row>
        <row r="11">
          <cell r="A11" t="str">
            <v>TSA only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nge, Mariela" refreshedDate="45519.455356828701" createdVersion="8" refreshedVersion="8" minRefreshableVersion="3" recordCount="21" xr:uid="{00000000-000A-0000-FFFF-FFFF0A000000}">
  <cacheSource type="worksheet">
    <worksheetSource ref="A1:J22" sheet="Summary"/>
  </cacheSource>
  <cacheFields count="10">
    <cacheField name="Sample ID" numFmtId="0">
      <sharedItems/>
    </cacheField>
    <cacheField name="Sample Material" numFmtId="0">
      <sharedItems/>
    </cacheField>
    <cacheField name="Organism" numFmtId="0">
      <sharedItems count="3">
        <s v="Bacillus atrophaeus var. globigii"/>
        <s v="Bacillus pumilis SAFR-032"/>
        <s v="N/A"/>
      </sharedItems>
    </cacheField>
    <cacheField name="Organism Source" numFmtId="0">
      <sharedItems/>
    </cacheField>
    <cacheField name="Sample Type" numFmtId="0">
      <sharedItems count="5">
        <s v="Inoculation Control"/>
        <s v="Positive Control (No UV Exposure)"/>
        <s v="Test Sample"/>
        <s v="Procedural Blank"/>
        <s v="Negative Control"/>
      </sharedItems>
    </cacheField>
    <cacheField name="Contact Time" numFmtId="0">
      <sharedItems count="6">
        <s v="N/A"/>
        <s v="3 Hour"/>
        <s v="2 Hour" u="1"/>
        <s v="0.5 Hour" u="1"/>
        <s v="1 Hour" u="1"/>
        <s v="0.25 Hour" u="1"/>
      </sharedItems>
    </cacheField>
    <cacheField name="CFU/ml" numFmtId="11">
      <sharedItems containsSemiMixedTypes="0" containsString="0" containsNumber="1" minValue="0.10416666666666667" maxValue="242400"/>
    </cacheField>
    <cacheField name="Sample Volume" numFmtId="0">
      <sharedItems containsSemiMixedTypes="0" containsString="0" containsNumber="1" containsInteger="1" minValue="10" maxValue="10"/>
    </cacheField>
    <cacheField name="CFU/Sample" numFmtId="165">
      <sharedItems containsSemiMixedTypes="0" containsString="0" containsNumber="1" minValue="1.0416666666666667" maxValue="2424000"/>
    </cacheField>
    <cacheField name="Log CFU/Sample" numFmtId="164">
      <sharedItems containsSemiMixedTypes="0" containsString="0" containsNumber="1" minValue="1.7728766960431616E-2" maxValue="6.384532615494248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s v="144-ILT-E6-Bg-IC-01"/>
    <s v="1X PBST"/>
    <x v="0"/>
    <s v="US Army DEVCOM Chemical Biological Center"/>
    <x v="0"/>
    <x v="0"/>
    <n v="51940"/>
    <n v="10"/>
    <n v="519400"/>
    <n v="5.7155019452932843"/>
  </r>
  <r>
    <s v="144-ILT-E6-Bg-IC-02"/>
    <s v="1X PBST"/>
    <x v="0"/>
    <s v="US Army DEVCOM Chemical Biological Center"/>
    <x v="0"/>
    <x v="0"/>
    <n v="61140"/>
    <n v="10"/>
    <n v="611400"/>
    <n v="5.7863254343900703"/>
  </r>
  <r>
    <s v="144-ILT-E6-Bg-IC-03"/>
    <s v="1X PBST"/>
    <x v="0"/>
    <s v="US Army DEVCOM Chemical Biological Center"/>
    <x v="0"/>
    <x v="0"/>
    <n v="62130"/>
    <n v="10"/>
    <n v="621300"/>
    <n v="5.7933013536131153"/>
  </r>
  <r>
    <s v="144-ILT-E6-Bg-3HR-PC-01"/>
    <s v="2- x 2- cm Stainless Steel"/>
    <x v="0"/>
    <s v="US Army DEVCOM Chemical Biological Center"/>
    <x v="1"/>
    <x v="1"/>
    <n v="60490"/>
    <n v="10"/>
    <n v="604900"/>
    <n v="5.7816835845073511"/>
  </r>
  <r>
    <s v="144-ILT-E6-Bg-3HR-PC-02"/>
    <s v="2- x 2- cm Stainless Steel"/>
    <x v="0"/>
    <s v="US Army DEVCOM Chemical Biological Center"/>
    <x v="1"/>
    <x v="1"/>
    <n v="58180"/>
    <n v="10"/>
    <n v="581800"/>
    <n v="5.7647737169110407"/>
  </r>
  <r>
    <s v="144-ILT-E6-Bg-3HR-PC-03"/>
    <s v="2- x 2- cm Stainless Steel"/>
    <x v="0"/>
    <s v="US Army DEVCOM Chemical Biological Center"/>
    <x v="1"/>
    <x v="1"/>
    <n v="55900"/>
    <n v="10"/>
    <n v="559000"/>
    <n v="5.7474118078864231"/>
  </r>
  <r>
    <s v="144-ILT-E6-Bg-3HR-TS-01"/>
    <s v="2- x 2- cm Stainless Steel"/>
    <x v="0"/>
    <s v="US Army DEVCOM Chemical Biological Center"/>
    <x v="2"/>
    <x v="1"/>
    <n v="0.1111111111111111"/>
    <n v="10"/>
    <n v="1.1111111111111112"/>
    <n v="4.5757490560675143E-2"/>
  </r>
  <r>
    <s v="144-ILT-E6-Bg-3HR-TS-02"/>
    <s v="2- x 2- cm Stainless Steel"/>
    <x v="0"/>
    <s v="US Army DEVCOM Chemical Biological Center"/>
    <x v="2"/>
    <x v="1"/>
    <n v="4.9450549450549453"/>
    <n v="10"/>
    <n v="49.450549450549453"/>
    <n v="1.6941711214542501"/>
  </r>
  <r>
    <s v="144-ILT-E6-Bg-3HR-TS-03"/>
    <s v="2- x 2- cm Stainless Steel"/>
    <x v="0"/>
    <s v="US Army DEVCOM Chemical Biological Center"/>
    <x v="2"/>
    <x v="1"/>
    <n v="0.32967032967032966"/>
    <n v="10"/>
    <n v="3.2967032967032965"/>
    <n v="0.51807986239856885"/>
  </r>
  <r>
    <s v="144-ILT-E6-SAFR-IC-01"/>
    <s v="1X PBST"/>
    <x v="1"/>
    <s v="Honeybee Robotics "/>
    <x v="0"/>
    <x v="0"/>
    <n v="232500"/>
    <n v="10"/>
    <n v="2325000"/>
    <n v="6.3664229572259723"/>
  </r>
  <r>
    <s v="144-ILT-E6-SAFR-IC-02"/>
    <s v="1X PBST"/>
    <x v="1"/>
    <s v="Honeybee Robotics "/>
    <x v="0"/>
    <x v="0"/>
    <n v="205200"/>
    <n v="10"/>
    <n v="2052000"/>
    <n v="6.3121773564397783"/>
  </r>
  <r>
    <s v="144-ILT-E6-SAFR-IC-03"/>
    <s v="1X PBST"/>
    <x v="1"/>
    <s v="Honeybee Robotics "/>
    <x v="0"/>
    <x v="0"/>
    <n v="226500"/>
    <n v="10"/>
    <n v="2265000"/>
    <n v="6.3550682063488511"/>
  </r>
  <r>
    <s v="144-ILT-E6-SAFR-3HR-PC-01"/>
    <s v="2- x 2- cm Stainless Steel"/>
    <x v="1"/>
    <s v="Honeybee Robotics "/>
    <x v="1"/>
    <x v="1"/>
    <n v="213300"/>
    <n v="10"/>
    <n v="2133000"/>
    <n v="6.3289908554494287"/>
  </r>
  <r>
    <s v="144-ILT-E6-SAFR-3HR-PC-02"/>
    <s v="2- x 2- cm Stainless Steel"/>
    <x v="1"/>
    <s v="Honeybee Robotics "/>
    <x v="1"/>
    <x v="1"/>
    <n v="200900"/>
    <n v="10"/>
    <n v="2009000"/>
    <n v="6.3029799367482493"/>
  </r>
  <r>
    <s v="144-ILT-E6-SAFR-3HR-PC-03"/>
    <s v="2- x 2- cm Stainless Steel"/>
    <x v="1"/>
    <s v="Honeybee Robotics "/>
    <x v="1"/>
    <x v="1"/>
    <n v="242400"/>
    <n v="10"/>
    <n v="2424000"/>
    <n v="6.3845326154942486"/>
  </r>
  <r>
    <s v="144-ILT-E6-SAFR-3HR-TS-01"/>
    <s v="2- x 2- cm Stainless Steel"/>
    <x v="1"/>
    <s v="Honeybee Robotics "/>
    <x v="2"/>
    <x v="1"/>
    <n v="10.44943820224719"/>
    <n v="10"/>
    <n v="104.49438202247191"/>
    <n v="2.0190929419090224"/>
  </r>
  <r>
    <s v="144-ILT-E6-SAFR-3HR-TS-02"/>
    <s v="2- x 2- cm Stainless Steel"/>
    <x v="1"/>
    <s v="Honeybee Robotics "/>
    <x v="2"/>
    <x v="1"/>
    <n v="0.1111111111111111"/>
    <n v="10"/>
    <n v="1.1111111111111112"/>
    <n v="4.5757490560675143E-2"/>
  </r>
  <r>
    <s v="144-ILT-E6-SAFR-3HR-TS-03"/>
    <s v="2- x 2- cm Stainless Steel"/>
    <x v="1"/>
    <s v="Honeybee Robotics "/>
    <x v="2"/>
    <x v="1"/>
    <n v="0.22222222222222221"/>
    <n v="10"/>
    <n v="2.2222222222222223"/>
    <n v="0.34678748622465633"/>
  </r>
  <r>
    <s v="144-ILT-Bg-3HR-PB-01"/>
    <s v="2- x 2- cm Stainless Steel"/>
    <x v="0"/>
    <s v="N/A"/>
    <x v="3"/>
    <x v="1"/>
    <n v="0.10416666666666667"/>
    <n v="10"/>
    <n v="1.0416666666666667"/>
    <n v="1.7728766960431616E-2"/>
  </r>
  <r>
    <s v="144-ILT-SAFR-3HR-PB-01"/>
    <s v="2- x 2- cm Stainless Steel"/>
    <x v="1"/>
    <s v="N/A"/>
    <x v="3"/>
    <x v="1"/>
    <n v="0.10638297872340426"/>
    <n v="10"/>
    <n v="1.0638297872340425"/>
    <n v="2.6872146400301333E-2"/>
  </r>
  <r>
    <s v="144-ILT-N-01"/>
    <s v="2- x 2- cm Stainless Steel"/>
    <x v="2"/>
    <s v="N/A"/>
    <x v="4"/>
    <x v="0"/>
    <n v="0.10869565217391305"/>
    <n v="10"/>
    <n v="1.0869565217391306"/>
    <n v="3.6212172654444798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5" applyNumberFormats="0" applyBorderFormats="0" applyFontFormats="0" applyPatternFormats="0" applyAlignmentFormats="0" applyWidthHeightFormats="1" dataCaption=" " updatedVersion="8" minRefreshableVersion="3" useAutoFormatting="1" rowGrandTotals="0" colGrandTotals="0" itemPrintTitles="1" createdVersion="8" indent="0" outline="1" outlineData="1" multipleFieldFilters="0" rowHeaderCaption=" ">
  <location ref="A2:E22" firstHeaderRow="1" firstDataRow="2" firstDataCol="1"/>
  <pivotFields count="10">
    <pivotField showAll="0" defaultSubtotal="0"/>
    <pivotField showAll="0" defaultSubtotal="0"/>
    <pivotField axis="axisRow" subtotalTop="0" showAll="0" defaultSubtotal="0">
      <items count="3">
        <item x="0"/>
        <item x="1"/>
        <item x="2"/>
      </items>
    </pivotField>
    <pivotField subtotalTop="0" showAll="0" defaultSubtotal="0"/>
    <pivotField axis="axisRow" showAll="0" defaultSubtotal="0">
      <items count="5">
        <item x="0"/>
        <item x="1"/>
        <item x="2"/>
        <item x="3"/>
        <item x="4"/>
      </items>
    </pivotField>
    <pivotField axis="axisRow" subtotalTop="0" showAll="0" defaultSubtotal="0">
      <items count="6">
        <item m="1" x="4"/>
        <item m="1" x="2"/>
        <item x="0"/>
        <item m="1" x="5"/>
        <item m="1" x="3"/>
        <item x="1"/>
      </items>
    </pivotField>
    <pivotField showAll="0" defaultSubtotal="0"/>
    <pivotField showAll="0" defaultSubtotal="0"/>
    <pivotField dataField="1" showAll="0" defaultSubtotal="0"/>
    <pivotField dataField="1" showAll="0" defaultSubtotal="0"/>
  </pivotFields>
  <rowFields count="3">
    <field x="4"/>
    <field x="5"/>
    <field x="2"/>
  </rowFields>
  <rowItems count="19">
    <i>
      <x/>
    </i>
    <i r="1">
      <x v="2"/>
    </i>
    <i r="2">
      <x/>
    </i>
    <i r="2">
      <x v="1"/>
    </i>
    <i>
      <x v="1"/>
    </i>
    <i r="1">
      <x v="5"/>
    </i>
    <i r="2">
      <x/>
    </i>
    <i r="2">
      <x v="1"/>
    </i>
    <i>
      <x v="2"/>
    </i>
    <i r="1">
      <x v="5"/>
    </i>
    <i r="2">
      <x/>
    </i>
    <i r="2">
      <x v="1"/>
    </i>
    <i>
      <x v="3"/>
    </i>
    <i r="1">
      <x v="5"/>
    </i>
    <i r="2">
      <x/>
    </i>
    <i r="2">
      <x v="1"/>
    </i>
    <i>
      <x v="4"/>
    </i>
    <i r="1">
      <x v="2"/>
    </i>
    <i r="2">
      <x v="2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verage of Log CFU/Sample" fld="9" subtotal="average" baseField="2" baseItem="0" numFmtId="164"/>
    <dataField name="Std Dev of Log CFU/Sample" fld="9" subtotal="stdDev" baseField="2" baseItem="0" numFmtId="164"/>
    <dataField name="Average of CFU/Sample" fld="8" subtotal="average" baseField="2" baseItem="0" numFmtId="165"/>
    <dataField name="Std Dev of CFU/Sample" fld="8" subtotal="stdDev" baseField="2" baseItem="0" numFmtId="165"/>
  </dataFields>
  <formats count="18">
    <format dxfId="33">
      <pivotArea field="4" type="button" dataOnly="0" labelOnly="1" outline="0" axis="axisRow" fieldPosition="0"/>
    </format>
    <format dxfId="32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1">
      <pivotArea collapsedLevelsAreSubtotals="1" fieldPosition="0">
        <references count="1">
          <reference field="4" count="1">
            <x v="2"/>
          </reference>
        </references>
      </pivotArea>
    </format>
    <format dxfId="30">
      <pivotArea collapsedLevelsAreSubtotals="1" fieldPosition="0">
        <references count="1">
          <reference field="4" count="1">
            <x v="3"/>
          </reference>
        </references>
      </pivotArea>
    </format>
    <format dxfId="29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8">
      <pivotArea collapsedLevelsAreSubtotals="1" fieldPosition="0">
        <references count="3">
          <reference field="2" count="1">
            <x v="2"/>
          </reference>
          <reference field="4" count="1" selected="0">
            <x v="4"/>
          </reference>
          <reference field="5" count="1" selected="0">
            <x v="2"/>
          </reference>
        </references>
      </pivotArea>
    </format>
    <format dxfId="27">
      <pivotArea dataOnly="0" labelOnly="1" fieldPosition="0">
        <references count="3">
          <reference field="2" count="1">
            <x v="2"/>
          </reference>
          <reference field="4" count="1" selected="0">
            <x v="4"/>
          </reference>
          <reference field="5" count="1" selected="0">
            <x v="2"/>
          </reference>
        </references>
      </pivotArea>
    </format>
    <format dxfId="2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5">
      <pivotArea collapsedLevelsAreSubtotals="1" fieldPosition="0">
        <references count="3">
          <reference field="2" count="2">
            <x v="0"/>
            <x v="1"/>
          </reference>
          <reference field="4" count="1" selected="0">
            <x v="3"/>
          </reference>
          <reference field="5" count="1" selected="0">
            <x v="0"/>
          </reference>
        </references>
      </pivotArea>
    </format>
    <format dxfId="24">
      <pivotArea dataOnly="0" labelOnly="1" fieldPosition="0">
        <references count="3">
          <reference field="2" count="2">
            <x v="0"/>
            <x v="1"/>
          </reference>
          <reference field="4" count="1" selected="0">
            <x v="3"/>
          </reference>
          <reference field="5" count="1" selected="0">
            <x v="0"/>
          </reference>
        </references>
      </pivotArea>
    </format>
    <format dxfId="23">
      <pivotArea collapsedLevelsAreSubtotals="1" fieldPosition="0">
        <references count="3">
          <reference field="2" count="2">
            <x v="0"/>
            <x v="1"/>
          </reference>
          <reference field="4" count="1" selected="0">
            <x v="3"/>
          </reference>
          <reference field="5" count="1" selected="0">
            <x v="1"/>
          </reference>
        </references>
      </pivotArea>
    </format>
    <format dxfId="22">
      <pivotArea dataOnly="0" labelOnly="1" fieldPosition="0">
        <references count="3">
          <reference field="2" count="2">
            <x v="0"/>
            <x v="1"/>
          </reference>
          <reference field="4" count="1" selected="0">
            <x v="3"/>
          </reference>
          <reference field="5" count="1" selected="0">
            <x v="1"/>
          </reference>
        </references>
      </pivotArea>
    </format>
    <format dxfId="21">
      <pivotArea collapsedLevelsAreSubtotals="1" fieldPosition="0">
        <references count="3">
          <reference field="2" count="2">
            <x v="0"/>
            <x v="1"/>
          </reference>
          <reference field="4" count="1" selected="0">
            <x v="3"/>
          </reference>
          <reference field="5" count="1" selected="0">
            <x v="3"/>
          </reference>
        </references>
      </pivotArea>
    </format>
    <format dxfId="20">
      <pivotArea dataOnly="0" labelOnly="1" fieldPosition="0">
        <references count="3">
          <reference field="2" count="2">
            <x v="0"/>
            <x v="1"/>
          </reference>
          <reference field="4" count="1" selected="0">
            <x v="3"/>
          </reference>
          <reference field="5" count="1" selected="0">
            <x v="3"/>
          </reference>
        </references>
      </pivotArea>
    </format>
    <format dxfId="19">
      <pivotArea collapsedLevelsAreSubtotals="1" fieldPosition="0">
        <references count="3">
          <reference field="2" count="2">
            <x v="0"/>
            <x v="1"/>
          </reference>
          <reference field="4" count="1" selected="0">
            <x v="3"/>
          </reference>
          <reference field="5" count="1" selected="0">
            <x v="4"/>
          </reference>
        </references>
      </pivotArea>
    </format>
    <format dxfId="18">
      <pivotArea dataOnly="0" labelOnly="1" fieldPosition="0">
        <references count="3">
          <reference field="2" count="2">
            <x v="0"/>
            <x v="1"/>
          </reference>
          <reference field="4" count="1" selected="0">
            <x v="3"/>
          </reference>
          <reference field="5" count="1" selected="0">
            <x v="4"/>
          </reference>
        </references>
      </pivotArea>
    </format>
    <format dxfId="1">
      <pivotArea collapsedLevelsAreSubtotals="1" fieldPosition="0">
        <references count="3">
          <reference field="2" count="2">
            <x v="0"/>
            <x v="1"/>
          </reference>
          <reference field="4" count="1" selected="0">
            <x v="3"/>
          </reference>
          <reference field="5" count="1" selected="0">
            <x v="5"/>
          </reference>
        </references>
      </pivotArea>
    </format>
    <format dxfId="0">
      <pivotArea dataOnly="0" labelOnly="1" fieldPosition="0">
        <references count="3">
          <reference field="2" count="2">
            <x v="0"/>
            <x v="1"/>
          </reference>
          <reference field="4" count="1" selected="0">
            <x v="3"/>
          </reference>
          <reference field="5" count="1" selected="0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5"/>
  <sheetViews>
    <sheetView tabSelected="1" zoomScale="80" zoomScaleNormal="80" workbookViewId="0">
      <selection activeCell="G14" sqref="G14:G15"/>
    </sheetView>
  </sheetViews>
  <sheetFormatPr defaultRowHeight="15" x14ac:dyDescent="0.25"/>
  <cols>
    <col min="1" max="1" width="38.7109375" bestFit="1" customWidth="1"/>
    <col min="2" max="2" width="14.5703125" bestFit="1" customWidth="1"/>
    <col min="3" max="3" width="14.28515625" bestFit="1" customWidth="1"/>
    <col min="4" max="6" width="12.28515625" customWidth="1"/>
    <col min="7" max="7" width="10.85546875" customWidth="1"/>
  </cols>
  <sheetData>
    <row r="2" spans="1:7" x14ac:dyDescent="0.25">
      <c r="B2" s="14" t="s">
        <v>16</v>
      </c>
      <c r="F2" s="15"/>
      <c r="G2" s="15"/>
    </row>
    <row r="3" spans="1:7" ht="30" x14ac:dyDescent="0.25">
      <c r="A3" s="11" t="s">
        <v>16</v>
      </c>
      <c r="B3" s="25" t="s">
        <v>10</v>
      </c>
      <c r="C3" s="25" t="s">
        <v>14</v>
      </c>
      <c r="D3" s="25" t="s">
        <v>11</v>
      </c>
      <c r="E3" s="25" t="s">
        <v>15</v>
      </c>
      <c r="F3" s="26" t="s">
        <v>17</v>
      </c>
      <c r="G3" s="26" t="s">
        <v>18</v>
      </c>
    </row>
    <row r="4" spans="1:7" x14ac:dyDescent="0.25">
      <c r="A4" s="9" t="s">
        <v>12</v>
      </c>
      <c r="B4" s="12"/>
      <c r="C4" s="12"/>
      <c r="D4" s="13"/>
      <c r="E4" s="13"/>
      <c r="F4" s="16"/>
      <c r="G4" s="16"/>
    </row>
    <row r="5" spans="1:7" x14ac:dyDescent="0.25">
      <c r="A5" s="10" t="s">
        <v>5</v>
      </c>
      <c r="B5" s="12"/>
      <c r="C5" s="12"/>
      <c r="D5" s="13"/>
      <c r="E5" s="13"/>
      <c r="F5" s="21"/>
      <c r="G5" s="21"/>
    </row>
    <row r="6" spans="1:7" x14ac:dyDescent="0.25">
      <c r="A6" s="20" t="s">
        <v>33</v>
      </c>
      <c r="B6" s="12">
        <v>5.7650429110988242</v>
      </c>
      <c r="C6" s="12">
        <v>4.3045282342432677E-2</v>
      </c>
      <c r="D6" s="13">
        <v>584033.33333333337</v>
      </c>
      <c r="E6" s="13">
        <v>56192.555853362937</v>
      </c>
      <c r="F6" s="13"/>
      <c r="G6" s="13"/>
    </row>
    <row r="7" spans="1:7" x14ac:dyDescent="0.25">
      <c r="A7" s="20" t="s">
        <v>31</v>
      </c>
      <c r="B7" s="12">
        <v>6.3445561733382005</v>
      </c>
      <c r="C7" s="12">
        <v>2.8609848473539999E-2</v>
      </c>
      <c r="D7" s="13">
        <v>2214000</v>
      </c>
      <c r="E7" s="13">
        <v>143467.76641462013</v>
      </c>
      <c r="F7" s="13"/>
      <c r="G7" s="13"/>
    </row>
    <row r="8" spans="1:7" x14ac:dyDescent="0.25">
      <c r="A8" s="9" t="s">
        <v>20</v>
      </c>
      <c r="B8" s="12"/>
      <c r="C8" s="12"/>
      <c r="D8" s="13"/>
      <c r="E8" s="13"/>
      <c r="F8" s="16"/>
      <c r="G8" s="16"/>
    </row>
    <row r="9" spans="1:7" x14ac:dyDescent="0.25">
      <c r="A9" s="10" t="s">
        <v>52</v>
      </c>
      <c r="B9" s="12"/>
      <c r="C9" s="12"/>
      <c r="D9" s="13"/>
      <c r="E9" s="13"/>
      <c r="F9" s="21"/>
      <c r="G9" s="21"/>
    </row>
    <row r="10" spans="1:7" x14ac:dyDescent="0.25">
      <c r="A10" s="20" t="s">
        <v>33</v>
      </c>
      <c r="B10" s="12">
        <v>5.764623036434938</v>
      </c>
      <c r="C10" s="12">
        <v>1.7136385168542247E-2</v>
      </c>
      <c r="D10" s="13">
        <v>581900</v>
      </c>
      <c r="E10" s="13">
        <v>22950.163398111134</v>
      </c>
      <c r="F10" s="13"/>
      <c r="G10" s="13"/>
    </row>
    <row r="11" spans="1:7" x14ac:dyDescent="0.25">
      <c r="A11" s="20" t="s">
        <v>31</v>
      </c>
      <c r="B11" s="12">
        <v>6.3388344692306413</v>
      </c>
      <c r="C11" s="12">
        <v>4.1657921237964274E-2</v>
      </c>
      <c r="D11" s="13">
        <v>2188666.6666666665</v>
      </c>
      <c r="E11" s="13">
        <v>213026.60240761717</v>
      </c>
      <c r="F11" s="13"/>
      <c r="G11" s="13"/>
    </row>
    <row r="12" spans="1:7" x14ac:dyDescent="0.25">
      <c r="A12" s="9" t="s">
        <v>3</v>
      </c>
      <c r="B12" s="12"/>
      <c r="C12" s="12"/>
      <c r="D12" s="13"/>
      <c r="E12" s="13"/>
      <c r="F12" s="16"/>
      <c r="G12" s="16"/>
    </row>
    <row r="13" spans="1:7" x14ac:dyDescent="0.25">
      <c r="A13" s="10" t="s">
        <v>52</v>
      </c>
      <c r="B13" s="12"/>
      <c r="C13" s="12"/>
      <c r="D13" s="13"/>
      <c r="E13" s="13"/>
      <c r="F13" s="21"/>
      <c r="G13" s="21"/>
    </row>
    <row r="14" spans="1:7" x14ac:dyDescent="0.25">
      <c r="A14" s="20" t="s">
        <v>33</v>
      </c>
      <c r="B14" s="12">
        <v>0.75266949147116469</v>
      </c>
      <c r="C14" s="12">
        <v>0.84887637214157885</v>
      </c>
      <c r="D14" s="13">
        <v>17.952787952787954</v>
      </c>
      <c r="E14" s="13">
        <v>27.299742449844292</v>
      </c>
      <c r="F14" s="12">
        <f>B10-B14</f>
        <v>5.0119535449637738</v>
      </c>
      <c r="G14" s="12">
        <f>(((C10^2)/3)+((C14^2)/3))^0.5</f>
        <v>0.49019885450596912</v>
      </c>
    </row>
    <row r="15" spans="1:7" x14ac:dyDescent="0.25">
      <c r="A15" s="20" t="s">
        <v>31</v>
      </c>
      <c r="B15" s="12">
        <v>0.80387930623145143</v>
      </c>
      <c r="C15" s="12">
        <v>1.0631147162112324</v>
      </c>
      <c r="D15" s="13">
        <v>35.94257178526842</v>
      </c>
      <c r="E15" s="13">
        <v>59.370208497810388</v>
      </c>
      <c r="F15" s="12">
        <f>B11-B15</f>
        <v>5.5349551629991902</v>
      </c>
      <c r="G15" s="12">
        <f>(((C11^2)/3)+((C15^2)/3))^0.5</f>
        <v>0.61426060762154189</v>
      </c>
    </row>
    <row r="16" spans="1:7" x14ac:dyDescent="0.25">
      <c r="A16" s="9" t="s">
        <v>2</v>
      </c>
      <c r="B16" s="12"/>
      <c r="C16" s="12"/>
      <c r="D16" s="13"/>
      <c r="E16" s="13"/>
      <c r="F16" s="16"/>
      <c r="G16" s="16"/>
    </row>
    <row r="17" spans="1:7" x14ac:dyDescent="0.25">
      <c r="A17" s="10" t="s">
        <v>52</v>
      </c>
      <c r="B17" s="12"/>
      <c r="C17" s="12"/>
      <c r="D17" s="13"/>
      <c r="E17" s="13"/>
      <c r="F17" s="21"/>
      <c r="G17" s="21"/>
    </row>
    <row r="18" spans="1:7" x14ac:dyDescent="0.25">
      <c r="A18" s="22" t="s">
        <v>33</v>
      </c>
      <c r="B18" s="23">
        <v>1.7728766960431616E-2</v>
      </c>
      <c r="C18" s="23" t="e">
        <v>#DIV/0!</v>
      </c>
      <c r="D18" s="24">
        <v>1.0416666666666667</v>
      </c>
      <c r="E18" s="24" t="e">
        <v>#DIV/0!</v>
      </c>
      <c r="F18" s="13"/>
      <c r="G18" s="13"/>
    </row>
    <row r="19" spans="1:7" x14ac:dyDescent="0.25">
      <c r="A19" s="22" t="s">
        <v>31</v>
      </c>
      <c r="B19" s="23">
        <v>2.6872146400301333E-2</v>
      </c>
      <c r="C19" s="23" t="e">
        <v>#DIV/0!</v>
      </c>
      <c r="D19" s="24">
        <v>1.0638297872340425</v>
      </c>
      <c r="E19" s="24" t="e">
        <v>#DIV/0!</v>
      </c>
      <c r="F19" s="13"/>
      <c r="G19" s="13"/>
    </row>
    <row r="20" spans="1:7" x14ac:dyDescent="0.25">
      <c r="A20" s="9" t="s">
        <v>32</v>
      </c>
      <c r="B20" s="12"/>
      <c r="C20" s="12"/>
      <c r="D20" s="13"/>
      <c r="E20" s="13"/>
      <c r="F20" s="16"/>
      <c r="G20" s="16"/>
    </row>
    <row r="21" spans="1:7" x14ac:dyDescent="0.25">
      <c r="A21" s="10" t="s">
        <v>5</v>
      </c>
      <c r="B21" s="12"/>
      <c r="C21" s="12"/>
      <c r="D21" s="13"/>
      <c r="E21" s="13"/>
      <c r="F21" s="21"/>
      <c r="G21" s="21"/>
    </row>
    <row r="22" spans="1:7" x14ac:dyDescent="0.25">
      <c r="A22" s="22" t="s">
        <v>5</v>
      </c>
      <c r="B22" s="23">
        <v>3.6212172654444798E-2</v>
      </c>
      <c r="C22" s="23" t="e">
        <v>#DIV/0!</v>
      </c>
      <c r="D22" s="24">
        <v>1.0869565217391306</v>
      </c>
      <c r="E22" s="24" t="e">
        <v>#DIV/0!</v>
      </c>
      <c r="F22" s="24"/>
      <c r="G22" s="24"/>
    </row>
    <row r="23" spans="1:7" x14ac:dyDescent="0.25">
      <c r="F23" s="21"/>
      <c r="G23" s="21"/>
    </row>
    <row r="24" spans="1:7" x14ac:dyDescent="0.25">
      <c r="A24" s="67" t="s">
        <v>53</v>
      </c>
      <c r="B24" s="67"/>
      <c r="C24" s="67"/>
      <c r="D24" s="67"/>
      <c r="E24" s="67"/>
      <c r="F24" s="13"/>
      <c r="G24" s="13"/>
    </row>
    <row r="25" spans="1:7" x14ac:dyDescent="0.25">
      <c r="F25" s="13"/>
      <c r="G25" s="13"/>
    </row>
  </sheetData>
  <mergeCells count="1">
    <mergeCell ref="A24:E24"/>
  </mergeCells>
  <pageMargins left="0.7" right="0.7" top="0.75" bottom="0.75" header="0.3" footer="0.3"/>
  <pageSetup scale="8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zoomScaleNormal="100" workbookViewId="0">
      <selection activeCell="B12" sqref="B12"/>
    </sheetView>
  </sheetViews>
  <sheetFormatPr defaultRowHeight="15" x14ac:dyDescent="0.25"/>
  <cols>
    <col min="1" max="1" width="44.140625" bestFit="1" customWidth="1"/>
    <col min="2" max="2" width="23" bestFit="1" customWidth="1"/>
    <col min="3" max="4" width="23" customWidth="1"/>
    <col min="5" max="5" width="31.85546875" bestFit="1" customWidth="1"/>
    <col min="6" max="6" width="25.140625" bestFit="1" customWidth="1"/>
    <col min="7" max="7" width="10.42578125" bestFit="1" customWidth="1"/>
    <col min="8" max="8" width="15.85546875" bestFit="1" customWidth="1"/>
    <col min="9" max="9" width="12.42578125" bestFit="1" customWidth="1"/>
    <col min="10" max="10" width="16.5703125" bestFit="1" customWidth="1"/>
    <col min="11" max="11" width="17.28515625" bestFit="1" customWidth="1"/>
    <col min="12" max="12" width="7.7109375" bestFit="1" customWidth="1"/>
  </cols>
  <sheetData>
    <row r="1" spans="1:10" x14ac:dyDescent="0.25">
      <c r="A1" s="1" t="s">
        <v>0</v>
      </c>
      <c r="B1" s="2" t="s">
        <v>4</v>
      </c>
      <c r="C1" s="2" t="s">
        <v>19</v>
      </c>
      <c r="D1" s="2" t="s">
        <v>35</v>
      </c>
      <c r="E1" s="2" t="s">
        <v>1</v>
      </c>
      <c r="F1" s="3" t="s">
        <v>34</v>
      </c>
      <c r="G1" s="3" t="s">
        <v>6</v>
      </c>
      <c r="H1" s="8" t="s">
        <v>9</v>
      </c>
      <c r="I1" s="8" t="s">
        <v>7</v>
      </c>
      <c r="J1" s="8" t="s">
        <v>8</v>
      </c>
    </row>
    <row r="2" spans="1:10" x14ac:dyDescent="0.25">
      <c r="A2" s="4" t="s">
        <v>22</v>
      </c>
      <c r="B2" s="4" t="s">
        <v>21</v>
      </c>
      <c r="C2" s="17" t="s">
        <v>25</v>
      </c>
      <c r="D2" s="27" t="s">
        <v>37</v>
      </c>
      <c r="E2" s="4" t="s">
        <v>12</v>
      </c>
      <c r="F2" s="4" t="s">
        <v>5</v>
      </c>
      <c r="G2" s="7">
        <f ca="1">IFERROR(OFFSET(INDIRECT("'Qcount'!A"&amp;MATCH(A2,Qcount!$A$1:$A$65308,0)),3,3,1),IFERROR(OFFSET(INDIRECT("'Spread'!A"&amp;MATCH(A2,Spread!$A$1:$A$65536,0)),-1,9,1),IFERROR(OFFSET(INDIRECT("'Filters'!A"&amp;MATCH(A2,Filters!$A:$A,0)),0,9,1),OFFSET(INDIRECT("'HD'!A"&amp;MATCH(A2,HD!$A:$A,0)),0,9,1))))</f>
        <v>51940</v>
      </c>
      <c r="H2" s="4">
        <v>10</v>
      </c>
      <c r="I2" s="5">
        <f ca="1">G2*H2</f>
        <v>519400</v>
      </c>
      <c r="J2" s="6">
        <f ca="1">LOG(I2)</f>
        <v>5.7155019452932843</v>
      </c>
    </row>
    <row r="3" spans="1:10" x14ac:dyDescent="0.25">
      <c r="A3" s="4" t="s">
        <v>23</v>
      </c>
      <c r="B3" s="4" t="s">
        <v>21</v>
      </c>
      <c r="C3" s="17" t="s">
        <v>25</v>
      </c>
      <c r="D3" s="27" t="s">
        <v>37</v>
      </c>
      <c r="E3" s="4" t="s">
        <v>12</v>
      </c>
      <c r="F3" s="4" t="s">
        <v>5</v>
      </c>
      <c r="G3" s="7">
        <f ca="1">IFERROR(OFFSET(INDIRECT("'Qcount'!A"&amp;MATCH(A3,Qcount!$A$1:$A$65308,0)),3,3,1),IFERROR(OFFSET(INDIRECT("'Spread'!A"&amp;MATCH(A3,Spread!$A$1:$A$65536,0)),-1,9,1),IFERROR(OFFSET(INDIRECT("'Filters'!A"&amp;MATCH(A3,Filters!$A:$A,0)),0,9,1),OFFSET(INDIRECT("'HD'!A"&amp;MATCH(A3,HD!$A:$A,0)),0,9,1))))</f>
        <v>61140</v>
      </c>
      <c r="H3" s="4">
        <v>10</v>
      </c>
      <c r="I3" s="5">
        <f t="shared" ref="I3:I22" ca="1" si="0">G3*H3</f>
        <v>611400</v>
      </c>
      <c r="J3" s="6">
        <f t="shared" ref="J3:J22" ca="1" si="1">LOG(I3)</f>
        <v>5.7863254343900703</v>
      </c>
    </row>
    <row r="4" spans="1:10" x14ac:dyDescent="0.25">
      <c r="A4" s="4" t="s">
        <v>24</v>
      </c>
      <c r="B4" s="4" t="s">
        <v>21</v>
      </c>
      <c r="C4" s="17" t="s">
        <v>25</v>
      </c>
      <c r="D4" s="27" t="s">
        <v>37</v>
      </c>
      <c r="E4" s="4" t="s">
        <v>12</v>
      </c>
      <c r="F4" s="4" t="s">
        <v>5</v>
      </c>
      <c r="G4" s="7">
        <f ca="1">IFERROR(OFFSET(INDIRECT("'Qcount'!A"&amp;MATCH(A4,Qcount!$A$1:$A$65308,0)),3,3,1),IFERROR(OFFSET(INDIRECT("'Spread'!A"&amp;MATCH(A4,Spread!$A$1:$A$65536,0)),-1,9,1),IFERROR(OFFSET(INDIRECT("'Filters'!A"&amp;MATCH(A4,Filters!$A:$A,0)),0,9,1),OFFSET(INDIRECT("'HD'!A"&amp;MATCH(A4,HD!$A:$A,0)),0,9,1))))</f>
        <v>62130</v>
      </c>
      <c r="H4" s="4">
        <v>10</v>
      </c>
      <c r="I4" s="5">
        <f t="shared" ca="1" si="0"/>
        <v>621300</v>
      </c>
      <c r="J4" s="6">
        <f t="shared" ca="1" si="1"/>
        <v>5.7933013536131153</v>
      </c>
    </row>
    <row r="5" spans="1:10" x14ac:dyDescent="0.25">
      <c r="A5" s="4" t="s">
        <v>38</v>
      </c>
      <c r="B5" s="4" t="s">
        <v>13</v>
      </c>
      <c r="C5" s="17" t="s">
        <v>25</v>
      </c>
      <c r="D5" s="27" t="s">
        <v>37</v>
      </c>
      <c r="E5" s="4" t="s">
        <v>20</v>
      </c>
      <c r="F5" s="4" t="s">
        <v>52</v>
      </c>
      <c r="G5" s="7">
        <f ca="1">IFERROR(OFFSET(INDIRECT("'Qcount'!A"&amp;MATCH(A5,Qcount!$A$1:$A$65308,0)),3,3,1),IFERROR(OFFSET(INDIRECT("'Spread'!A"&amp;MATCH(A5,Spread!$A$1:$A$65536,0)),-1,9,1),IFERROR(OFFSET(INDIRECT("'Filters'!A"&amp;MATCH(A5,Filters!$A:$A,0)),0,9,1),OFFSET(INDIRECT("'HD'!A"&amp;MATCH(A5,HD!$A:$A,0)),0,9,1))))</f>
        <v>60490</v>
      </c>
      <c r="H5" s="4">
        <v>10</v>
      </c>
      <c r="I5" s="5">
        <f t="shared" ca="1" si="0"/>
        <v>604900</v>
      </c>
      <c r="J5" s="6">
        <f t="shared" ca="1" si="1"/>
        <v>5.7816835845073511</v>
      </c>
    </row>
    <row r="6" spans="1:10" x14ac:dyDescent="0.25">
      <c r="A6" s="4" t="s">
        <v>39</v>
      </c>
      <c r="B6" s="4" t="s">
        <v>13</v>
      </c>
      <c r="C6" s="17" t="s">
        <v>25</v>
      </c>
      <c r="D6" s="27" t="s">
        <v>37</v>
      </c>
      <c r="E6" s="4" t="s">
        <v>20</v>
      </c>
      <c r="F6" s="4" t="s">
        <v>52</v>
      </c>
      <c r="G6" s="7">
        <f ca="1">IFERROR(OFFSET(INDIRECT("'Qcount'!A"&amp;MATCH(A6,Qcount!$A$1:$A$65308,0)),3,3,1),IFERROR(OFFSET(INDIRECT("'Spread'!A"&amp;MATCH(A6,Spread!$A$1:$A$65536,0)),-1,9,1),IFERROR(OFFSET(INDIRECT("'Filters'!A"&amp;MATCH(A6,Filters!$A:$A,0)),0,9,1),OFFSET(INDIRECT("'HD'!A"&amp;MATCH(A6,HD!$A:$A,0)),0,9,1))))</f>
        <v>58180</v>
      </c>
      <c r="H6" s="4">
        <v>10</v>
      </c>
      <c r="I6" s="5">
        <f t="shared" ca="1" si="0"/>
        <v>581800</v>
      </c>
      <c r="J6" s="6">
        <f t="shared" ca="1" si="1"/>
        <v>5.7647737169110407</v>
      </c>
    </row>
    <row r="7" spans="1:10" x14ac:dyDescent="0.25">
      <c r="A7" s="4" t="s">
        <v>40</v>
      </c>
      <c r="B7" s="4" t="s">
        <v>13</v>
      </c>
      <c r="C7" s="17" t="s">
        <v>25</v>
      </c>
      <c r="D7" s="27" t="s">
        <v>37</v>
      </c>
      <c r="E7" s="4" t="s">
        <v>20</v>
      </c>
      <c r="F7" s="4" t="s">
        <v>52</v>
      </c>
      <c r="G7" s="7">
        <f ca="1">IFERROR(OFFSET(INDIRECT("'Qcount'!A"&amp;MATCH(A7,Qcount!$A$1:$A$65308,0)),3,3,1),IFERROR(OFFSET(INDIRECT("'Spread'!A"&amp;MATCH(A7,Spread!$A$1:$A$65536,0)),-1,9,1),IFERROR(OFFSET(INDIRECT("'Filters'!A"&amp;MATCH(A7,Filters!$A:$A,0)),0,9,1),OFFSET(INDIRECT("'HD'!A"&amp;MATCH(A7,HD!$A:$A,0)),0,9,1))))</f>
        <v>55900</v>
      </c>
      <c r="H7" s="4">
        <v>10</v>
      </c>
      <c r="I7" s="5">
        <f t="shared" ca="1" si="0"/>
        <v>559000</v>
      </c>
      <c r="J7" s="6">
        <f t="shared" ca="1" si="1"/>
        <v>5.7474118078864231</v>
      </c>
    </row>
    <row r="8" spans="1:10" x14ac:dyDescent="0.25">
      <c r="A8" s="4" t="s">
        <v>41</v>
      </c>
      <c r="B8" s="4" t="s">
        <v>13</v>
      </c>
      <c r="C8" s="17" t="s">
        <v>25</v>
      </c>
      <c r="D8" s="27" t="s">
        <v>37</v>
      </c>
      <c r="E8" s="4" t="s">
        <v>3</v>
      </c>
      <c r="F8" s="4" t="s">
        <v>52</v>
      </c>
      <c r="G8" s="7">
        <f ca="1">IFERROR(OFFSET(INDIRECT("'Qcount'!A"&amp;MATCH(A8,Qcount!$A$1:$A$65308,0)),3,3,1),IFERROR(OFFSET(INDIRECT("'Spread'!A"&amp;MATCH(A8,Spread!$A$1:$A$65536,0)),-1,9,1),IFERROR(OFFSET(INDIRECT("'Filters'!A"&amp;MATCH(A8,Filters!$A:$A,0)),0,9,1),OFFSET(INDIRECT("'HD'!A"&amp;MATCH(A8,HD!$A:$A,0)),0,9,1))))</f>
        <v>0.1111111111111111</v>
      </c>
      <c r="H8" s="4">
        <v>10</v>
      </c>
      <c r="I8" s="5">
        <f t="shared" ca="1" si="0"/>
        <v>1.1111111111111112</v>
      </c>
      <c r="J8" s="6">
        <f t="shared" ca="1" si="1"/>
        <v>4.5757490560675143E-2</v>
      </c>
    </row>
    <row r="9" spans="1:10" x14ac:dyDescent="0.25">
      <c r="A9" s="4" t="s">
        <v>42</v>
      </c>
      <c r="B9" s="4" t="s">
        <v>13</v>
      </c>
      <c r="C9" s="17" t="s">
        <v>25</v>
      </c>
      <c r="D9" s="27" t="s">
        <v>37</v>
      </c>
      <c r="E9" s="4" t="s">
        <v>3</v>
      </c>
      <c r="F9" s="4" t="s">
        <v>52</v>
      </c>
      <c r="G9" s="7">
        <f ca="1">IFERROR(OFFSET(INDIRECT("'Qcount'!A"&amp;MATCH(A9,Qcount!$A$1:$A$65308,0)),3,3,1),IFERROR(OFFSET(INDIRECT("'Spread'!A"&amp;MATCH(A9,Spread!$A$1:$A$65536,0)),-1,9,1),IFERROR(OFFSET(INDIRECT("'Filters'!A"&amp;MATCH(A9,Filters!$A:$A,0)),0,9,1),OFFSET(INDIRECT("'HD'!A"&amp;MATCH(A9,HD!$A:$A,0)),0,9,1))))</f>
        <v>4.9450549450549453</v>
      </c>
      <c r="H9" s="4">
        <v>10</v>
      </c>
      <c r="I9" s="5">
        <f t="shared" ca="1" si="0"/>
        <v>49.450549450549453</v>
      </c>
      <c r="J9" s="6">
        <f t="shared" ca="1" si="1"/>
        <v>1.6941711214542501</v>
      </c>
    </row>
    <row r="10" spans="1:10" x14ac:dyDescent="0.25">
      <c r="A10" s="4" t="s">
        <v>43</v>
      </c>
      <c r="B10" s="4" t="s">
        <v>13</v>
      </c>
      <c r="C10" s="17" t="s">
        <v>25</v>
      </c>
      <c r="D10" s="27" t="s">
        <v>37</v>
      </c>
      <c r="E10" s="4" t="s">
        <v>3</v>
      </c>
      <c r="F10" s="4" t="s">
        <v>52</v>
      </c>
      <c r="G10" s="7">
        <f ca="1">IFERROR(OFFSET(INDIRECT("'Qcount'!A"&amp;MATCH(A10,Qcount!$A$1:$A$65308,0)),3,3,1),IFERROR(OFFSET(INDIRECT("'Spread'!A"&amp;MATCH(A10,Spread!$A$1:$A$65536,0)),-1,9,1),IFERROR(OFFSET(INDIRECT("'Filters'!A"&amp;MATCH(A10,Filters!$A:$A,0)),0,9,1),OFFSET(INDIRECT("'HD'!A"&amp;MATCH(A10,HD!$A:$A,0)),0,9,1))))</f>
        <v>0.32967032967032966</v>
      </c>
      <c r="H10" s="4">
        <v>10</v>
      </c>
      <c r="I10" s="5">
        <f t="shared" ca="1" si="0"/>
        <v>3.2967032967032965</v>
      </c>
      <c r="J10" s="6">
        <f t="shared" ca="1" si="1"/>
        <v>0.51807986239856885</v>
      </c>
    </row>
    <row r="11" spans="1:10" x14ac:dyDescent="0.25">
      <c r="A11" s="4" t="s">
        <v>26</v>
      </c>
      <c r="B11" s="4" t="s">
        <v>21</v>
      </c>
      <c r="C11" s="17" t="s">
        <v>30</v>
      </c>
      <c r="D11" s="27" t="s">
        <v>36</v>
      </c>
      <c r="E11" s="4" t="s">
        <v>12</v>
      </c>
      <c r="F11" s="4" t="s">
        <v>5</v>
      </c>
      <c r="G11" s="7">
        <f ca="1">IFERROR(OFFSET(INDIRECT("'Qcount'!A"&amp;MATCH(A11,Qcount!$A$1:$A$65308,0)),3,3,1),IFERROR(OFFSET(INDIRECT("'Spread'!A"&amp;MATCH(A11,Spread!$A$1:$A$65536,0)),-1,9,1),IFERROR(OFFSET(INDIRECT("'Filters'!A"&amp;MATCH(A11,Filters!$A:$A,0)),0,9,1),OFFSET(INDIRECT("'HD'!A"&amp;MATCH(A11,HD!$A:$A,0)),0,9,1))))</f>
        <v>232500</v>
      </c>
      <c r="H11" s="4">
        <v>10</v>
      </c>
      <c r="I11" s="5">
        <f t="shared" ca="1" si="0"/>
        <v>2325000</v>
      </c>
      <c r="J11" s="6">
        <f t="shared" ca="1" si="1"/>
        <v>6.3664229572259723</v>
      </c>
    </row>
    <row r="12" spans="1:10" x14ac:dyDescent="0.25">
      <c r="A12" s="4" t="s">
        <v>27</v>
      </c>
      <c r="B12" s="4" t="s">
        <v>21</v>
      </c>
      <c r="C12" s="17" t="s">
        <v>30</v>
      </c>
      <c r="D12" s="27" t="s">
        <v>36</v>
      </c>
      <c r="E12" s="4" t="s">
        <v>12</v>
      </c>
      <c r="F12" s="4" t="s">
        <v>5</v>
      </c>
      <c r="G12" s="7">
        <f ca="1">IFERROR(OFFSET(INDIRECT("'Qcount'!A"&amp;MATCH(A12,Qcount!$A$1:$A$65308,0)),3,3,1),IFERROR(OFFSET(INDIRECT("'Spread'!A"&amp;MATCH(A12,Spread!$A$1:$A$65536,0)),-1,9,1),IFERROR(OFFSET(INDIRECT("'Filters'!A"&amp;MATCH(A12,Filters!$A:$A,0)),0,9,1),OFFSET(INDIRECT("'HD'!A"&amp;MATCH(A12,HD!$A:$A,0)),0,9,1))))</f>
        <v>205200</v>
      </c>
      <c r="H12" s="4">
        <v>10</v>
      </c>
      <c r="I12" s="5">
        <f t="shared" ca="1" si="0"/>
        <v>2052000</v>
      </c>
      <c r="J12" s="6">
        <f t="shared" ca="1" si="1"/>
        <v>6.3121773564397783</v>
      </c>
    </row>
    <row r="13" spans="1:10" x14ac:dyDescent="0.25">
      <c r="A13" s="4" t="s">
        <v>28</v>
      </c>
      <c r="B13" s="4" t="s">
        <v>21</v>
      </c>
      <c r="C13" s="17" t="s">
        <v>30</v>
      </c>
      <c r="D13" s="27" t="s">
        <v>36</v>
      </c>
      <c r="E13" s="4" t="s">
        <v>12</v>
      </c>
      <c r="F13" s="4" t="s">
        <v>5</v>
      </c>
      <c r="G13" s="7">
        <f ca="1">IFERROR(OFFSET(INDIRECT("'Qcount'!A"&amp;MATCH(A13,Qcount!$A$1:$A$65308,0)),3,3,1),IFERROR(OFFSET(INDIRECT("'Spread'!A"&amp;MATCH(A13,Spread!$A$1:$A$65536,0)),-1,9,1),IFERROR(OFFSET(INDIRECT("'Filters'!A"&amp;MATCH(A13,Filters!$A:$A,0)),0,9,1),OFFSET(INDIRECT("'HD'!A"&amp;MATCH(A13,HD!$A:$A,0)),0,9,1))))</f>
        <v>226500</v>
      </c>
      <c r="H13" s="4">
        <v>10</v>
      </c>
      <c r="I13" s="5">
        <f t="shared" ca="1" si="0"/>
        <v>2265000</v>
      </c>
      <c r="J13" s="6">
        <f t="shared" ca="1" si="1"/>
        <v>6.3550682063488511</v>
      </c>
    </row>
    <row r="14" spans="1:10" x14ac:dyDescent="0.25">
      <c r="A14" s="4" t="s">
        <v>44</v>
      </c>
      <c r="B14" s="4" t="s">
        <v>13</v>
      </c>
      <c r="C14" s="17" t="s">
        <v>30</v>
      </c>
      <c r="D14" s="27" t="s">
        <v>36</v>
      </c>
      <c r="E14" s="4" t="s">
        <v>20</v>
      </c>
      <c r="F14" s="4" t="s">
        <v>52</v>
      </c>
      <c r="G14" s="7">
        <f ca="1">IFERROR(OFFSET(INDIRECT("'Qcount'!A"&amp;MATCH(A14,Qcount!$A$1:$A$65308,0)),3,3,1),IFERROR(OFFSET(INDIRECT("'Spread'!A"&amp;MATCH(A14,Spread!$A$1:$A$65536,0)),-1,9,1),IFERROR(OFFSET(INDIRECT("'Filters'!A"&amp;MATCH(A14,Filters!$A:$A,0)),0,9,1),OFFSET(INDIRECT("'HD'!A"&amp;MATCH(A14,HD!$A:$A,0)),0,9,1))))</f>
        <v>213300</v>
      </c>
      <c r="H14" s="4">
        <v>10</v>
      </c>
      <c r="I14" s="5">
        <f t="shared" ca="1" si="0"/>
        <v>2133000</v>
      </c>
      <c r="J14" s="6">
        <f t="shared" ca="1" si="1"/>
        <v>6.3289908554494287</v>
      </c>
    </row>
    <row r="15" spans="1:10" x14ac:dyDescent="0.25">
      <c r="A15" s="4" t="s">
        <v>45</v>
      </c>
      <c r="B15" s="4" t="s">
        <v>13</v>
      </c>
      <c r="C15" s="17" t="s">
        <v>30</v>
      </c>
      <c r="D15" s="27" t="s">
        <v>36</v>
      </c>
      <c r="E15" s="4" t="s">
        <v>20</v>
      </c>
      <c r="F15" s="4" t="s">
        <v>52</v>
      </c>
      <c r="G15" s="7">
        <f ca="1">IFERROR(OFFSET(INDIRECT("'Qcount'!A"&amp;MATCH(A15,Qcount!$A$1:$A$65308,0)),3,3,1),IFERROR(OFFSET(INDIRECT("'Spread'!A"&amp;MATCH(A15,Spread!$A$1:$A$65536,0)),-1,9,1),IFERROR(OFFSET(INDIRECT("'Filters'!A"&amp;MATCH(A15,Filters!$A:$A,0)),0,9,1),OFFSET(INDIRECT("'HD'!A"&amp;MATCH(A15,HD!$A:$A,0)),0,9,1))))</f>
        <v>200900</v>
      </c>
      <c r="H15" s="4">
        <v>10</v>
      </c>
      <c r="I15" s="5">
        <f t="shared" ca="1" si="0"/>
        <v>2009000</v>
      </c>
      <c r="J15" s="6">
        <f t="shared" ca="1" si="1"/>
        <v>6.3029799367482493</v>
      </c>
    </row>
    <row r="16" spans="1:10" x14ac:dyDescent="0.25">
      <c r="A16" s="4" t="s">
        <v>46</v>
      </c>
      <c r="B16" s="4" t="s">
        <v>13</v>
      </c>
      <c r="C16" s="17" t="s">
        <v>30</v>
      </c>
      <c r="D16" s="27" t="s">
        <v>36</v>
      </c>
      <c r="E16" s="4" t="s">
        <v>20</v>
      </c>
      <c r="F16" s="4" t="s">
        <v>52</v>
      </c>
      <c r="G16" s="7">
        <f ca="1">IFERROR(OFFSET(INDIRECT("'Qcount'!A"&amp;MATCH(A16,Qcount!$A$1:$A$65308,0)),3,3,1),IFERROR(OFFSET(INDIRECT("'Spread'!A"&amp;MATCH(A16,Spread!$A$1:$A$65536,0)),-1,9,1),IFERROR(OFFSET(INDIRECT("'Filters'!A"&amp;MATCH(A16,Filters!$A:$A,0)),0,9,1),OFFSET(INDIRECT("'HD'!A"&amp;MATCH(A16,HD!$A:$A,0)),0,9,1))))</f>
        <v>242400</v>
      </c>
      <c r="H16" s="4">
        <v>10</v>
      </c>
      <c r="I16" s="5">
        <f t="shared" ca="1" si="0"/>
        <v>2424000</v>
      </c>
      <c r="J16" s="6">
        <f t="shared" ca="1" si="1"/>
        <v>6.3845326154942486</v>
      </c>
    </row>
    <row r="17" spans="1:10" x14ac:dyDescent="0.25">
      <c r="A17" s="4" t="s">
        <v>47</v>
      </c>
      <c r="B17" s="4" t="s">
        <v>13</v>
      </c>
      <c r="C17" s="17" t="s">
        <v>30</v>
      </c>
      <c r="D17" s="27" t="s">
        <v>36</v>
      </c>
      <c r="E17" s="4" t="s">
        <v>3</v>
      </c>
      <c r="F17" s="4" t="s">
        <v>52</v>
      </c>
      <c r="G17" s="7">
        <f ca="1">IFERROR(OFFSET(INDIRECT("'Qcount'!A"&amp;MATCH(A17,Qcount!$A$1:$A$65308,0)),3,3,1),IFERROR(OFFSET(INDIRECT("'Spread'!A"&amp;MATCH(A17,Spread!$A$1:$A$65536,0)),-1,9,1),IFERROR(OFFSET(INDIRECT("'Filters'!A"&amp;MATCH(A17,Filters!$A:$A,0)),0,9,1),OFFSET(INDIRECT("'HD'!A"&amp;MATCH(A17,HD!$A:$A,0)),0,9,1))))</f>
        <v>10.44943820224719</v>
      </c>
      <c r="H17" s="4">
        <v>10</v>
      </c>
      <c r="I17" s="5">
        <f t="shared" ca="1" si="0"/>
        <v>104.49438202247191</v>
      </c>
      <c r="J17" s="6">
        <f t="shared" ca="1" si="1"/>
        <v>2.0190929419090224</v>
      </c>
    </row>
    <row r="18" spans="1:10" x14ac:dyDescent="0.25">
      <c r="A18" s="4" t="s">
        <v>48</v>
      </c>
      <c r="B18" s="4" t="s">
        <v>13</v>
      </c>
      <c r="C18" s="17" t="s">
        <v>30</v>
      </c>
      <c r="D18" s="27" t="s">
        <v>36</v>
      </c>
      <c r="E18" s="4" t="s">
        <v>3</v>
      </c>
      <c r="F18" s="4" t="s">
        <v>52</v>
      </c>
      <c r="G18" s="7">
        <f ca="1">IFERROR(OFFSET(INDIRECT("'Qcount'!A"&amp;MATCH(A18,Qcount!$A$1:$A$65308,0)),3,3,1),IFERROR(OFFSET(INDIRECT("'Spread'!A"&amp;MATCH(A18,Spread!$A$1:$A$65536,0)),-1,9,1),IFERROR(OFFSET(INDIRECT("'Filters'!A"&amp;MATCH(A18,Filters!$A:$A,0)),0,9,1),OFFSET(INDIRECT("'HD'!A"&amp;MATCH(A18,HD!$A:$A,0)),0,9,1))))</f>
        <v>0.1111111111111111</v>
      </c>
      <c r="H18" s="4">
        <v>10</v>
      </c>
      <c r="I18" s="5">
        <f t="shared" ca="1" si="0"/>
        <v>1.1111111111111112</v>
      </c>
      <c r="J18" s="6">
        <f t="shared" ca="1" si="1"/>
        <v>4.5757490560675143E-2</v>
      </c>
    </row>
    <row r="19" spans="1:10" x14ac:dyDescent="0.25">
      <c r="A19" s="4" t="s">
        <v>49</v>
      </c>
      <c r="B19" s="4" t="s">
        <v>13</v>
      </c>
      <c r="C19" s="17" t="s">
        <v>30</v>
      </c>
      <c r="D19" s="27" t="s">
        <v>36</v>
      </c>
      <c r="E19" s="4" t="s">
        <v>3</v>
      </c>
      <c r="F19" s="4" t="s">
        <v>52</v>
      </c>
      <c r="G19" s="7">
        <f ca="1">IFERROR(OFFSET(INDIRECT("'Qcount'!A"&amp;MATCH(A19,Qcount!$A$1:$A$65308,0)),3,3,1),IFERROR(OFFSET(INDIRECT("'Spread'!A"&amp;MATCH(A19,Spread!$A$1:$A$65536,0)),-1,9,1),IFERROR(OFFSET(INDIRECT("'Filters'!A"&amp;MATCH(A19,Filters!$A:$A,0)),0,9,1),OFFSET(INDIRECT("'HD'!A"&amp;MATCH(A19,HD!$A:$A,0)),0,9,1))))</f>
        <v>0.22222222222222221</v>
      </c>
      <c r="H19" s="4">
        <v>10</v>
      </c>
      <c r="I19" s="5">
        <f t="shared" ca="1" si="0"/>
        <v>2.2222222222222223</v>
      </c>
      <c r="J19" s="6">
        <f t="shared" ca="1" si="1"/>
        <v>0.34678748622465633</v>
      </c>
    </row>
    <row r="20" spans="1:10" x14ac:dyDescent="0.25">
      <c r="A20" s="4" t="s">
        <v>50</v>
      </c>
      <c r="B20" s="4" t="s">
        <v>13</v>
      </c>
      <c r="C20" s="17" t="s">
        <v>25</v>
      </c>
      <c r="D20" s="27" t="s">
        <v>5</v>
      </c>
      <c r="E20" s="4" t="s">
        <v>2</v>
      </c>
      <c r="F20" s="4" t="s">
        <v>52</v>
      </c>
      <c r="G20" s="7">
        <f ca="1">IFERROR(OFFSET(INDIRECT("'Qcount'!A"&amp;MATCH(A20,Qcount!$A$1:$A$65308,0)),3,3,1),IFERROR(OFFSET(INDIRECT("'Spread'!A"&amp;MATCH(A20,Spread!$A$1:$A$65536,0)),-1,9,1),IFERROR(OFFSET(INDIRECT("'Filters'!A"&amp;MATCH(A20,Filters!$A:$A,0)),0,9,1),OFFSET(INDIRECT("'HD'!A"&amp;MATCH(A20,HD!$A:$A,0)),0,9,1))))</f>
        <v>0.10416666666666667</v>
      </c>
      <c r="H20" s="4">
        <v>10</v>
      </c>
      <c r="I20" s="5">
        <f t="shared" ca="1" si="0"/>
        <v>1.0416666666666667</v>
      </c>
      <c r="J20" s="6">
        <f t="shared" ca="1" si="1"/>
        <v>1.7728766960431616E-2</v>
      </c>
    </row>
    <row r="21" spans="1:10" x14ac:dyDescent="0.25">
      <c r="A21" s="4" t="s">
        <v>51</v>
      </c>
      <c r="B21" s="4" t="s">
        <v>13</v>
      </c>
      <c r="C21" s="17" t="s">
        <v>30</v>
      </c>
      <c r="D21" s="27" t="s">
        <v>5</v>
      </c>
      <c r="E21" s="4" t="s">
        <v>2</v>
      </c>
      <c r="F21" s="4" t="s">
        <v>52</v>
      </c>
      <c r="G21" s="7">
        <f ca="1">IFERROR(OFFSET(INDIRECT("'Qcount'!A"&amp;MATCH(A21,Qcount!$A$1:$A$65308,0)),3,3,1),IFERROR(OFFSET(INDIRECT("'Spread'!A"&amp;MATCH(A21,Spread!$A$1:$A$65536,0)),-1,9,1),IFERROR(OFFSET(INDIRECT("'Filters'!A"&amp;MATCH(A21,Filters!$A:$A,0)),0,9,1),OFFSET(INDIRECT("'HD'!A"&amp;MATCH(A21,HD!$A:$A,0)),0,9,1))))</f>
        <v>0.10638297872340426</v>
      </c>
      <c r="H21" s="4">
        <v>10</v>
      </c>
      <c r="I21" s="5">
        <f t="shared" ca="1" si="0"/>
        <v>1.0638297872340425</v>
      </c>
      <c r="J21" s="6">
        <f t="shared" ca="1" si="1"/>
        <v>2.6872146400301333E-2</v>
      </c>
    </row>
    <row r="22" spans="1:10" x14ac:dyDescent="0.25">
      <c r="A22" s="4" t="s">
        <v>29</v>
      </c>
      <c r="B22" s="4" t="s">
        <v>13</v>
      </c>
      <c r="C22" s="18" t="s">
        <v>5</v>
      </c>
      <c r="D22" s="27" t="s">
        <v>5</v>
      </c>
      <c r="E22" s="19" t="s">
        <v>32</v>
      </c>
      <c r="F22" s="4" t="s">
        <v>5</v>
      </c>
      <c r="G22" s="7">
        <f ca="1">IFERROR(OFFSET(INDIRECT("'Qcount'!A"&amp;MATCH(A22,Qcount!$A$1:$A$65308,0)),3,3,1),IFERROR(OFFSET(INDIRECT("'Spread'!A"&amp;MATCH(A22,Spread!$A$1:$A$65536,0)),-1,9,1),IFERROR(OFFSET(INDIRECT("'Filters'!A"&amp;MATCH(A22,Filters!$A:$A,0)),0,9,1),OFFSET(INDIRECT("'HD'!A"&amp;MATCH(A22,HD!$A:$A,0)),0,9,1))))</f>
        <v>0.10869565217391305</v>
      </c>
      <c r="H22" s="4">
        <v>10</v>
      </c>
      <c r="I22" s="5">
        <f t="shared" ca="1" si="0"/>
        <v>1.0869565217391306</v>
      </c>
      <c r="J22" s="6">
        <f t="shared" ca="1" si="1"/>
        <v>3.6212172654444798E-2</v>
      </c>
    </row>
  </sheetData>
  <phoneticPr fontId="3" type="noConversion"/>
  <pageMargins left="0.7" right="0.7" top="0.75" bottom="0.75" header="0.3" footer="0.3"/>
  <pageSetup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7"/>
  <sheetViews>
    <sheetView zoomScaleNormal="100" workbookViewId="0">
      <selection activeCell="G26" sqref="G26"/>
    </sheetView>
  </sheetViews>
  <sheetFormatPr defaultRowHeight="15" x14ac:dyDescent="0.25"/>
  <cols>
    <col min="1" max="1" width="28.140625" bestFit="1" customWidth="1"/>
    <col min="2" max="2" width="13.5703125" bestFit="1" customWidth="1"/>
  </cols>
  <sheetData>
    <row r="1" spans="1:5" x14ac:dyDescent="0.25">
      <c r="A1" t="s">
        <v>54</v>
      </c>
      <c r="B1" s="28"/>
    </row>
    <row r="2" spans="1:5" x14ac:dyDescent="0.25">
      <c r="A2" t="s">
        <v>55</v>
      </c>
      <c r="B2" t="s">
        <v>56</v>
      </c>
    </row>
    <row r="3" spans="1:5" x14ac:dyDescent="0.25">
      <c r="A3" t="s">
        <v>57</v>
      </c>
      <c r="B3" s="28">
        <v>45519</v>
      </c>
    </row>
    <row r="5" spans="1:5" x14ac:dyDescent="0.25">
      <c r="A5" t="s">
        <v>58</v>
      </c>
      <c r="B5" t="s">
        <v>59</v>
      </c>
      <c r="C5" t="s">
        <v>60</v>
      </c>
      <c r="D5" t="s">
        <v>61</v>
      </c>
      <c r="E5" t="s">
        <v>62</v>
      </c>
    </row>
    <row r="6" spans="1:5" x14ac:dyDescent="0.25">
      <c r="A6" t="s">
        <v>22</v>
      </c>
      <c r="B6">
        <v>54</v>
      </c>
      <c r="C6" s="29">
        <v>0.1</v>
      </c>
      <c r="D6" s="29">
        <v>53250</v>
      </c>
    </row>
    <row r="7" spans="1:5" x14ac:dyDescent="0.25">
      <c r="A7" t="s">
        <v>22</v>
      </c>
      <c r="B7">
        <v>57</v>
      </c>
      <c r="C7" s="29">
        <v>0.1</v>
      </c>
      <c r="D7" s="29">
        <v>56210</v>
      </c>
    </row>
    <row r="8" spans="1:5" x14ac:dyDescent="0.25">
      <c r="A8" t="s">
        <v>22</v>
      </c>
      <c r="B8">
        <v>47</v>
      </c>
      <c r="C8" s="29">
        <v>0.1</v>
      </c>
      <c r="D8" s="29">
        <v>46350</v>
      </c>
    </row>
    <row r="9" spans="1:5" x14ac:dyDescent="0.25">
      <c r="A9" t="s">
        <v>22</v>
      </c>
      <c r="B9" t="s">
        <v>63</v>
      </c>
      <c r="D9" s="29">
        <v>51940</v>
      </c>
      <c r="E9" s="30">
        <f>STDEV(D6:D8)/AVERAGE(D6:D8)</f>
        <v>9.7416712338116801E-2</v>
      </c>
    </row>
    <row r="10" spans="1:5" x14ac:dyDescent="0.25">
      <c r="A10" t="s">
        <v>23</v>
      </c>
      <c r="B10">
        <v>46</v>
      </c>
      <c r="C10" s="29">
        <v>0.1</v>
      </c>
      <c r="D10" s="29">
        <v>45360</v>
      </c>
    </row>
    <row r="11" spans="1:5" x14ac:dyDescent="0.25">
      <c r="A11" t="s">
        <v>23</v>
      </c>
      <c r="B11">
        <v>70</v>
      </c>
      <c r="C11" s="29">
        <v>0.1</v>
      </c>
      <c r="D11" s="29">
        <v>69030</v>
      </c>
    </row>
    <row r="12" spans="1:5" x14ac:dyDescent="0.25">
      <c r="A12" t="s">
        <v>23</v>
      </c>
      <c r="B12">
        <v>70</v>
      </c>
      <c r="C12" s="29">
        <v>0.1</v>
      </c>
      <c r="D12" s="29">
        <v>69030</v>
      </c>
    </row>
    <row r="13" spans="1:5" x14ac:dyDescent="0.25">
      <c r="A13" t="s">
        <v>23</v>
      </c>
      <c r="B13" t="s">
        <v>63</v>
      </c>
      <c r="D13" s="29">
        <v>61140</v>
      </c>
      <c r="E13" s="30">
        <f t="shared" ref="E13" si="0">STDEV(D10:D12)/AVERAGE(D10:D12)</f>
        <v>0.22351784219362841</v>
      </c>
    </row>
    <row r="14" spans="1:5" x14ac:dyDescent="0.25">
      <c r="A14" t="s">
        <v>24</v>
      </c>
      <c r="B14">
        <v>60</v>
      </c>
      <c r="C14" s="29">
        <v>0.1</v>
      </c>
      <c r="D14" s="29">
        <v>59170</v>
      </c>
    </row>
    <row r="15" spans="1:5" x14ac:dyDescent="0.25">
      <c r="A15" t="s">
        <v>24</v>
      </c>
      <c r="B15">
        <v>63</v>
      </c>
      <c r="C15" s="29">
        <v>0.1</v>
      </c>
      <c r="D15" s="29">
        <v>62130</v>
      </c>
    </row>
    <row r="16" spans="1:5" x14ac:dyDescent="0.25">
      <c r="A16" t="s">
        <v>24</v>
      </c>
      <c r="B16">
        <v>66</v>
      </c>
      <c r="C16" s="29">
        <v>0.1</v>
      </c>
      <c r="D16" s="29">
        <v>65090</v>
      </c>
    </row>
    <row r="17" spans="1:5" x14ac:dyDescent="0.25">
      <c r="A17" t="s">
        <v>24</v>
      </c>
      <c r="B17" t="s">
        <v>63</v>
      </c>
      <c r="D17" s="29">
        <v>62130</v>
      </c>
      <c r="E17" s="30">
        <f t="shared" ref="E17" si="1">STDEV(D14:D16)/AVERAGE(D14:D16)</f>
        <v>4.764204088202157E-2</v>
      </c>
    </row>
    <row r="18" spans="1:5" x14ac:dyDescent="0.25">
      <c r="A18" t="s">
        <v>38</v>
      </c>
      <c r="B18">
        <v>60</v>
      </c>
      <c r="C18" s="29">
        <v>0.1</v>
      </c>
      <c r="D18" s="29">
        <v>59170</v>
      </c>
    </row>
    <row r="19" spans="1:5" x14ac:dyDescent="0.25">
      <c r="A19" t="s">
        <v>38</v>
      </c>
      <c r="B19">
        <v>62</v>
      </c>
      <c r="C19" s="29">
        <v>0.1</v>
      </c>
      <c r="D19" s="29">
        <v>61140</v>
      </c>
    </row>
    <row r="20" spans="1:5" x14ac:dyDescent="0.25">
      <c r="A20" t="s">
        <v>38</v>
      </c>
      <c r="B20">
        <v>62</v>
      </c>
      <c r="C20" s="29">
        <v>0.1</v>
      </c>
      <c r="D20" s="29">
        <v>61140</v>
      </c>
    </row>
    <row r="21" spans="1:5" x14ac:dyDescent="0.25">
      <c r="A21" t="s">
        <v>38</v>
      </c>
      <c r="B21" t="s">
        <v>63</v>
      </c>
      <c r="D21" s="29">
        <v>60490</v>
      </c>
      <c r="E21" s="30">
        <f t="shared" ref="E21" si="2">STDEV(D18:D20)/AVERAGE(D18:D20)</f>
        <v>1.8804850321910652E-2</v>
      </c>
    </row>
    <row r="22" spans="1:5" x14ac:dyDescent="0.25">
      <c r="A22" t="s">
        <v>39</v>
      </c>
      <c r="B22">
        <v>55</v>
      </c>
      <c r="C22" s="29">
        <v>0.1</v>
      </c>
      <c r="D22" s="29">
        <v>54240</v>
      </c>
    </row>
    <row r="23" spans="1:5" x14ac:dyDescent="0.25">
      <c r="A23" t="s">
        <v>39</v>
      </c>
      <c r="B23">
        <v>39</v>
      </c>
      <c r="C23" s="29">
        <v>0.1</v>
      </c>
      <c r="D23" s="29">
        <v>75580</v>
      </c>
    </row>
    <row r="24" spans="1:5" x14ac:dyDescent="0.25">
      <c r="A24" t="s">
        <v>39</v>
      </c>
      <c r="B24">
        <v>54</v>
      </c>
      <c r="C24" s="29">
        <v>0.1</v>
      </c>
      <c r="D24" s="29">
        <v>53250</v>
      </c>
    </row>
    <row r="25" spans="1:5" x14ac:dyDescent="0.25">
      <c r="A25" t="s">
        <v>39</v>
      </c>
      <c r="B25" t="s">
        <v>63</v>
      </c>
      <c r="D25" s="29">
        <v>58180</v>
      </c>
      <c r="E25" s="30">
        <f t="shared" ref="E25" si="3">STDEV(D22:D24)/AVERAGE(D22:D24)</f>
        <v>0.20674317413345711</v>
      </c>
    </row>
    <row r="26" spans="1:5" x14ac:dyDescent="0.25">
      <c r="A26" t="s">
        <v>40</v>
      </c>
      <c r="B26">
        <v>59</v>
      </c>
      <c r="C26" s="29">
        <v>0.1</v>
      </c>
      <c r="D26" s="29">
        <v>58190</v>
      </c>
    </row>
    <row r="27" spans="1:5" x14ac:dyDescent="0.25">
      <c r="A27" t="s">
        <v>40</v>
      </c>
      <c r="B27">
        <v>64</v>
      </c>
      <c r="C27" s="29">
        <v>0.1</v>
      </c>
      <c r="D27" s="29">
        <v>63120</v>
      </c>
    </row>
    <row r="28" spans="1:5" x14ac:dyDescent="0.25">
      <c r="A28" t="s">
        <v>40</v>
      </c>
      <c r="B28">
        <v>91</v>
      </c>
      <c r="C28" s="29">
        <v>0.1</v>
      </c>
      <c r="D28" s="29">
        <v>50560</v>
      </c>
    </row>
    <row r="29" spans="1:5" x14ac:dyDescent="0.25">
      <c r="A29" t="s">
        <v>40</v>
      </c>
      <c r="B29" t="s">
        <v>63</v>
      </c>
      <c r="D29" s="29">
        <v>55900</v>
      </c>
      <c r="E29" s="30">
        <f t="shared" ref="E29" si="4">STDEV(D26:D28)/AVERAGE(D26:D28)</f>
        <v>0.11045877105186634</v>
      </c>
    </row>
    <row r="30" spans="1:5" x14ac:dyDescent="0.25">
      <c r="A30" t="s">
        <v>26</v>
      </c>
      <c r="B30">
        <v>118</v>
      </c>
      <c r="C30" s="29">
        <v>0.1</v>
      </c>
      <c r="D30" s="29">
        <v>228700</v>
      </c>
    </row>
    <row r="31" spans="1:5" x14ac:dyDescent="0.25">
      <c r="A31" t="s">
        <v>26</v>
      </c>
      <c r="B31">
        <v>53</v>
      </c>
      <c r="C31" s="29">
        <v>0.1</v>
      </c>
      <c r="D31" s="29">
        <v>265000</v>
      </c>
    </row>
    <row r="32" spans="1:5" x14ac:dyDescent="0.25">
      <c r="A32" t="s">
        <v>26</v>
      </c>
      <c r="B32">
        <v>42</v>
      </c>
      <c r="C32" s="29">
        <v>0.1</v>
      </c>
      <c r="D32" s="29">
        <v>210000</v>
      </c>
    </row>
    <row r="33" spans="1:5" x14ac:dyDescent="0.25">
      <c r="A33" t="s">
        <v>26</v>
      </c>
      <c r="B33" t="s">
        <v>63</v>
      </c>
      <c r="D33" s="29">
        <v>232500</v>
      </c>
      <c r="E33" s="30">
        <f t="shared" ref="E33" si="5">STDEV(D30:D32)/AVERAGE(D30:D32)</f>
        <v>0.11922152316177451</v>
      </c>
    </row>
    <row r="34" spans="1:5" x14ac:dyDescent="0.25">
      <c r="A34" t="s">
        <v>27</v>
      </c>
      <c r="B34">
        <v>43</v>
      </c>
      <c r="C34" s="29">
        <v>0.1</v>
      </c>
      <c r="D34" s="29">
        <v>215000</v>
      </c>
    </row>
    <row r="35" spans="1:5" x14ac:dyDescent="0.25">
      <c r="A35" t="s">
        <v>27</v>
      </c>
      <c r="B35">
        <v>98</v>
      </c>
      <c r="C35" s="29">
        <v>0.1</v>
      </c>
      <c r="D35" s="29">
        <v>189900</v>
      </c>
    </row>
    <row r="36" spans="1:5" x14ac:dyDescent="0.25">
      <c r="A36" t="s">
        <v>27</v>
      </c>
      <c r="B36">
        <v>47</v>
      </c>
      <c r="C36" s="29">
        <v>0.1</v>
      </c>
      <c r="D36" s="29">
        <v>235000</v>
      </c>
    </row>
    <row r="37" spans="1:5" x14ac:dyDescent="0.25">
      <c r="A37" t="s">
        <v>27</v>
      </c>
      <c r="B37" t="s">
        <v>63</v>
      </c>
      <c r="D37" s="29">
        <v>205200</v>
      </c>
      <c r="E37" s="30">
        <f t="shared" ref="E37" si="6">STDEV(D34:D36)/AVERAGE(D34:D36)</f>
        <v>0.10594471993359415</v>
      </c>
    </row>
    <row r="38" spans="1:5" x14ac:dyDescent="0.25">
      <c r="A38" t="s">
        <v>28</v>
      </c>
      <c r="B38">
        <v>50</v>
      </c>
      <c r="C38" s="29">
        <v>0.1</v>
      </c>
      <c r="D38" s="29">
        <v>250000</v>
      </c>
    </row>
    <row r="39" spans="1:5" x14ac:dyDescent="0.25">
      <c r="A39" t="s">
        <v>28</v>
      </c>
      <c r="B39">
        <v>118</v>
      </c>
      <c r="C39" s="29">
        <v>0.1</v>
      </c>
      <c r="D39" s="29">
        <v>228700</v>
      </c>
    </row>
    <row r="40" spans="1:5" x14ac:dyDescent="0.25">
      <c r="A40" t="s">
        <v>28</v>
      </c>
      <c r="B40">
        <v>111</v>
      </c>
      <c r="C40" s="29">
        <v>0.1</v>
      </c>
      <c r="D40" s="29">
        <v>215100</v>
      </c>
    </row>
    <row r="41" spans="1:5" x14ac:dyDescent="0.25">
      <c r="A41" t="s">
        <v>28</v>
      </c>
      <c r="B41" t="s">
        <v>63</v>
      </c>
      <c r="D41" s="29">
        <v>226500</v>
      </c>
      <c r="E41" s="30">
        <f t="shared" ref="E41" si="7">STDEV(D38:D40)/AVERAGE(D38:D40)</f>
        <v>7.6063713552189466E-2</v>
      </c>
    </row>
    <row r="42" spans="1:5" x14ac:dyDescent="0.25">
      <c r="A42" t="s">
        <v>44</v>
      </c>
      <c r="B42">
        <v>38</v>
      </c>
      <c r="C42" s="29">
        <v>0.1</v>
      </c>
      <c r="D42" s="29">
        <v>190000</v>
      </c>
    </row>
    <row r="43" spans="1:5" x14ac:dyDescent="0.25">
      <c r="A43" t="s">
        <v>44</v>
      </c>
      <c r="B43">
        <v>48</v>
      </c>
      <c r="C43" s="29">
        <v>0.1</v>
      </c>
      <c r="D43" s="29">
        <v>240000</v>
      </c>
    </row>
    <row r="44" spans="1:5" x14ac:dyDescent="0.25">
      <c r="A44" t="s">
        <v>44</v>
      </c>
      <c r="B44">
        <v>42</v>
      </c>
      <c r="C44" s="29">
        <v>0.1</v>
      </c>
      <c r="D44" s="29">
        <v>210000</v>
      </c>
    </row>
    <row r="45" spans="1:5" x14ac:dyDescent="0.25">
      <c r="A45" t="s">
        <v>44</v>
      </c>
      <c r="B45" t="s">
        <v>63</v>
      </c>
      <c r="D45" s="29">
        <v>213300</v>
      </c>
      <c r="E45" s="30">
        <f t="shared" ref="E45" si="8">STDEV(D42:D44)/AVERAGE(D42:D44)</f>
        <v>0.11796616305110545</v>
      </c>
    </row>
    <row r="46" spans="1:5" x14ac:dyDescent="0.25">
      <c r="A46" t="s">
        <v>45</v>
      </c>
      <c r="B46">
        <v>102</v>
      </c>
      <c r="C46" s="29">
        <v>0.1</v>
      </c>
      <c r="D46" s="29">
        <v>197700</v>
      </c>
    </row>
    <row r="47" spans="1:5" x14ac:dyDescent="0.25">
      <c r="A47" t="s">
        <v>45</v>
      </c>
      <c r="B47">
        <v>39</v>
      </c>
      <c r="C47" s="29">
        <v>0.1</v>
      </c>
      <c r="D47" s="29">
        <v>195000</v>
      </c>
    </row>
    <row r="48" spans="1:5" x14ac:dyDescent="0.25">
      <c r="A48" t="s">
        <v>45</v>
      </c>
      <c r="B48">
        <v>43</v>
      </c>
      <c r="C48" s="29">
        <v>0.1</v>
      </c>
      <c r="D48" s="29">
        <v>215000</v>
      </c>
    </row>
    <row r="49" spans="1:5" x14ac:dyDescent="0.25">
      <c r="A49" t="s">
        <v>45</v>
      </c>
      <c r="B49" t="s">
        <v>63</v>
      </c>
      <c r="D49" s="29">
        <v>200900</v>
      </c>
      <c r="E49" s="30">
        <f t="shared" ref="E49" si="9">STDEV(D46:D48)/AVERAGE(D46:D48)</f>
        <v>5.3571901714421201E-2</v>
      </c>
    </row>
    <row r="50" spans="1:5" x14ac:dyDescent="0.25">
      <c r="A50" t="s">
        <v>46</v>
      </c>
      <c r="B50">
        <v>45</v>
      </c>
      <c r="C50" s="29">
        <v>0.1</v>
      </c>
      <c r="D50" s="29">
        <v>225000</v>
      </c>
    </row>
    <row r="51" spans="1:5" x14ac:dyDescent="0.25">
      <c r="A51" t="s">
        <v>46</v>
      </c>
      <c r="B51">
        <v>63</v>
      </c>
      <c r="C51" s="29">
        <v>0.1</v>
      </c>
      <c r="D51" s="29">
        <v>315000</v>
      </c>
    </row>
    <row r="52" spans="1:5" x14ac:dyDescent="0.25">
      <c r="A52" t="s">
        <v>46</v>
      </c>
      <c r="B52">
        <v>114</v>
      </c>
      <c r="C52" s="29">
        <v>0.1</v>
      </c>
      <c r="D52" s="29">
        <v>220900</v>
      </c>
    </row>
    <row r="53" spans="1:5" x14ac:dyDescent="0.25">
      <c r="A53" t="s">
        <v>46</v>
      </c>
      <c r="B53" t="s">
        <v>63</v>
      </c>
      <c r="D53" s="29">
        <v>242400</v>
      </c>
      <c r="E53" s="30">
        <f t="shared" ref="E53" si="10">STDEV(D50:D52)/AVERAGE(D50:D52)</f>
        <v>0.20969095375230767</v>
      </c>
    </row>
    <row r="54" spans="1:5" x14ac:dyDescent="0.25">
      <c r="A54" t="s">
        <v>64</v>
      </c>
      <c r="B54">
        <v>0</v>
      </c>
      <c r="C54">
        <v>1</v>
      </c>
      <c r="D54" s="29">
        <v>0</v>
      </c>
    </row>
    <row r="55" spans="1:5" x14ac:dyDescent="0.25">
      <c r="A55" t="s">
        <v>64</v>
      </c>
      <c r="B55">
        <v>0</v>
      </c>
      <c r="C55">
        <v>1</v>
      </c>
      <c r="D55" s="29">
        <v>0</v>
      </c>
    </row>
    <row r="56" spans="1:5" x14ac:dyDescent="0.25">
      <c r="A56" t="s">
        <v>64</v>
      </c>
      <c r="B56">
        <v>0</v>
      </c>
      <c r="C56">
        <v>1</v>
      </c>
      <c r="D56" s="29">
        <v>0</v>
      </c>
    </row>
    <row r="57" spans="1:5" x14ac:dyDescent="0.25">
      <c r="A57" t="s">
        <v>64</v>
      </c>
      <c r="B57" t="s">
        <v>63</v>
      </c>
      <c r="D57" s="29">
        <v>0</v>
      </c>
    </row>
  </sheetData>
  <sortState xmlns:xlrd2="http://schemas.microsoft.com/office/spreadsheetml/2017/richdata2" ref="A6:E65">
    <sortCondition ref="A6"/>
  </sortState>
  <pageMargins left="0.7" right="0.7" top="0.75" bottom="0.75" header="0.3" footer="0.3"/>
  <pageSetup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4"/>
  <sheetViews>
    <sheetView topLeftCell="A21" zoomScaleNormal="100" workbookViewId="0">
      <selection activeCell="J37" sqref="J37:J39"/>
    </sheetView>
  </sheetViews>
  <sheetFormatPr defaultRowHeight="15" x14ac:dyDescent="0.25"/>
  <cols>
    <col min="1" max="1" width="33.85546875" bestFit="1" customWidth="1"/>
  </cols>
  <sheetData>
    <row r="1" spans="1:11" x14ac:dyDescent="0.25">
      <c r="A1" s="31" t="s">
        <v>65</v>
      </c>
      <c r="B1" s="31"/>
      <c r="C1" s="31"/>
      <c r="D1" s="31"/>
      <c r="E1" s="31"/>
      <c r="F1" s="31"/>
      <c r="G1" s="32" t="s">
        <v>66</v>
      </c>
      <c r="H1" s="33">
        <v>1</v>
      </c>
      <c r="I1" s="31"/>
    </row>
    <row r="2" spans="1:11" x14ac:dyDescent="0.25">
      <c r="A2" s="68" t="s">
        <v>67</v>
      </c>
      <c r="B2" s="69"/>
      <c r="C2" s="69"/>
      <c r="D2" s="69"/>
      <c r="E2" s="69"/>
      <c r="F2" s="69"/>
      <c r="G2" s="69"/>
      <c r="H2" s="69"/>
      <c r="I2" s="70"/>
    </row>
    <row r="3" spans="1:11" x14ac:dyDescent="0.25">
      <c r="A3" s="71" t="s">
        <v>68</v>
      </c>
      <c r="B3" s="71"/>
      <c r="C3" s="72" t="s">
        <v>69</v>
      </c>
      <c r="D3" s="73"/>
      <c r="E3" s="73"/>
      <c r="F3" s="34" t="s">
        <v>70</v>
      </c>
      <c r="G3" s="74">
        <v>45518</v>
      </c>
      <c r="H3" s="75"/>
      <c r="I3" s="75"/>
    </row>
    <row r="4" spans="1:11" x14ac:dyDescent="0.25">
      <c r="A4" s="71" t="s">
        <v>71</v>
      </c>
      <c r="B4" s="71"/>
      <c r="C4" s="76" t="s">
        <v>72</v>
      </c>
      <c r="D4" s="77"/>
      <c r="E4" s="77"/>
      <c r="F4" s="71" t="s">
        <v>73</v>
      </c>
      <c r="G4" s="78" t="s">
        <v>74</v>
      </c>
      <c r="H4" s="79"/>
      <c r="I4" s="80"/>
    </row>
    <row r="5" spans="1:11" x14ac:dyDescent="0.25">
      <c r="A5" s="71" t="s">
        <v>75</v>
      </c>
      <c r="B5" s="71"/>
      <c r="C5" s="76" t="s">
        <v>72</v>
      </c>
      <c r="D5" s="77"/>
      <c r="E5" s="77"/>
      <c r="F5" s="71"/>
      <c r="G5" s="81"/>
      <c r="H5" s="82"/>
      <c r="I5" s="83"/>
    </row>
    <row r="6" spans="1:11" x14ac:dyDescent="0.25">
      <c r="A6" s="90" t="s">
        <v>76</v>
      </c>
      <c r="B6" s="91"/>
      <c r="C6" s="76" t="s">
        <v>77</v>
      </c>
      <c r="D6" s="92"/>
      <c r="E6" s="93"/>
      <c r="F6" s="71"/>
      <c r="G6" s="81"/>
      <c r="H6" s="82"/>
      <c r="I6" s="83"/>
    </row>
    <row r="7" spans="1:11" x14ac:dyDescent="0.25">
      <c r="A7" s="71" t="s">
        <v>78</v>
      </c>
      <c r="B7" s="71"/>
      <c r="C7" s="76" t="s">
        <v>95</v>
      </c>
      <c r="D7" s="92"/>
      <c r="E7" s="93"/>
      <c r="F7" s="71"/>
      <c r="G7" s="81"/>
      <c r="H7" s="82"/>
      <c r="I7" s="83"/>
    </row>
    <row r="8" spans="1:11" x14ac:dyDescent="0.25">
      <c r="A8" s="94" t="s">
        <v>79</v>
      </c>
      <c r="B8" s="94"/>
      <c r="C8" s="94"/>
      <c r="D8" s="94"/>
      <c r="E8" s="95"/>
      <c r="F8" s="71"/>
      <c r="G8" s="84"/>
      <c r="H8" s="85"/>
      <c r="I8" s="86"/>
    </row>
    <row r="9" spans="1:11" x14ac:dyDescent="0.25">
      <c r="A9" s="35" t="s">
        <v>80</v>
      </c>
      <c r="B9" s="36">
        <v>45518</v>
      </c>
      <c r="C9" s="37" t="s">
        <v>19</v>
      </c>
      <c r="D9" s="96" t="s">
        <v>81</v>
      </c>
      <c r="E9" s="97"/>
      <c r="F9" s="98" t="s">
        <v>82</v>
      </c>
      <c r="G9" s="99"/>
      <c r="H9" s="100" t="s">
        <v>83</v>
      </c>
      <c r="I9" s="100"/>
    </row>
    <row r="10" spans="1:11" x14ac:dyDescent="0.25">
      <c r="A10" s="38" t="s">
        <v>84</v>
      </c>
      <c r="B10" s="39">
        <v>45519</v>
      </c>
      <c r="C10" s="40"/>
      <c r="D10" s="41" t="s">
        <v>85</v>
      </c>
      <c r="E10" s="42" t="s">
        <v>86</v>
      </c>
      <c r="F10" s="40" t="s">
        <v>87</v>
      </c>
      <c r="G10" s="40"/>
      <c r="H10" s="101" t="s">
        <v>86</v>
      </c>
      <c r="I10" s="101"/>
    </row>
    <row r="11" spans="1:11" ht="18" x14ac:dyDescent="0.25">
      <c r="A11" s="43"/>
      <c r="B11" s="44"/>
      <c r="C11" s="102" t="s">
        <v>88</v>
      </c>
      <c r="D11" s="102"/>
      <c r="E11" s="102"/>
      <c r="F11" s="103" t="s">
        <v>89</v>
      </c>
      <c r="G11" s="103"/>
      <c r="H11" s="103"/>
      <c r="I11" s="103"/>
    </row>
    <row r="12" spans="1:11" ht="25.5" thickBot="1" x14ac:dyDescent="0.3">
      <c r="A12" s="87" t="s">
        <v>0</v>
      </c>
      <c r="B12" s="87"/>
      <c r="C12" s="45" t="s">
        <v>90</v>
      </c>
      <c r="D12" s="88" t="s">
        <v>91</v>
      </c>
      <c r="E12" s="88"/>
      <c r="F12" s="89" t="s">
        <v>92</v>
      </c>
      <c r="G12" s="89"/>
      <c r="H12" s="89"/>
      <c r="I12" s="89"/>
      <c r="J12" t="s">
        <v>61</v>
      </c>
    </row>
    <row r="13" spans="1:11" x14ac:dyDescent="0.25">
      <c r="A13" s="104" t="str">
        <f>'[1]List of Sample IDs'!A1</f>
        <v>144-ILT-E6-Bg-3HR-TS-01</v>
      </c>
      <c r="B13" s="105"/>
      <c r="C13" s="46">
        <v>0</v>
      </c>
      <c r="D13" s="47">
        <v>1</v>
      </c>
      <c r="E13" s="48"/>
      <c r="F13" s="110"/>
      <c r="G13" s="111"/>
      <c r="H13" s="111"/>
      <c r="I13" s="112"/>
      <c r="J13" s="31">
        <f>(C13+C14)/(D13+D14)</f>
        <v>0.1111111111111111</v>
      </c>
      <c r="K13" s="49"/>
    </row>
    <row r="14" spans="1:11" x14ac:dyDescent="0.25">
      <c r="A14" s="106"/>
      <c r="B14" s="107"/>
      <c r="C14" s="50">
        <v>1</v>
      </c>
      <c r="D14" s="51">
        <v>8</v>
      </c>
      <c r="E14" s="52" t="s">
        <v>93</v>
      </c>
      <c r="F14" s="113"/>
      <c r="G14" s="114"/>
      <c r="H14" s="114"/>
      <c r="I14" s="115"/>
      <c r="J14" s="31"/>
      <c r="K14" s="31"/>
    </row>
    <row r="15" spans="1:11" ht="15.75" thickBot="1" x14ac:dyDescent="0.3">
      <c r="A15" s="108"/>
      <c r="B15" s="109"/>
      <c r="C15" s="53"/>
      <c r="D15" s="54"/>
      <c r="E15" s="55"/>
      <c r="F15" s="116"/>
      <c r="G15" s="117"/>
      <c r="H15" s="117"/>
      <c r="I15" s="118"/>
      <c r="J15" s="31"/>
      <c r="K15" s="31"/>
    </row>
    <row r="16" spans="1:11" x14ac:dyDescent="0.25">
      <c r="A16" s="104" t="str">
        <f>'[1]List of Sample IDs'!A2</f>
        <v>144-ILT-E6-Bg-3HR-TS-02</v>
      </c>
      <c r="B16" s="105"/>
      <c r="C16" s="56">
        <v>3</v>
      </c>
      <c r="D16" s="57">
        <v>1</v>
      </c>
      <c r="E16" s="58"/>
      <c r="F16" s="110"/>
      <c r="G16" s="111"/>
      <c r="H16" s="111"/>
      <c r="I16" s="112"/>
      <c r="J16" s="31">
        <f t="shared" ref="J16" si="0">(C16+C17)/(D16+D17)</f>
        <v>4.9450549450549453</v>
      </c>
      <c r="K16" s="49"/>
    </row>
    <row r="17" spans="1:11" x14ac:dyDescent="0.25">
      <c r="A17" s="106"/>
      <c r="B17" s="107"/>
      <c r="C17" s="59">
        <v>42</v>
      </c>
      <c r="D17" s="60">
        <v>8.1</v>
      </c>
      <c r="E17" s="61" t="s">
        <v>93</v>
      </c>
      <c r="F17" s="113"/>
      <c r="G17" s="114"/>
      <c r="H17" s="114"/>
      <c r="I17" s="115"/>
      <c r="J17" s="31"/>
      <c r="K17" s="31"/>
    </row>
    <row r="18" spans="1:11" ht="15.75" thickBot="1" x14ac:dyDescent="0.3">
      <c r="A18" s="108"/>
      <c r="B18" s="109"/>
      <c r="C18" s="62"/>
      <c r="D18" s="63"/>
      <c r="E18" s="64"/>
      <c r="F18" s="116"/>
      <c r="G18" s="117"/>
      <c r="H18" s="117"/>
      <c r="I18" s="118"/>
      <c r="J18" s="31"/>
      <c r="K18" s="31"/>
    </row>
    <row r="19" spans="1:11" x14ac:dyDescent="0.25">
      <c r="A19" s="104" t="str">
        <f>'[1]List of Sample IDs'!A3</f>
        <v>144-ILT-E6-Bg-3HR-TS-03</v>
      </c>
      <c r="B19" s="105"/>
      <c r="C19" s="56">
        <v>1</v>
      </c>
      <c r="D19" s="57">
        <v>1</v>
      </c>
      <c r="E19" s="58"/>
      <c r="F19" s="110"/>
      <c r="G19" s="111"/>
      <c r="H19" s="111"/>
      <c r="I19" s="112"/>
      <c r="J19" s="31">
        <f t="shared" ref="J19" si="1">(C19+C20)/(D19+D20)</f>
        <v>0.32967032967032966</v>
      </c>
      <c r="K19" s="49"/>
    </row>
    <row r="20" spans="1:11" x14ac:dyDescent="0.25">
      <c r="A20" s="106"/>
      <c r="B20" s="107"/>
      <c r="C20" s="59">
        <v>2</v>
      </c>
      <c r="D20" s="60">
        <v>8.1</v>
      </c>
      <c r="E20" s="65" t="s">
        <v>93</v>
      </c>
      <c r="F20" s="113"/>
      <c r="G20" s="114"/>
      <c r="H20" s="114"/>
      <c r="I20" s="115"/>
      <c r="J20" s="31"/>
      <c r="K20" s="31"/>
    </row>
    <row r="21" spans="1:11" ht="15.75" thickBot="1" x14ac:dyDescent="0.3">
      <c r="A21" s="108"/>
      <c r="B21" s="109"/>
      <c r="C21" s="62"/>
      <c r="D21" s="63"/>
      <c r="E21" s="66"/>
      <c r="F21" s="116"/>
      <c r="G21" s="117"/>
      <c r="H21" s="117"/>
      <c r="I21" s="118"/>
      <c r="J21" s="31"/>
      <c r="K21" s="31"/>
    </row>
    <row r="22" spans="1:11" x14ac:dyDescent="0.25">
      <c r="A22" s="104" t="str">
        <f>'[1]List of Sample IDs'!A4</f>
        <v>144-ILT-E6-SAFR-3HR-TS-01</v>
      </c>
      <c r="B22" s="105"/>
      <c r="C22" s="56">
        <v>10</v>
      </c>
      <c r="D22" s="57">
        <v>1</v>
      </c>
      <c r="E22" s="58"/>
      <c r="F22" s="110"/>
      <c r="G22" s="111"/>
      <c r="H22" s="111"/>
      <c r="I22" s="112"/>
      <c r="J22" s="31">
        <f t="shared" ref="J22" si="2">(C22+C23)/(D22+D23)</f>
        <v>10.44943820224719</v>
      </c>
      <c r="K22" s="49"/>
    </row>
    <row r="23" spans="1:11" x14ac:dyDescent="0.25">
      <c r="A23" s="106"/>
      <c r="B23" s="107"/>
      <c r="C23" s="59">
        <v>83</v>
      </c>
      <c r="D23" s="60">
        <v>7.9</v>
      </c>
      <c r="E23" s="61" t="s">
        <v>93</v>
      </c>
      <c r="F23" s="113"/>
      <c r="G23" s="114"/>
      <c r="H23" s="114"/>
      <c r="I23" s="115"/>
      <c r="J23" s="31"/>
      <c r="K23" s="31"/>
    </row>
    <row r="24" spans="1:11" ht="15.75" thickBot="1" x14ac:dyDescent="0.3">
      <c r="A24" s="108"/>
      <c r="B24" s="109"/>
      <c r="C24" s="62"/>
      <c r="D24" s="63"/>
      <c r="E24" s="64"/>
      <c r="F24" s="116"/>
      <c r="G24" s="117"/>
      <c r="H24" s="117"/>
      <c r="I24" s="118"/>
      <c r="J24" s="31"/>
      <c r="K24" s="31"/>
    </row>
    <row r="25" spans="1:11" x14ac:dyDescent="0.25">
      <c r="A25" s="104" t="str">
        <f>'[1]List of Sample IDs'!A5</f>
        <v>144-ILT-E6-SAFR-3HR-TS-02</v>
      </c>
      <c r="B25" s="105"/>
      <c r="C25" s="56">
        <v>0</v>
      </c>
      <c r="D25" s="57">
        <v>1</v>
      </c>
      <c r="E25" s="58"/>
      <c r="F25" s="110"/>
      <c r="G25" s="111"/>
      <c r="H25" s="111"/>
      <c r="I25" s="112"/>
      <c r="J25" s="31">
        <f>(1)/(D25+D26)</f>
        <v>0.1111111111111111</v>
      </c>
      <c r="K25" s="49"/>
    </row>
    <row r="26" spans="1:11" x14ac:dyDescent="0.25">
      <c r="A26" s="106"/>
      <c r="B26" s="107"/>
      <c r="C26" s="59">
        <v>0</v>
      </c>
      <c r="D26" s="60">
        <v>8</v>
      </c>
      <c r="E26" s="61" t="s">
        <v>93</v>
      </c>
      <c r="F26" s="113"/>
      <c r="G26" s="114"/>
      <c r="H26" s="114"/>
      <c r="I26" s="115"/>
      <c r="J26" s="31"/>
      <c r="K26" s="31"/>
    </row>
    <row r="27" spans="1:11" ht="15.75" thickBot="1" x14ac:dyDescent="0.3">
      <c r="A27" s="108"/>
      <c r="B27" s="109"/>
      <c r="C27" s="62"/>
      <c r="D27" s="63"/>
      <c r="E27" s="64"/>
      <c r="F27" s="116"/>
      <c r="G27" s="117"/>
      <c r="H27" s="117"/>
      <c r="I27" s="118"/>
      <c r="J27" s="31"/>
      <c r="K27" s="31"/>
    </row>
    <row r="28" spans="1:11" x14ac:dyDescent="0.25">
      <c r="A28" s="104" t="str">
        <f>'[1]List of Sample IDs'!A6</f>
        <v>144-ILT-E6-SAFR-3HR-TS-03</v>
      </c>
      <c r="B28" s="105"/>
      <c r="C28" s="56">
        <v>0</v>
      </c>
      <c r="D28" s="57">
        <v>1</v>
      </c>
      <c r="E28" s="58"/>
      <c r="F28" s="110"/>
      <c r="G28" s="111"/>
      <c r="H28" s="111"/>
      <c r="I28" s="112"/>
      <c r="J28" s="31">
        <f t="shared" ref="J28" si="3">(C28+C29)/(D28+D29)</f>
        <v>0.22222222222222221</v>
      </c>
      <c r="K28" s="49"/>
    </row>
    <row r="29" spans="1:11" x14ac:dyDescent="0.25">
      <c r="A29" s="106"/>
      <c r="B29" s="107"/>
      <c r="C29" s="59">
        <v>2</v>
      </c>
      <c r="D29" s="60">
        <v>8</v>
      </c>
      <c r="E29" s="61" t="s">
        <v>93</v>
      </c>
      <c r="F29" s="113"/>
      <c r="G29" s="114"/>
      <c r="H29" s="114"/>
      <c r="I29" s="115"/>
      <c r="J29" s="31"/>
      <c r="K29" s="31"/>
    </row>
    <row r="30" spans="1:11" ht="15.75" thickBot="1" x14ac:dyDescent="0.3">
      <c r="A30" s="108"/>
      <c r="B30" s="109"/>
      <c r="C30" s="62"/>
      <c r="D30" s="63"/>
      <c r="E30" s="64"/>
      <c r="F30" s="116"/>
      <c r="G30" s="117"/>
      <c r="H30" s="117"/>
      <c r="I30" s="118"/>
      <c r="J30" s="31"/>
      <c r="K30" s="31"/>
    </row>
    <row r="31" spans="1:11" x14ac:dyDescent="0.25">
      <c r="A31" s="104" t="str">
        <f>'[1]List of Sample IDs'!A7</f>
        <v>144-ILT-Bg-3HR-PB-01</v>
      </c>
      <c r="B31" s="105"/>
      <c r="C31" s="56">
        <v>0</v>
      </c>
      <c r="D31" s="57">
        <v>1</v>
      </c>
      <c r="E31" s="58"/>
      <c r="F31" s="110"/>
      <c r="G31" s="111"/>
      <c r="H31" s="111"/>
      <c r="I31" s="112"/>
      <c r="J31" s="31">
        <f>(1)/(D31+D32)</f>
        <v>0.10416666666666667</v>
      </c>
      <c r="K31" s="49"/>
    </row>
    <row r="32" spans="1:11" x14ac:dyDescent="0.25">
      <c r="A32" s="106"/>
      <c r="B32" s="107"/>
      <c r="C32" s="59">
        <v>0</v>
      </c>
      <c r="D32" s="60">
        <v>8.6</v>
      </c>
      <c r="E32" s="61" t="s">
        <v>93</v>
      </c>
      <c r="F32" s="113"/>
      <c r="G32" s="114"/>
      <c r="H32" s="114"/>
      <c r="I32" s="115"/>
      <c r="J32" s="31"/>
      <c r="K32" s="31"/>
    </row>
    <row r="33" spans="1:11" ht="15.75" thickBot="1" x14ac:dyDescent="0.3">
      <c r="A33" s="108"/>
      <c r="B33" s="109"/>
      <c r="C33" s="62"/>
      <c r="D33" s="63"/>
      <c r="E33" s="64"/>
      <c r="F33" s="116"/>
      <c r="G33" s="117"/>
      <c r="H33" s="117"/>
      <c r="I33" s="118"/>
      <c r="J33" s="31"/>
      <c r="K33" s="31"/>
    </row>
    <row r="34" spans="1:11" x14ac:dyDescent="0.25">
      <c r="A34" s="104" t="str">
        <f>'[1]List of Sample IDs'!A8</f>
        <v>144-ILT-SAFR-3HR-PB-01</v>
      </c>
      <c r="B34" s="105"/>
      <c r="C34" s="56">
        <v>0</v>
      </c>
      <c r="D34" s="57">
        <v>1</v>
      </c>
      <c r="E34" s="58"/>
      <c r="F34" s="110"/>
      <c r="G34" s="111"/>
      <c r="H34" s="111"/>
      <c r="I34" s="112"/>
      <c r="J34" s="31">
        <f>(1)/(D34+D35)</f>
        <v>0.10638297872340426</v>
      </c>
      <c r="K34" s="49"/>
    </row>
    <row r="35" spans="1:11" x14ac:dyDescent="0.25">
      <c r="A35" s="106"/>
      <c r="B35" s="107"/>
      <c r="C35" s="59">
        <v>0</v>
      </c>
      <c r="D35" s="60">
        <v>8.4</v>
      </c>
      <c r="E35" s="61" t="s">
        <v>93</v>
      </c>
      <c r="F35" s="113"/>
      <c r="G35" s="114"/>
      <c r="H35" s="114"/>
      <c r="I35" s="115"/>
      <c r="J35" s="31"/>
      <c r="K35" s="31"/>
    </row>
    <row r="36" spans="1:11" ht="15.75" thickBot="1" x14ac:dyDescent="0.3">
      <c r="A36" s="108"/>
      <c r="B36" s="109"/>
      <c r="C36" s="62"/>
      <c r="D36" s="63"/>
      <c r="E36" s="64"/>
      <c r="F36" s="116"/>
      <c r="G36" s="117"/>
      <c r="H36" s="117"/>
      <c r="I36" s="118"/>
      <c r="J36" s="31"/>
      <c r="K36" s="31"/>
    </row>
    <row r="37" spans="1:11" x14ac:dyDescent="0.25">
      <c r="A37" s="104" t="str">
        <f>'[1]List of Sample IDs'!A9</f>
        <v>144-ILT-N-01</v>
      </c>
      <c r="B37" s="105"/>
      <c r="C37" s="56">
        <v>0</v>
      </c>
      <c r="D37" s="57">
        <v>1</v>
      </c>
      <c r="E37" s="58"/>
      <c r="F37" s="110"/>
      <c r="G37" s="111"/>
      <c r="H37" s="111"/>
      <c r="I37" s="112"/>
      <c r="J37" s="31">
        <f>(1)/(D37+D38)</f>
        <v>0.10869565217391305</v>
      </c>
      <c r="K37" s="49"/>
    </row>
    <row r="38" spans="1:11" x14ac:dyDescent="0.25">
      <c r="A38" s="106"/>
      <c r="B38" s="107"/>
      <c r="C38" s="59">
        <v>0</v>
      </c>
      <c r="D38" s="60">
        <v>8.1999999999999993</v>
      </c>
      <c r="E38" s="61" t="s">
        <v>93</v>
      </c>
      <c r="F38" s="113"/>
      <c r="G38" s="114"/>
      <c r="H38" s="114"/>
      <c r="I38" s="115"/>
      <c r="J38" s="31"/>
      <c r="K38" s="31"/>
    </row>
    <row r="39" spans="1:11" ht="15.75" thickBot="1" x14ac:dyDescent="0.3">
      <c r="A39" s="108"/>
      <c r="B39" s="109"/>
      <c r="C39" s="62"/>
      <c r="D39" s="63"/>
      <c r="E39" s="64"/>
      <c r="F39" s="116"/>
      <c r="G39" s="117"/>
      <c r="H39" s="117"/>
      <c r="I39" s="118"/>
      <c r="J39" s="31"/>
      <c r="K39" s="31"/>
    </row>
    <row r="40" spans="1:11" x14ac:dyDescent="0.25">
      <c r="A40" s="104" t="str">
        <f>'[1]List of Sample IDs'!A10</f>
        <v>Sterile DI Water</v>
      </c>
      <c r="B40" s="105"/>
      <c r="C40" s="56">
        <v>0</v>
      </c>
      <c r="D40" s="57">
        <v>10</v>
      </c>
      <c r="E40" s="58"/>
      <c r="F40" s="110"/>
      <c r="G40" s="111"/>
      <c r="H40" s="111"/>
      <c r="I40" s="112"/>
      <c r="J40" s="31"/>
      <c r="K40" s="49"/>
    </row>
    <row r="41" spans="1:11" x14ac:dyDescent="0.25">
      <c r="A41" s="106"/>
      <c r="B41" s="107"/>
      <c r="C41" s="59"/>
      <c r="D41" s="60"/>
      <c r="E41" s="61"/>
      <c r="F41" s="113"/>
      <c r="G41" s="114"/>
      <c r="H41" s="114"/>
      <c r="I41" s="115"/>
      <c r="J41" s="31"/>
      <c r="K41" s="31"/>
    </row>
    <row r="42" spans="1:11" ht="15.75" thickBot="1" x14ac:dyDescent="0.3">
      <c r="A42" s="108"/>
      <c r="B42" s="109"/>
      <c r="C42" s="62"/>
      <c r="D42" s="63"/>
      <c r="E42" s="64"/>
      <c r="F42" s="116"/>
      <c r="G42" s="117"/>
      <c r="H42" s="117"/>
      <c r="I42" s="118"/>
      <c r="J42" s="31"/>
      <c r="K42" s="31"/>
    </row>
    <row r="43" spans="1:11" x14ac:dyDescent="0.25">
      <c r="A43" s="104" t="str">
        <f>'[1]List of Sample IDs'!A11</f>
        <v>TSA only</v>
      </c>
      <c r="B43" s="105"/>
      <c r="C43" s="56">
        <v>0</v>
      </c>
      <c r="D43" s="57"/>
      <c r="E43" s="58"/>
      <c r="F43" s="110"/>
      <c r="G43" s="111"/>
      <c r="H43" s="111"/>
      <c r="I43" s="112"/>
      <c r="J43" s="31"/>
      <c r="K43" s="49"/>
    </row>
    <row r="44" spans="1:11" x14ac:dyDescent="0.25">
      <c r="A44" s="106"/>
      <c r="B44" s="107"/>
      <c r="C44" s="59">
        <v>0</v>
      </c>
      <c r="D44" s="60"/>
      <c r="E44" s="61"/>
      <c r="F44" s="113"/>
      <c r="G44" s="114"/>
      <c r="H44" s="114"/>
      <c r="I44" s="115"/>
      <c r="J44" s="31"/>
      <c r="K44" s="31"/>
    </row>
    <row r="45" spans="1:11" ht="15.75" thickBot="1" x14ac:dyDescent="0.3">
      <c r="A45" s="108"/>
      <c r="B45" s="109"/>
      <c r="C45" s="62">
        <v>0</v>
      </c>
      <c r="D45" s="63"/>
      <c r="E45" s="64"/>
      <c r="F45" s="116"/>
      <c r="G45" s="117"/>
      <c r="H45" s="117"/>
      <c r="I45" s="118"/>
      <c r="J45" s="31"/>
      <c r="K45" s="31"/>
    </row>
    <row r="46" spans="1:11" x14ac:dyDescent="0.25">
      <c r="A46" s="104"/>
      <c r="B46" s="105"/>
      <c r="C46" s="56"/>
      <c r="D46" s="57"/>
      <c r="E46" s="58"/>
      <c r="F46" s="110"/>
      <c r="G46" s="111"/>
      <c r="H46" s="111"/>
      <c r="I46" s="112"/>
      <c r="J46" s="31"/>
      <c r="K46" s="49"/>
    </row>
    <row r="47" spans="1:11" x14ac:dyDescent="0.25">
      <c r="A47" s="106"/>
      <c r="B47" s="107"/>
      <c r="C47" s="59"/>
      <c r="D47" s="60"/>
      <c r="E47" s="61"/>
      <c r="F47" s="113"/>
      <c r="G47" s="114"/>
      <c r="H47" s="114"/>
      <c r="I47" s="115"/>
      <c r="J47" s="31"/>
      <c r="K47" s="31"/>
    </row>
    <row r="48" spans="1:11" ht="15.75" thickBot="1" x14ac:dyDescent="0.3">
      <c r="A48" s="108"/>
      <c r="B48" s="109"/>
      <c r="C48" s="62"/>
      <c r="D48" s="63"/>
      <c r="E48" s="64"/>
      <c r="F48" s="116"/>
      <c r="G48" s="117"/>
      <c r="H48" s="117"/>
      <c r="I48" s="118"/>
      <c r="J48" s="31"/>
      <c r="K48" s="31"/>
    </row>
    <row r="49" spans="1:11" x14ac:dyDescent="0.25">
      <c r="A49" s="119" t="s">
        <v>94</v>
      </c>
      <c r="B49" s="120"/>
      <c r="C49" s="120"/>
      <c r="D49" s="120"/>
      <c r="E49" s="120"/>
      <c r="F49" s="120"/>
      <c r="G49" s="120"/>
      <c r="H49" s="120"/>
      <c r="I49" s="120"/>
      <c r="J49" s="31"/>
      <c r="K49" s="31"/>
    </row>
    <row r="50" spans="1:11" x14ac:dyDescent="0.25">
      <c r="A50" s="121"/>
      <c r="B50" s="121"/>
      <c r="C50" s="121"/>
      <c r="D50" s="121"/>
      <c r="E50" s="121"/>
      <c r="F50" s="121"/>
      <c r="G50" s="121"/>
      <c r="H50" s="121"/>
      <c r="I50" s="121"/>
    </row>
    <row r="51" spans="1:11" x14ac:dyDescent="0.25">
      <c r="A51" s="122"/>
      <c r="B51" s="122"/>
      <c r="C51" s="122"/>
      <c r="D51" s="122"/>
      <c r="E51" s="122"/>
      <c r="F51" s="122"/>
      <c r="G51" s="122"/>
      <c r="H51" s="122"/>
      <c r="I51" s="122"/>
    </row>
    <row r="52" spans="1:11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</row>
    <row r="53" spans="1:11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</row>
    <row r="54" spans="1:11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</row>
    <row r="55" spans="1:11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</row>
    <row r="56" spans="1:11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</row>
    <row r="57" spans="1:11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</row>
    <row r="58" spans="1:11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</row>
    <row r="59" spans="1:11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</row>
    <row r="60" spans="1:11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</row>
    <row r="61" spans="1:11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</row>
    <row r="62" spans="1:1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</row>
    <row r="63" spans="1:11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</row>
    <row r="64" spans="1:11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</row>
    <row r="65" spans="1:11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</row>
    <row r="66" spans="1:11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</row>
    <row r="67" spans="1:11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</row>
    <row r="68" spans="1:11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</row>
    <row r="69" spans="1:11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</row>
    <row r="70" spans="1:11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</row>
    <row r="71" spans="1:11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</row>
    <row r="72" spans="1:11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</row>
    <row r="73" spans="1:11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</row>
    <row r="74" spans="1:11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</row>
  </sheetData>
  <mergeCells count="49">
    <mergeCell ref="A49:I51"/>
    <mergeCell ref="A40:B42"/>
    <mergeCell ref="F40:I42"/>
    <mergeCell ref="A43:B45"/>
    <mergeCell ref="F43:I45"/>
    <mergeCell ref="A46:B48"/>
    <mergeCell ref="F46:I48"/>
    <mergeCell ref="A31:B33"/>
    <mergeCell ref="F31:I33"/>
    <mergeCell ref="A34:B36"/>
    <mergeCell ref="F34:I36"/>
    <mergeCell ref="A37:B39"/>
    <mergeCell ref="F37:I39"/>
    <mergeCell ref="A22:B24"/>
    <mergeCell ref="F22:I24"/>
    <mergeCell ref="A25:B27"/>
    <mergeCell ref="F25:I27"/>
    <mergeCell ref="A28:B30"/>
    <mergeCell ref="F28:I30"/>
    <mergeCell ref="A13:B15"/>
    <mergeCell ref="F13:I15"/>
    <mergeCell ref="A16:B18"/>
    <mergeCell ref="F16:I18"/>
    <mergeCell ref="A19:B21"/>
    <mergeCell ref="F19:I21"/>
    <mergeCell ref="A12:B12"/>
    <mergeCell ref="D12:E12"/>
    <mergeCell ref="F12:I12"/>
    <mergeCell ref="A6:B6"/>
    <mergeCell ref="C6:E6"/>
    <mergeCell ref="A7:B7"/>
    <mergeCell ref="C7:E7"/>
    <mergeCell ref="A8:E8"/>
    <mergeCell ref="D9:E9"/>
    <mergeCell ref="F9:G9"/>
    <mergeCell ref="H9:I9"/>
    <mergeCell ref="H10:I10"/>
    <mergeCell ref="C11:E11"/>
    <mergeCell ref="F11:I11"/>
    <mergeCell ref="A2:I2"/>
    <mergeCell ref="A3:B3"/>
    <mergeCell ref="C3:E3"/>
    <mergeCell ref="G3:I3"/>
    <mergeCell ref="A4:B4"/>
    <mergeCell ref="C4:E4"/>
    <mergeCell ref="F4:F8"/>
    <mergeCell ref="G4:I8"/>
    <mergeCell ref="A5:B5"/>
    <mergeCell ref="C5:E5"/>
  </mergeCells>
  <pageMargins left="0.7" right="0.7" top="0.75" bottom="0.75" header="0.3" footer="0.3"/>
  <pageSetup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4:A17"/>
  <sheetViews>
    <sheetView zoomScaleNormal="100" workbookViewId="0">
      <selection activeCell="I11" sqref="I11"/>
    </sheetView>
  </sheetViews>
  <sheetFormatPr defaultRowHeight="15" x14ac:dyDescent="0.25"/>
  <cols>
    <col min="1" max="1" width="33.85546875" bestFit="1" customWidth="1"/>
    <col min="2" max="2" width="12.28515625" bestFit="1" customWidth="1"/>
    <col min="3" max="5" width="9.28515625" bestFit="1" customWidth="1"/>
    <col min="8" max="8" width="9.28515625" bestFit="1" customWidth="1"/>
    <col min="10" max="11" width="9.28515625" bestFit="1" customWidth="1"/>
  </cols>
  <sheetData>
    <row r="14" ht="29.25" customHeight="1" x14ac:dyDescent="0.25"/>
    <row r="17" ht="16.5" customHeight="1" x14ac:dyDescent="0.25"/>
  </sheetData>
  <pageMargins left="0.7" right="0.7" top="0.75" bottom="0.75" header="0.3" footer="0.3"/>
  <pageSetup scale="73" orientation="portrait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Pivot</vt:lpstr>
      <vt:lpstr>Summary</vt:lpstr>
      <vt:lpstr>Qcount</vt:lpstr>
      <vt:lpstr>Filters</vt:lpstr>
      <vt:lpstr>Spread</vt:lpstr>
      <vt:lpstr>HD</vt:lpstr>
      <vt:lpstr>Filters!Print_Area</vt:lpstr>
      <vt:lpstr>Pivot!Print_Area</vt:lpstr>
      <vt:lpstr>Spread!Print_Area</vt:lpstr>
    </vt:vector>
  </TitlesOfParts>
  <Company>U.S. 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lauser</dc:creator>
  <cp:lastModifiedBy>Monge, Mariela</cp:lastModifiedBy>
  <cp:lastPrinted>2024-07-26T19:07:34Z</cp:lastPrinted>
  <dcterms:created xsi:type="dcterms:W3CDTF">2023-05-03T13:30:29Z</dcterms:created>
  <dcterms:modified xsi:type="dcterms:W3CDTF">2024-08-15T14:58:17Z</dcterms:modified>
</cp:coreProperties>
</file>