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Lab\DTRL\WA-61-FINAL DATA\Option 7 FINAL DATA - RLS II Year 2\TO 144 UV Light and Dry Heat Decon\Inoculum Heat Shock and Titer Analysis\2024-08-12_Inocululm Titer Summary - Updated\"/>
    </mc:Choice>
  </mc:AlternateContent>
  <xr:revisionPtr revIDLastSave="0" documentId="13_ncr:1_{E138EE05-B617-4484-BA2C-B0557F4592D7}" xr6:coauthVersionLast="47" xr6:coauthVersionMax="47" xr10:uidLastSave="{00000000-0000-0000-0000-000000000000}"/>
  <bookViews>
    <workbookView xWindow="19575" yWindow="-120" windowWidth="19440" windowHeight="14880" xr2:uid="{00000000-000D-0000-FFFF-FFFF00000000}"/>
  </bookViews>
  <sheets>
    <sheet name="Pivot" sheetId="4" r:id="rId1"/>
    <sheet name="Summary" sheetId="2" r:id="rId2"/>
    <sheet name="Qcount" sheetId="1" r:id="rId3"/>
    <sheet name="Sheet3" sheetId="3" r:id="rId4"/>
  </sheets>
  <calcPr calcId="191029"/>
  <pivotCaches>
    <pivotCache cacheId="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9" i="1" l="1"/>
  <c r="E95" i="1"/>
  <c r="E19" i="2"/>
  <c r="E18" i="2"/>
  <c r="G19" i="2" l="1"/>
  <c r="H19" i="2" s="1"/>
  <c r="G18" i="2"/>
  <c r="H18" i="2" s="1"/>
  <c r="E91" i="1"/>
  <c r="E87" i="1"/>
  <c r="E83" i="1"/>
  <c r="E17" i="2"/>
  <c r="E15" i="2"/>
  <c r="E16" i="2"/>
  <c r="G15" i="2" l="1"/>
  <c r="H15" i="2" s="1"/>
  <c r="G17" i="2"/>
  <c r="H17" i="2" s="1"/>
  <c r="G16" i="2"/>
  <c r="H16" i="2" s="1"/>
  <c r="E79" i="1" l="1"/>
  <c r="E75" i="1"/>
  <c r="D71" i="1"/>
  <c r="E11" i="2" s="1"/>
  <c r="D70" i="1"/>
  <c r="E12" i="2" s="1"/>
  <c r="E69" i="1"/>
  <c r="E65" i="1"/>
  <c r="E61" i="1"/>
  <c r="E57" i="1"/>
  <c r="E53" i="1"/>
  <c r="E49" i="1"/>
  <c r="E45" i="1"/>
  <c r="E25" i="1"/>
  <c r="E9" i="1"/>
  <c r="E8" i="2"/>
  <c r="E5" i="2"/>
  <c r="E9" i="2"/>
  <c r="E7" i="2"/>
  <c r="E10" i="2"/>
  <c r="E3" i="2"/>
  <c r="E14" i="2"/>
  <c r="E13" i="2"/>
  <c r="E4" i="2"/>
  <c r="E6" i="2"/>
  <c r="G14" i="2" l="1"/>
  <c r="H14" i="2" s="1"/>
  <c r="G13" i="2"/>
  <c r="H13" i="2" s="1"/>
  <c r="G11" i="2"/>
  <c r="H11" i="2" s="1"/>
  <c r="G12" i="2"/>
  <c r="H12" i="2" s="1"/>
  <c r="G10" i="2"/>
  <c r="H10" i="2" s="1"/>
  <c r="G9" i="2"/>
  <c r="H9" i="2" s="1"/>
  <c r="G8" i="2"/>
  <c r="H8" i="2" s="1"/>
  <c r="G7" i="2"/>
  <c r="H7" i="2" s="1"/>
  <c r="G6" i="2"/>
  <c r="H6" i="2" s="1"/>
  <c r="G5" i="2"/>
  <c r="H5" i="2" s="1"/>
  <c r="E21" i="1"/>
  <c r="E13" i="1"/>
  <c r="E17" i="1"/>
  <c r="E41" i="1" l="1"/>
  <c r="E29" i="1"/>
  <c r="E33" i="1"/>
  <c r="E37" i="1"/>
  <c r="E2" i="2"/>
  <c r="G4" i="2" l="1"/>
  <c r="H4" i="2" s="1"/>
  <c r="G3" i="2"/>
  <c r="H3" i="2" s="1"/>
  <c r="G2" i="2"/>
  <c r="H2" i="2" l="1"/>
</calcChain>
</file>

<file path=xl/sharedStrings.xml><?xml version="1.0" encoding="utf-8"?>
<sst xmlns="http://schemas.openxmlformats.org/spreadsheetml/2006/main" count="236" uniqueCount="66">
  <si>
    <t>SCAN1200, version 8.4.1.0 v3.4</t>
  </si>
  <si>
    <t>Operator name :</t>
  </si>
  <si>
    <t>lauser</t>
  </si>
  <si>
    <t>Date:</t>
  </si>
  <si>
    <t>Sample N°</t>
  </si>
  <si>
    <t>Count</t>
  </si>
  <si>
    <t>Dilution</t>
  </si>
  <si>
    <t>CFU/mL</t>
  </si>
  <si>
    <t>--- Average ---</t>
  </si>
  <si>
    <t>144-BP-MesaLab-Stock Inoculum-1</t>
  </si>
  <si>
    <t>144-BP-MesaLab-Stock Inoculum-2</t>
  </si>
  <si>
    <t>144-BP-MesaLab-Stock Inoculum-3</t>
  </si>
  <si>
    <t>QC Blank Plate</t>
  </si>
  <si>
    <t>%RSD</t>
  </si>
  <si>
    <t>Sample IDs</t>
  </si>
  <si>
    <r>
      <rPr>
        <b/>
        <sz val="11"/>
        <color theme="1"/>
        <rFont val="Calibri"/>
        <family val="2"/>
        <scheme val="minor"/>
      </rPr>
      <t xml:space="preserve">Inoculum Preparation:  </t>
    </r>
    <r>
      <rPr>
        <sz val="11"/>
        <color theme="1"/>
        <rFont val="Calibri"/>
        <family val="2"/>
        <scheme val="minor"/>
      </rPr>
      <t xml:space="preserve">2 mL of Tube# 3 spores suspended on 3/27/23 were centrifuged at 3500 </t>
    </r>
    <r>
      <rPr>
        <i/>
        <sz val="11"/>
        <color theme="1"/>
        <rFont val="Calibri"/>
        <family val="2"/>
        <scheme val="minor"/>
      </rPr>
      <t>x g</t>
    </r>
    <r>
      <rPr>
        <sz val="11"/>
        <color theme="1"/>
        <rFont val="Calibri"/>
        <family val="2"/>
        <scheme val="minor"/>
      </rPr>
      <t xml:space="preserve"> for 15 minutes. Supernanant was removed and spores were resuspended in 40% EtOH (4 mL molecular grade EtOH and 6 mL filter sterile diH2O). </t>
    </r>
  </si>
  <si>
    <r>
      <t xml:space="preserve">Lypholized Spore Resuspension Information: </t>
    </r>
    <r>
      <rPr>
        <sz val="11"/>
        <color theme="1"/>
        <rFont val="Calibri"/>
        <family val="2"/>
        <scheme val="minor"/>
      </rPr>
      <t xml:space="preserve">Tube 3 was re-suspended by spinning down the dry spores at 3,500 x </t>
    </r>
    <r>
      <rPr>
        <i/>
        <sz val="11"/>
        <color theme="1"/>
        <rFont val="Calibri"/>
        <family val="2"/>
        <scheme val="minor"/>
      </rPr>
      <t>g</t>
    </r>
    <r>
      <rPr>
        <sz val="11"/>
        <color theme="1"/>
        <rFont val="Calibri"/>
        <family val="2"/>
        <scheme val="minor"/>
      </rPr>
      <t xml:space="preserve"> for 5 minutes. After, which, 10 mL of PBST was added to the lypholized spores. Heat Shock Analysis and Titer Check was performed on 3/28/2023; Briefly, Heat Shock Analysis was performed by diluting stock to 1e4-1e5 CFU/ml in triplicate and heat treating at 80°C for 20 minutes. </t>
    </r>
  </si>
  <si>
    <r>
      <t xml:space="preserve">Bulk Spore Stock Allocation Information: </t>
    </r>
    <r>
      <rPr>
        <sz val="11"/>
        <color theme="1"/>
        <rFont val="Calibri"/>
        <family val="2"/>
        <scheme val="minor"/>
      </rPr>
      <t>Allocation of dry spore stock was conducted inside the glove box located in lab H122 on 2021-08-23.</t>
    </r>
  </si>
  <si>
    <r>
      <t xml:space="preserve">Bulk Spore Receipt and Storage Information: </t>
    </r>
    <r>
      <rPr>
        <sz val="11"/>
        <color theme="1"/>
        <rFont val="Calibri"/>
        <family val="2"/>
        <scheme val="minor"/>
      </rPr>
      <t>The bulk dry spore stock container was received in a plastic bag, which was not removed and placed in a plastic bin with Drierite spread in the bottom of the bin. The bin was closed and the top was sealed with plastic wrap. The bin was stored at room temperature in lab E390 until spore allocation into smaller aliquots.</t>
    </r>
  </si>
  <si>
    <r>
      <rPr>
        <b/>
        <sz val="11"/>
        <color theme="1"/>
        <rFont val="Calibri"/>
        <family val="2"/>
        <scheme val="minor"/>
      </rPr>
      <t>Bulk Spore Stock Information:</t>
    </r>
    <r>
      <rPr>
        <sz val="11"/>
        <color theme="1"/>
        <rFont val="Calibri"/>
        <family val="2"/>
        <scheme val="minor"/>
      </rPr>
      <t xml:space="preserve"> Bulk dry spore stock were received from US Army DEVCOM Chemical Biological Center, Edgewood, MD (Michael H. Kim, PhD) on 5/21/2021. The container for the bulk dry spore stock was labeled with the following information: "59 g BG 1% R202 added but not milled, 5/17/2021". Additionally, an e-mail on 5/24/2021 from MHK to WC informed us that the titer for this dry spore stock should be 1.01 x 10^12 CFU/g.</t>
    </r>
  </si>
  <si>
    <t>Organism</t>
  </si>
  <si>
    <r>
      <rPr>
        <i/>
        <sz val="11"/>
        <color theme="1"/>
        <rFont val="Calibri"/>
        <family val="2"/>
        <scheme val="minor"/>
      </rPr>
      <t>Bacillus atrophaeus</t>
    </r>
    <r>
      <rPr>
        <sz val="11"/>
        <color theme="1"/>
        <rFont val="Calibri"/>
        <family val="2"/>
        <scheme val="minor"/>
      </rPr>
      <t xml:space="preserve"> var. </t>
    </r>
    <r>
      <rPr>
        <i/>
        <sz val="11"/>
        <color theme="1"/>
        <rFont val="Calibri"/>
        <family val="2"/>
        <scheme val="minor"/>
      </rPr>
      <t>globigii</t>
    </r>
  </si>
  <si>
    <t>Bacillus pumilus</t>
  </si>
  <si>
    <t>Bacillus atrophaeus var. globigii</t>
  </si>
  <si>
    <t>Inoculum Deposition (CFU/coupon)</t>
  </si>
  <si>
    <t>Inoculum Deposition Volume (mL)</t>
  </si>
  <si>
    <t>Inoculum Deposition (Log CFU/coupon)</t>
  </si>
  <si>
    <t xml:space="preserve"> </t>
  </si>
  <si>
    <t>Average of Inoculum Deposition                                           (CFU/coupon)</t>
  </si>
  <si>
    <t>Inoculum Stock Titer (CFU/mL)</t>
  </si>
  <si>
    <t>144-Bg-E7-40EtOHDI-Inoculum</t>
  </si>
  <si>
    <t>144-Bg-E6-40EtOHDI-Inoculum</t>
  </si>
  <si>
    <t>144-Bg-E8-40EtOHDI-Inoculum</t>
  </si>
  <si>
    <t>Approximate Titer</t>
  </si>
  <si>
    <t>E7/Coupon</t>
  </si>
  <si>
    <t>E6/Coupon</t>
  </si>
  <si>
    <t>E8/Coupon</t>
  </si>
  <si>
    <t>144-Bg-E5-40EtOHDI-Inoculum</t>
  </si>
  <si>
    <t>E5/Coupon</t>
  </si>
  <si>
    <t>144-Bp-E6-40EtOHDI-Inoculum</t>
  </si>
  <si>
    <t>144-SAFR-E6-40EtOHDI-Inoculum</t>
  </si>
  <si>
    <r>
      <t xml:space="preserve">Bacillus pumilus </t>
    </r>
    <r>
      <rPr>
        <sz val="11"/>
        <color theme="1"/>
        <rFont val="Calibri"/>
        <family val="2"/>
        <scheme val="minor"/>
      </rPr>
      <t>SAFR-032</t>
    </r>
  </si>
  <si>
    <t>144-BpSAFR-Stock Inoculum-NHT-1-Titer</t>
  </si>
  <si>
    <t>144-BpSAFR-Stock Inoculum-NHT-2-Titer</t>
  </si>
  <si>
    <t>144-BpSAFR-Stock Inoculum-NHT-3-Titer</t>
  </si>
  <si>
    <t>144-Bc-Stock Inoculum-NHT-1-Titer</t>
  </si>
  <si>
    <t>144-Bc-Stock Inoculum-NHT-2-Titer</t>
  </si>
  <si>
    <t>144-Bc-Stock Inoculum-NHT-3-Titer</t>
  </si>
  <si>
    <t>144-BpSAFR-Stock Inoculum</t>
  </si>
  <si>
    <t>144-Bc-Stock Inoculum</t>
  </si>
  <si>
    <t>Bacillus pumilus SAFR-032</t>
  </si>
  <si>
    <t>Average of Inoculum Deposition                         (Log CFU/coupon)</t>
  </si>
  <si>
    <t>144-SAFR-E5-40EtOHDI-Inoculum</t>
  </si>
  <si>
    <t>144-BG-E4-40EtOH-Inoculum</t>
  </si>
  <si>
    <t>E4/Coupon</t>
  </si>
  <si>
    <r>
      <t xml:space="preserve">Bacillus </t>
    </r>
    <r>
      <rPr>
        <sz val="11"/>
        <color theme="1"/>
        <rFont val="Calibri"/>
        <family val="2"/>
        <scheme val="minor"/>
      </rPr>
      <t>spp. (ATCC 29669)</t>
    </r>
    <r>
      <rPr>
        <i/>
        <sz val="11"/>
        <color theme="1"/>
        <rFont val="Calibri"/>
        <family val="2"/>
        <scheme val="minor"/>
      </rPr>
      <t xml:space="preserve"> - Do Not Use</t>
    </r>
  </si>
  <si>
    <t>Bacillus spp. (ATCC 29669) - Do Not Use</t>
  </si>
  <si>
    <t>MesaLab</t>
  </si>
  <si>
    <t>BioLab</t>
  </si>
  <si>
    <t>Source</t>
  </si>
  <si>
    <t>Honeybee Robotics</t>
  </si>
  <si>
    <t>144-SAFR32-Honeybee-Stock-Inoculum-Titer-1</t>
  </si>
  <si>
    <t>144-SAFR32-Honeybee-Stock-Inoculum-Titer-2</t>
  </si>
  <si>
    <t>144-SAFR32-Honeybee-Stock-Inoculum-Titer-3</t>
  </si>
  <si>
    <t>144-SAFR-E6-EtOH-Inoculum</t>
  </si>
  <si>
    <t>144-SAFR-E5-EtOH-Inoculum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</si>
</sst>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27">
    <xf numFmtId="0" fontId="0" fillId="0" borderId="0" xfId="0"/>
    <xf numFmtId="14" fontId="0" fillId="0" borderId="0" xfId="0" applyNumberFormat="1"/>
    <xf numFmtId="11" fontId="0" fillId="0" borderId="0" xfId="0" applyNumberFormat="1"/>
    <xf numFmtId="0" fontId="0" fillId="0" borderId="0" xfId="0" applyAlignment="1">
      <alignment wrapText="1"/>
    </xf>
    <xf numFmtId="19" fontId="0" fillId="0" borderId="0" xfId="0" applyNumberFormat="1"/>
    <xf numFmtId="10" fontId="0" fillId="0" borderId="0" xfId="0" applyNumberFormat="1"/>
    <xf numFmtId="164" fontId="0" fillId="0" borderId="0" xfId="0" applyNumberFormat="1"/>
    <xf numFmtId="0" fontId="2" fillId="0" borderId="0" xfId="0" applyFont="1"/>
    <xf numFmtId="0" fontId="1" fillId="0" borderId="0" xfId="0" applyFont="1" applyAlignment="1">
      <alignment wrapText="1"/>
    </xf>
    <xf numFmtId="11" fontId="0" fillId="0" borderId="0" xfId="0" applyNumberFormat="1" applyAlignment="1">
      <alignment horizontal="center"/>
    </xf>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0" fontId="0" fillId="0" borderId="0" xfId="0" pivotButton="1" applyAlignment="1">
      <alignment vertical="center" wrapText="1"/>
    </xf>
    <xf numFmtId="0" fontId="0" fillId="0" borderId="0" xfId="0" applyAlignment="1">
      <alignment vertical="center" wrapText="1"/>
    </xf>
    <xf numFmtId="0" fontId="0" fillId="0" borderId="0" xfId="0" pivotButton="1"/>
    <xf numFmtId="0" fontId="0" fillId="0" borderId="0" xfId="0" applyAlignment="1">
      <alignment horizontal="left" indent="1"/>
    </xf>
    <xf numFmtId="165" fontId="0" fillId="0" borderId="0" xfId="0" applyNumberFormat="1"/>
    <xf numFmtId="2" fontId="0" fillId="0" borderId="0" xfId="0" applyNumberFormat="1"/>
    <xf numFmtId="0" fontId="0" fillId="0" borderId="0" xfId="0" applyAlignment="1">
      <alignment horizontal="left"/>
    </xf>
    <xf numFmtId="0" fontId="0" fillId="0" borderId="0" xfId="0" applyAlignment="1">
      <alignment horizontal="left" indent="2"/>
    </xf>
    <xf numFmtId="0" fontId="2" fillId="0" borderId="0" xfId="0" applyFont="1" applyAlignment="1">
      <alignment horizontal="left" inden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0" fillId="0" borderId="0" xfId="0" applyAlignment="1">
      <alignment horizontal="left" wrapText="1"/>
    </xf>
    <xf numFmtId="9" fontId="0" fillId="0" borderId="0" xfId="1" applyFont="1"/>
  </cellXfs>
  <cellStyles count="2">
    <cellStyle name="Normal" xfId="0" builtinId="0"/>
    <cellStyle name="Percent" xfId="1" builtinId="5"/>
  </cellStyles>
  <dxfs count="26">
    <dxf>
      <fill>
        <patternFill patternType="solid">
          <bgColor rgb="FFFFFF00"/>
        </patternFill>
      </fill>
    </dxf>
    <dxf>
      <fill>
        <patternFill patternType="none">
          <fgColor indexed="64"/>
          <bgColor indexed="65"/>
        </patternFill>
      </fill>
    </dxf>
    <dxf>
      <fill>
        <patternFill patternType="solid">
          <bgColor rgb="FFFFFF00"/>
        </patternFill>
      </fill>
    </dxf>
    <dxf>
      <fill>
        <patternFill patternType="none">
          <fgColor indexed="64"/>
          <bgColor indexed="65"/>
        </patternFill>
      </fill>
    </dxf>
    <dxf>
      <fill>
        <patternFill patternType="solid">
          <bgColor rgb="FFFFFF00"/>
        </patternFill>
      </fill>
    </dxf>
    <dxf>
      <fill>
        <patternFill patternType="none">
          <fgColor indexed="64"/>
          <bgColor indexed="65"/>
        </patternFill>
      </fill>
    </dxf>
    <dxf>
      <fill>
        <patternFill patternType="solid">
          <bgColor rgb="FFFFFF00"/>
        </patternFill>
      </fill>
    </dxf>
    <dxf>
      <fill>
        <patternFill patternType="none">
          <fgColor indexed="64"/>
          <bgColor indexed="65"/>
        </patternFill>
      </fill>
    </dxf>
    <dxf>
      <alignment wrapText="1"/>
    </dxf>
    <dxf>
      <alignment wrapText="1"/>
    </dxf>
    <dxf>
      <alignment horizontal="center"/>
    </dxf>
    <dxf>
      <font>
        <i/>
      </font>
    </dxf>
    <dxf>
      <font>
        <i/>
      </font>
    </dxf>
    <dxf>
      <alignment vertic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vertical="center"/>
    </dxf>
    <dxf>
      <alignment vertical="center"/>
    </dxf>
    <dxf>
      <font>
        <i/>
      </font>
    </dxf>
    <dxf>
      <font>
        <i/>
      </font>
    </dxf>
    <dxf>
      <alignment horizontal="center"/>
    </dxf>
    <dxf>
      <alignment wrapText="1"/>
    </dxf>
    <dxf>
      <alignment wrapText="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onge, Mariela" refreshedDate="45517.481165740741" createdVersion="8" refreshedVersion="8" minRefreshableVersion="3" recordCount="18" xr:uid="{A9489FD7-F35A-4334-980C-963E071A04E4}">
  <cacheSource type="worksheet">
    <worksheetSource ref="A1:H19" sheet="Summary"/>
  </cacheSource>
  <cacheFields count="8">
    <cacheField name="Sample IDs" numFmtId="0">
      <sharedItems/>
    </cacheField>
    <cacheField name="Source" numFmtId="0">
      <sharedItems count="3">
        <s v="MesaLab"/>
        <s v="BioLab"/>
        <s v="Honeybee Robotics"/>
      </sharedItems>
    </cacheField>
    <cacheField name="Organism" numFmtId="0">
      <sharedItems count="4">
        <s v="Bacillus pumilus"/>
        <s v="Bacillus atrophaeus var. globigii"/>
        <s v="Bacillus pumilus SAFR-032"/>
        <s v="Bacillus spp. (ATCC 29669) - Do Not Use"/>
      </sharedItems>
    </cacheField>
    <cacheField name="Approximate Titer" numFmtId="0">
      <sharedItems count="5">
        <s v="E7/Coupon"/>
        <s v="E6/Coupon"/>
        <s v="E5/Coupon"/>
        <s v="E8/Coupon"/>
        <s v="E4/Coupon"/>
      </sharedItems>
    </cacheField>
    <cacheField name="Inoculum Stock Titer (CFU/mL)" numFmtId="11">
      <sharedItems containsSemiMixedTypes="0" containsString="0" containsNumber="1" containsInteger="1" minValue="522500" maxValue="4471000000"/>
    </cacheField>
    <cacheField name="Inoculum Deposition Volume (mL)" numFmtId="0">
      <sharedItems containsSemiMixedTypes="0" containsString="0" containsNumber="1" minValue="0.01" maxValue="0.01"/>
    </cacheField>
    <cacheField name="Inoculum Deposition (CFU/coupon)" numFmtId="11">
      <sharedItems containsSemiMixedTypes="0" containsString="0" containsNumber="1" containsInteger="1" minValue="5225" maxValue="44710000"/>
    </cacheField>
    <cacheField name="Inoculum Deposition (Log CFU/coupon)" numFmtId="164">
      <sharedItems containsSemiMixedTypes="0" containsString="0" containsNumber="1" minValue="3.7180862947830917" maxValue="7.65040466986803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44-BP-MesaLab-Stock Inoculum-1"/>
    <x v="0"/>
    <x v="0"/>
    <x v="0"/>
    <n v="885000000"/>
    <n v="0.01"/>
    <n v="8850000"/>
    <n v="6.9469432706978251"/>
  </r>
  <r>
    <s v="144-BP-MesaLab-Stock Inoculum-2"/>
    <x v="0"/>
    <x v="0"/>
    <x v="0"/>
    <n v="953300000"/>
    <n v="0.01"/>
    <n v="9533000"/>
    <n v="6.9792295930221551"/>
  </r>
  <r>
    <s v="144-BP-MesaLab-Stock Inoculum-3"/>
    <x v="0"/>
    <x v="0"/>
    <x v="0"/>
    <n v="698300000"/>
    <n v="0.01"/>
    <n v="6983000"/>
    <n v="6.8440420420410168"/>
  </r>
  <r>
    <s v="144-Bp-E6-40EtOHDI-Inoculum"/>
    <x v="1"/>
    <x v="1"/>
    <x v="1"/>
    <n v="110900000"/>
    <n v="0.01"/>
    <n v="1109000"/>
    <n v="6.0449315461491597"/>
  </r>
  <r>
    <s v="144-Bg-E5-40EtOHDI-Inoculum"/>
    <x v="1"/>
    <x v="1"/>
    <x v="2"/>
    <n v="6082000"/>
    <n v="0.01"/>
    <n v="60820"/>
    <n v="4.7840464158081133"/>
  </r>
  <r>
    <s v="144-Bg-E6-40EtOHDI-Inoculum"/>
    <x v="1"/>
    <x v="1"/>
    <x v="1"/>
    <n v="61470000"/>
    <n v="0.01"/>
    <n v="614700"/>
    <n v="5.7886632131208575"/>
  </r>
  <r>
    <s v="144-Bg-E7-40EtOHDI-Inoculum"/>
    <x v="1"/>
    <x v="1"/>
    <x v="0"/>
    <n v="546400000"/>
    <n v="0.01"/>
    <n v="5464000"/>
    <n v="6.7375106906734761"/>
  </r>
  <r>
    <s v="144-Bg-E8-40EtOHDI-Inoculum"/>
    <x v="1"/>
    <x v="1"/>
    <x v="3"/>
    <n v="4471000000"/>
    <n v="0.01"/>
    <n v="44710000"/>
    <n v="7.6504046698680321"/>
  </r>
  <r>
    <s v="144-SAFR-E6-40EtOHDI-Inoculum"/>
    <x v="0"/>
    <x v="2"/>
    <x v="1"/>
    <n v="202100000"/>
    <n v="0.01"/>
    <n v="2021000"/>
    <n v="6.3055663135153042"/>
  </r>
  <r>
    <s v="144-BpSAFR-Stock Inoculum"/>
    <x v="0"/>
    <x v="2"/>
    <x v="0"/>
    <n v="1243000000"/>
    <n v="0.01"/>
    <n v="12430000"/>
    <n v="7.0944711286416444"/>
  </r>
  <r>
    <s v="144-Bc-Stock Inoculum"/>
    <x v="0"/>
    <x v="3"/>
    <x v="1"/>
    <n v="74810000"/>
    <n v="0.01"/>
    <n v="748100"/>
    <n v="5.873959654743353"/>
  </r>
  <r>
    <s v="144-SAFR-E5-40EtOHDI-Inoculum"/>
    <x v="0"/>
    <x v="2"/>
    <x v="2"/>
    <n v="20630000"/>
    <n v="0.01"/>
    <n v="206300"/>
    <n v="5.314499227973152"/>
  </r>
  <r>
    <s v="144-BG-E4-40EtOH-Inoculum"/>
    <x v="1"/>
    <x v="1"/>
    <x v="4"/>
    <n v="522500"/>
    <n v="0.01"/>
    <n v="5225"/>
    <n v="3.7180862947830917"/>
  </r>
  <r>
    <s v="144-SAFR32-Honeybee-Stock-Inoculum-Titer-1"/>
    <x v="2"/>
    <x v="2"/>
    <x v="0"/>
    <n v="2400000000"/>
    <n v="0.01"/>
    <n v="24000000"/>
    <n v="7.3802112417116064"/>
  </r>
  <r>
    <s v="144-SAFR32-Honeybee-Stock-Inoculum-Titer-2"/>
    <x v="2"/>
    <x v="2"/>
    <x v="0"/>
    <n v="3057000000"/>
    <n v="0.01"/>
    <n v="30570000"/>
    <n v="7.485295438726089"/>
  </r>
  <r>
    <s v="144-SAFR32-Honeybee-Stock-Inoculum-Titer-3"/>
    <x v="2"/>
    <x v="2"/>
    <x v="0"/>
    <n v="2917000000"/>
    <n v="0.01"/>
    <n v="29170000"/>
    <n v="7.4649364291217326"/>
  </r>
  <r>
    <s v="144-SAFR-E6-EtOH-Inoculum"/>
    <x v="2"/>
    <x v="2"/>
    <x v="1"/>
    <n v="230300000"/>
    <n v="0.01"/>
    <n v="2303000"/>
    <n v="6.3622939379642309"/>
  </r>
  <r>
    <s v="144-SAFR-E5-EtOH-Inoculum"/>
    <x v="2"/>
    <x v="2"/>
    <x v="2"/>
    <n v="14020000"/>
    <n v="0.01"/>
    <n v="140200"/>
    <n v="5.14674801363064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8317FE-7F31-4D0B-ABE8-0CDBA4572338}" name="PivotTable1" cacheId="4" applyNumberFormats="0" applyBorderFormats="0" applyFontFormats="0" applyPatternFormats="0" applyAlignmentFormats="0" applyWidthHeightFormats="1" dataCaption=" " updatedVersion="8" minRefreshableVersion="3" useAutoFormatting="1" rowGrandTotals="0" colGrandTotals="0" itemPrintTitles="1" createdVersion="8" indent="0" outline="1" outlineData="1" multipleFieldFilters="0" rowHeaderCaption=" ">
  <location ref="A2:C24" firstHeaderRow="1" firstDataRow="2" firstDataCol="1"/>
  <pivotFields count="8">
    <pivotField showAll="0" defaultSubtotal="0"/>
    <pivotField axis="axisRow" subtotalTop="0" showAll="0" defaultSubtotal="0">
      <items count="3">
        <item x="1"/>
        <item x="2"/>
        <item x="0"/>
      </items>
    </pivotField>
    <pivotField axis="axisRow" subtotalTop="0" showAll="0" defaultSubtotal="0">
      <items count="4">
        <item x="1"/>
        <item x="0"/>
        <item x="2"/>
        <item x="3"/>
      </items>
    </pivotField>
    <pivotField axis="axisRow" showAll="0" defaultSubtotal="0">
      <items count="5">
        <item x="4"/>
        <item x="2"/>
        <item x="1"/>
        <item x="0"/>
        <item x="3"/>
      </items>
    </pivotField>
    <pivotField numFmtId="11" showAll="0" defaultSubtotal="0"/>
    <pivotField subtotalTop="0" showAll="0" defaultSubtotal="0"/>
    <pivotField dataField="1" numFmtId="11" subtotalTop="0" showAll="0" defaultSubtotal="0"/>
    <pivotField dataField="1" numFmtId="164" subtotalTop="0" showAll="0" defaultSubtotal="0"/>
  </pivotFields>
  <rowFields count="3">
    <field x="1"/>
    <field x="2"/>
    <field x="3"/>
  </rowFields>
  <rowItems count="21">
    <i>
      <x/>
    </i>
    <i r="1">
      <x/>
    </i>
    <i r="2">
      <x/>
    </i>
    <i r="2">
      <x v="1"/>
    </i>
    <i r="2">
      <x v="2"/>
    </i>
    <i r="2">
      <x v="3"/>
    </i>
    <i r="2">
      <x v="4"/>
    </i>
    <i>
      <x v="1"/>
    </i>
    <i r="1">
      <x v="2"/>
    </i>
    <i r="2">
      <x v="1"/>
    </i>
    <i r="2">
      <x v="2"/>
    </i>
    <i r="2">
      <x v="3"/>
    </i>
    <i>
      <x v="2"/>
    </i>
    <i r="1">
      <x v="1"/>
    </i>
    <i r="2">
      <x v="3"/>
    </i>
    <i r="1">
      <x v="2"/>
    </i>
    <i r="2">
      <x v="1"/>
    </i>
    <i r="2">
      <x v="2"/>
    </i>
    <i r="2">
      <x v="3"/>
    </i>
    <i r="1">
      <x v="3"/>
    </i>
    <i r="2">
      <x v="2"/>
    </i>
  </rowItems>
  <colFields count="1">
    <field x="-2"/>
  </colFields>
  <colItems count="2">
    <i>
      <x/>
    </i>
    <i i="1">
      <x v="1"/>
    </i>
  </colItems>
  <dataFields count="2">
    <dataField name="Average of Inoculum Deposition                                           (CFU/coupon)" fld="6" subtotal="average" baseField="1" baseItem="0" numFmtId="165"/>
    <dataField name="Average of Inoculum Deposition                         (Log CFU/coupon)" fld="7" subtotal="average" baseField="1" baseItem="0" numFmtId="164"/>
  </dataFields>
  <formats count="11">
    <format dxfId="25">
      <pivotArea field="2" type="button" dataOnly="0" labelOnly="1" outline="0" axis="axisRow" fieldPosition="1"/>
    </format>
    <format dxfId="24">
      <pivotArea dataOnly="0" labelOnly="1" outline="0" fieldPosition="0">
        <references count="1">
          <reference field="4294967294" count="2">
            <x v="0"/>
            <x v="1"/>
          </reference>
        </references>
      </pivotArea>
    </format>
    <format dxfId="23">
      <pivotArea outline="0" collapsedLevelsAreSubtotals="1" fieldPosition="0"/>
    </format>
    <format dxfId="22">
      <pivotArea dataOnly="0" labelOnly="1" fieldPosition="0">
        <references count="1">
          <reference field="2" count="1">
            <x v="1"/>
          </reference>
        </references>
      </pivotArea>
    </format>
    <format dxfId="21">
      <pivotArea dataOnly="0" labelOnly="1" fieldPosition="0">
        <references count="1">
          <reference field="2" count="1">
            <x v="0"/>
          </reference>
        </references>
      </pivotArea>
    </format>
    <format dxfId="20">
      <pivotArea field="2" type="button" dataOnly="0" labelOnly="1" outline="0" axis="axisRow" fieldPosition="1"/>
    </format>
    <format dxfId="19">
      <pivotArea dataOnly="0" labelOnly="1" outline="0" fieldPosition="0">
        <references count="1">
          <reference field="4294967294" count="2">
            <x v="0"/>
            <x v="1"/>
          </reference>
        </references>
      </pivotArea>
    </format>
    <format dxfId="7">
      <pivotArea collapsedLevelsAreSubtotals="1" fieldPosition="0">
        <references count="3">
          <reference field="1" count="1" selected="0">
            <x v="0"/>
          </reference>
          <reference field="2" count="1" selected="0">
            <x v="0"/>
          </reference>
          <reference field="3" count="1">
            <x v="2"/>
          </reference>
        </references>
      </pivotArea>
    </format>
    <format dxfId="5">
      <pivotArea dataOnly="0" labelOnly="1" fieldPosition="0">
        <references count="3">
          <reference field="1" count="1" selected="0">
            <x v="0"/>
          </reference>
          <reference field="2" count="1" selected="0">
            <x v="0"/>
          </reference>
          <reference field="3" count="1">
            <x v="2"/>
          </reference>
        </references>
      </pivotArea>
    </format>
    <format dxfId="3">
      <pivotArea collapsedLevelsAreSubtotals="1" fieldPosition="0">
        <references count="3">
          <reference field="1" count="1" selected="0">
            <x v="1"/>
          </reference>
          <reference field="2" count="1" selected="0">
            <x v="2"/>
          </reference>
          <reference field="3" count="2">
            <x v="2"/>
            <x v="3"/>
          </reference>
        </references>
      </pivotArea>
    </format>
    <format dxfId="1">
      <pivotArea dataOnly="0" labelOnly="1" fieldPosition="0">
        <references count="3">
          <reference field="1" count="1" selected="0">
            <x v="1"/>
          </reference>
          <reference field="2" count="1" selected="0">
            <x v="2"/>
          </reference>
          <reference field="3" count="2">
            <x v="2"/>
            <x v="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4"/>
  <sheetViews>
    <sheetView tabSelected="1" workbookViewId="0">
      <selection activeCell="D15" sqref="D15"/>
    </sheetView>
  </sheetViews>
  <sheetFormatPr defaultRowHeight="15" x14ac:dyDescent="0.25"/>
  <cols>
    <col min="1" max="1" width="39.85546875" bestFit="1" customWidth="1"/>
    <col min="2" max="3" width="19.5703125" bestFit="1" customWidth="1"/>
    <col min="4" max="4" width="19.42578125" customWidth="1"/>
    <col min="5" max="5" width="21.42578125" bestFit="1" customWidth="1"/>
  </cols>
  <sheetData>
    <row r="2" spans="1:6" s="3" customFormat="1" x14ac:dyDescent="0.25">
      <c r="A2"/>
      <c r="B2" s="15" t="s">
        <v>27</v>
      </c>
      <c r="C2"/>
      <c r="D2"/>
    </row>
    <row r="3" spans="1:6" ht="45" x14ac:dyDescent="0.25">
      <c r="A3" s="13" t="s">
        <v>27</v>
      </c>
      <c r="B3" s="14" t="s">
        <v>28</v>
      </c>
      <c r="C3" s="14" t="s">
        <v>51</v>
      </c>
    </row>
    <row r="4" spans="1:6" x14ac:dyDescent="0.25">
      <c r="A4" s="19" t="s">
        <v>58</v>
      </c>
      <c r="B4" s="11"/>
      <c r="C4" s="12"/>
    </row>
    <row r="5" spans="1:6" x14ac:dyDescent="0.25">
      <c r="A5" s="21" t="s">
        <v>23</v>
      </c>
      <c r="B5" s="11"/>
      <c r="C5" s="12"/>
    </row>
    <row r="6" spans="1:6" x14ac:dyDescent="0.25">
      <c r="A6" s="20" t="s">
        <v>54</v>
      </c>
      <c r="B6" s="11">
        <v>5225</v>
      </c>
      <c r="C6" s="12">
        <v>3.7180862947830917</v>
      </c>
    </row>
    <row r="7" spans="1:6" x14ac:dyDescent="0.25">
      <c r="A7" s="20" t="s">
        <v>38</v>
      </c>
      <c r="B7" s="11">
        <v>60820</v>
      </c>
      <c r="C7" s="12">
        <v>4.7840464158081133</v>
      </c>
    </row>
    <row r="8" spans="1:6" x14ac:dyDescent="0.25">
      <c r="A8" s="20" t="s">
        <v>35</v>
      </c>
      <c r="B8" s="11">
        <v>861850</v>
      </c>
      <c r="C8" s="12">
        <v>5.9167973796350086</v>
      </c>
      <c r="E8" s="17"/>
      <c r="F8" s="18"/>
    </row>
    <row r="9" spans="1:6" x14ac:dyDescent="0.25">
      <c r="A9" s="20" t="s">
        <v>34</v>
      </c>
      <c r="B9" s="11">
        <v>5464000</v>
      </c>
      <c r="C9" s="12">
        <v>6.7375106906734761</v>
      </c>
    </row>
    <row r="10" spans="1:6" x14ac:dyDescent="0.25">
      <c r="A10" s="20" t="s">
        <v>36</v>
      </c>
      <c r="B10" s="11">
        <v>44710000</v>
      </c>
      <c r="C10" s="12">
        <v>7.6504046698680321</v>
      </c>
    </row>
    <row r="11" spans="1:6" x14ac:dyDescent="0.25">
      <c r="A11" s="19" t="s">
        <v>60</v>
      </c>
      <c r="B11" s="11"/>
      <c r="C11" s="12"/>
    </row>
    <row r="12" spans="1:6" x14ac:dyDescent="0.25">
      <c r="A12" s="16" t="s">
        <v>50</v>
      </c>
      <c r="B12" s="11"/>
      <c r="C12" s="12"/>
      <c r="D12" s="17"/>
      <c r="E12" s="6"/>
    </row>
    <row r="13" spans="1:6" x14ac:dyDescent="0.25">
      <c r="A13" s="20" t="s">
        <v>38</v>
      </c>
      <c r="B13" s="11">
        <v>140200</v>
      </c>
      <c r="C13" s="12">
        <v>5.1467480136306403</v>
      </c>
      <c r="D13" s="17"/>
      <c r="E13" s="6"/>
    </row>
    <row r="14" spans="1:6" x14ac:dyDescent="0.25">
      <c r="A14" s="20" t="s">
        <v>35</v>
      </c>
      <c r="B14" s="11">
        <v>2303000</v>
      </c>
      <c r="C14" s="12">
        <v>6.3622939379642309</v>
      </c>
      <c r="D14" s="17"/>
      <c r="E14" s="6"/>
    </row>
    <row r="15" spans="1:6" x14ac:dyDescent="0.25">
      <c r="A15" s="20" t="s">
        <v>34</v>
      </c>
      <c r="B15" s="11">
        <v>27913333.333333332</v>
      </c>
      <c r="C15" s="12">
        <v>7.4434810365198096</v>
      </c>
    </row>
    <row r="16" spans="1:6" x14ac:dyDescent="0.25">
      <c r="A16" s="19" t="s">
        <v>57</v>
      </c>
      <c r="B16" s="11"/>
      <c r="C16" s="12"/>
    </row>
    <row r="17" spans="1:3" x14ac:dyDescent="0.25">
      <c r="A17" s="21" t="s">
        <v>22</v>
      </c>
      <c r="B17" s="11"/>
      <c r="C17" s="12"/>
    </row>
    <row r="18" spans="1:3" x14ac:dyDescent="0.25">
      <c r="A18" s="20" t="s">
        <v>34</v>
      </c>
      <c r="B18" s="11">
        <v>8455333.333333334</v>
      </c>
      <c r="C18" s="12">
        <v>6.9234049685869996</v>
      </c>
    </row>
    <row r="19" spans="1:3" x14ac:dyDescent="0.25">
      <c r="A19" s="16" t="s">
        <v>50</v>
      </c>
      <c r="B19" s="11"/>
      <c r="C19" s="12"/>
    </row>
    <row r="20" spans="1:3" x14ac:dyDescent="0.25">
      <c r="A20" s="20" t="s">
        <v>38</v>
      </c>
      <c r="B20" s="11">
        <v>206300</v>
      </c>
      <c r="C20" s="12">
        <v>5.314499227973152</v>
      </c>
    </row>
    <row r="21" spans="1:3" x14ac:dyDescent="0.25">
      <c r="A21" s="20" t="s">
        <v>35</v>
      </c>
      <c r="B21" s="11">
        <v>2021000</v>
      </c>
      <c r="C21" s="12">
        <v>6.3055663135153042</v>
      </c>
    </row>
    <row r="22" spans="1:3" x14ac:dyDescent="0.25">
      <c r="A22" s="20" t="s">
        <v>34</v>
      </c>
      <c r="B22" s="11">
        <v>12430000</v>
      </c>
      <c r="C22" s="12">
        <v>7.0944711286416444</v>
      </c>
    </row>
    <row r="23" spans="1:3" x14ac:dyDescent="0.25">
      <c r="A23" s="16" t="s">
        <v>56</v>
      </c>
      <c r="B23" s="11"/>
      <c r="C23" s="12"/>
    </row>
    <row r="24" spans="1:3" x14ac:dyDescent="0.25">
      <c r="A24" s="20" t="s">
        <v>35</v>
      </c>
      <c r="B24" s="11">
        <v>748100</v>
      </c>
      <c r="C24" s="12">
        <v>5.873959654743353</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topLeftCell="B1" workbookViewId="0">
      <selection activeCell="F20" sqref="F20"/>
    </sheetView>
  </sheetViews>
  <sheetFormatPr defaultRowHeight="15" x14ac:dyDescent="0.25"/>
  <cols>
    <col min="1" max="1" width="43.140625" bestFit="1" customWidth="1"/>
    <col min="2" max="2" width="32.5703125" customWidth="1"/>
    <col min="3" max="3" width="29.7109375" bestFit="1" customWidth="1"/>
    <col min="4" max="4" width="29.7109375" customWidth="1"/>
    <col min="5" max="5" width="11.5703125" customWidth="1"/>
    <col min="6" max="6" width="15.5703125" customWidth="1"/>
    <col min="7" max="7" width="13.42578125" customWidth="1"/>
    <col min="8" max="8" width="19.85546875" customWidth="1"/>
  </cols>
  <sheetData>
    <row r="1" spans="1:8" s="3" customFormat="1" ht="60" x14ac:dyDescent="0.25">
      <c r="A1" s="8" t="s">
        <v>14</v>
      </c>
      <c r="B1" s="8" t="s">
        <v>59</v>
      </c>
      <c r="C1" s="8" t="s">
        <v>20</v>
      </c>
      <c r="D1" s="8" t="s">
        <v>33</v>
      </c>
      <c r="E1" s="8" t="s">
        <v>29</v>
      </c>
      <c r="F1" s="8" t="s">
        <v>25</v>
      </c>
      <c r="G1" s="8" t="s">
        <v>24</v>
      </c>
      <c r="H1" s="8" t="s">
        <v>26</v>
      </c>
    </row>
    <row r="2" spans="1:8" x14ac:dyDescent="0.25">
      <c r="A2" t="s">
        <v>9</v>
      </c>
      <c r="B2" t="s">
        <v>57</v>
      </c>
      <c r="C2" s="7" t="s">
        <v>22</v>
      </c>
      <c r="D2" t="s">
        <v>34</v>
      </c>
      <c r="E2" s="9">
        <f ca="1">OFFSET(INDIRECT("'Qcount'!A"&amp;MATCH(A2,Qcount!$A:$A,0)),3,3,1)</f>
        <v>885000000</v>
      </c>
      <c r="F2" s="10">
        <v>0.01</v>
      </c>
      <c r="G2" s="2">
        <f ca="1">E2*F2</f>
        <v>8850000</v>
      </c>
      <c r="H2" s="6">
        <f ca="1">LOG(G2)</f>
        <v>6.9469432706978251</v>
      </c>
    </row>
    <row r="3" spans="1:8" x14ac:dyDescent="0.25">
      <c r="A3" t="s">
        <v>10</v>
      </c>
      <c r="B3" t="s">
        <v>57</v>
      </c>
      <c r="C3" s="7" t="s">
        <v>22</v>
      </c>
      <c r="D3" t="s">
        <v>34</v>
      </c>
      <c r="E3" s="9">
        <f ca="1">OFFSET(INDIRECT("'Qcount'!A"&amp;MATCH(A3,Qcount!$A:$A,0)),3,3,1)</f>
        <v>953300000</v>
      </c>
      <c r="F3" s="10">
        <v>0.01</v>
      </c>
      <c r="G3" s="2">
        <f t="shared" ref="G3:G19" ca="1" si="0">E3*F3</f>
        <v>9533000</v>
      </c>
      <c r="H3" s="6">
        <f t="shared" ref="H3:H19" ca="1" si="1">LOG(G3)</f>
        <v>6.9792295930221551</v>
      </c>
    </row>
    <row r="4" spans="1:8" x14ac:dyDescent="0.25">
      <c r="A4" t="s">
        <v>11</v>
      </c>
      <c r="B4" t="s">
        <v>57</v>
      </c>
      <c r="C4" s="7" t="s">
        <v>22</v>
      </c>
      <c r="D4" t="s">
        <v>34</v>
      </c>
      <c r="E4" s="9">
        <f ca="1">OFFSET(INDIRECT("'Qcount'!A"&amp;MATCH(A4,Qcount!$A:$A,0)),3,3,1)</f>
        <v>698300000</v>
      </c>
      <c r="F4" s="10">
        <v>0.01</v>
      </c>
      <c r="G4" s="2">
        <f t="shared" ca="1" si="0"/>
        <v>6983000</v>
      </c>
      <c r="H4" s="6">
        <f t="shared" ca="1" si="1"/>
        <v>6.8440420420410168</v>
      </c>
    </row>
    <row r="5" spans="1:8" x14ac:dyDescent="0.25">
      <c r="A5" t="s">
        <v>39</v>
      </c>
      <c r="B5" t="s">
        <v>58</v>
      </c>
      <c r="C5" t="s">
        <v>21</v>
      </c>
      <c r="D5" t="s">
        <v>35</v>
      </c>
      <c r="E5" s="9">
        <f ca="1">OFFSET(INDIRECT("'Qcount'!A"&amp;MATCH(A5,Qcount!$A:$A,0)),3,3,1)</f>
        <v>110900000</v>
      </c>
      <c r="F5" s="10">
        <v>0.01</v>
      </c>
      <c r="G5" s="2">
        <f t="shared" ca="1" si="0"/>
        <v>1109000</v>
      </c>
      <c r="H5" s="6">
        <f t="shared" ca="1" si="1"/>
        <v>6.0449315461491597</v>
      </c>
    </row>
    <row r="6" spans="1:8" x14ac:dyDescent="0.25">
      <c r="A6" t="s">
        <v>37</v>
      </c>
      <c r="B6" t="s">
        <v>58</v>
      </c>
      <c r="C6" t="s">
        <v>21</v>
      </c>
      <c r="D6" t="s">
        <v>38</v>
      </c>
      <c r="E6" s="9">
        <f ca="1">OFFSET(INDIRECT("'Qcount'!A"&amp;MATCH(A6,Qcount!$A:$A,0)),3,3,1)</f>
        <v>6082000</v>
      </c>
      <c r="F6" s="10">
        <v>0.01</v>
      </c>
      <c r="G6" s="2">
        <f t="shared" ca="1" si="0"/>
        <v>60820</v>
      </c>
      <c r="H6" s="6">
        <f t="shared" ca="1" si="1"/>
        <v>4.7840464158081133</v>
      </c>
    </row>
    <row r="7" spans="1:8" x14ac:dyDescent="0.25">
      <c r="A7" t="s">
        <v>31</v>
      </c>
      <c r="B7" t="s">
        <v>58</v>
      </c>
      <c r="C7" t="s">
        <v>21</v>
      </c>
      <c r="D7" t="s">
        <v>35</v>
      </c>
      <c r="E7" s="9">
        <f ca="1">OFFSET(INDIRECT("'Qcount'!A"&amp;MATCH(A7,Qcount!$A:$A,0)),3,3,1)</f>
        <v>61470000</v>
      </c>
      <c r="F7" s="10">
        <v>0.01</v>
      </c>
      <c r="G7" s="2">
        <f t="shared" ca="1" si="0"/>
        <v>614700</v>
      </c>
      <c r="H7" s="6">
        <f t="shared" ca="1" si="1"/>
        <v>5.7886632131208575</v>
      </c>
    </row>
    <row r="8" spans="1:8" x14ac:dyDescent="0.25">
      <c r="A8" t="s">
        <v>30</v>
      </c>
      <c r="B8" t="s">
        <v>58</v>
      </c>
      <c r="C8" t="s">
        <v>21</v>
      </c>
      <c r="D8" t="s">
        <v>34</v>
      </c>
      <c r="E8" s="9">
        <f ca="1">OFFSET(INDIRECT("'Qcount'!A"&amp;MATCH(A8,Qcount!$A:$A,0)),3,3,1)</f>
        <v>546400000</v>
      </c>
      <c r="F8" s="10">
        <v>0.01</v>
      </c>
      <c r="G8" s="2">
        <f t="shared" ca="1" si="0"/>
        <v>5464000</v>
      </c>
      <c r="H8" s="6">
        <f t="shared" ca="1" si="1"/>
        <v>6.7375106906734761</v>
      </c>
    </row>
    <row r="9" spans="1:8" x14ac:dyDescent="0.25">
      <c r="A9" t="s">
        <v>32</v>
      </c>
      <c r="B9" t="s">
        <v>58</v>
      </c>
      <c r="C9" t="s">
        <v>21</v>
      </c>
      <c r="D9" t="s">
        <v>36</v>
      </c>
      <c r="E9" s="9">
        <f ca="1">OFFSET(INDIRECT("'Qcount'!A"&amp;MATCH(A9,Qcount!$A:$A,0)),3,3,1)</f>
        <v>4471000000</v>
      </c>
      <c r="F9" s="10">
        <v>0.01</v>
      </c>
      <c r="G9" s="2">
        <f t="shared" ca="1" si="0"/>
        <v>44710000</v>
      </c>
      <c r="H9" s="6">
        <f t="shared" ca="1" si="1"/>
        <v>7.6504046698680321</v>
      </c>
    </row>
    <row r="10" spans="1:8" x14ac:dyDescent="0.25">
      <c r="A10" t="s">
        <v>40</v>
      </c>
      <c r="B10" t="s">
        <v>57</v>
      </c>
      <c r="C10" s="7" t="s">
        <v>41</v>
      </c>
      <c r="D10" t="s">
        <v>35</v>
      </c>
      <c r="E10" s="9">
        <f ca="1">OFFSET(INDIRECT("'Qcount'!A"&amp;MATCH(A10,Qcount!$A:$A,0)),3,3,1)</f>
        <v>202100000</v>
      </c>
      <c r="F10" s="10">
        <v>0.01</v>
      </c>
      <c r="G10" s="2">
        <f t="shared" ca="1" si="0"/>
        <v>2021000</v>
      </c>
      <c r="H10" s="6">
        <f t="shared" ca="1" si="1"/>
        <v>6.3055663135153042</v>
      </c>
    </row>
    <row r="11" spans="1:8" x14ac:dyDescent="0.25">
      <c r="A11" t="s">
        <v>48</v>
      </c>
      <c r="B11" t="s">
        <v>57</v>
      </c>
      <c r="C11" s="7" t="s">
        <v>41</v>
      </c>
      <c r="D11" t="s">
        <v>34</v>
      </c>
      <c r="E11" s="9">
        <f>Qcount!D71</f>
        <v>1243000000</v>
      </c>
      <c r="F11" s="10">
        <v>0.01</v>
      </c>
      <c r="G11" s="2">
        <f t="shared" si="0"/>
        <v>12430000</v>
      </c>
      <c r="H11" s="6">
        <f t="shared" si="1"/>
        <v>7.0944711286416444</v>
      </c>
    </row>
    <row r="12" spans="1:8" x14ac:dyDescent="0.25">
      <c r="A12" t="s">
        <v>49</v>
      </c>
      <c r="B12" t="s">
        <v>57</v>
      </c>
      <c r="C12" s="7" t="s">
        <v>55</v>
      </c>
      <c r="D12" t="s">
        <v>35</v>
      </c>
      <c r="E12" s="9">
        <f>Qcount!D70</f>
        <v>74810000</v>
      </c>
      <c r="F12" s="10">
        <v>0.01</v>
      </c>
      <c r="G12" s="2">
        <f t="shared" si="0"/>
        <v>748100</v>
      </c>
      <c r="H12" s="6">
        <f t="shared" si="1"/>
        <v>5.873959654743353</v>
      </c>
    </row>
    <row r="13" spans="1:8" x14ac:dyDescent="0.25">
      <c r="A13" t="s">
        <v>52</v>
      </c>
      <c r="B13" t="s">
        <v>57</v>
      </c>
      <c r="C13" s="7" t="s">
        <v>41</v>
      </c>
      <c r="D13" t="s">
        <v>38</v>
      </c>
      <c r="E13" s="9">
        <f ca="1">OFFSET(INDIRECT("'Qcount'!A"&amp;MATCH(A13,Qcount!$A:$A,0)),3,3,1)</f>
        <v>20630000</v>
      </c>
      <c r="F13" s="10">
        <v>0.01</v>
      </c>
      <c r="G13" s="2">
        <f t="shared" ca="1" si="0"/>
        <v>206300</v>
      </c>
      <c r="H13" s="6">
        <f t="shared" ca="1" si="1"/>
        <v>5.314499227973152</v>
      </c>
    </row>
    <row r="14" spans="1:8" x14ac:dyDescent="0.25">
      <c r="A14" t="s">
        <v>53</v>
      </c>
      <c r="B14" t="s">
        <v>58</v>
      </c>
      <c r="C14" t="s">
        <v>21</v>
      </c>
      <c r="D14" t="s">
        <v>54</v>
      </c>
      <c r="E14" s="9">
        <f ca="1">OFFSET(INDIRECT("'Qcount'!A"&amp;MATCH(A14,Qcount!$A:$A,0)),3,3,1)</f>
        <v>522500</v>
      </c>
      <c r="F14" s="10">
        <v>0.01</v>
      </c>
      <c r="G14" s="2">
        <f t="shared" ca="1" si="0"/>
        <v>5225</v>
      </c>
      <c r="H14" s="6">
        <f t="shared" ca="1" si="1"/>
        <v>3.7180862947830917</v>
      </c>
    </row>
    <row r="15" spans="1:8" x14ac:dyDescent="0.25">
      <c r="A15" t="s">
        <v>61</v>
      </c>
      <c r="B15" t="s">
        <v>60</v>
      </c>
      <c r="C15" s="7" t="s">
        <v>41</v>
      </c>
      <c r="D15" t="s">
        <v>34</v>
      </c>
      <c r="E15" s="9">
        <f ca="1">OFFSET(INDIRECT("'Qcount'!A"&amp;MATCH(A15,Qcount!$A:$A,0)),3,3,1)</f>
        <v>2400000000</v>
      </c>
      <c r="F15" s="10">
        <v>0.01</v>
      </c>
      <c r="G15" s="2">
        <f t="shared" ca="1" si="0"/>
        <v>24000000</v>
      </c>
      <c r="H15" s="6">
        <f t="shared" ca="1" si="1"/>
        <v>7.3802112417116064</v>
      </c>
    </row>
    <row r="16" spans="1:8" x14ac:dyDescent="0.25">
      <c r="A16" t="s">
        <v>62</v>
      </c>
      <c r="B16" t="s">
        <v>60</v>
      </c>
      <c r="C16" s="7" t="s">
        <v>41</v>
      </c>
      <c r="D16" t="s">
        <v>34</v>
      </c>
      <c r="E16" s="9">
        <f ca="1">OFFSET(INDIRECT("'Qcount'!A"&amp;MATCH(A16,Qcount!$A:$A,0)),3,3,1)</f>
        <v>3057000000</v>
      </c>
      <c r="F16" s="10">
        <v>0.01</v>
      </c>
      <c r="G16" s="2">
        <f t="shared" ca="1" si="0"/>
        <v>30570000</v>
      </c>
      <c r="H16" s="6">
        <f t="shared" ca="1" si="1"/>
        <v>7.485295438726089</v>
      </c>
    </row>
    <row r="17" spans="1:8" x14ac:dyDescent="0.25">
      <c r="A17" t="s">
        <v>63</v>
      </c>
      <c r="B17" t="s">
        <v>60</v>
      </c>
      <c r="C17" s="7" t="s">
        <v>41</v>
      </c>
      <c r="D17" t="s">
        <v>34</v>
      </c>
      <c r="E17" s="9">
        <f ca="1">OFFSET(INDIRECT("'Qcount'!A"&amp;MATCH(A17,Qcount!$A:$A,0)),3,3,1)</f>
        <v>2917000000</v>
      </c>
      <c r="F17" s="10">
        <v>0.01</v>
      </c>
      <c r="G17" s="2">
        <f t="shared" ca="1" si="0"/>
        <v>29170000</v>
      </c>
      <c r="H17" s="6">
        <f t="shared" ca="1" si="1"/>
        <v>7.4649364291217326</v>
      </c>
    </row>
    <row r="18" spans="1:8" x14ac:dyDescent="0.25">
      <c r="A18" t="s">
        <v>64</v>
      </c>
      <c r="B18" t="s">
        <v>60</v>
      </c>
      <c r="C18" s="7" t="s">
        <v>41</v>
      </c>
      <c r="D18" t="s">
        <v>35</v>
      </c>
      <c r="E18" s="9">
        <f ca="1">OFFSET(INDIRECT("'Qcount'!A"&amp;MATCH(A18,Qcount!$A:$A,0)),3,3,1)</f>
        <v>230300000</v>
      </c>
      <c r="F18" s="10">
        <v>0.01</v>
      </c>
      <c r="G18" s="2">
        <f t="shared" ca="1" si="0"/>
        <v>2303000</v>
      </c>
      <c r="H18" s="6">
        <f t="shared" ca="1" si="1"/>
        <v>6.3622939379642309</v>
      </c>
    </row>
    <row r="19" spans="1:8" x14ac:dyDescent="0.25">
      <c r="A19" t="s">
        <v>65</v>
      </c>
      <c r="B19" t="s">
        <v>60</v>
      </c>
      <c r="C19" s="7" t="s">
        <v>41</v>
      </c>
      <c r="D19" t="s">
        <v>38</v>
      </c>
      <c r="E19" s="9">
        <f ca="1">OFFSET(INDIRECT("'Qcount'!A"&amp;MATCH(A19,Qcount!$A:$A,0)),3,3,1)</f>
        <v>14020000</v>
      </c>
      <c r="F19" s="18">
        <v>0.01</v>
      </c>
      <c r="G19" s="2">
        <f t="shared" ca="1" si="0"/>
        <v>140200</v>
      </c>
      <c r="H19" s="6">
        <f t="shared" ca="1" si="1"/>
        <v>5.1467480136306403</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9"/>
  <sheetViews>
    <sheetView topLeftCell="A70" workbookViewId="0">
      <selection activeCell="A96" sqref="A96"/>
    </sheetView>
  </sheetViews>
  <sheetFormatPr defaultRowHeight="15" x14ac:dyDescent="0.25"/>
  <cols>
    <col min="1" max="1" width="40.140625" bestFit="1" customWidth="1"/>
  </cols>
  <sheetData>
    <row r="1" spans="1:8" x14ac:dyDescent="0.25">
      <c r="A1" t="s">
        <v>0</v>
      </c>
      <c r="B1" s="1"/>
    </row>
    <row r="2" spans="1:8" x14ac:dyDescent="0.25">
      <c r="A2" t="s">
        <v>1</v>
      </c>
      <c r="B2" t="s">
        <v>2</v>
      </c>
    </row>
    <row r="3" spans="1:8" x14ac:dyDescent="0.25">
      <c r="A3" t="s">
        <v>3</v>
      </c>
      <c r="B3" s="1">
        <v>45055</v>
      </c>
    </row>
    <row r="5" spans="1:8" x14ac:dyDescent="0.25">
      <c r="A5" t="s">
        <v>4</v>
      </c>
      <c r="B5" t="s">
        <v>5</v>
      </c>
      <c r="C5" t="s">
        <v>6</v>
      </c>
      <c r="D5" t="s">
        <v>7</v>
      </c>
      <c r="E5" t="s">
        <v>13</v>
      </c>
    </row>
    <row r="6" spans="1:8" x14ac:dyDescent="0.25">
      <c r="A6" t="s">
        <v>37</v>
      </c>
      <c r="B6">
        <v>65</v>
      </c>
      <c r="C6" s="2">
        <v>1E-3</v>
      </c>
      <c r="D6" s="2">
        <v>6410000</v>
      </c>
    </row>
    <row r="7" spans="1:8" x14ac:dyDescent="0.25">
      <c r="A7" t="s">
        <v>37</v>
      </c>
      <c r="B7">
        <v>58</v>
      </c>
      <c r="C7" s="2">
        <v>1E-3</v>
      </c>
      <c r="D7" s="2">
        <v>5720000</v>
      </c>
    </row>
    <row r="8" spans="1:8" x14ac:dyDescent="0.25">
      <c r="A8" t="s">
        <v>37</v>
      </c>
      <c r="B8">
        <v>62</v>
      </c>
      <c r="C8" s="2">
        <v>1E-3</v>
      </c>
      <c r="D8" s="2">
        <v>6114000</v>
      </c>
    </row>
    <row r="9" spans="1:8" x14ac:dyDescent="0.25">
      <c r="A9" t="s">
        <v>37</v>
      </c>
      <c r="B9" t="s">
        <v>8</v>
      </c>
      <c r="D9" s="2">
        <v>6082000</v>
      </c>
      <c r="E9" s="5">
        <f>STDEV(D6:D8)/AVERAGE(D6:D8)</f>
        <v>5.6921392253263599E-2</v>
      </c>
    </row>
    <row r="10" spans="1:8" x14ac:dyDescent="0.25">
      <c r="A10" t="s">
        <v>31</v>
      </c>
      <c r="B10">
        <v>71</v>
      </c>
      <c r="C10" s="2">
        <v>1E-4</v>
      </c>
      <c r="D10" s="2">
        <v>70020000</v>
      </c>
    </row>
    <row r="11" spans="1:8" x14ac:dyDescent="0.25">
      <c r="A11" t="s">
        <v>31</v>
      </c>
      <c r="B11">
        <v>64</v>
      </c>
      <c r="C11" s="2">
        <v>1E-4</v>
      </c>
      <c r="D11" s="2">
        <v>63120000</v>
      </c>
    </row>
    <row r="12" spans="1:8" x14ac:dyDescent="0.25">
      <c r="A12" t="s">
        <v>31</v>
      </c>
      <c r="B12">
        <v>52</v>
      </c>
      <c r="C12" s="2">
        <v>1E-4</v>
      </c>
      <c r="D12" s="2">
        <v>51280000</v>
      </c>
    </row>
    <row r="13" spans="1:8" x14ac:dyDescent="0.25">
      <c r="A13" t="s">
        <v>31</v>
      </c>
      <c r="B13" t="s">
        <v>8</v>
      </c>
      <c r="D13" s="2">
        <v>61470000</v>
      </c>
      <c r="E13" s="5">
        <f>STDEV(D10:D12)/AVERAGE(D10:D12)</f>
        <v>0.1541790005607053</v>
      </c>
      <c r="H13" s="2"/>
    </row>
    <row r="14" spans="1:8" x14ac:dyDescent="0.25">
      <c r="A14" t="s">
        <v>30</v>
      </c>
      <c r="B14">
        <v>46</v>
      </c>
      <c r="C14" s="2">
        <v>1.0000000000000001E-5</v>
      </c>
      <c r="D14" s="2">
        <v>453600000</v>
      </c>
    </row>
    <row r="15" spans="1:8" x14ac:dyDescent="0.25">
      <c r="A15" t="s">
        <v>30</v>
      </c>
      <c r="B15">
        <v>62</v>
      </c>
      <c r="C15" s="2">
        <v>1.0000000000000001E-5</v>
      </c>
      <c r="D15" s="2">
        <v>611400000</v>
      </c>
    </row>
    <row r="16" spans="1:8" x14ac:dyDescent="0.25">
      <c r="A16" t="s">
        <v>30</v>
      </c>
      <c r="B16">
        <v>31</v>
      </c>
      <c r="C16" s="2">
        <v>1.0000000000000001E-5</v>
      </c>
      <c r="D16" s="2">
        <v>600800000</v>
      </c>
    </row>
    <row r="17" spans="1:15" x14ac:dyDescent="0.25">
      <c r="A17" t="s">
        <v>30</v>
      </c>
      <c r="B17" t="s">
        <v>8</v>
      </c>
      <c r="D17" s="2">
        <v>546400000</v>
      </c>
      <c r="E17" s="5">
        <f>STDEV(D14:D16)/AVERAGE(D14:D16)</f>
        <v>0.15885212662972761</v>
      </c>
    </row>
    <row r="18" spans="1:15" x14ac:dyDescent="0.25">
      <c r="A18" t="s">
        <v>32</v>
      </c>
      <c r="B18">
        <v>50</v>
      </c>
      <c r="C18" s="2">
        <v>9.9999999999999995E-7</v>
      </c>
      <c r="D18" s="2">
        <v>4931000000</v>
      </c>
    </row>
    <row r="19" spans="1:15" x14ac:dyDescent="0.25">
      <c r="A19" t="s">
        <v>32</v>
      </c>
      <c r="B19">
        <v>44</v>
      </c>
      <c r="C19" s="2">
        <v>9.9999999999999995E-7</v>
      </c>
      <c r="D19" s="2">
        <v>4339000000</v>
      </c>
    </row>
    <row r="20" spans="1:15" x14ac:dyDescent="0.25">
      <c r="A20" t="s">
        <v>32</v>
      </c>
      <c r="B20">
        <v>42</v>
      </c>
      <c r="C20" s="2">
        <v>9.9999999999999995E-7</v>
      </c>
      <c r="D20" s="2">
        <v>4142000000</v>
      </c>
    </row>
    <row r="21" spans="1:15" x14ac:dyDescent="0.25">
      <c r="A21" t="s">
        <v>32</v>
      </c>
      <c r="B21" t="s">
        <v>8</v>
      </c>
      <c r="D21" s="2">
        <v>4471000000</v>
      </c>
      <c r="E21" s="5">
        <f>STDEV(D18:D20)/AVERAGE(D18:D20)</f>
        <v>9.1854012939515006E-2</v>
      </c>
    </row>
    <row r="22" spans="1:15" x14ac:dyDescent="0.25">
      <c r="A22" t="s">
        <v>39</v>
      </c>
      <c r="B22">
        <v>71</v>
      </c>
      <c r="C22" s="2">
        <v>1E-4</v>
      </c>
      <c r="D22" s="2">
        <v>137600000</v>
      </c>
    </row>
    <row r="23" spans="1:15" x14ac:dyDescent="0.25">
      <c r="A23" t="s">
        <v>39</v>
      </c>
      <c r="B23">
        <v>88</v>
      </c>
      <c r="C23" s="2">
        <v>1E-4</v>
      </c>
      <c r="D23" s="2">
        <v>86790000</v>
      </c>
    </row>
    <row r="24" spans="1:15" x14ac:dyDescent="0.25">
      <c r="A24" t="s">
        <v>39</v>
      </c>
      <c r="B24">
        <v>68</v>
      </c>
      <c r="C24" s="2">
        <v>1E-4</v>
      </c>
      <c r="D24" s="2">
        <v>131800000</v>
      </c>
    </row>
    <row r="25" spans="1:15" x14ac:dyDescent="0.25">
      <c r="A25" t="s">
        <v>39</v>
      </c>
      <c r="B25" t="s">
        <v>8</v>
      </c>
      <c r="D25" s="2">
        <v>110900000</v>
      </c>
      <c r="E25" s="5">
        <f>STDEV(D22:D24)/AVERAGE(D22:D24)</f>
        <v>0.23424960702991304</v>
      </c>
    </row>
    <row r="26" spans="1:15" x14ac:dyDescent="0.25">
      <c r="A26" t="s">
        <v>9</v>
      </c>
      <c r="B26">
        <v>166</v>
      </c>
      <c r="C26" s="2">
        <v>1E-4</v>
      </c>
      <c r="D26" s="2">
        <v>830000000</v>
      </c>
      <c r="E26" s="5"/>
      <c r="N26" s="1"/>
      <c r="O26" s="4"/>
    </row>
    <row r="27" spans="1:15" x14ac:dyDescent="0.25">
      <c r="A27" t="s">
        <v>9</v>
      </c>
      <c r="B27">
        <v>156</v>
      </c>
      <c r="C27" s="2">
        <v>1E-4</v>
      </c>
      <c r="D27" s="2">
        <v>780000000</v>
      </c>
      <c r="E27" s="5"/>
      <c r="N27" s="1"/>
      <c r="O27" s="4"/>
    </row>
    <row r="28" spans="1:15" x14ac:dyDescent="0.25">
      <c r="A28" t="s">
        <v>9</v>
      </c>
      <c r="B28">
        <v>209</v>
      </c>
      <c r="C28" s="2">
        <v>1E-4</v>
      </c>
      <c r="D28" s="2">
        <v>1045000000</v>
      </c>
      <c r="E28" s="5"/>
      <c r="N28" s="1"/>
      <c r="O28" s="4"/>
    </row>
    <row r="29" spans="1:15" x14ac:dyDescent="0.25">
      <c r="A29" t="s">
        <v>9</v>
      </c>
      <c r="B29" t="s">
        <v>8</v>
      </c>
      <c r="D29" s="2">
        <v>885000000</v>
      </c>
      <c r="E29" s="5">
        <f>STDEV(D26:D28)/AVERAGE(D26:D28)</f>
        <v>0.1590974897212285</v>
      </c>
    </row>
    <row r="30" spans="1:15" x14ac:dyDescent="0.25">
      <c r="A30" t="s">
        <v>10</v>
      </c>
      <c r="B30">
        <v>192</v>
      </c>
      <c r="C30" s="2">
        <v>1E-4</v>
      </c>
      <c r="D30" s="2">
        <v>960000000</v>
      </c>
      <c r="E30" s="5"/>
      <c r="N30" s="1"/>
      <c r="O30" s="4"/>
    </row>
    <row r="31" spans="1:15" x14ac:dyDescent="0.25">
      <c r="A31" t="s">
        <v>10</v>
      </c>
      <c r="B31">
        <v>187</v>
      </c>
      <c r="C31" s="2">
        <v>1E-4</v>
      </c>
      <c r="D31" s="2">
        <v>935000000</v>
      </c>
      <c r="E31" s="5"/>
      <c r="N31" s="1"/>
      <c r="O31" s="4"/>
    </row>
    <row r="32" spans="1:15" x14ac:dyDescent="0.25">
      <c r="A32" t="s">
        <v>10</v>
      </c>
      <c r="B32">
        <v>193</v>
      </c>
      <c r="C32" s="2">
        <v>1E-4</v>
      </c>
      <c r="D32" s="2">
        <v>965000000</v>
      </c>
      <c r="E32" s="5"/>
      <c r="N32" s="1"/>
      <c r="O32" s="4"/>
    </row>
    <row r="33" spans="1:15" x14ac:dyDescent="0.25">
      <c r="A33" t="s">
        <v>10</v>
      </c>
      <c r="B33" t="s">
        <v>8</v>
      </c>
      <c r="D33" s="2">
        <v>953300000</v>
      </c>
      <c r="E33" s="5">
        <f>STDEV(D30:D32)/AVERAGE(D30:D32)</f>
        <v>1.6859529302435235E-2</v>
      </c>
    </row>
    <row r="34" spans="1:15" x14ac:dyDescent="0.25">
      <c r="A34" t="s">
        <v>11</v>
      </c>
      <c r="B34">
        <v>150</v>
      </c>
      <c r="C34" s="2">
        <v>1E-4</v>
      </c>
      <c r="D34" s="2">
        <v>750000000</v>
      </c>
      <c r="E34" s="5"/>
      <c r="M34" s="3"/>
      <c r="N34" s="1"/>
      <c r="O34" s="4"/>
    </row>
    <row r="35" spans="1:15" x14ac:dyDescent="0.25">
      <c r="A35" t="s">
        <v>11</v>
      </c>
      <c r="B35">
        <v>133</v>
      </c>
      <c r="C35" s="2">
        <v>1E-4</v>
      </c>
      <c r="D35" s="2">
        <v>665000000</v>
      </c>
      <c r="E35" s="5"/>
      <c r="N35" s="1"/>
      <c r="O35" s="4"/>
    </row>
    <row r="36" spans="1:15" x14ac:dyDescent="0.25">
      <c r="A36" t="s">
        <v>11</v>
      </c>
      <c r="B36">
        <v>136</v>
      </c>
      <c r="C36" s="2">
        <v>1E-4</v>
      </c>
      <c r="D36" s="2">
        <v>680000000</v>
      </c>
      <c r="E36" s="5"/>
      <c r="N36" s="1"/>
      <c r="O36" s="4"/>
    </row>
    <row r="37" spans="1:15" x14ac:dyDescent="0.25">
      <c r="A37" t="s">
        <v>11</v>
      </c>
      <c r="B37" t="s">
        <v>8</v>
      </c>
      <c r="D37" s="2">
        <v>698300000</v>
      </c>
      <c r="E37" s="5">
        <f>STDEV(D34:D36)/AVERAGE(D34:D36)</f>
        <v>6.4967339326091639E-2</v>
      </c>
    </row>
    <row r="38" spans="1:15" x14ac:dyDescent="0.25">
      <c r="A38" t="s">
        <v>12</v>
      </c>
      <c r="B38">
        <v>0</v>
      </c>
      <c r="C38">
        <v>1</v>
      </c>
      <c r="D38" s="2">
        <v>0</v>
      </c>
      <c r="E38" s="5"/>
      <c r="N38" s="1"/>
      <c r="O38" s="4"/>
    </row>
    <row r="39" spans="1:15" x14ac:dyDescent="0.25">
      <c r="A39" t="s">
        <v>12</v>
      </c>
      <c r="B39">
        <v>0</v>
      </c>
      <c r="C39">
        <v>1</v>
      </c>
      <c r="D39" s="2">
        <v>0</v>
      </c>
      <c r="E39" s="5"/>
      <c r="N39" s="1"/>
      <c r="O39" s="4"/>
    </row>
    <row r="40" spans="1:15" x14ac:dyDescent="0.25">
      <c r="A40" t="s">
        <v>12</v>
      </c>
      <c r="B40">
        <v>0</v>
      </c>
      <c r="C40">
        <v>1</v>
      </c>
      <c r="D40" s="2">
        <v>0</v>
      </c>
      <c r="E40" s="5"/>
      <c r="N40" s="1"/>
      <c r="O40" s="4"/>
    </row>
    <row r="41" spans="1:15" x14ac:dyDescent="0.25">
      <c r="A41" t="s">
        <v>12</v>
      </c>
      <c r="B41" t="s">
        <v>8</v>
      </c>
      <c r="D41" s="2">
        <v>0</v>
      </c>
      <c r="E41" s="5" t="e">
        <f>STDEV(D38:D40)/AVERAGE(D38:D40)</f>
        <v>#DIV/0!</v>
      </c>
    </row>
    <row r="42" spans="1:15" x14ac:dyDescent="0.25">
      <c r="A42" t="s">
        <v>40</v>
      </c>
      <c r="B42">
        <v>41</v>
      </c>
      <c r="C42" s="2">
        <v>1E-4</v>
      </c>
      <c r="D42" s="2">
        <v>205000000</v>
      </c>
    </row>
    <row r="43" spans="1:15" x14ac:dyDescent="0.25">
      <c r="A43" t="s">
        <v>40</v>
      </c>
      <c r="B43">
        <v>103</v>
      </c>
      <c r="C43" s="2">
        <v>1E-4</v>
      </c>
      <c r="D43" s="2">
        <v>199600000</v>
      </c>
    </row>
    <row r="44" spans="1:15" x14ac:dyDescent="0.25">
      <c r="A44" t="s">
        <v>40</v>
      </c>
      <c r="B44">
        <v>105</v>
      </c>
      <c r="C44" s="2">
        <v>1E-4</v>
      </c>
      <c r="D44" s="2">
        <v>203500000</v>
      </c>
    </row>
    <row r="45" spans="1:15" x14ac:dyDescent="0.25">
      <c r="A45" t="s">
        <v>40</v>
      </c>
      <c r="B45" t="s">
        <v>8</v>
      </c>
      <c r="D45" s="2">
        <v>202100000</v>
      </c>
      <c r="E45" s="5">
        <f>STDEV(D42:D44)/AVERAGE(D42:D44)</f>
        <v>1.375171175605955E-2</v>
      </c>
    </row>
    <row r="46" spans="1:15" x14ac:dyDescent="0.25">
      <c r="A46" t="s">
        <v>42</v>
      </c>
      <c r="B46">
        <v>75</v>
      </c>
      <c r="C46" s="2">
        <v>1.0000000000000001E-5</v>
      </c>
      <c r="D46" s="2">
        <v>1453000000</v>
      </c>
    </row>
    <row r="47" spans="1:15" x14ac:dyDescent="0.25">
      <c r="A47" t="s">
        <v>42</v>
      </c>
      <c r="B47">
        <v>89</v>
      </c>
      <c r="C47" s="2">
        <v>1.0000000000000001E-5</v>
      </c>
      <c r="D47" s="2">
        <v>1725000000</v>
      </c>
    </row>
    <row r="48" spans="1:15" x14ac:dyDescent="0.25">
      <c r="A48" t="s">
        <v>42</v>
      </c>
      <c r="B48">
        <v>78</v>
      </c>
      <c r="C48" s="2">
        <v>1.0000000000000001E-5</v>
      </c>
      <c r="D48" s="2">
        <v>1512000000</v>
      </c>
    </row>
    <row r="49" spans="1:5" x14ac:dyDescent="0.25">
      <c r="A49" t="s">
        <v>42</v>
      </c>
      <c r="B49" t="s">
        <v>8</v>
      </c>
      <c r="D49" s="2">
        <v>1563000000</v>
      </c>
      <c r="E49" s="5">
        <f t="shared" ref="E49" si="0">STDEV(D46:D48)/AVERAGE(D46:D48)</f>
        <v>9.1523387092763739E-2</v>
      </c>
    </row>
    <row r="50" spans="1:5" x14ac:dyDescent="0.25">
      <c r="A50" t="s">
        <v>43</v>
      </c>
      <c r="B50">
        <v>76</v>
      </c>
      <c r="C50" s="2">
        <v>1.0000000000000001E-5</v>
      </c>
      <c r="D50" s="2">
        <v>1473000000</v>
      </c>
    </row>
    <row r="51" spans="1:5" x14ac:dyDescent="0.25">
      <c r="A51" t="s">
        <v>43</v>
      </c>
      <c r="B51">
        <v>42</v>
      </c>
      <c r="C51" s="2">
        <v>1.0000000000000001E-5</v>
      </c>
      <c r="D51" s="2">
        <v>2100000000</v>
      </c>
    </row>
    <row r="52" spans="1:5" x14ac:dyDescent="0.25">
      <c r="A52" t="s">
        <v>43</v>
      </c>
      <c r="B52">
        <v>84</v>
      </c>
      <c r="C52" s="2">
        <v>1.0000000000000001E-5</v>
      </c>
      <c r="D52" s="2">
        <v>1628000000</v>
      </c>
    </row>
    <row r="53" spans="1:5" x14ac:dyDescent="0.25">
      <c r="A53" t="s">
        <v>43</v>
      </c>
      <c r="B53" t="s">
        <v>8</v>
      </c>
      <c r="D53" s="2">
        <v>1640000000</v>
      </c>
      <c r="E53" s="5">
        <f t="shared" ref="E53" si="1">STDEV(D50:D52)/AVERAGE(D50:D52)</f>
        <v>0.18837693464719393</v>
      </c>
    </row>
    <row r="54" spans="1:5" x14ac:dyDescent="0.25">
      <c r="A54" t="s">
        <v>44</v>
      </c>
      <c r="B54">
        <v>104</v>
      </c>
      <c r="C54" s="2">
        <v>1.0000000000000001E-5</v>
      </c>
      <c r="D54" s="2">
        <v>2016000000</v>
      </c>
    </row>
    <row r="55" spans="1:5" x14ac:dyDescent="0.25">
      <c r="A55" t="s">
        <v>44</v>
      </c>
      <c r="B55">
        <v>31</v>
      </c>
      <c r="C55" s="2">
        <v>1.0000000000000001E-5</v>
      </c>
      <c r="D55" s="2">
        <v>1550000000</v>
      </c>
    </row>
    <row r="56" spans="1:5" x14ac:dyDescent="0.25">
      <c r="A56" t="s">
        <v>44</v>
      </c>
      <c r="B56">
        <v>83</v>
      </c>
      <c r="C56" s="2">
        <v>1.0000000000000001E-5</v>
      </c>
      <c r="D56" s="2">
        <v>1609000000</v>
      </c>
    </row>
    <row r="57" spans="1:5" x14ac:dyDescent="0.25">
      <c r="A57" t="s">
        <v>44</v>
      </c>
      <c r="B57" t="s">
        <v>8</v>
      </c>
      <c r="D57" s="2">
        <v>1769000000</v>
      </c>
      <c r="E57" s="5">
        <f t="shared" ref="E57" si="2">STDEV(D54:D56)/AVERAGE(D54:D56)</f>
        <v>0.14709223930617202</v>
      </c>
    </row>
    <row r="58" spans="1:5" x14ac:dyDescent="0.25">
      <c r="A58" t="s">
        <v>45</v>
      </c>
      <c r="B58">
        <v>47</v>
      </c>
      <c r="C58" s="2">
        <v>1E-4</v>
      </c>
      <c r="D58" s="2">
        <v>91090000</v>
      </c>
    </row>
    <row r="59" spans="1:5" x14ac:dyDescent="0.25">
      <c r="A59" t="s">
        <v>45</v>
      </c>
      <c r="B59">
        <v>49</v>
      </c>
      <c r="C59" s="2">
        <v>1E-4</v>
      </c>
      <c r="D59" s="2">
        <v>94960000</v>
      </c>
    </row>
    <row r="60" spans="1:5" x14ac:dyDescent="0.25">
      <c r="A60" t="s">
        <v>45</v>
      </c>
      <c r="B60">
        <v>105</v>
      </c>
      <c r="C60" s="2">
        <v>1E-4</v>
      </c>
      <c r="D60" s="2">
        <v>58330000</v>
      </c>
    </row>
    <row r="61" spans="1:5" x14ac:dyDescent="0.25">
      <c r="A61" t="s">
        <v>45</v>
      </c>
      <c r="B61" t="s">
        <v>8</v>
      </c>
      <c r="D61" s="2">
        <v>70970000</v>
      </c>
      <c r="E61" s="5">
        <f t="shared" ref="E61" si="3">STDEV(D58:D60)/AVERAGE(D58:D60)</f>
        <v>0.24704653265865326</v>
      </c>
    </row>
    <row r="62" spans="1:5" x14ac:dyDescent="0.25">
      <c r="A62" t="s">
        <v>46</v>
      </c>
      <c r="B62">
        <v>39</v>
      </c>
      <c r="C62" s="2">
        <v>1E-4</v>
      </c>
      <c r="D62" s="2">
        <v>75580000</v>
      </c>
    </row>
    <row r="63" spans="1:5" x14ac:dyDescent="0.25">
      <c r="A63" t="s">
        <v>46</v>
      </c>
      <c r="B63">
        <v>79</v>
      </c>
      <c r="C63" s="2">
        <v>1E-4</v>
      </c>
      <c r="D63" s="2">
        <v>77910000</v>
      </c>
    </row>
    <row r="64" spans="1:5" x14ac:dyDescent="0.25">
      <c r="A64" t="s">
        <v>46</v>
      </c>
      <c r="B64">
        <v>65</v>
      </c>
      <c r="C64" s="2">
        <v>1E-4</v>
      </c>
      <c r="D64" s="2">
        <v>64100000</v>
      </c>
    </row>
    <row r="65" spans="1:5" x14ac:dyDescent="0.25">
      <c r="A65" t="s">
        <v>46</v>
      </c>
      <c r="B65" t="s">
        <v>8</v>
      </c>
      <c r="D65" s="2">
        <v>71930000</v>
      </c>
      <c r="E65" s="5">
        <f t="shared" ref="E65" si="4">STDEV(D62:D64)/AVERAGE(D62:D64)</f>
        <v>0.10192972384102388</v>
      </c>
    </row>
    <row r="66" spans="1:5" x14ac:dyDescent="0.25">
      <c r="A66" t="s">
        <v>47</v>
      </c>
      <c r="B66">
        <v>68</v>
      </c>
      <c r="C66" s="2">
        <v>1E-4</v>
      </c>
      <c r="D66" s="2">
        <v>67060000</v>
      </c>
    </row>
    <row r="67" spans="1:5" x14ac:dyDescent="0.25">
      <c r="A67" t="s">
        <v>47</v>
      </c>
      <c r="B67">
        <v>89</v>
      </c>
      <c r="C67" s="2">
        <v>1E-4</v>
      </c>
      <c r="D67" s="2">
        <v>87770000</v>
      </c>
    </row>
    <row r="68" spans="1:5" x14ac:dyDescent="0.25">
      <c r="A68" t="s">
        <v>47</v>
      </c>
      <c r="B68">
        <v>91</v>
      </c>
      <c r="C68" s="2">
        <v>1E-4</v>
      </c>
      <c r="D68" s="2">
        <v>89740000</v>
      </c>
    </row>
    <row r="69" spans="1:5" x14ac:dyDescent="0.25">
      <c r="A69" t="s">
        <v>47</v>
      </c>
      <c r="B69" t="s">
        <v>8</v>
      </c>
      <c r="D69" s="2">
        <v>81530000</v>
      </c>
      <c r="E69" s="5">
        <f t="shared" ref="E69" si="5">STDEV(D66:D68)/AVERAGE(D66:D68)</f>
        <v>0.15411887029287474</v>
      </c>
    </row>
    <row r="70" spans="1:5" x14ac:dyDescent="0.25">
      <c r="A70" t="s">
        <v>49</v>
      </c>
      <c r="D70" s="2">
        <f>AVERAGE(D69,D65,D61)</f>
        <v>74810000</v>
      </c>
    </row>
    <row r="71" spans="1:5" x14ac:dyDescent="0.25">
      <c r="A71" t="s">
        <v>48</v>
      </c>
      <c r="D71" s="2">
        <f>AVERAGE(D57,D53,D49,)</f>
        <v>1243000000</v>
      </c>
    </row>
    <row r="72" spans="1:5" x14ac:dyDescent="0.25">
      <c r="A72" t="s">
        <v>52</v>
      </c>
      <c r="B72">
        <v>54</v>
      </c>
      <c r="C72" s="2">
        <v>1E-3</v>
      </c>
      <c r="D72" s="2">
        <v>27000000</v>
      </c>
    </row>
    <row r="73" spans="1:5" x14ac:dyDescent="0.25">
      <c r="A73" t="s">
        <v>52</v>
      </c>
      <c r="B73">
        <v>52</v>
      </c>
      <c r="C73" s="2">
        <v>1E-3</v>
      </c>
      <c r="D73" s="2">
        <v>26000000</v>
      </c>
    </row>
    <row r="74" spans="1:5" x14ac:dyDescent="0.25">
      <c r="A74" t="s">
        <v>52</v>
      </c>
      <c r="B74">
        <v>83</v>
      </c>
      <c r="C74" s="2">
        <v>1E-3</v>
      </c>
      <c r="D74" s="2">
        <v>16090000</v>
      </c>
    </row>
    <row r="75" spans="1:5" x14ac:dyDescent="0.25">
      <c r="A75" t="s">
        <v>52</v>
      </c>
      <c r="B75" t="s">
        <v>8</v>
      </c>
      <c r="D75" s="2">
        <v>20630000</v>
      </c>
      <c r="E75" s="5">
        <f>STDEV(D72:D74)/AVERAGE(D72:D74)</f>
        <v>0.2618748745878664</v>
      </c>
    </row>
    <row r="76" spans="1:5" x14ac:dyDescent="0.25">
      <c r="A76" t="s">
        <v>53</v>
      </c>
      <c r="B76">
        <v>37</v>
      </c>
      <c r="C76" s="2">
        <v>0.01</v>
      </c>
      <c r="D76" s="2">
        <v>717100</v>
      </c>
    </row>
    <row r="77" spans="1:5" x14ac:dyDescent="0.25">
      <c r="A77" t="s">
        <v>53</v>
      </c>
      <c r="B77">
        <v>62</v>
      </c>
      <c r="C77" s="2">
        <v>0.01</v>
      </c>
      <c r="D77" s="2">
        <v>611400</v>
      </c>
    </row>
    <row r="78" spans="1:5" x14ac:dyDescent="0.25">
      <c r="A78" t="s">
        <v>53</v>
      </c>
      <c r="B78">
        <v>75</v>
      </c>
      <c r="C78" s="2">
        <v>0.01</v>
      </c>
      <c r="D78" s="2">
        <v>416700</v>
      </c>
    </row>
    <row r="79" spans="1:5" x14ac:dyDescent="0.25">
      <c r="A79" t="s">
        <v>53</v>
      </c>
      <c r="B79" t="s">
        <v>8</v>
      </c>
      <c r="D79" s="2">
        <v>522500</v>
      </c>
      <c r="E79" s="5">
        <f>STDEV(D76:D78)/AVERAGE(D76:D78)</f>
        <v>0.26194391338007827</v>
      </c>
    </row>
    <row r="80" spans="1:5" x14ac:dyDescent="0.25">
      <c r="A80" t="s">
        <v>61</v>
      </c>
      <c r="B80">
        <v>51</v>
      </c>
      <c r="C80" s="2">
        <v>1.0000000000000001E-5</v>
      </c>
      <c r="D80" s="2">
        <v>2550000000</v>
      </c>
    </row>
    <row r="81" spans="1:5" x14ac:dyDescent="0.25">
      <c r="A81" t="s">
        <v>61</v>
      </c>
      <c r="B81">
        <v>42</v>
      </c>
      <c r="C81" s="2">
        <v>1.0000000000000001E-5</v>
      </c>
      <c r="D81" s="2">
        <v>2100000000</v>
      </c>
    </row>
    <row r="82" spans="1:5" x14ac:dyDescent="0.25">
      <c r="A82" t="s">
        <v>61</v>
      </c>
      <c r="B82">
        <v>51</v>
      </c>
      <c r="C82" s="2">
        <v>1.0000000000000001E-5</v>
      </c>
      <c r="D82" s="2">
        <v>2550000000</v>
      </c>
    </row>
    <row r="83" spans="1:5" x14ac:dyDescent="0.25">
      <c r="A83" t="s">
        <v>61</v>
      </c>
      <c r="B83" t="s">
        <v>8</v>
      </c>
      <c r="D83" s="2">
        <v>2400000000</v>
      </c>
      <c r="E83" s="5">
        <f t="shared" ref="E83" si="6">STDEV(D80:D82)/AVERAGE(D80:D82)</f>
        <v>0.10825317547305484</v>
      </c>
    </row>
    <row r="84" spans="1:5" x14ac:dyDescent="0.25">
      <c r="A84" t="s">
        <v>62</v>
      </c>
      <c r="B84">
        <v>56</v>
      </c>
      <c r="C84" s="2">
        <v>1.0000000000000001E-5</v>
      </c>
      <c r="D84" s="2">
        <v>2800000000</v>
      </c>
    </row>
    <row r="85" spans="1:5" x14ac:dyDescent="0.25">
      <c r="A85" t="s">
        <v>62</v>
      </c>
      <c r="B85">
        <v>54</v>
      </c>
      <c r="C85" s="2">
        <v>1.0000000000000001E-5</v>
      </c>
      <c r="D85" s="2">
        <v>2700000000</v>
      </c>
    </row>
    <row r="86" spans="1:5" x14ac:dyDescent="0.25">
      <c r="A86" t="s">
        <v>62</v>
      </c>
      <c r="B86">
        <v>170</v>
      </c>
      <c r="C86" s="2">
        <v>1.0000000000000001E-5</v>
      </c>
      <c r="D86" s="2">
        <v>3295000000</v>
      </c>
    </row>
    <row r="87" spans="1:5" x14ac:dyDescent="0.25">
      <c r="A87" t="s">
        <v>62</v>
      </c>
      <c r="B87" t="s">
        <v>8</v>
      </c>
      <c r="D87" s="2">
        <v>3057000000</v>
      </c>
      <c r="E87" s="5">
        <f t="shared" ref="E87" si="7">STDEV(D84:D86)/AVERAGE(D84:D86)</f>
        <v>0.10867665421494442</v>
      </c>
    </row>
    <row r="88" spans="1:5" x14ac:dyDescent="0.25">
      <c r="A88" t="s">
        <v>63</v>
      </c>
      <c r="B88">
        <v>58</v>
      </c>
      <c r="C88" s="2">
        <v>1.0000000000000001E-5</v>
      </c>
      <c r="D88" s="2">
        <v>2900000000</v>
      </c>
    </row>
    <row r="89" spans="1:5" x14ac:dyDescent="0.25">
      <c r="A89" t="s">
        <v>63</v>
      </c>
      <c r="B89">
        <v>50</v>
      </c>
      <c r="C89" s="2">
        <v>1.0000000000000001E-5</v>
      </c>
      <c r="D89" s="2">
        <v>2500000000</v>
      </c>
    </row>
    <row r="90" spans="1:5" x14ac:dyDescent="0.25">
      <c r="A90" t="s">
        <v>63</v>
      </c>
      <c r="B90">
        <v>67</v>
      </c>
      <c r="C90" s="2">
        <v>1.0000000000000001E-5</v>
      </c>
      <c r="D90" s="2">
        <v>3350000000</v>
      </c>
    </row>
    <row r="91" spans="1:5" x14ac:dyDescent="0.25">
      <c r="A91" t="s">
        <v>63</v>
      </c>
      <c r="B91" t="s">
        <v>8</v>
      </c>
      <c r="D91" s="2">
        <v>2917000000</v>
      </c>
      <c r="E91" s="5">
        <f t="shared" ref="E91" si="8">STDEV(D88:D90)/AVERAGE(D88:D90)</f>
        <v>0.1457982951105497</v>
      </c>
    </row>
    <row r="92" spans="1:5" x14ac:dyDescent="0.25">
      <c r="A92" t="s">
        <v>64</v>
      </c>
      <c r="B92">
        <v>52</v>
      </c>
      <c r="C92" s="2">
        <v>1E-4</v>
      </c>
      <c r="D92" s="2">
        <v>260000000</v>
      </c>
      <c r="E92" s="26"/>
    </row>
    <row r="93" spans="1:5" x14ac:dyDescent="0.25">
      <c r="A93" t="s">
        <v>64</v>
      </c>
      <c r="B93">
        <v>54</v>
      </c>
      <c r="C93" s="2">
        <v>1E-4</v>
      </c>
      <c r="D93" s="2">
        <v>270000000</v>
      </c>
      <c r="E93" s="26"/>
    </row>
    <row r="94" spans="1:5" x14ac:dyDescent="0.25">
      <c r="A94" t="s">
        <v>64</v>
      </c>
      <c r="B94">
        <v>105</v>
      </c>
      <c r="C94" s="2">
        <v>1E-4</v>
      </c>
      <c r="D94" s="2">
        <v>203500000</v>
      </c>
      <c r="E94" s="26"/>
    </row>
    <row r="95" spans="1:5" x14ac:dyDescent="0.25">
      <c r="A95" t="s">
        <v>64</v>
      </c>
      <c r="B95" t="s">
        <v>8</v>
      </c>
      <c r="D95" s="2">
        <v>230300000</v>
      </c>
      <c r="E95" s="26">
        <f>STDEV(D92:D94)/AVERAGE(D92:D94)</f>
        <v>0.14665585394067074</v>
      </c>
    </row>
    <row r="96" spans="1:5" x14ac:dyDescent="0.25">
      <c r="A96" t="s">
        <v>65</v>
      </c>
      <c r="B96">
        <v>74</v>
      </c>
      <c r="C96" s="2">
        <v>1E-3</v>
      </c>
      <c r="D96" s="2">
        <v>14340000</v>
      </c>
      <c r="E96" s="26"/>
    </row>
    <row r="97" spans="1:5" x14ac:dyDescent="0.25">
      <c r="A97" t="s">
        <v>65</v>
      </c>
      <c r="B97">
        <v>73</v>
      </c>
      <c r="C97" s="2">
        <v>1E-3</v>
      </c>
      <c r="D97" s="2">
        <v>14150000</v>
      </c>
      <c r="E97" s="26"/>
    </row>
    <row r="98" spans="1:5" x14ac:dyDescent="0.25">
      <c r="A98" t="s">
        <v>65</v>
      </c>
      <c r="B98">
        <v>70</v>
      </c>
      <c r="C98" s="2">
        <v>1E-3</v>
      </c>
      <c r="D98" s="2">
        <v>13570000</v>
      </c>
      <c r="E98" s="26"/>
    </row>
    <row r="99" spans="1:5" x14ac:dyDescent="0.25">
      <c r="A99" t="s">
        <v>65</v>
      </c>
      <c r="B99" t="s">
        <v>8</v>
      </c>
      <c r="D99" s="2">
        <v>14020000</v>
      </c>
      <c r="E99" s="26">
        <f t="shared" ref="E99" si="9">STDEV(D96:D98)/AVERAGE(D96:D98)</f>
        <v>2.861080045667843E-2</v>
      </c>
    </row>
  </sheetData>
  <sortState xmlns:xlrd2="http://schemas.microsoft.com/office/spreadsheetml/2017/richdata2" ref="A6:O41">
    <sortCondition ref="A6:A4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
  <sheetViews>
    <sheetView workbookViewId="0">
      <selection activeCell="A11" sqref="A11:F11"/>
    </sheetView>
  </sheetViews>
  <sheetFormatPr defaultRowHeight="15" x14ac:dyDescent="0.25"/>
  <cols>
    <col min="6" max="6" width="31" customWidth="1"/>
  </cols>
  <sheetData>
    <row r="1" spans="1:6" x14ac:dyDescent="0.25">
      <c r="A1" s="22" t="s">
        <v>19</v>
      </c>
      <c r="B1" s="22"/>
      <c r="C1" s="22"/>
      <c r="D1" s="22"/>
      <c r="E1" s="22"/>
      <c r="F1" s="22"/>
    </row>
    <row r="2" spans="1:6" x14ac:dyDescent="0.25">
      <c r="A2" s="22"/>
      <c r="B2" s="22"/>
      <c r="C2" s="22"/>
      <c r="D2" s="22"/>
      <c r="E2" s="22"/>
      <c r="F2" s="22"/>
    </row>
    <row r="3" spans="1:6" x14ac:dyDescent="0.25">
      <c r="A3" s="22"/>
      <c r="B3" s="22"/>
      <c r="C3" s="22"/>
      <c r="D3" s="22"/>
      <c r="E3" s="22"/>
      <c r="F3" s="22"/>
    </row>
    <row r="4" spans="1:6" x14ac:dyDescent="0.25">
      <c r="A4" s="23" t="s">
        <v>18</v>
      </c>
      <c r="B4" s="23"/>
      <c r="C4" s="23"/>
      <c r="D4" s="23"/>
      <c r="E4" s="23"/>
      <c r="F4" s="23"/>
    </row>
    <row r="5" spans="1:6" x14ac:dyDescent="0.25">
      <c r="A5" s="23"/>
      <c r="B5" s="23"/>
      <c r="C5" s="23"/>
      <c r="D5" s="23"/>
      <c r="E5" s="23"/>
      <c r="F5" s="23"/>
    </row>
    <row r="6" spans="1:6" x14ac:dyDescent="0.25">
      <c r="A6" s="23"/>
      <c r="B6" s="23"/>
      <c r="C6" s="23"/>
      <c r="D6" s="23"/>
      <c r="E6" s="23"/>
      <c r="F6" s="23"/>
    </row>
    <row r="7" spans="1:6" x14ac:dyDescent="0.25">
      <c r="A7" s="24" t="s">
        <v>17</v>
      </c>
      <c r="B7" s="24"/>
      <c r="C7" s="24"/>
      <c r="D7" s="24"/>
      <c r="E7" s="24"/>
      <c r="F7" s="24"/>
    </row>
    <row r="8" spans="1:6" x14ac:dyDescent="0.25">
      <c r="A8" s="23" t="s">
        <v>16</v>
      </c>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5" t="s">
        <v>15</v>
      </c>
      <c r="B11" s="25"/>
      <c r="C11" s="25"/>
      <c r="D11" s="25"/>
      <c r="E11" s="25"/>
      <c r="F11" s="25"/>
    </row>
  </sheetData>
  <mergeCells count="5">
    <mergeCell ref="A1:F3"/>
    <mergeCell ref="A4:F6"/>
    <mergeCell ref="A7:F7"/>
    <mergeCell ref="A8:F10"/>
    <mergeCell ref="A11: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Pivot</vt:lpstr>
      <vt:lpstr>Summary</vt:lpstr>
      <vt:lpstr>Qcount</vt:lpstr>
      <vt:lpstr>Sheet3</vt:lpstr>
    </vt:vector>
  </TitlesOfParts>
  <Company>U.S.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lauser</dc:creator>
  <cp:lastModifiedBy>Monge, Mariela</cp:lastModifiedBy>
  <dcterms:created xsi:type="dcterms:W3CDTF">2023-05-09T13:56:36Z</dcterms:created>
  <dcterms:modified xsi:type="dcterms:W3CDTF">2024-08-13T15:33:09Z</dcterms:modified>
</cp:coreProperties>
</file>