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efficacy test results/SAFR032H vs Batro/"/>
    </mc:Choice>
  </mc:AlternateContent>
  <xr:revisionPtr revIDLastSave="0" documentId="8_{10710F40-133F-422E-89E9-64C9DB9EDBC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</externalReferences>
  <definedNames>
    <definedName name="_xlnm.Print_Area" localSheetId="3">Filters!$A$1:$J$51</definedName>
    <definedName name="_xlnm.Print_Area" localSheetId="0">Pivot!$A$1:$G$32</definedName>
    <definedName name="_xlnm.Print_Area" localSheetId="4">Spread!$A$1:$J$53</definedName>
  </definedNames>
  <calcPr calcId="191029"/>
  <pivotCaches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" l="1"/>
  <c r="J19" i="3"/>
  <c r="J16" i="3"/>
  <c r="J13" i="3"/>
  <c r="J68" i="3"/>
  <c r="J65" i="3"/>
  <c r="J62" i="3"/>
  <c r="J59" i="3"/>
  <c r="J56" i="3"/>
  <c r="J46" i="3"/>
  <c r="J43" i="3"/>
  <c r="J40" i="3"/>
  <c r="J37" i="3"/>
  <c r="J34" i="3"/>
  <c r="J31" i="3"/>
  <c r="J28" i="3"/>
  <c r="J25" i="3"/>
  <c r="A74" i="3"/>
  <c r="A71" i="3"/>
  <c r="H53" i="3"/>
  <c r="K19" i="3"/>
  <c r="K16" i="3"/>
  <c r="K13" i="3"/>
  <c r="E89" i="1" l="1"/>
  <c r="E85" i="1"/>
  <c r="E81" i="1"/>
  <c r="E77" i="1"/>
  <c r="E73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E9" i="1"/>
  <c r="F21" i="4" l="1"/>
  <c r="F20" i="4"/>
  <c r="F18" i="4"/>
  <c r="F17" i="4"/>
  <c r="G16" i="2"/>
  <c r="G20" i="2"/>
  <c r="G36" i="2"/>
  <c r="G19" i="2"/>
  <c r="G8" i="2"/>
  <c r="G28" i="2"/>
  <c r="G37" i="2"/>
  <c r="G3" i="2"/>
  <c r="G29" i="2"/>
  <c r="G18" i="2"/>
  <c r="G35" i="2"/>
  <c r="G24" i="2"/>
  <c r="G32" i="2"/>
  <c r="G22" i="2"/>
  <c r="G30" i="2"/>
  <c r="G21" i="2"/>
  <c r="G23" i="2"/>
  <c r="G10" i="2"/>
  <c r="G17" i="2"/>
  <c r="G9" i="2"/>
  <c r="G15" i="2"/>
  <c r="G26" i="2"/>
  <c r="G38" i="2"/>
  <c r="G11" i="2"/>
  <c r="G34" i="2"/>
  <c r="G7" i="2"/>
  <c r="G31" i="2"/>
  <c r="G12" i="2"/>
  <c r="G5" i="2"/>
  <c r="G25" i="2"/>
  <c r="G14" i="2"/>
  <c r="G27" i="2"/>
  <c r="G4" i="2"/>
  <c r="G13" i="2"/>
  <c r="G6" i="2"/>
  <c r="G33" i="2"/>
  <c r="I38" i="2" l="1"/>
  <c r="J38" i="2" s="1"/>
  <c r="I25" i="2"/>
  <c r="J25" i="2" s="1"/>
  <c r="I13" i="2"/>
  <c r="J13" i="2" s="1"/>
  <c r="I24" i="2"/>
  <c r="J24" i="2" s="1"/>
  <c r="I11" i="2"/>
  <c r="J11" i="2" s="1"/>
  <c r="I34" i="2"/>
  <c r="J34" i="2" s="1"/>
  <c r="I22" i="2"/>
  <c r="J22" i="2" s="1"/>
  <c r="I33" i="2"/>
  <c r="J33" i="2" s="1"/>
  <c r="I21" i="2"/>
  <c r="J21" i="2" s="1"/>
  <c r="I32" i="2"/>
  <c r="J32" i="2" s="1"/>
  <c r="I8" i="2"/>
  <c r="J8" i="2" s="1"/>
  <c r="I31" i="2"/>
  <c r="J31" i="2" s="1"/>
  <c r="I19" i="2"/>
  <c r="J19" i="2" s="1"/>
  <c r="I7" i="2"/>
  <c r="J7" i="2" s="1"/>
  <c r="I26" i="2"/>
  <c r="J26" i="2" s="1"/>
  <c r="I36" i="2"/>
  <c r="J36" i="2" s="1"/>
  <c r="I23" i="2"/>
  <c r="J23" i="2" s="1"/>
  <c r="I10" i="2"/>
  <c r="J10" i="2" s="1"/>
  <c r="I9" i="2"/>
  <c r="J9" i="2" s="1"/>
  <c r="I20" i="2"/>
  <c r="J20" i="2" s="1"/>
  <c r="I30" i="2"/>
  <c r="J30" i="2" s="1"/>
  <c r="I18" i="2"/>
  <c r="J18" i="2" s="1"/>
  <c r="I6" i="2"/>
  <c r="J6" i="2" s="1"/>
  <c r="I14" i="2"/>
  <c r="J14" i="2" s="1"/>
  <c r="I35" i="2"/>
  <c r="J35" i="2" s="1"/>
  <c r="I29" i="2"/>
  <c r="J29" i="2" s="1"/>
  <c r="I28" i="2"/>
  <c r="J28" i="2" s="1"/>
  <c r="I16" i="2"/>
  <c r="J16" i="2" s="1"/>
  <c r="I4" i="2"/>
  <c r="J4" i="2" s="1"/>
  <c r="I37" i="2"/>
  <c r="J37" i="2" s="1"/>
  <c r="I12" i="2"/>
  <c r="J12" i="2" s="1"/>
  <c r="I17" i="2"/>
  <c r="J17" i="2" s="1"/>
  <c r="I5" i="2"/>
  <c r="J5" i="2" s="1"/>
  <c r="I27" i="2"/>
  <c r="J27" i="2" s="1"/>
  <c r="I15" i="2"/>
  <c r="J15" i="2" s="1"/>
  <c r="I3" i="2"/>
  <c r="J3" i="2" s="1"/>
  <c r="G18" i="4"/>
  <c r="G20" i="4"/>
  <c r="G21" i="4"/>
  <c r="G17" i="4"/>
  <c r="G2" i="2"/>
  <c r="I2" i="2" l="1"/>
  <c r="J2" i="2" s="1"/>
</calcChain>
</file>

<file path=xl/sharedStrings.xml><?xml version="1.0" encoding="utf-8"?>
<sst xmlns="http://schemas.openxmlformats.org/spreadsheetml/2006/main" count="459" uniqueCount="117">
  <si>
    <t>Sample ID</t>
  </si>
  <si>
    <t>Sample Type</t>
  </si>
  <si>
    <t>Procedural Blank</t>
  </si>
  <si>
    <t>Test Sample</t>
  </si>
  <si>
    <t>Sample Material</t>
  </si>
  <si>
    <t>N/A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</si>
  <si>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</si>
  <si>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</si>
  <si>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</si>
  <si>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</si>
  <si>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</si>
  <si>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</si>
  <si>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</si>
  <si>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</si>
  <si>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</si>
  <si>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</si>
  <si>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</si>
  <si>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</si>
  <si>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</si>
  <si>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>Organism</t>
  </si>
  <si>
    <t>Positive Control (No UV Exposure)</t>
  </si>
  <si>
    <t>1X PBST</t>
  </si>
  <si>
    <t>144-ILT-E6-Bg-IC-01</t>
  </si>
  <si>
    <t>144-ILT-E6-Bg-IC-02</t>
  </si>
  <si>
    <t>144-ILT-E6-Bg-IC-03</t>
  </si>
  <si>
    <r>
      <t xml:space="preserve">Bacillus atrophaeus </t>
    </r>
    <r>
      <rPr>
        <sz val="11"/>
        <color theme="1"/>
        <rFont val="Calibri"/>
        <family val="2"/>
        <scheme val="minor"/>
      </rPr>
      <t xml:space="preserve">var. </t>
    </r>
    <r>
      <rPr>
        <i/>
        <sz val="11"/>
        <color theme="1"/>
        <rFont val="Calibri"/>
        <family val="2"/>
        <scheme val="minor"/>
      </rPr>
      <t>globigii</t>
    </r>
  </si>
  <si>
    <t>144-ILT-E6-SAFR-IC-01</t>
  </si>
  <si>
    <t>144-ILT-E6-SAFR-IC-02</t>
  </si>
  <si>
    <t>144-ILT-E6-SAFR-IC-03</t>
  </si>
  <si>
    <t>144-ILT-N-01</t>
  </si>
  <si>
    <t>144-ILT-E6-Bg-IC-04</t>
  </si>
  <si>
    <t>144-ILT-E6-SAFR-IC-04</t>
  </si>
  <si>
    <r>
      <t xml:space="preserve">Bacillus pumilis </t>
    </r>
    <r>
      <rPr>
        <sz val="11"/>
        <color theme="1"/>
        <rFont val="Calibri"/>
        <family val="2"/>
        <scheme val="minor"/>
      </rPr>
      <t>SAFR-032</t>
    </r>
  </si>
  <si>
    <t>Bacillus pumilis SAFR-032</t>
  </si>
  <si>
    <t>Negative Control</t>
  </si>
  <si>
    <t>Bacillus atrophaeus var. globigii</t>
  </si>
  <si>
    <t>Contact Time</t>
  </si>
  <si>
    <t xml:space="preserve">Denotes at or below detection limit. </t>
  </si>
  <si>
    <t>Organism Source</t>
  </si>
  <si>
    <t xml:space="preserve">Honeybee Robotics </t>
  </si>
  <si>
    <t>US Army DEVCOM Chemical Biological Center</t>
  </si>
  <si>
    <t>0.25 Hour</t>
  </si>
  <si>
    <t>0.5 Hour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</si>
  <si>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</si>
  <si>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</si>
  <si>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</si>
  <si>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</si>
  <si>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</si>
  <si>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</si>
  <si>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</si>
  <si>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</si>
  <si>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</si>
  <si>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</si>
  <si>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144-ILT-E6-Bg-0.25HR-PC-01</t>
  </si>
  <si>
    <t>144-ILT-E6-Bg-0.25HR-PC-02</t>
  </si>
  <si>
    <t>144-ILT-E6-Bg-0.25HR-PC-03</t>
  </si>
  <si>
    <t>144-ILT-E6-Bg-0.5HR-PC-01</t>
  </si>
  <si>
    <t>144-ILT-E6-Bg-0.5HR-PC-02</t>
  </si>
  <si>
    <t>144-ILT-E6-Bg-0.5HR-PC-03</t>
  </si>
  <si>
    <t>144-ILT-E6-SAFR-0.25HR-PC-01</t>
  </si>
  <si>
    <t>144-ILT-E6-SAFR-0.25HR-PC-02</t>
  </si>
  <si>
    <t>144-ILT-E6-SAFR-0.25HR-PC-03</t>
  </si>
  <si>
    <t>144-ILT-E6-SAFR-0.5HR-PC-01</t>
  </si>
  <si>
    <t>144-ILT-E6-SAFR-0.5HR-PC-02</t>
  </si>
  <si>
    <t>144-ILT-E6-SAFR-0.5HR-PC-03</t>
  </si>
  <si>
    <t>QC BLANK</t>
  </si>
  <si>
    <t>144-ILT-E6-Bg-0.25HR-TS-01</t>
  </si>
  <si>
    <t>144-ILT-E6-Bg-0.25HR-TS-02</t>
  </si>
  <si>
    <t>144-ILT-E6-Bg-0.25HR-TS-03</t>
  </si>
  <si>
    <t>144-ILT-E6-SAFR-0.25HR-TS-01</t>
  </si>
  <si>
    <t>144-ILT-E6-SAFR-0.25HR-TS-02</t>
  </si>
  <si>
    <t>144-ILT-E6-SAFR-0.25HR-TS-03</t>
  </si>
  <si>
    <t>144-ILT-Bg-0.25HR-PB-01</t>
  </si>
  <si>
    <t>144-ILT-SAFR-0.25HR-PB-01</t>
  </si>
  <si>
    <t>144-ILT-E6-Bg-0.5HR-TS-01</t>
  </si>
  <si>
    <t>144-ILT-E6-Bg-0.5HR-TS-02</t>
  </si>
  <si>
    <t>144-ILT-E6-Bg-0.5HR-TS-03</t>
  </si>
  <si>
    <t>144-ILT-E6-SAFR-0.5HR-TS-01</t>
  </si>
  <si>
    <t>144-ILT-E6-SAFR-0.5HR-TS-02</t>
  </si>
  <si>
    <t>144-ILT-E6-SAFR-0.5HR-TS-03</t>
  </si>
  <si>
    <t>144-ILT-Bg-0.5HR-PB-01</t>
  </si>
  <si>
    <t>144-ILT-SAFR-0.5HR-PB-01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</si>
  <si>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</si>
  <si>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</si>
  <si>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</si>
  <si>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</si>
  <si>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</si>
  <si>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</si>
  <si>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</si>
  <si>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</si>
  <si>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</si>
  <si>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t>E6 SAFR32 and Bg ILT 0.25- and 0.5-hr Comparison</t>
  </si>
  <si>
    <t>Counters Name</t>
  </si>
  <si>
    <t>Data Entered by</t>
  </si>
  <si>
    <t>Lesley Mendez Sandoval/Mariela Monge</t>
  </si>
  <si>
    <t>Data Entry QC'd by</t>
  </si>
  <si>
    <t>Results</t>
  </si>
  <si>
    <t>Date Plated</t>
  </si>
  <si>
    <t>Bg/SAFR</t>
  </si>
  <si>
    <t>Temperature</t>
  </si>
  <si>
    <t>35°C</t>
  </si>
  <si>
    <t>Date Counted</t>
  </si>
  <si>
    <t>Volume Plated:</t>
  </si>
  <si>
    <t>varies</t>
  </si>
  <si>
    <t>Extraction Volume:</t>
  </si>
  <si>
    <t>Filter plates</t>
  </si>
  <si>
    <t xml:space="preserve">  Pall Filters #4805</t>
  </si>
  <si>
    <t>Colony Count</t>
  </si>
  <si>
    <t>Volume Plated (mL)</t>
  </si>
  <si>
    <t>Comments</t>
  </si>
  <si>
    <t>RPD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</si>
  <si>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</si>
  <si>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</si>
  <si>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Page 2 of</t>
  </si>
  <si>
    <t>8/(7-12)/2024</t>
  </si>
  <si>
    <t>8/(8-13)/2024</t>
  </si>
  <si>
    <t>Josh Viola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</si>
</sst>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E+00"/>
    <numFmt numFmtId="166" formatCode="0.E+00"/>
    <numFmt numFmtId="167" formatCode="0.0%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5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0" fontId="0" fillId="3" borderId="0" xfId="0" applyFill="1"/>
    <xf numFmtId="0" fontId="4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0" fontId="0" fillId="0" borderId="0" xfId="0" applyAlignment="1">
      <alignment horizontal="left" indent="2"/>
    </xf>
    <xf numFmtId="165" fontId="2" fillId="0" borderId="0" xfId="0" applyNumberFormat="1" applyFont="1" applyAlignment="1">
      <alignment horizontal="center"/>
    </xf>
    <xf numFmtId="0" fontId="0" fillId="4" borderId="0" xfId="0" applyFill="1" applyAlignment="1">
      <alignment horizontal="left" indent="2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14" fontId="0" fillId="0" borderId="0" xfId="0" applyNumberFormat="1"/>
    <xf numFmtId="11" fontId="0" fillId="0" borderId="0" xfId="0" applyNumberFormat="1"/>
    <xf numFmtId="10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6" fillId="6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7" fillId="0" borderId="1" xfId="0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/>
    <xf numFmtId="0" fontId="0" fillId="5" borderId="0" xfId="0" applyFill="1"/>
    <xf numFmtId="0" fontId="1" fillId="5" borderId="8" xfId="0" applyFont="1" applyFill="1" applyBorder="1" applyAlignment="1">
      <alignment vertical="center" wrapText="1"/>
    </xf>
    <xf numFmtId="166" fontId="6" fillId="6" borderId="15" xfId="0" applyNumberFormat="1" applyFont="1" applyFill="1" applyBorder="1" applyAlignment="1">
      <alignment horizontal="center" wrapText="1"/>
    </xf>
    <xf numFmtId="167" fontId="0" fillId="0" borderId="0" xfId="1" applyNumberFormat="1" applyFont="1" applyAlignment="1"/>
    <xf numFmtId="1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6" fillId="6" borderId="8" xfId="0" applyFont="1" applyFill="1" applyBorder="1" applyAlignment="1">
      <alignment horizontal="center"/>
    </xf>
    <xf numFmtId="0" fontId="8" fillId="6" borderId="8" xfId="0" applyFont="1" applyFill="1" applyBorder="1"/>
    <xf numFmtId="164" fontId="1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8" fillId="6" borderId="0" xfId="0" applyFont="1" applyFill="1"/>
    <xf numFmtId="164" fontId="7" fillId="0" borderId="20" xfId="0" applyNumberFormat="1" applyFont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164" fontId="0" fillId="0" borderId="28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2" fillId="0" borderId="22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164" fontId="1" fillId="6" borderId="8" xfId="0" applyNumberFormat="1" applyFont="1" applyFill="1" applyBorder="1" applyAlignment="1">
      <alignment horizontal="center"/>
    </xf>
    <xf numFmtId="164" fontId="6" fillId="6" borderId="0" xfId="0" applyNumberFormat="1" applyFont="1" applyFill="1" applyAlignment="1">
      <alignment horizontal="center" wrapText="1"/>
    </xf>
    <xf numFmtId="164" fontId="6" fillId="6" borderId="15" xfId="0" applyNumberFormat="1" applyFont="1" applyFill="1" applyBorder="1" applyAlignment="1">
      <alignment horizontal="center" wrapText="1"/>
    </xf>
    <xf numFmtId="166" fontId="6" fillId="6" borderId="15" xfId="0" applyNumberFormat="1" applyFont="1" applyFill="1" applyBorder="1" applyAlignment="1">
      <alignment horizontal="center" shrinkToFit="1"/>
    </xf>
    <xf numFmtId="0" fontId="11" fillId="5" borderId="15" xfId="0" applyFont="1" applyFill="1" applyBorder="1" applyAlignment="1">
      <alignment horizontal="center" wrapText="1"/>
    </xf>
    <xf numFmtId="166" fontId="1" fillId="6" borderId="15" xfId="0" applyNumberFormat="1" applyFont="1" applyFill="1" applyBorder="1" applyAlignment="1">
      <alignment horizontal="center" wrapText="1"/>
    </xf>
    <xf numFmtId="166" fontId="11" fillId="6" borderId="15" xfId="0" applyNumberFormat="1" applyFont="1" applyFill="1" applyBorder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6" xfId="0" applyFont="1" applyFill="1" applyBorder="1"/>
    <xf numFmtId="0" fontId="7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vertical="center" shrinkToFit="1"/>
    </xf>
    <xf numFmtId="14" fontId="7" fillId="0" borderId="7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L:\Lab\DTRL\WA-61-FINAL%20DATA\Option%207%20FINAL%20DATA%20-%20RLS%20II%20Year%202\TO%20144%20UV%20Light%20and%20Dry%20Heat%20Decon\2024-08-07_E6%20SAFR32%20and%20Bg%20ILT%200.25-%20and%200.5-hr%20Comparison\Excel%20Files\2024-08-07_E6%20SAFR32%20and%20Bg%20ILT%200.25-%20and%200.5-hr%20Comparison_Filters.xlsx?5ECD8104" TargetMode="External"/><Relationship Id="rId1" Type="http://schemas.openxmlformats.org/officeDocument/2006/relationships/externalLinkPath" Target="file:///\\5ECD8104\2024-08-07_E6%20SAFR32%20and%20Bg%20ILT%200.25-%20and%200.5-hr%20Comparison_Fil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 refreshError="1"/>
      <sheetData sheetId="1">
        <row r="18">
          <cell r="A18" t="str">
            <v>Sterile DI Water</v>
          </cell>
        </row>
        <row r="19">
          <cell r="A19" t="str">
            <v>TSA only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517.472487847219" createdVersion="8" refreshedVersion="8" minRefreshableVersion="3" recordCount="37" xr:uid="{00000000-000A-0000-FFFF-FFFF05000000}">
  <cacheSource type="worksheet">
    <worksheetSource ref="A1:J38" sheet="Summary"/>
  </cacheSource>
  <cacheFields count="10">
    <cacheField name="Sample ID" numFmtId="0">
      <sharedItems/>
    </cacheField>
    <cacheField name="Sample Material" numFmtId="0">
      <sharedItems/>
    </cacheField>
    <cacheField name="Organism" numFmtId="0">
      <sharedItems count="3">
        <s v="Bacillus atrophaeus var. globigii"/>
        <s v="Bacillus pumilis SAFR-032"/>
        <s v="N/A"/>
      </sharedItems>
    </cacheField>
    <cacheField name="Organism Source" numFmtId="0">
      <sharedItems/>
    </cacheField>
    <cacheField name="Sample Type" numFmtId="0">
      <sharedItems count="5">
        <s v="Inoculation Control"/>
        <s v="Positive Control (No UV Exposure)"/>
        <s v="Test Sample"/>
        <s v="Procedural Blank"/>
        <s v="Negative Control"/>
      </sharedItems>
    </cacheField>
    <cacheField name="Contact Time" numFmtId="0">
      <sharedItems count="5">
        <s v="N/A"/>
        <s v="0.25 Hour"/>
        <s v="0.5 Hour"/>
        <s v="1 Hour" u="1"/>
        <s v="2 Hour" u="1"/>
      </sharedItems>
    </cacheField>
    <cacheField name="CFU/ml" numFmtId="11">
      <sharedItems containsSemiMixedTypes="0" containsString="0" containsNumber="1" minValue="0.10989010989010989" maxValue="14200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.098901098901099" maxValue="1420000"/>
    </cacheField>
    <cacheField name="Log CFU/Sample" numFmtId="164">
      <sharedItems containsSemiMixedTypes="0" containsString="0" containsNumber="1" minValue="4.0958607678906439E-2" maxValue="6.15228834438305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144-ILT-E6-Bg-IC-01"/>
    <s v="1X PBST"/>
    <x v="0"/>
    <s v="US Army DEVCOM Chemical Biological Center"/>
    <x v="0"/>
    <x v="0"/>
    <n v="56540"/>
    <n v="10"/>
    <n v="565400"/>
    <n v="5.7523558041535008"/>
  </r>
  <r>
    <s v="144-ILT-E6-Bg-IC-02"/>
    <s v="1X PBST"/>
    <x v="0"/>
    <s v="US Army DEVCOM Chemical Biological Center"/>
    <x v="0"/>
    <x v="0"/>
    <n v="58570"/>
    <n v="10"/>
    <n v="585700"/>
    <n v="5.7676752240279603"/>
  </r>
  <r>
    <s v="144-ILT-E6-Bg-IC-03"/>
    <s v="1X PBST"/>
    <x v="0"/>
    <s v="US Army DEVCOM Chemical Biological Center"/>
    <x v="0"/>
    <x v="0"/>
    <n v="59500"/>
    <n v="10"/>
    <n v="595000"/>
    <n v="5.7745169657285498"/>
  </r>
  <r>
    <s v="144-ILT-E6-Bg-IC-04"/>
    <s v="1X PBST"/>
    <x v="0"/>
    <s v="US Army DEVCOM Chemical Biological Center"/>
    <x v="0"/>
    <x v="0"/>
    <n v="58840"/>
    <n v="10"/>
    <n v="588400"/>
    <n v="5.7696726640554923"/>
  </r>
  <r>
    <s v="144-ILT-E6-Bg-0.25HR-PC-01"/>
    <s v="2- x 2- cm Stainless Steel"/>
    <x v="0"/>
    <s v="US Army DEVCOM Chemical Biological Center"/>
    <x v="1"/>
    <x v="1"/>
    <n v="49410"/>
    <n v="10"/>
    <n v="494100"/>
    <n v="5.6938148538894167"/>
  </r>
  <r>
    <s v="144-ILT-E6-Bg-0.25HR-PC-02"/>
    <s v="2- x 2- cm Stainless Steel"/>
    <x v="0"/>
    <s v="US Army DEVCOM Chemical Biological Center"/>
    <x v="1"/>
    <x v="1"/>
    <n v="50160"/>
    <n v="10"/>
    <n v="501600"/>
    <n v="5.7003575278226597"/>
  </r>
  <r>
    <s v="144-ILT-E6-Bg-0.25HR-PC-03"/>
    <s v="2- x 2- cm Stainless Steel"/>
    <x v="0"/>
    <s v="US Army DEVCOM Chemical Biological Center"/>
    <x v="1"/>
    <x v="1"/>
    <n v="51280"/>
    <n v="10"/>
    <n v="512800"/>
    <n v="5.7099480165107614"/>
  </r>
  <r>
    <s v="144-ILT-E6-Bg-0.25HR-TS-01"/>
    <s v="2- x 2- cm Stainless Steel"/>
    <x v="0"/>
    <s v="US Army DEVCOM Chemical Biological Center"/>
    <x v="2"/>
    <x v="1"/>
    <n v="13.625"/>
    <n v="10"/>
    <n v="136.25"/>
    <n v="2.13433651094868"/>
  </r>
  <r>
    <s v="144-ILT-E6-Bg-0.25HR-TS-02"/>
    <s v="2- x 2- cm Stainless Steel"/>
    <x v="0"/>
    <s v="US Army DEVCOM Chemical Biological Center"/>
    <x v="2"/>
    <x v="1"/>
    <n v="18.75"/>
    <n v="10"/>
    <n v="187.5"/>
    <n v="2.2730012720637376"/>
  </r>
  <r>
    <s v="144-ILT-E6-Bg-0.25HR-TS-03"/>
    <s v="2- x 2- cm Stainless Steel"/>
    <x v="0"/>
    <s v="US Army DEVCOM Chemical Biological Center"/>
    <x v="2"/>
    <x v="1"/>
    <n v="13"/>
    <n v="10"/>
    <n v="130"/>
    <n v="2.1139433523068369"/>
  </r>
  <r>
    <s v="144-ILT-E6-Bg-0.5HR-PC-01"/>
    <s v="2- x 2- cm Stainless Steel"/>
    <x v="0"/>
    <s v="US Army DEVCOM Chemical Biological Center"/>
    <x v="1"/>
    <x v="2"/>
    <n v="61580"/>
    <n v="10"/>
    <n v="615800"/>
    <n v="5.7894396845671796"/>
  </r>
  <r>
    <s v="144-ILT-E6-Bg-0.5HR-PC-02"/>
    <s v="2- x 2- cm Stainless Steel"/>
    <x v="0"/>
    <s v="US Army DEVCOM Chemical Biological Center"/>
    <x v="1"/>
    <x v="2"/>
    <n v="53910"/>
    <n v="10"/>
    <n v="539100"/>
    <n v="5.7316693318286367"/>
  </r>
  <r>
    <s v="144-ILT-E6-Bg-0.5HR-PC-03"/>
    <s v="2- x 2- cm Stainless Steel"/>
    <x v="0"/>
    <s v="US Army DEVCOM Chemical Biological Center"/>
    <x v="1"/>
    <x v="2"/>
    <n v="65750"/>
    <n v="10"/>
    <n v="657500"/>
    <n v="5.8178957571617955"/>
  </r>
  <r>
    <s v="144-ILT-E6-Bg-0.5HR-TS-01"/>
    <s v="2- x 2- cm Stainless Steel"/>
    <x v="0"/>
    <s v="US Army DEVCOM Chemical Biological Center"/>
    <x v="2"/>
    <x v="2"/>
    <n v="1.075268817204301"/>
    <n v="10"/>
    <n v="10.75268817204301"/>
    <n v="1.0315170514460648"/>
  </r>
  <r>
    <s v="144-ILT-E6-Bg-0.5HR-TS-02"/>
    <s v="2- x 2- cm Stainless Steel"/>
    <x v="0"/>
    <s v="US Army DEVCOM Chemical Biological Center"/>
    <x v="2"/>
    <x v="2"/>
    <n v="1.4444444444444444"/>
    <n v="10"/>
    <n v="14.444444444444445"/>
    <n v="1.159700842867512"/>
  </r>
  <r>
    <s v="144-ILT-E6-Bg-0.5HR-TS-03"/>
    <s v="2- x 2- cm Stainless Steel"/>
    <x v="0"/>
    <s v="US Army DEVCOM Chemical Biological Center"/>
    <x v="2"/>
    <x v="2"/>
    <n v="4"/>
    <n v="10"/>
    <n v="40"/>
    <n v="1.6020599913279623"/>
  </r>
  <r>
    <s v="144-ILT-E6-SAFR-IC-01"/>
    <s v="1X PBST"/>
    <x v="1"/>
    <s v="Honeybee Robotics "/>
    <x v="0"/>
    <x v="0"/>
    <n v="134400"/>
    <n v="10"/>
    <n v="1344000"/>
    <n v="6.1283992687178062"/>
  </r>
  <r>
    <s v="144-ILT-E6-SAFR-IC-02"/>
    <s v="1X PBST"/>
    <x v="1"/>
    <s v="Honeybee Robotics "/>
    <x v="0"/>
    <x v="0"/>
    <n v="131800"/>
    <n v="10"/>
    <n v="1318000"/>
    <n v="6.1199154102579909"/>
  </r>
  <r>
    <s v="144-ILT-E6-SAFR-IC-03"/>
    <s v="1X PBST"/>
    <x v="1"/>
    <s v="Honeybee Robotics "/>
    <x v="0"/>
    <x v="0"/>
    <n v="140800"/>
    <n v="10"/>
    <n v="1408000"/>
    <n v="6.1486026548060932"/>
  </r>
  <r>
    <s v="144-ILT-E6-SAFR-IC-04"/>
    <s v="1X PBST"/>
    <x v="1"/>
    <s v="Honeybee Robotics "/>
    <x v="0"/>
    <x v="0"/>
    <n v="114400"/>
    <n v="10"/>
    <n v="1144000"/>
    <n v="6.0584260244570052"/>
  </r>
  <r>
    <s v="144-ILT-E6-SAFR-0.25HR-PC-01"/>
    <s v="2- x 2- cm Stainless Steel"/>
    <x v="1"/>
    <s v="Honeybee Robotics "/>
    <x v="1"/>
    <x v="1"/>
    <n v="142000"/>
    <n v="10"/>
    <n v="1420000"/>
    <n v="6.1522883443830567"/>
  </r>
  <r>
    <s v="144-ILT-E6-SAFR-0.25HR-PC-02"/>
    <s v="2- x 2- cm Stainless Steel"/>
    <x v="1"/>
    <s v="Honeybee Robotics "/>
    <x v="1"/>
    <x v="1"/>
    <n v="117600"/>
    <n v="10"/>
    <n v="1176000"/>
    <n v="6.0704073217401193"/>
  </r>
  <r>
    <s v="144-ILT-E6-SAFR-0.25HR-PC-03"/>
    <s v="2- x 2- cm Stainless Steel"/>
    <x v="1"/>
    <s v="Honeybee Robotics "/>
    <x v="1"/>
    <x v="1"/>
    <n v="134400"/>
    <n v="10"/>
    <n v="1344000"/>
    <n v="6.1283992687178062"/>
  </r>
  <r>
    <s v="144-ILT-E6-SAFR-0.25HR-TS-01"/>
    <s v="2- x 2- cm Stainless Steel"/>
    <x v="1"/>
    <s v="Honeybee Robotics "/>
    <x v="2"/>
    <x v="1"/>
    <n v="5.8426966292134832"/>
    <n v="10"/>
    <n v="58.426966292134836"/>
    <n v="1.7666133369898864"/>
  </r>
  <r>
    <s v="144-ILT-E6-SAFR-0.25HR-TS-02"/>
    <s v="2- x 2- cm Stainless Steel"/>
    <x v="1"/>
    <s v="Honeybee Robotics "/>
    <x v="2"/>
    <x v="1"/>
    <n v="0.42553191489361702"/>
    <n v="10"/>
    <n v="4.2553191489361701"/>
    <n v="0.62893213772826373"/>
  </r>
  <r>
    <s v="144-ILT-E6-SAFR-0.25HR-TS-03"/>
    <s v="2- x 2- cm Stainless Steel"/>
    <x v="1"/>
    <s v="Honeybee Robotics "/>
    <x v="2"/>
    <x v="1"/>
    <n v="4.5714285714285712"/>
    <n v="10"/>
    <n v="45.714285714285708"/>
    <n v="1.6600519383056491"/>
  </r>
  <r>
    <s v="144-ILT-E6-SAFR-0.5HR-PC-01"/>
    <s v="2- x 2- cm Stainless Steel"/>
    <x v="1"/>
    <s v="Honeybee Robotics "/>
    <x v="1"/>
    <x v="2"/>
    <n v="115600"/>
    <n v="10"/>
    <n v="1156000"/>
    <n v="6.0629578340845098"/>
  </r>
  <r>
    <s v="144-ILT-E6-SAFR-0.5HR-PC-02"/>
    <s v="2- x 2- cm Stainless Steel"/>
    <x v="1"/>
    <s v="Honeybee Robotics "/>
    <x v="1"/>
    <x v="2"/>
    <n v="116800"/>
    <n v="10"/>
    <n v="1168000"/>
    <n v="6.0674428427763809"/>
  </r>
  <r>
    <s v="144-ILT-E6-SAFR-0.5HR-PC-03"/>
    <s v="2- x 2- cm Stainless Steel"/>
    <x v="1"/>
    <s v="Honeybee Robotics "/>
    <x v="1"/>
    <x v="2"/>
    <n v="114300"/>
    <n v="10"/>
    <n v="1143000"/>
    <n v="6.0580462303952816"/>
  </r>
  <r>
    <s v="144-ILT-E6-SAFR-0.5HR-TS-01"/>
    <s v="2- x 2- cm Stainless Steel"/>
    <x v="1"/>
    <s v="Honeybee Robotics "/>
    <x v="2"/>
    <x v="2"/>
    <n v="0.74468085106382975"/>
    <n v="10"/>
    <n v="7.4468085106382977"/>
    <n v="0.87197018641455815"/>
  </r>
  <r>
    <s v="144-ILT-E6-SAFR-0.5HR-TS-02"/>
    <s v="2- x 2- cm Stainless Steel"/>
    <x v="1"/>
    <s v="Honeybee Robotics "/>
    <x v="2"/>
    <x v="2"/>
    <n v="0.64516129032258063"/>
    <n v="10"/>
    <n v="6.4516129032258061"/>
    <n v="0.8096683018297085"/>
  </r>
  <r>
    <s v="144-ILT-E6-SAFR-0.5HR-TS-03"/>
    <s v="2- x 2- cm Stainless Steel"/>
    <x v="1"/>
    <s v="Honeybee Robotics "/>
    <x v="2"/>
    <x v="2"/>
    <n v="0.86021505376344076"/>
    <n v="10"/>
    <n v="8.6021505376344081"/>
    <n v="0.93460703843800841"/>
  </r>
  <r>
    <s v="144-ILT-Bg-0.25HR-PB-01"/>
    <s v="2- x 2- cm Stainless Steel"/>
    <x v="0"/>
    <s v="N/A"/>
    <x v="3"/>
    <x v="1"/>
    <n v="0.11235955056179775"/>
    <n v="10"/>
    <n v="1.1235955056179776"/>
    <n v="5.0609993355087243E-2"/>
  </r>
  <r>
    <s v="144-ILT-Bg-0.5HR-PB-01"/>
    <s v="2- x 2- cm Stainless Steel"/>
    <x v="0"/>
    <s v="N/A"/>
    <x v="3"/>
    <x v="2"/>
    <n v="0.10989010989010989"/>
    <n v="10"/>
    <n v="1.098901098901099"/>
    <n v="4.0958607678906439E-2"/>
  </r>
  <r>
    <s v="144-ILT-SAFR-0.25HR-PB-01"/>
    <s v="2- x 2- cm Stainless Steel"/>
    <x v="1"/>
    <s v="N/A"/>
    <x v="3"/>
    <x v="1"/>
    <n v="0.11363636363636363"/>
    <n v="10"/>
    <n v="1.1363636363636362"/>
    <n v="5.5517327849831329E-2"/>
  </r>
  <r>
    <s v="144-ILT-SAFR-0.5HR-PB-01"/>
    <s v="2- x 2- cm Stainless Steel"/>
    <x v="1"/>
    <s v="N/A"/>
    <x v="3"/>
    <x v="2"/>
    <n v="0.11235955056179775"/>
    <n v="10"/>
    <n v="1.1235955056179776"/>
    <n v="5.0609993355087243E-2"/>
  </r>
  <r>
    <s v="144-ILT-N-01"/>
    <s v="2- x 2- cm Stainless Steel"/>
    <x v="2"/>
    <s v="N/A"/>
    <x v="4"/>
    <x v="0"/>
    <n v="0.11235955056179775"/>
    <n v="10"/>
    <n v="1.1235955056179776"/>
    <n v="5.0609993355087243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2:E31" firstHeaderRow="1" firstDataRow="2" firstDataCol="1"/>
  <pivotFields count="10">
    <pivotField showAll="0" defaultSubtotal="0"/>
    <pivotField showAll="0" defaultSubtotal="0"/>
    <pivotField axis="axisRow" subtotalTop="0" showAll="0" defaultSubtotal="0">
      <items count="3">
        <item x="0"/>
        <item x="1"/>
        <item x="2"/>
      </items>
    </pivotField>
    <pivotField subtotalTop="0" showAll="0" defaultSubtotal="0"/>
    <pivotField axis="axisRow" showAll="0" defaultSubtotal="0">
      <items count="5">
        <item x="0"/>
        <item x="1"/>
        <item x="2"/>
        <item x="3"/>
        <item x="4"/>
      </items>
    </pivotField>
    <pivotField axis="axisRow" subtotalTop="0" showAll="0" defaultSubtotal="0">
      <items count="5">
        <item m="1" x="3"/>
        <item m="1" x="4"/>
        <item x="0"/>
        <item x="1"/>
        <item x="2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3">
    <field x="4"/>
    <field x="5"/>
    <field x="2"/>
  </rowFields>
  <rowItems count="28">
    <i>
      <x/>
    </i>
    <i r="1">
      <x v="2"/>
    </i>
    <i r="2">
      <x/>
    </i>
    <i r="2">
      <x v="1"/>
    </i>
    <i>
      <x v="1"/>
    </i>
    <i r="1">
      <x v="3"/>
    </i>
    <i r="2">
      <x/>
    </i>
    <i r="2">
      <x v="1"/>
    </i>
    <i r="1">
      <x v="4"/>
    </i>
    <i r="2">
      <x/>
    </i>
    <i r="2">
      <x v="1"/>
    </i>
    <i>
      <x v="2"/>
    </i>
    <i r="1">
      <x v="3"/>
    </i>
    <i r="2">
      <x/>
    </i>
    <i r="2">
      <x v="1"/>
    </i>
    <i r="1">
      <x v="4"/>
    </i>
    <i r="2">
      <x/>
    </i>
    <i r="2">
      <x v="1"/>
    </i>
    <i>
      <x v="3"/>
    </i>
    <i r="1">
      <x v="3"/>
    </i>
    <i r="2">
      <x/>
    </i>
    <i r="2">
      <x v="1"/>
    </i>
    <i r="1">
      <x v="4"/>
    </i>
    <i r="2">
      <x/>
    </i>
    <i r="2">
      <x v="1"/>
    </i>
    <i>
      <x v="4"/>
    </i>
    <i r="1">
      <x v="2"/>
    </i>
    <i r="2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9" subtotal="average" baseField="2" baseItem="0" numFmtId="164"/>
    <dataField name="Std Dev of Log CFU/Sample" fld="9" subtotal="stdDev" baseField="2" baseItem="0" numFmtId="164"/>
    <dataField name="Average of CFU/Sample" fld="8" subtotal="average" baseField="2" baseItem="0" numFmtId="165"/>
    <dataField name="Std Dev of CFU/Sample" fld="8" subtotal="stdDev" baseField="2" baseItem="0" numFmtId="165"/>
  </dataFields>
  <formats count="16">
    <format dxfId="15">
      <pivotArea field="4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3">
      <pivotArea collapsedLevelsAreSubtotals="1" fieldPosition="0">
        <references count="1">
          <reference field="4" count="1">
            <x v="2"/>
          </reference>
        </references>
      </pivotArea>
    </format>
    <format dxfId="12">
      <pivotArea collapsedLevelsAreSubtotals="1" fieldPosition="0">
        <references count="1">
          <reference field="4" count="1">
            <x v="3"/>
          </reference>
        </references>
      </pivotArea>
    </format>
    <format dxfId="11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0">
      <pivotArea collapsedLevelsAreSubtotals="1" fieldPosition="0">
        <references count="3">
          <reference field="2" count="1">
            <x v="2"/>
          </reference>
          <reference field="4" count="1" selected="0">
            <x v="4"/>
          </reference>
          <reference field="5" count="1" selected="0">
            <x v="2"/>
          </reference>
        </references>
      </pivotArea>
    </format>
    <format dxfId="9">
      <pivotArea dataOnly="0" labelOnly="1" fieldPosition="0">
        <references count="3">
          <reference field="2" count="1">
            <x v="2"/>
          </reference>
          <reference field="4" count="1" selected="0">
            <x v="4"/>
          </reference>
          <reference field="5" count="1" selected="0">
            <x v="2"/>
          </reference>
        </references>
      </pivotArea>
    </format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0"/>
          </reference>
        </references>
      </pivotArea>
    </format>
    <format dxfId="6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0"/>
          </reference>
        </references>
      </pivotArea>
    </format>
    <format dxfId="5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1"/>
          </reference>
        </references>
      </pivotArea>
    </format>
    <format dxfId="4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1"/>
          </reference>
        </references>
      </pivotArea>
    </format>
    <format dxfId="3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3"/>
          </reference>
        </references>
      </pivotArea>
    </format>
    <format dxfId="2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3"/>
          </reference>
        </references>
      </pivotArea>
    </format>
    <format dxfId="1">
      <pivotArea collapsedLevelsAreSubtotals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4"/>
          </reference>
        </references>
      </pivotArea>
    </format>
    <format dxfId="0">
      <pivotArea dataOnly="0" labelOnly="1" fieldPosition="0">
        <references count="3">
          <reference field="2" count="2">
            <x v="0"/>
            <x v="1"/>
          </reference>
          <reference field="4" count="1" selected="0">
            <x v="3"/>
          </reference>
          <reference field="5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topLeftCell="A8" zoomScaleNormal="100" workbookViewId="0">
      <selection activeCell="A3" sqref="A3"/>
    </sheetView>
  </sheetViews>
  <sheetFormatPr defaultRowHeight="14.5" x14ac:dyDescent="0.35"/>
  <cols>
    <col min="1" max="1" width="35.1796875" bestFit="1" customWidth="1"/>
    <col min="2" max="3" width="12" bestFit="1" customWidth="1"/>
    <col min="4" max="4" width="12" customWidth="1"/>
    <col min="5" max="5" width="12" bestFit="1" customWidth="1"/>
    <col min="6" max="6" width="12.26953125" customWidth="1"/>
    <col min="7" max="7" width="10.81640625" customWidth="1"/>
  </cols>
  <sheetData>
    <row r="2" spans="1:7" x14ac:dyDescent="0.35">
      <c r="B2" s="14" t="s">
        <v>16</v>
      </c>
      <c r="F2" s="15"/>
      <c r="G2" s="15"/>
    </row>
    <row r="3" spans="1:7" ht="43.5" x14ac:dyDescent="0.35">
      <c r="A3" s="11" t="s">
        <v>16</v>
      </c>
      <c r="B3" s="26" t="s">
        <v>10</v>
      </c>
      <c r="C3" s="26" t="s">
        <v>14</v>
      </c>
      <c r="D3" s="26" t="s">
        <v>11</v>
      </c>
      <c r="E3" s="26" t="s">
        <v>15</v>
      </c>
      <c r="F3" s="27" t="s">
        <v>17</v>
      </c>
      <c r="G3" s="27" t="s">
        <v>18</v>
      </c>
    </row>
    <row r="4" spans="1:7" x14ac:dyDescent="0.35">
      <c r="A4" s="9" t="s">
        <v>12</v>
      </c>
      <c r="B4" s="12"/>
      <c r="C4" s="12"/>
      <c r="D4" s="13"/>
      <c r="E4" s="13"/>
      <c r="F4" s="16"/>
      <c r="G4" s="16"/>
    </row>
    <row r="5" spans="1:7" x14ac:dyDescent="0.35">
      <c r="A5" s="10" t="s">
        <v>5</v>
      </c>
      <c r="B5" s="12"/>
      <c r="C5" s="12"/>
      <c r="D5" s="13"/>
      <c r="E5" s="13"/>
      <c r="F5" s="22"/>
      <c r="G5" s="22"/>
    </row>
    <row r="6" spans="1:7" x14ac:dyDescent="0.35">
      <c r="A6" s="21" t="s">
        <v>35</v>
      </c>
      <c r="B6" s="12">
        <v>5.7660551644913749</v>
      </c>
      <c r="C6" s="12">
        <v>9.5740177893361266E-3</v>
      </c>
      <c r="D6" s="13">
        <v>583625</v>
      </c>
      <c r="E6" s="13">
        <v>12762.54285007498</v>
      </c>
      <c r="F6" s="13"/>
      <c r="G6" s="13"/>
    </row>
    <row r="7" spans="1:7" x14ac:dyDescent="0.35">
      <c r="A7" s="21" t="s">
        <v>33</v>
      </c>
      <c r="B7" s="12">
        <v>6.1138358395597239</v>
      </c>
      <c r="C7" s="12">
        <v>3.8850284000712318E-2</v>
      </c>
      <c r="D7" s="13">
        <v>1303500</v>
      </c>
      <c r="E7" s="13">
        <v>112858.3182578936</v>
      </c>
      <c r="F7" s="13"/>
      <c r="G7" s="13"/>
    </row>
    <row r="8" spans="1:7" x14ac:dyDescent="0.35">
      <c r="A8" s="9" t="s">
        <v>20</v>
      </c>
      <c r="B8" s="12"/>
      <c r="C8" s="12"/>
      <c r="D8" s="13"/>
      <c r="E8" s="13"/>
      <c r="F8" s="16"/>
      <c r="G8" s="16"/>
    </row>
    <row r="9" spans="1:7" x14ac:dyDescent="0.35">
      <c r="A9" s="10" t="s">
        <v>41</v>
      </c>
      <c r="B9" s="12"/>
      <c r="C9" s="12"/>
      <c r="D9" s="13"/>
      <c r="E9" s="13"/>
      <c r="F9" s="22"/>
      <c r="G9" s="22"/>
    </row>
    <row r="10" spans="1:7" x14ac:dyDescent="0.35">
      <c r="A10" s="21" t="s">
        <v>35</v>
      </c>
      <c r="B10" s="12">
        <v>5.7013734660742799</v>
      </c>
      <c r="C10" s="12">
        <v>8.1144212321903105E-3</v>
      </c>
      <c r="D10" s="13">
        <v>502833.33333333331</v>
      </c>
      <c r="E10" s="13">
        <v>9410.8093877898191</v>
      </c>
      <c r="F10" s="13"/>
      <c r="G10" s="13"/>
    </row>
    <row r="11" spans="1:7" x14ac:dyDescent="0.35">
      <c r="A11" s="21" t="s">
        <v>33</v>
      </c>
      <c r="B11" s="12">
        <v>6.1170316449469944</v>
      </c>
      <c r="C11" s="12">
        <v>4.2107512630198171E-2</v>
      </c>
      <c r="D11" s="13">
        <v>1313333.3333333333</v>
      </c>
      <c r="E11" s="13">
        <v>124857.25182516831</v>
      </c>
      <c r="F11" s="13"/>
      <c r="G11" s="13"/>
    </row>
    <row r="12" spans="1:7" x14ac:dyDescent="0.35">
      <c r="A12" s="10" t="s">
        <v>42</v>
      </c>
      <c r="B12" s="12"/>
      <c r="C12" s="12"/>
      <c r="D12" s="13"/>
      <c r="E12" s="13"/>
      <c r="F12" s="22"/>
      <c r="G12" s="22"/>
    </row>
    <row r="13" spans="1:7" x14ac:dyDescent="0.35">
      <c r="A13" s="21" t="s">
        <v>35</v>
      </c>
      <c r="B13" s="12">
        <v>5.7796682578525376</v>
      </c>
      <c r="C13" s="12">
        <v>4.393585883388465E-2</v>
      </c>
      <c r="D13" s="13">
        <v>604133.33333333337</v>
      </c>
      <c r="E13" s="13">
        <v>60056.001642910865</v>
      </c>
      <c r="F13" s="13"/>
      <c r="G13" s="13"/>
    </row>
    <row r="14" spans="1:7" x14ac:dyDescent="0.35">
      <c r="A14" s="21" t="s">
        <v>33</v>
      </c>
      <c r="B14" s="12">
        <v>6.0628156357520568</v>
      </c>
      <c r="C14" s="12">
        <v>4.6999198223018198E-3</v>
      </c>
      <c r="D14" s="13">
        <v>1155666.6666666667</v>
      </c>
      <c r="E14" s="13">
        <v>12503.332889004114</v>
      </c>
      <c r="F14" s="13"/>
      <c r="G14" s="13"/>
    </row>
    <row r="15" spans="1:7" x14ac:dyDescent="0.35">
      <c r="A15" s="9" t="s">
        <v>3</v>
      </c>
      <c r="B15" s="12"/>
      <c r="C15" s="12"/>
      <c r="D15" s="13"/>
      <c r="E15" s="13"/>
      <c r="F15" s="16"/>
      <c r="G15" s="16"/>
    </row>
    <row r="16" spans="1:7" x14ac:dyDescent="0.35">
      <c r="A16" s="10" t="s">
        <v>41</v>
      </c>
      <c r="B16" s="12"/>
      <c r="C16" s="12"/>
      <c r="D16" s="13"/>
      <c r="E16" s="13"/>
      <c r="F16" s="22"/>
      <c r="G16" s="22"/>
    </row>
    <row r="17" spans="1:8" x14ac:dyDescent="0.35">
      <c r="A17" s="21" t="s">
        <v>35</v>
      </c>
      <c r="B17" s="12">
        <v>2.1737603784397517</v>
      </c>
      <c r="C17" s="12">
        <v>8.654788533126459E-2</v>
      </c>
      <c r="D17" s="13">
        <v>151.25</v>
      </c>
      <c r="E17" s="13">
        <v>31.548573660309906</v>
      </c>
      <c r="F17" s="12">
        <f>B10-B17</f>
        <v>3.5276130876345282</v>
      </c>
      <c r="G17" s="12">
        <f>(((C10^2)/3)+((C17^2)/3))^0.5</f>
        <v>5.0187582419183946E-2</v>
      </c>
    </row>
    <row r="18" spans="1:8" x14ac:dyDescent="0.35">
      <c r="A18" s="21" t="s">
        <v>33</v>
      </c>
      <c r="B18" s="12">
        <v>1.3518658043412666</v>
      </c>
      <c r="C18" s="12">
        <v>0.62834198305085009</v>
      </c>
      <c r="D18" s="13">
        <v>36.132190385118903</v>
      </c>
      <c r="E18" s="13">
        <v>28.328505991752131</v>
      </c>
      <c r="F18" s="12">
        <f>B11-B18</f>
        <v>4.7651658406057278</v>
      </c>
      <c r="G18" s="12">
        <f t="shared" ref="G18:G21" si="0">(((C11^2)/3)+((C18^2)/3))^0.5</f>
        <v>0.3635870781918123</v>
      </c>
    </row>
    <row r="19" spans="1:8" x14ac:dyDescent="0.35">
      <c r="A19" s="10" t="s">
        <v>42</v>
      </c>
      <c r="B19" s="12"/>
      <c r="C19" s="12"/>
      <c r="D19" s="13"/>
      <c r="E19" s="13"/>
      <c r="F19" s="12"/>
      <c r="G19" s="12"/>
    </row>
    <row r="20" spans="1:8" x14ac:dyDescent="0.35">
      <c r="A20" s="21" t="s">
        <v>35</v>
      </c>
      <c r="B20" s="12">
        <v>1.2644259618805131</v>
      </c>
      <c r="C20" s="12">
        <v>0.29934148472352523</v>
      </c>
      <c r="D20" s="13">
        <v>21.732377538829152</v>
      </c>
      <c r="E20" s="13">
        <v>15.927548112676011</v>
      </c>
      <c r="F20" s="12">
        <f>B13-B20</f>
        <v>4.5152422959720244</v>
      </c>
      <c r="G20" s="12">
        <f t="shared" si="0"/>
        <v>0.17467654313802941</v>
      </c>
    </row>
    <row r="21" spans="1:8" x14ac:dyDescent="0.35">
      <c r="A21" s="21" t="s">
        <v>33</v>
      </c>
      <c r="B21" s="12">
        <v>0.87208184222742513</v>
      </c>
      <c r="C21" s="12">
        <v>6.2469443142904042E-2</v>
      </c>
      <c r="D21" s="13">
        <v>7.500190650499504</v>
      </c>
      <c r="E21" s="13">
        <v>1.0762621747948151</v>
      </c>
      <c r="F21" s="12">
        <f>B14-B21</f>
        <v>5.1907337935246316</v>
      </c>
      <c r="G21" s="12">
        <f t="shared" si="0"/>
        <v>3.6168681539515128E-2</v>
      </c>
    </row>
    <row r="22" spans="1:8" x14ac:dyDescent="0.35">
      <c r="A22" s="9" t="s">
        <v>2</v>
      </c>
      <c r="B22" s="12"/>
      <c r="C22" s="12"/>
      <c r="D22" s="13"/>
      <c r="E22" s="13"/>
      <c r="F22" s="16"/>
      <c r="G22" s="16"/>
    </row>
    <row r="23" spans="1:8" x14ac:dyDescent="0.35">
      <c r="A23" s="10" t="s">
        <v>41</v>
      </c>
      <c r="B23" s="12"/>
      <c r="C23" s="12"/>
      <c r="D23" s="13"/>
      <c r="E23" s="13"/>
      <c r="F23" s="22"/>
      <c r="G23" s="22"/>
    </row>
    <row r="24" spans="1:8" x14ac:dyDescent="0.35">
      <c r="A24" s="23" t="s">
        <v>35</v>
      </c>
      <c r="B24" s="24">
        <v>5.0609993355087243E-2</v>
      </c>
      <c r="C24" s="24" t="e">
        <v>#DIV/0!</v>
      </c>
      <c r="D24" s="25">
        <v>1.1235955056179776</v>
      </c>
      <c r="E24" s="25" t="e">
        <v>#DIV/0!</v>
      </c>
      <c r="F24" s="13"/>
      <c r="G24" s="13"/>
    </row>
    <row r="25" spans="1:8" x14ac:dyDescent="0.35">
      <c r="A25" s="23" t="s">
        <v>33</v>
      </c>
      <c r="B25" s="24">
        <v>5.5517327849831329E-2</v>
      </c>
      <c r="C25" s="24" t="e">
        <v>#DIV/0!</v>
      </c>
      <c r="D25" s="25">
        <v>1.1363636363636362</v>
      </c>
      <c r="E25" s="25" t="e">
        <v>#DIV/0!</v>
      </c>
      <c r="F25" s="13"/>
      <c r="G25" s="13"/>
    </row>
    <row r="26" spans="1:8" x14ac:dyDescent="0.35">
      <c r="A26" s="10" t="s">
        <v>42</v>
      </c>
      <c r="B26" s="12"/>
      <c r="C26" s="12"/>
      <c r="D26" s="13"/>
      <c r="E26" s="13"/>
      <c r="F26" s="22"/>
      <c r="G26" s="22"/>
      <c r="H26" s="17"/>
    </row>
    <row r="27" spans="1:8" x14ac:dyDescent="0.35">
      <c r="A27" s="23" t="s">
        <v>35</v>
      </c>
      <c r="B27" s="24">
        <v>4.0958607678906439E-2</v>
      </c>
      <c r="C27" s="24" t="e">
        <v>#DIV/0!</v>
      </c>
      <c r="D27" s="25">
        <v>1.098901098901099</v>
      </c>
      <c r="E27" s="25" t="e">
        <v>#DIV/0!</v>
      </c>
      <c r="F27" s="13"/>
      <c r="G27" s="13"/>
    </row>
    <row r="28" spans="1:8" x14ac:dyDescent="0.35">
      <c r="A28" s="23" t="s">
        <v>33</v>
      </c>
      <c r="B28" s="24">
        <v>5.0609993355087243E-2</v>
      </c>
      <c r="C28" s="24" t="e">
        <v>#DIV/0!</v>
      </c>
      <c r="D28" s="25">
        <v>1.1235955056179776</v>
      </c>
      <c r="E28" s="25" t="e">
        <v>#DIV/0!</v>
      </c>
      <c r="F28" s="13"/>
      <c r="G28" s="13"/>
    </row>
    <row r="29" spans="1:8" x14ac:dyDescent="0.35">
      <c r="A29" s="9" t="s">
        <v>34</v>
      </c>
      <c r="B29" s="12"/>
      <c r="C29" s="12"/>
      <c r="D29" s="13"/>
      <c r="E29" s="13"/>
      <c r="F29" s="16"/>
      <c r="G29" s="16"/>
    </row>
    <row r="30" spans="1:8" x14ac:dyDescent="0.35">
      <c r="A30" s="10" t="s">
        <v>5</v>
      </c>
      <c r="B30" s="12"/>
      <c r="C30" s="12"/>
      <c r="D30" s="13"/>
      <c r="E30" s="13"/>
      <c r="F30" s="22"/>
      <c r="G30" s="22"/>
    </row>
    <row r="31" spans="1:8" x14ac:dyDescent="0.35">
      <c r="A31" s="23" t="s">
        <v>5</v>
      </c>
      <c r="B31" s="24">
        <v>5.0609993355087243E-2</v>
      </c>
      <c r="C31" s="24" t="e">
        <v>#DIV/0!</v>
      </c>
      <c r="D31" s="25">
        <v>1.1235955056179776</v>
      </c>
      <c r="E31" s="25" t="e">
        <v>#DIV/0!</v>
      </c>
      <c r="F31" s="13"/>
      <c r="G31" s="13"/>
    </row>
    <row r="33" spans="1:5" x14ac:dyDescent="0.35">
      <c r="A33" s="73" t="s">
        <v>37</v>
      </c>
      <c r="B33" s="73"/>
      <c r="C33" s="73"/>
      <c r="D33" s="73"/>
      <c r="E33" s="73"/>
    </row>
  </sheetData>
  <mergeCells count="1">
    <mergeCell ref="A33:E33"/>
  </mergeCells>
  <pageMargins left="0.7" right="0.7" top="0.75" bottom="0.75" header="0.3" footer="0.3"/>
  <pageSetup scale="8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zoomScaleNormal="100" workbookViewId="0">
      <selection activeCell="D17" sqref="D17"/>
    </sheetView>
  </sheetViews>
  <sheetFormatPr defaultRowHeight="14.5" x14ac:dyDescent="0.35"/>
  <cols>
    <col min="1" max="1" width="44.1796875" bestFit="1" customWidth="1"/>
    <col min="2" max="2" width="23" bestFit="1" customWidth="1"/>
    <col min="3" max="4" width="23" customWidth="1"/>
    <col min="5" max="5" width="31.81640625" bestFit="1" customWidth="1"/>
    <col min="6" max="6" width="25.1796875" bestFit="1" customWidth="1"/>
    <col min="7" max="7" width="10.453125" bestFit="1" customWidth="1"/>
    <col min="8" max="8" width="15.81640625" bestFit="1" customWidth="1"/>
    <col min="9" max="9" width="12.453125" bestFit="1" customWidth="1"/>
    <col min="10" max="10" width="16.54296875" bestFit="1" customWidth="1"/>
    <col min="11" max="11" width="17.26953125" bestFit="1" customWidth="1"/>
    <col min="12" max="12" width="7.7265625" bestFit="1" customWidth="1"/>
  </cols>
  <sheetData>
    <row r="1" spans="1:10" x14ac:dyDescent="0.35">
      <c r="A1" s="1" t="s">
        <v>0</v>
      </c>
      <c r="B1" s="2" t="s">
        <v>4</v>
      </c>
      <c r="C1" s="2" t="s">
        <v>19</v>
      </c>
      <c r="D1" s="2" t="s">
        <v>38</v>
      </c>
      <c r="E1" s="2" t="s">
        <v>1</v>
      </c>
      <c r="F1" s="3" t="s">
        <v>36</v>
      </c>
      <c r="G1" s="3" t="s">
        <v>6</v>
      </c>
      <c r="H1" s="8" t="s">
        <v>9</v>
      </c>
      <c r="I1" s="8" t="s">
        <v>7</v>
      </c>
      <c r="J1" s="8" t="s">
        <v>8</v>
      </c>
    </row>
    <row r="2" spans="1:10" x14ac:dyDescent="0.35">
      <c r="A2" s="4" t="s">
        <v>22</v>
      </c>
      <c r="B2" s="4" t="s">
        <v>21</v>
      </c>
      <c r="C2" s="18" t="s">
        <v>25</v>
      </c>
      <c r="D2" s="28" t="s">
        <v>40</v>
      </c>
      <c r="E2" s="4" t="s">
        <v>12</v>
      </c>
      <c r="F2" s="4" t="s">
        <v>5</v>
      </c>
      <c r="G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56540</v>
      </c>
      <c r="H2" s="4">
        <v>10</v>
      </c>
      <c r="I2" s="5">
        <f ca="1">G2*H2</f>
        <v>565400</v>
      </c>
      <c r="J2" s="6">
        <f ca="1">LOG(I2)</f>
        <v>5.7523558041535008</v>
      </c>
    </row>
    <row r="3" spans="1:10" x14ac:dyDescent="0.35">
      <c r="A3" s="4" t="s">
        <v>23</v>
      </c>
      <c r="B3" s="4" t="s">
        <v>21</v>
      </c>
      <c r="C3" s="18" t="s">
        <v>25</v>
      </c>
      <c r="D3" s="28" t="s">
        <v>40</v>
      </c>
      <c r="E3" s="4" t="s">
        <v>12</v>
      </c>
      <c r="F3" s="4" t="s">
        <v>5</v>
      </c>
      <c r="G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HD!$A:$A,0)),0,9,1))))</f>
        <v>58570</v>
      </c>
      <c r="H3" s="4">
        <v>10</v>
      </c>
      <c r="I3" s="5">
        <f t="shared" ref="I3:I38" ca="1" si="0">G3*H3</f>
        <v>585700</v>
      </c>
      <c r="J3" s="6">
        <f t="shared" ref="J3:J38" ca="1" si="1">LOG(I3)</f>
        <v>5.7676752240279603</v>
      </c>
    </row>
    <row r="4" spans="1:10" x14ac:dyDescent="0.35">
      <c r="A4" s="4" t="s">
        <v>24</v>
      </c>
      <c r="B4" s="4" t="s">
        <v>21</v>
      </c>
      <c r="C4" s="18" t="s">
        <v>25</v>
      </c>
      <c r="D4" s="28" t="s">
        <v>40</v>
      </c>
      <c r="E4" s="4" t="s">
        <v>12</v>
      </c>
      <c r="F4" s="4" t="s">
        <v>5</v>
      </c>
      <c r="G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HD!$A:$A,0)),0,9,1))))</f>
        <v>59500</v>
      </c>
      <c r="H4" s="4">
        <v>10</v>
      </c>
      <c r="I4" s="5">
        <f t="shared" ca="1" si="0"/>
        <v>595000</v>
      </c>
      <c r="J4" s="6">
        <f t="shared" ca="1" si="1"/>
        <v>5.7745169657285498</v>
      </c>
    </row>
    <row r="5" spans="1:10" x14ac:dyDescent="0.35">
      <c r="A5" s="4" t="s">
        <v>30</v>
      </c>
      <c r="B5" s="4" t="s">
        <v>21</v>
      </c>
      <c r="C5" s="18" t="s">
        <v>25</v>
      </c>
      <c r="D5" s="28" t="s">
        <v>40</v>
      </c>
      <c r="E5" s="4" t="s">
        <v>12</v>
      </c>
      <c r="F5" s="4" t="s">
        <v>5</v>
      </c>
      <c r="G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HD!$A:$A,0)),0,9,1))))</f>
        <v>58840</v>
      </c>
      <c r="H5" s="4">
        <v>10</v>
      </c>
      <c r="I5" s="5">
        <f t="shared" ca="1" si="0"/>
        <v>588400</v>
      </c>
      <c r="J5" s="6">
        <f t="shared" ca="1" si="1"/>
        <v>5.7696726640554923</v>
      </c>
    </row>
    <row r="6" spans="1:10" x14ac:dyDescent="0.35">
      <c r="A6" s="4" t="s">
        <v>53</v>
      </c>
      <c r="B6" s="4" t="s">
        <v>13</v>
      </c>
      <c r="C6" s="18" t="s">
        <v>25</v>
      </c>
      <c r="D6" s="28" t="s">
        <v>40</v>
      </c>
      <c r="E6" s="4" t="s">
        <v>20</v>
      </c>
      <c r="F6" s="4" t="s">
        <v>41</v>
      </c>
      <c r="G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HD!$A:$A,0)),0,9,1))))</f>
        <v>49410</v>
      </c>
      <c r="H6" s="4">
        <v>10</v>
      </c>
      <c r="I6" s="5">
        <f t="shared" ca="1" si="0"/>
        <v>494100</v>
      </c>
      <c r="J6" s="6">
        <f t="shared" ca="1" si="1"/>
        <v>5.6938148538894167</v>
      </c>
    </row>
    <row r="7" spans="1:10" x14ac:dyDescent="0.35">
      <c r="A7" s="4" t="s">
        <v>54</v>
      </c>
      <c r="B7" s="4" t="s">
        <v>13</v>
      </c>
      <c r="C7" s="18" t="s">
        <v>25</v>
      </c>
      <c r="D7" s="28" t="s">
        <v>40</v>
      </c>
      <c r="E7" s="4" t="s">
        <v>20</v>
      </c>
      <c r="F7" s="4" t="s">
        <v>41</v>
      </c>
      <c r="G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HD!$A:$A,0)),0,9,1))))</f>
        <v>50160</v>
      </c>
      <c r="H7" s="4">
        <v>10</v>
      </c>
      <c r="I7" s="5">
        <f t="shared" ca="1" si="0"/>
        <v>501600</v>
      </c>
      <c r="J7" s="6">
        <f t="shared" ca="1" si="1"/>
        <v>5.7003575278226597</v>
      </c>
    </row>
    <row r="8" spans="1:10" x14ac:dyDescent="0.35">
      <c r="A8" s="4" t="s">
        <v>55</v>
      </c>
      <c r="B8" s="4" t="s">
        <v>13</v>
      </c>
      <c r="C8" s="18" t="s">
        <v>25</v>
      </c>
      <c r="D8" s="28" t="s">
        <v>40</v>
      </c>
      <c r="E8" s="4" t="s">
        <v>20</v>
      </c>
      <c r="F8" s="4" t="s">
        <v>41</v>
      </c>
      <c r="G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HD!$A:$A,0)),0,9,1))))</f>
        <v>51280</v>
      </c>
      <c r="H8" s="4">
        <v>10</v>
      </c>
      <c r="I8" s="5">
        <f t="shared" ca="1" si="0"/>
        <v>512800</v>
      </c>
      <c r="J8" s="6">
        <f t="shared" ca="1" si="1"/>
        <v>5.7099480165107614</v>
      </c>
    </row>
    <row r="9" spans="1:10" x14ac:dyDescent="0.35">
      <c r="A9" s="4" t="s">
        <v>66</v>
      </c>
      <c r="B9" s="4" t="s">
        <v>13</v>
      </c>
      <c r="C9" s="18" t="s">
        <v>25</v>
      </c>
      <c r="D9" s="28" t="s">
        <v>40</v>
      </c>
      <c r="E9" s="4" t="s">
        <v>3</v>
      </c>
      <c r="F9" s="4" t="s">
        <v>41</v>
      </c>
      <c r="G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HD!$A:$A,0)),0,9,1))))</f>
        <v>13.625</v>
      </c>
      <c r="H9" s="4">
        <v>10</v>
      </c>
      <c r="I9" s="5">
        <f t="shared" ca="1" si="0"/>
        <v>136.25</v>
      </c>
      <c r="J9" s="6">
        <f t="shared" ca="1" si="1"/>
        <v>2.13433651094868</v>
      </c>
    </row>
    <row r="10" spans="1:10" x14ac:dyDescent="0.35">
      <c r="A10" s="4" t="s">
        <v>67</v>
      </c>
      <c r="B10" s="4" t="s">
        <v>13</v>
      </c>
      <c r="C10" s="18" t="s">
        <v>25</v>
      </c>
      <c r="D10" s="28" t="s">
        <v>40</v>
      </c>
      <c r="E10" s="4" t="s">
        <v>3</v>
      </c>
      <c r="F10" s="4" t="s">
        <v>41</v>
      </c>
      <c r="G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HD!$A:$A,0)),0,9,1))))</f>
        <v>18.75</v>
      </c>
      <c r="H10" s="4">
        <v>10</v>
      </c>
      <c r="I10" s="5">
        <f t="shared" ca="1" si="0"/>
        <v>187.5</v>
      </c>
      <c r="J10" s="6">
        <f t="shared" ca="1" si="1"/>
        <v>2.2730012720637376</v>
      </c>
    </row>
    <row r="11" spans="1:10" x14ac:dyDescent="0.35">
      <c r="A11" s="4" t="s">
        <v>68</v>
      </c>
      <c r="B11" s="4" t="s">
        <v>13</v>
      </c>
      <c r="C11" s="18" t="s">
        <v>25</v>
      </c>
      <c r="D11" s="28" t="s">
        <v>40</v>
      </c>
      <c r="E11" s="4" t="s">
        <v>3</v>
      </c>
      <c r="F11" s="4" t="s">
        <v>41</v>
      </c>
      <c r="G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HD!$A:$A,0)),0,9,1))))</f>
        <v>13</v>
      </c>
      <c r="H11" s="4">
        <v>10</v>
      </c>
      <c r="I11" s="5">
        <f t="shared" ca="1" si="0"/>
        <v>130</v>
      </c>
      <c r="J11" s="6">
        <f t="shared" ca="1" si="1"/>
        <v>2.1139433523068369</v>
      </c>
    </row>
    <row r="12" spans="1:10" x14ac:dyDescent="0.35">
      <c r="A12" s="4" t="s">
        <v>56</v>
      </c>
      <c r="B12" s="4" t="s">
        <v>13</v>
      </c>
      <c r="C12" s="18" t="s">
        <v>25</v>
      </c>
      <c r="D12" s="28" t="s">
        <v>40</v>
      </c>
      <c r="E12" s="4" t="s">
        <v>20</v>
      </c>
      <c r="F12" s="4" t="s">
        <v>42</v>
      </c>
      <c r="G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HD!$A:$A,0)),0,9,1))))</f>
        <v>61580</v>
      </c>
      <c r="H12" s="4">
        <v>10</v>
      </c>
      <c r="I12" s="5">
        <f t="shared" ca="1" si="0"/>
        <v>615800</v>
      </c>
      <c r="J12" s="6">
        <f t="shared" ca="1" si="1"/>
        <v>5.7894396845671796</v>
      </c>
    </row>
    <row r="13" spans="1:10" x14ac:dyDescent="0.35">
      <c r="A13" s="4" t="s">
        <v>57</v>
      </c>
      <c r="B13" s="4" t="s">
        <v>13</v>
      </c>
      <c r="C13" s="18" t="s">
        <v>25</v>
      </c>
      <c r="D13" s="28" t="s">
        <v>40</v>
      </c>
      <c r="E13" s="4" t="s">
        <v>20</v>
      </c>
      <c r="F13" s="4" t="s">
        <v>42</v>
      </c>
      <c r="G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HD!$A:$A,0)),0,9,1))))</f>
        <v>53910</v>
      </c>
      <c r="H13" s="4">
        <v>10</v>
      </c>
      <c r="I13" s="5">
        <f t="shared" ca="1" si="0"/>
        <v>539100</v>
      </c>
      <c r="J13" s="6">
        <f t="shared" ca="1" si="1"/>
        <v>5.7316693318286367</v>
      </c>
    </row>
    <row r="14" spans="1:10" x14ac:dyDescent="0.35">
      <c r="A14" s="4" t="s">
        <v>58</v>
      </c>
      <c r="B14" s="4" t="s">
        <v>13</v>
      </c>
      <c r="C14" s="18" t="s">
        <v>25</v>
      </c>
      <c r="D14" s="28" t="s">
        <v>40</v>
      </c>
      <c r="E14" s="4" t="s">
        <v>20</v>
      </c>
      <c r="F14" s="4" t="s">
        <v>42</v>
      </c>
      <c r="G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HD!$A:$A,0)),0,9,1))))</f>
        <v>65750</v>
      </c>
      <c r="H14" s="4">
        <v>10</v>
      </c>
      <c r="I14" s="5">
        <f t="shared" ca="1" si="0"/>
        <v>657500</v>
      </c>
      <c r="J14" s="6">
        <f t="shared" ca="1" si="1"/>
        <v>5.8178957571617955</v>
      </c>
    </row>
    <row r="15" spans="1:10" x14ac:dyDescent="0.35">
      <c r="A15" s="4" t="s">
        <v>74</v>
      </c>
      <c r="B15" s="4" t="s">
        <v>13</v>
      </c>
      <c r="C15" s="18" t="s">
        <v>25</v>
      </c>
      <c r="D15" s="28" t="s">
        <v>40</v>
      </c>
      <c r="E15" s="4" t="s">
        <v>3</v>
      </c>
      <c r="F15" s="4" t="s">
        <v>42</v>
      </c>
      <c r="G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HD!$A:$A,0)),0,9,1))))</f>
        <v>1.075268817204301</v>
      </c>
      <c r="H15" s="4">
        <v>10</v>
      </c>
      <c r="I15" s="5">
        <f t="shared" ca="1" si="0"/>
        <v>10.75268817204301</v>
      </c>
      <c r="J15" s="6">
        <f t="shared" ca="1" si="1"/>
        <v>1.0315170514460648</v>
      </c>
    </row>
    <row r="16" spans="1:10" x14ac:dyDescent="0.35">
      <c r="A16" s="4" t="s">
        <v>75</v>
      </c>
      <c r="B16" s="4" t="s">
        <v>13</v>
      </c>
      <c r="C16" s="18" t="s">
        <v>25</v>
      </c>
      <c r="D16" s="28" t="s">
        <v>40</v>
      </c>
      <c r="E16" s="4" t="s">
        <v>3</v>
      </c>
      <c r="F16" s="4" t="s">
        <v>42</v>
      </c>
      <c r="G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HD!$A:$A,0)),0,9,1))))</f>
        <v>1.4444444444444444</v>
      </c>
      <c r="H16" s="4">
        <v>10</v>
      </c>
      <c r="I16" s="5">
        <f t="shared" ca="1" si="0"/>
        <v>14.444444444444445</v>
      </c>
      <c r="J16" s="6">
        <f t="shared" ca="1" si="1"/>
        <v>1.159700842867512</v>
      </c>
    </row>
    <row r="17" spans="1:10" x14ac:dyDescent="0.35">
      <c r="A17" s="4" t="s">
        <v>76</v>
      </c>
      <c r="B17" s="4" t="s">
        <v>13</v>
      </c>
      <c r="C17" s="18" t="s">
        <v>25</v>
      </c>
      <c r="D17" s="28" t="s">
        <v>40</v>
      </c>
      <c r="E17" s="4" t="s">
        <v>3</v>
      </c>
      <c r="F17" s="4" t="s">
        <v>42</v>
      </c>
      <c r="G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HD!$A:$A,0)),0,9,1))))</f>
        <v>4</v>
      </c>
      <c r="H17" s="4">
        <v>10</v>
      </c>
      <c r="I17" s="5">
        <f t="shared" ca="1" si="0"/>
        <v>40</v>
      </c>
      <c r="J17" s="6">
        <f t="shared" ca="1" si="1"/>
        <v>1.6020599913279623</v>
      </c>
    </row>
    <row r="18" spans="1:10" x14ac:dyDescent="0.35">
      <c r="A18" s="4" t="s">
        <v>26</v>
      </c>
      <c r="B18" s="4" t="s">
        <v>21</v>
      </c>
      <c r="C18" s="18" t="s">
        <v>32</v>
      </c>
      <c r="D18" s="28" t="s">
        <v>39</v>
      </c>
      <c r="E18" s="4" t="s">
        <v>12</v>
      </c>
      <c r="F18" s="4" t="s">
        <v>5</v>
      </c>
      <c r="G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HD!$A:$A,0)),0,9,1))))</f>
        <v>134400</v>
      </c>
      <c r="H18" s="4">
        <v>10</v>
      </c>
      <c r="I18" s="5">
        <f t="shared" ca="1" si="0"/>
        <v>1344000</v>
      </c>
      <c r="J18" s="6">
        <f t="shared" ca="1" si="1"/>
        <v>6.1283992687178062</v>
      </c>
    </row>
    <row r="19" spans="1:10" x14ac:dyDescent="0.35">
      <c r="A19" s="4" t="s">
        <v>27</v>
      </c>
      <c r="B19" s="4" t="s">
        <v>21</v>
      </c>
      <c r="C19" s="18" t="s">
        <v>32</v>
      </c>
      <c r="D19" s="28" t="s">
        <v>39</v>
      </c>
      <c r="E19" s="4" t="s">
        <v>12</v>
      </c>
      <c r="F19" s="4" t="s">
        <v>5</v>
      </c>
      <c r="G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HD!$A:$A,0)),0,9,1))))</f>
        <v>131800</v>
      </c>
      <c r="H19" s="4">
        <v>10</v>
      </c>
      <c r="I19" s="5">
        <f t="shared" ca="1" si="0"/>
        <v>1318000</v>
      </c>
      <c r="J19" s="6">
        <f t="shared" ca="1" si="1"/>
        <v>6.1199154102579909</v>
      </c>
    </row>
    <row r="20" spans="1:10" x14ac:dyDescent="0.35">
      <c r="A20" s="4" t="s">
        <v>28</v>
      </c>
      <c r="B20" s="4" t="s">
        <v>21</v>
      </c>
      <c r="C20" s="18" t="s">
        <v>32</v>
      </c>
      <c r="D20" s="28" t="s">
        <v>39</v>
      </c>
      <c r="E20" s="4" t="s">
        <v>12</v>
      </c>
      <c r="F20" s="4" t="s">
        <v>5</v>
      </c>
      <c r="G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HD!$A:$A,0)),0,9,1))))</f>
        <v>140800</v>
      </c>
      <c r="H20" s="4">
        <v>10</v>
      </c>
      <c r="I20" s="5">
        <f t="shared" ca="1" si="0"/>
        <v>1408000</v>
      </c>
      <c r="J20" s="6">
        <f t="shared" ca="1" si="1"/>
        <v>6.1486026548060932</v>
      </c>
    </row>
    <row r="21" spans="1:10" x14ac:dyDescent="0.35">
      <c r="A21" s="4" t="s">
        <v>31</v>
      </c>
      <c r="B21" s="4" t="s">
        <v>21</v>
      </c>
      <c r="C21" s="18" t="s">
        <v>32</v>
      </c>
      <c r="D21" s="28" t="s">
        <v>39</v>
      </c>
      <c r="E21" s="4" t="s">
        <v>12</v>
      </c>
      <c r="F21" s="4" t="s">
        <v>5</v>
      </c>
      <c r="G21" s="7">
        <f ca="1">IFERROR(OFFSET(INDIRECT("'Qcount'!A"&amp;MATCH(A21,Qcount!$A$1:$A$65308,0)),3,3,1),IFERROR(OFFSET(INDIRECT("'Spread'!A"&amp;MATCH(A21,Spread!$A$1:$A$65536,0)),-1,9,1),IFERROR(OFFSET(INDIRECT("'Filters'!A"&amp;MATCH(A21,Filters!$A:$A,0)),0,9,1),OFFSET(INDIRECT("'HD'!A"&amp;MATCH(A21,HD!$A:$A,0)),0,9,1))))</f>
        <v>114400</v>
      </c>
      <c r="H21" s="4">
        <v>10</v>
      </c>
      <c r="I21" s="5">
        <f t="shared" ca="1" si="0"/>
        <v>1144000</v>
      </c>
      <c r="J21" s="6">
        <f t="shared" ca="1" si="1"/>
        <v>6.0584260244570052</v>
      </c>
    </row>
    <row r="22" spans="1:10" x14ac:dyDescent="0.35">
      <c r="A22" s="4" t="s">
        <v>59</v>
      </c>
      <c r="B22" s="4" t="s">
        <v>13</v>
      </c>
      <c r="C22" s="18" t="s">
        <v>32</v>
      </c>
      <c r="D22" s="28" t="s">
        <v>39</v>
      </c>
      <c r="E22" s="4" t="s">
        <v>20</v>
      </c>
      <c r="F22" s="4" t="s">
        <v>41</v>
      </c>
      <c r="G22" s="7">
        <f ca="1">IFERROR(OFFSET(INDIRECT("'Qcount'!A"&amp;MATCH(A22,Qcount!$A$1:$A$65308,0)),3,3,1),IFERROR(OFFSET(INDIRECT("'Spread'!A"&amp;MATCH(A22,Spread!$A$1:$A$65536,0)),-1,9,1),IFERROR(OFFSET(INDIRECT("'Filters'!A"&amp;MATCH(A22,Filters!$A:$A,0)),0,9,1),OFFSET(INDIRECT("'HD'!A"&amp;MATCH(A22,HD!$A:$A,0)),0,9,1))))</f>
        <v>142000</v>
      </c>
      <c r="H22" s="4">
        <v>10</v>
      </c>
      <c r="I22" s="5">
        <f t="shared" ca="1" si="0"/>
        <v>1420000</v>
      </c>
      <c r="J22" s="6">
        <f t="shared" ca="1" si="1"/>
        <v>6.1522883443830567</v>
      </c>
    </row>
    <row r="23" spans="1:10" x14ac:dyDescent="0.35">
      <c r="A23" s="4" t="s">
        <v>60</v>
      </c>
      <c r="B23" s="4" t="s">
        <v>13</v>
      </c>
      <c r="C23" s="18" t="s">
        <v>32</v>
      </c>
      <c r="D23" s="28" t="s">
        <v>39</v>
      </c>
      <c r="E23" s="4" t="s">
        <v>20</v>
      </c>
      <c r="F23" s="4" t="s">
        <v>41</v>
      </c>
      <c r="G23" s="7">
        <f ca="1">IFERROR(OFFSET(INDIRECT("'Qcount'!A"&amp;MATCH(A23,Qcount!$A$1:$A$65308,0)),3,3,1),IFERROR(OFFSET(INDIRECT("'Spread'!A"&amp;MATCH(A23,Spread!$A$1:$A$65536,0)),-1,9,1),IFERROR(OFFSET(INDIRECT("'Filters'!A"&amp;MATCH(A23,Filters!$A:$A,0)),0,9,1),OFFSET(INDIRECT("'HD'!A"&amp;MATCH(A23,HD!$A:$A,0)),0,9,1))))</f>
        <v>117600</v>
      </c>
      <c r="H23" s="4">
        <v>10</v>
      </c>
      <c r="I23" s="5">
        <f t="shared" ca="1" si="0"/>
        <v>1176000</v>
      </c>
      <c r="J23" s="6">
        <f t="shared" ca="1" si="1"/>
        <v>6.0704073217401193</v>
      </c>
    </row>
    <row r="24" spans="1:10" x14ac:dyDescent="0.35">
      <c r="A24" s="4" t="s">
        <v>61</v>
      </c>
      <c r="B24" s="4" t="s">
        <v>13</v>
      </c>
      <c r="C24" s="18" t="s">
        <v>32</v>
      </c>
      <c r="D24" s="28" t="s">
        <v>39</v>
      </c>
      <c r="E24" s="4" t="s">
        <v>20</v>
      </c>
      <c r="F24" s="4" t="s">
        <v>41</v>
      </c>
      <c r="G24" s="7">
        <f ca="1">IFERROR(OFFSET(INDIRECT("'Qcount'!A"&amp;MATCH(A24,Qcount!$A$1:$A$65308,0)),3,3,1),IFERROR(OFFSET(INDIRECT("'Spread'!A"&amp;MATCH(A24,Spread!$A$1:$A$65536,0)),-1,9,1),IFERROR(OFFSET(INDIRECT("'Filters'!A"&amp;MATCH(A24,Filters!$A:$A,0)),0,9,1),OFFSET(INDIRECT("'HD'!A"&amp;MATCH(A24,HD!$A:$A,0)),0,9,1))))</f>
        <v>134400</v>
      </c>
      <c r="H24" s="4">
        <v>10</v>
      </c>
      <c r="I24" s="5">
        <f t="shared" ca="1" si="0"/>
        <v>1344000</v>
      </c>
      <c r="J24" s="6">
        <f t="shared" ca="1" si="1"/>
        <v>6.1283992687178062</v>
      </c>
    </row>
    <row r="25" spans="1:10" x14ac:dyDescent="0.35">
      <c r="A25" s="4" t="s">
        <v>69</v>
      </c>
      <c r="B25" s="4" t="s">
        <v>13</v>
      </c>
      <c r="C25" s="18" t="s">
        <v>32</v>
      </c>
      <c r="D25" s="28" t="s">
        <v>39</v>
      </c>
      <c r="E25" s="4" t="s">
        <v>3</v>
      </c>
      <c r="F25" s="4" t="s">
        <v>41</v>
      </c>
      <c r="G25" s="7">
        <f ca="1">IFERROR(OFFSET(INDIRECT("'Qcount'!A"&amp;MATCH(A25,Qcount!$A$1:$A$65308,0)),3,3,1),IFERROR(OFFSET(INDIRECT("'Spread'!A"&amp;MATCH(A25,Spread!$A$1:$A$65536,0)),-1,9,1),IFERROR(OFFSET(INDIRECT("'Filters'!A"&amp;MATCH(A25,Filters!$A:$A,0)),0,9,1),OFFSET(INDIRECT("'HD'!A"&amp;MATCH(A25,HD!$A:$A,0)),0,9,1))))</f>
        <v>5.8426966292134832</v>
      </c>
      <c r="H25" s="4">
        <v>10</v>
      </c>
      <c r="I25" s="5">
        <f t="shared" ca="1" si="0"/>
        <v>58.426966292134836</v>
      </c>
      <c r="J25" s="6">
        <f t="shared" ca="1" si="1"/>
        <v>1.7666133369898864</v>
      </c>
    </row>
    <row r="26" spans="1:10" x14ac:dyDescent="0.35">
      <c r="A26" s="4" t="s">
        <v>70</v>
      </c>
      <c r="B26" s="4" t="s">
        <v>13</v>
      </c>
      <c r="C26" s="18" t="s">
        <v>32</v>
      </c>
      <c r="D26" s="28" t="s">
        <v>39</v>
      </c>
      <c r="E26" s="4" t="s">
        <v>3</v>
      </c>
      <c r="F26" s="4" t="s">
        <v>41</v>
      </c>
      <c r="G26" s="7">
        <f ca="1">IFERROR(OFFSET(INDIRECT("'Qcount'!A"&amp;MATCH(A26,Qcount!$A$1:$A$65308,0)),3,3,1),IFERROR(OFFSET(INDIRECT("'Spread'!A"&amp;MATCH(A26,Spread!$A$1:$A$65536,0)),-1,9,1),IFERROR(OFFSET(INDIRECT("'Filters'!A"&amp;MATCH(A26,Filters!$A:$A,0)),0,9,1),OFFSET(INDIRECT("'HD'!A"&amp;MATCH(A26,HD!$A:$A,0)),0,9,1))))</f>
        <v>0.42553191489361702</v>
      </c>
      <c r="H26" s="4">
        <v>10</v>
      </c>
      <c r="I26" s="5">
        <f t="shared" ca="1" si="0"/>
        <v>4.2553191489361701</v>
      </c>
      <c r="J26" s="6">
        <f t="shared" ca="1" si="1"/>
        <v>0.62893213772826373</v>
      </c>
    </row>
    <row r="27" spans="1:10" x14ac:dyDescent="0.35">
      <c r="A27" s="4" t="s">
        <v>71</v>
      </c>
      <c r="B27" s="4" t="s">
        <v>13</v>
      </c>
      <c r="C27" s="18" t="s">
        <v>32</v>
      </c>
      <c r="D27" s="28" t="s">
        <v>39</v>
      </c>
      <c r="E27" s="4" t="s">
        <v>3</v>
      </c>
      <c r="F27" s="4" t="s">
        <v>41</v>
      </c>
      <c r="G27" s="7">
        <f ca="1">IFERROR(OFFSET(INDIRECT("'Qcount'!A"&amp;MATCH(A27,Qcount!$A$1:$A$65308,0)),3,3,1),IFERROR(OFFSET(INDIRECT("'Spread'!A"&amp;MATCH(A27,Spread!$A$1:$A$65536,0)),-1,9,1),IFERROR(OFFSET(INDIRECT("'Filters'!A"&amp;MATCH(A27,Filters!$A:$A,0)),0,9,1),OFFSET(INDIRECT("'HD'!A"&amp;MATCH(A27,HD!$A:$A,0)),0,9,1))))</f>
        <v>4.5714285714285712</v>
      </c>
      <c r="H27" s="4">
        <v>10</v>
      </c>
      <c r="I27" s="5">
        <f t="shared" ca="1" si="0"/>
        <v>45.714285714285708</v>
      </c>
      <c r="J27" s="6">
        <f t="shared" ca="1" si="1"/>
        <v>1.6600519383056491</v>
      </c>
    </row>
    <row r="28" spans="1:10" x14ac:dyDescent="0.35">
      <c r="A28" s="4" t="s">
        <v>62</v>
      </c>
      <c r="B28" s="4" t="s">
        <v>13</v>
      </c>
      <c r="C28" s="18" t="s">
        <v>32</v>
      </c>
      <c r="D28" s="28" t="s">
        <v>39</v>
      </c>
      <c r="E28" s="4" t="s">
        <v>20</v>
      </c>
      <c r="F28" s="4" t="s">
        <v>42</v>
      </c>
      <c r="G28" s="7">
        <f ca="1">IFERROR(OFFSET(INDIRECT("'Qcount'!A"&amp;MATCH(A28,Qcount!$A$1:$A$65308,0)),3,3,1),IFERROR(OFFSET(INDIRECT("'Spread'!A"&amp;MATCH(A28,Spread!$A$1:$A$65536,0)),-1,9,1),IFERROR(OFFSET(INDIRECT("'Filters'!A"&amp;MATCH(A28,Filters!$A:$A,0)),0,9,1),OFFSET(INDIRECT("'HD'!A"&amp;MATCH(A28,HD!$A:$A,0)),0,9,1))))</f>
        <v>115600</v>
      </c>
      <c r="H28" s="4">
        <v>10</v>
      </c>
      <c r="I28" s="5">
        <f t="shared" ca="1" si="0"/>
        <v>1156000</v>
      </c>
      <c r="J28" s="6">
        <f t="shared" ca="1" si="1"/>
        <v>6.0629578340845098</v>
      </c>
    </row>
    <row r="29" spans="1:10" x14ac:dyDescent="0.35">
      <c r="A29" s="4" t="s">
        <v>63</v>
      </c>
      <c r="B29" s="4" t="s">
        <v>13</v>
      </c>
      <c r="C29" s="18" t="s">
        <v>32</v>
      </c>
      <c r="D29" s="28" t="s">
        <v>39</v>
      </c>
      <c r="E29" s="4" t="s">
        <v>20</v>
      </c>
      <c r="F29" s="4" t="s">
        <v>42</v>
      </c>
      <c r="G29" s="7">
        <f ca="1">IFERROR(OFFSET(INDIRECT("'Qcount'!A"&amp;MATCH(A29,Qcount!$A$1:$A$65308,0)),3,3,1),IFERROR(OFFSET(INDIRECT("'Spread'!A"&amp;MATCH(A29,Spread!$A$1:$A$65536,0)),-1,9,1),IFERROR(OFFSET(INDIRECT("'Filters'!A"&amp;MATCH(A29,Filters!$A:$A,0)),0,9,1),OFFSET(INDIRECT("'HD'!A"&amp;MATCH(A29,HD!$A:$A,0)),0,9,1))))</f>
        <v>116800</v>
      </c>
      <c r="H29" s="4">
        <v>10</v>
      </c>
      <c r="I29" s="5">
        <f t="shared" ca="1" si="0"/>
        <v>1168000</v>
      </c>
      <c r="J29" s="6">
        <f t="shared" ca="1" si="1"/>
        <v>6.0674428427763809</v>
      </c>
    </row>
    <row r="30" spans="1:10" x14ac:dyDescent="0.35">
      <c r="A30" s="4" t="s">
        <v>64</v>
      </c>
      <c r="B30" s="4" t="s">
        <v>13</v>
      </c>
      <c r="C30" s="18" t="s">
        <v>32</v>
      </c>
      <c r="D30" s="28" t="s">
        <v>39</v>
      </c>
      <c r="E30" s="4" t="s">
        <v>20</v>
      </c>
      <c r="F30" s="4" t="s">
        <v>42</v>
      </c>
      <c r="G30" s="7">
        <f ca="1">IFERROR(OFFSET(INDIRECT("'Qcount'!A"&amp;MATCH(A30,Qcount!$A$1:$A$65308,0)),3,3,1),IFERROR(OFFSET(INDIRECT("'Spread'!A"&amp;MATCH(A30,Spread!$A$1:$A$65536,0)),-1,9,1),IFERROR(OFFSET(INDIRECT("'Filters'!A"&amp;MATCH(A30,Filters!$A:$A,0)),0,9,1),OFFSET(INDIRECT("'HD'!A"&amp;MATCH(A30,HD!$A:$A,0)),0,9,1))))</f>
        <v>114300</v>
      </c>
      <c r="H30" s="4">
        <v>10</v>
      </c>
      <c r="I30" s="5">
        <f t="shared" ca="1" si="0"/>
        <v>1143000</v>
      </c>
      <c r="J30" s="6">
        <f t="shared" ca="1" si="1"/>
        <v>6.0580462303952816</v>
      </c>
    </row>
    <row r="31" spans="1:10" x14ac:dyDescent="0.35">
      <c r="A31" s="4" t="s">
        <v>77</v>
      </c>
      <c r="B31" s="4" t="s">
        <v>13</v>
      </c>
      <c r="C31" s="18" t="s">
        <v>32</v>
      </c>
      <c r="D31" s="28" t="s">
        <v>39</v>
      </c>
      <c r="E31" s="4" t="s">
        <v>3</v>
      </c>
      <c r="F31" s="4" t="s">
        <v>42</v>
      </c>
      <c r="G31" s="7">
        <f ca="1">IFERROR(OFFSET(INDIRECT("'Qcount'!A"&amp;MATCH(A31,Qcount!$A$1:$A$65308,0)),3,3,1),IFERROR(OFFSET(INDIRECT("'Spread'!A"&amp;MATCH(A31,Spread!$A$1:$A$65536,0)),-1,9,1),IFERROR(OFFSET(INDIRECT("'Filters'!A"&amp;MATCH(A31,Filters!$A:$A,0)),0,9,1),OFFSET(INDIRECT("'HD'!A"&amp;MATCH(A31,HD!$A:$A,0)),0,9,1))))</f>
        <v>0.74468085106382975</v>
      </c>
      <c r="H31" s="4">
        <v>10</v>
      </c>
      <c r="I31" s="5">
        <f t="shared" ca="1" si="0"/>
        <v>7.4468085106382977</v>
      </c>
      <c r="J31" s="6">
        <f t="shared" ca="1" si="1"/>
        <v>0.87197018641455815</v>
      </c>
    </row>
    <row r="32" spans="1:10" x14ac:dyDescent="0.35">
      <c r="A32" s="4" t="s">
        <v>78</v>
      </c>
      <c r="B32" s="4" t="s">
        <v>13</v>
      </c>
      <c r="C32" s="18" t="s">
        <v>32</v>
      </c>
      <c r="D32" s="28" t="s">
        <v>39</v>
      </c>
      <c r="E32" s="4" t="s">
        <v>3</v>
      </c>
      <c r="F32" s="4" t="s">
        <v>42</v>
      </c>
      <c r="G32" s="7">
        <f ca="1">IFERROR(OFFSET(INDIRECT("'Qcount'!A"&amp;MATCH(A32,Qcount!$A$1:$A$65308,0)),3,3,1),IFERROR(OFFSET(INDIRECT("'Spread'!A"&amp;MATCH(A32,Spread!$A$1:$A$65536,0)),-1,9,1),IFERROR(OFFSET(INDIRECT("'Filters'!A"&amp;MATCH(A32,Filters!$A:$A,0)),0,9,1),OFFSET(INDIRECT("'HD'!A"&amp;MATCH(A32,HD!$A:$A,0)),0,9,1))))</f>
        <v>0.64516129032258063</v>
      </c>
      <c r="H32" s="4">
        <v>10</v>
      </c>
      <c r="I32" s="5">
        <f t="shared" ca="1" si="0"/>
        <v>6.4516129032258061</v>
      </c>
      <c r="J32" s="6">
        <f t="shared" ca="1" si="1"/>
        <v>0.8096683018297085</v>
      </c>
    </row>
    <row r="33" spans="1:10" x14ac:dyDescent="0.35">
      <c r="A33" s="4" t="s">
        <v>79</v>
      </c>
      <c r="B33" s="4" t="s">
        <v>13</v>
      </c>
      <c r="C33" s="18" t="s">
        <v>32</v>
      </c>
      <c r="D33" s="28" t="s">
        <v>39</v>
      </c>
      <c r="E33" s="4" t="s">
        <v>3</v>
      </c>
      <c r="F33" s="4" t="s">
        <v>42</v>
      </c>
      <c r="G33" s="7">
        <f ca="1">IFERROR(OFFSET(INDIRECT("'Qcount'!A"&amp;MATCH(A33,Qcount!$A$1:$A$65308,0)),3,3,1),IFERROR(OFFSET(INDIRECT("'Spread'!A"&amp;MATCH(A33,Spread!$A$1:$A$65536,0)),-1,9,1),IFERROR(OFFSET(INDIRECT("'Filters'!A"&amp;MATCH(A33,Filters!$A:$A,0)),0,9,1),OFFSET(INDIRECT("'HD'!A"&amp;MATCH(A33,HD!$A:$A,0)),0,9,1))))</f>
        <v>0.86021505376344076</v>
      </c>
      <c r="H33" s="4">
        <v>10</v>
      </c>
      <c r="I33" s="5">
        <f t="shared" ca="1" si="0"/>
        <v>8.6021505376344081</v>
      </c>
      <c r="J33" s="6">
        <f t="shared" ca="1" si="1"/>
        <v>0.93460703843800841</v>
      </c>
    </row>
    <row r="34" spans="1:10" x14ac:dyDescent="0.35">
      <c r="A34" s="4" t="s">
        <v>72</v>
      </c>
      <c r="B34" s="4" t="s">
        <v>13</v>
      </c>
      <c r="C34" s="18" t="s">
        <v>25</v>
      </c>
      <c r="D34" s="28" t="s">
        <v>5</v>
      </c>
      <c r="E34" s="4" t="s">
        <v>2</v>
      </c>
      <c r="F34" s="4" t="s">
        <v>41</v>
      </c>
      <c r="G34" s="7">
        <f ca="1">IFERROR(OFFSET(INDIRECT("'Qcount'!A"&amp;MATCH(A34,Qcount!$A$1:$A$65308,0)),3,3,1),IFERROR(OFFSET(INDIRECT("'Spread'!A"&amp;MATCH(A34,Spread!$A$1:$A$65536,0)),-1,9,1),IFERROR(OFFSET(INDIRECT("'Filters'!A"&amp;MATCH(A34,Filters!$A:$A,0)),0,9,1),OFFSET(INDIRECT("'HD'!A"&amp;MATCH(A34,HD!$A:$A,0)),0,9,1))))</f>
        <v>0.11235955056179775</v>
      </c>
      <c r="H34" s="4">
        <v>10</v>
      </c>
      <c r="I34" s="5">
        <f t="shared" ca="1" si="0"/>
        <v>1.1235955056179776</v>
      </c>
      <c r="J34" s="6">
        <f t="shared" ca="1" si="1"/>
        <v>5.0609993355087243E-2</v>
      </c>
    </row>
    <row r="35" spans="1:10" x14ac:dyDescent="0.35">
      <c r="A35" s="4" t="s">
        <v>80</v>
      </c>
      <c r="B35" s="4" t="s">
        <v>13</v>
      </c>
      <c r="C35" s="18" t="s">
        <v>25</v>
      </c>
      <c r="D35" s="28" t="s">
        <v>5</v>
      </c>
      <c r="E35" s="4" t="s">
        <v>2</v>
      </c>
      <c r="F35" s="4" t="s">
        <v>42</v>
      </c>
      <c r="G35" s="7">
        <f ca="1">IFERROR(OFFSET(INDIRECT("'Qcount'!A"&amp;MATCH(A35,Qcount!$A$1:$A$65308,0)),3,3,1),IFERROR(OFFSET(INDIRECT("'Spread'!A"&amp;MATCH(A35,Spread!$A$1:$A$65536,0)),-1,9,1),IFERROR(OFFSET(INDIRECT("'Filters'!A"&amp;MATCH(A35,Filters!$A:$A,0)),0,9,1),OFFSET(INDIRECT("'HD'!A"&amp;MATCH(A35,HD!$A:$A,0)),0,9,1))))</f>
        <v>0.10989010989010989</v>
      </c>
      <c r="H35" s="4">
        <v>10</v>
      </c>
      <c r="I35" s="5">
        <f t="shared" ca="1" si="0"/>
        <v>1.098901098901099</v>
      </c>
      <c r="J35" s="6">
        <f t="shared" ca="1" si="1"/>
        <v>4.0958607678906439E-2</v>
      </c>
    </row>
    <row r="36" spans="1:10" x14ac:dyDescent="0.35">
      <c r="A36" s="4" t="s">
        <v>73</v>
      </c>
      <c r="B36" s="4" t="s">
        <v>13</v>
      </c>
      <c r="C36" s="18" t="s">
        <v>32</v>
      </c>
      <c r="D36" s="28" t="s">
        <v>5</v>
      </c>
      <c r="E36" s="4" t="s">
        <v>2</v>
      </c>
      <c r="F36" s="4" t="s">
        <v>41</v>
      </c>
      <c r="G36" s="7">
        <f ca="1">IFERROR(OFFSET(INDIRECT("'Qcount'!A"&amp;MATCH(A36,Qcount!$A$1:$A$65308,0)),3,3,1),IFERROR(OFFSET(INDIRECT("'Spread'!A"&amp;MATCH(A36,Spread!$A$1:$A$65536,0)),-1,9,1),IFERROR(OFFSET(INDIRECT("'Filters'!A"&amp;MATCH(A36,Filters!$A:$A,0)),0,9,1),OFFSET(INDIRECT("'HD'!A"&amp;MATCH(A36,HD!$A:$A,0)),0,9,1))))</f>
        <v>0.11363636363636363</v>
      </c>
      <c r="H36" s="4">
        <v>10</v>
      </c>
      <c r="I36" s="5">
        <f t="shared" ca="1" si="0"/>
        <v>1.1363636363636362</v>
      </c>
      <c r="J36" s="6">
        <f t="shared" ca="1" si="1"/>
        <v>5.5517327849831329E-2</v>
      </c>
    </row>
    <row r="37" spans="1:10" x14ac:dyDescent="0.35">
      <c r="A37" s="4" t="s">
        <v>81</v>
      </c>
      <c r="B37" s="4" t="s">
        <v>13</v>
      </c>
      <c r="C37" s="18" t="s">
        <v>32</v>
      </c>
      <c r="D37" s="28" t="s">
        <v>5</v>
      </c>
      <c r="E37" s="4" t="s">
        <v>2</v>
      </c>
      <c r="F37" s="4" t="s">
        <v>42</v>
      </c>
      <c r="G37" s="7">
        <f ca="1">IFERROR(OFFSET(INDIRECT("'Qcount'!A"&amp;MATCH(A37,Qcount!$A$1:$A$65308,0)),3,3,1),IFERROR(OFFSET(INDIRECT("'Spread'!A"&amp;MATCH(A37,Spread!$A$1:$A$65536,0)),-1,9,1),IFERROR(OFFSET(INDIRECT("'Filters'!A"&amp;MATCH(A37,Filters!$A:$A,0)),0,9,1),OFFSET(INDIRECT("'HD'!A"&amp;MATCH(A37,HD!$A:$A,0)),0,9,1))))</f>
        <v>0.11235955056179775</v>
      </c>
      <c r="H37" s="4">
        <v>10</v>
      </c>
      <c r="I37" s="5">
        <f t="shared" ca="1" si="0"/>
        <v>1.1235955056179776</v>
      </c>
      <c r="J37" s="6">
        <f t="shared" ca="1" si="1"/>
        <v>5.0609993355087243E-2</v>
      </c>
    </row>
    <row r="38" spans="1:10" x14ac:dyDescent="0.35">
      <c r="A38" s="4" t="s">
        <v>29</v>
      </c>
      <c r="B38" s="4" t="s">
        <v>13</v>
      </c>
      <c r="C38" s="19" t="s">
        <v>5</v>
      </c>
      <c r="D38" s="28" t="s">
        <v>5</v>
      </c>
      <c r="E38" s="20" t="s">
        <v>34</v>
      </c>
      <c r="F38" s="4" t="s">
        <v>5</v>
      </c>
      <c r="G38" s="7">
        <f ca="1">IFERROR(OFFSET(INDIRECT("'Qcount'!A"&amp;MATCH(A38,Qcount!$A$1:$A$65308,0)),3,3,1),IFERROR(OFFSET(INDIRECT("'Spread'!A"&amp;MATCH(A38,Spread!$A$1:$A$65536,0)),-1,9,1),IFERROR(OFFSET(INDIRECT("'Filters'!A"&amp;MATCH(A38,Filters!$A:$A,0)),0,9,1),OFFSET(INDIRECT("'HD'!A"&amp;MATCH(A38,HD!$A:$A,0)),0,9,1))))</f>
        <v>0.11235955056179775</v>
      </c>
      <c r="H38" s="4">
        <v>10</v>
      </c>
      <c r="I38" s="5">
        <f t="shared" ca="1" si="0"/>
        <v>1.1235955056179776</v>
      </c>
      <c r="J38" s="6">
        <f t="shared" ca="1" si="1"/>
        <v>5.0609993355087243E-2</v>
      </c>
    </row>
  </sheetData>
  <phoneticPr fontId="3" type="noConversion"/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9"/>
  <sheetViews>
    <sheetView zoomScaleNormal="100" workbookViewId="0">
      <selection sqref="A1:XFD1048576"/>
    </sheetView>
  </sheetViews>
  <sheetFormatPr defaultRowHeight="14.5" x14ac:dyDescent="0.35"/>
  <cols>
    <col min="1" max="1" width="28.1796875" bestFit="1" customWidth="1"/>
  </cols>
  <sheetData>
    <row r="1" spans="1:5" x14ac:dyDescent="0.35">
      <c r="A1" t="s">
        <v>43</v>
      </c>
      <c r="B1" s="29"/>
    </row>
    <row r="2" spans="1:5" x14ac:dyDescent="0.35">
      <c r="A2" t="s">
        <v>44</v>
      </c>
      <c r="B2" t="s">
        <v>45</v>
      </c>
    </row>
    <row r="3" spans="1:5" x14ac:dyDescent="0.35">
      <c r="A3" t="s">
        <v>46</v>
      </c>
      <c r="B3" s="29">
        <v>45512</v>
      </c>
    </row>
    <row r="5" spans="1:5" x14ac:dyDescent="0.35">
      <c r="A5" t="s">
        <v>47</v>
      </c>
      <c r="B5" t="s">
        <v>48</v>
      </c>
      <c r="C5" t="s">
        <v>49</v>
      </c>
      <c r="D5" t="s">
        <v>50</v>
      </c>
      <c r="E5" t="s">
        <v>51</v>
      </c>
    </row>
    <row r="6" spans="1:5" x14ac:dyDescent="0.35">
      <c r="A6" t="s">
        <v>22</v>
      </c>
      <c r="B6">
        <v>58</v>
      </c>
      <c r="C6" s="30">
        <v>0.1</v>
      </c>
      <c r="D6" s="30">
        <v>57200</v>
      </c>
    </row>
    <row r="7" spans="1:5" x14ac:dyDescent="0.35">
      <c r="A7" t="s">
        <v>22</v>
      </c>
      <c r="B7">
        <v>53</v>
      </c>
      <c r="C7" s="30">
        <v>0.1</v>
      </c>
      <c r="D7" s="30">
        <v>52270</v>
      </c>
    </row>
    <row r="8" spans="1:5" x14ac:dyDescent="0.35">
      <c r="A8" t="s">
        <v>22</v>
      </c>
      <c r="B8">
        <v>61</v>
      </c>
      <c r="C8" s="30">
        <v>0.1</v>
      </c>
      <c r="D8" s="30">
        <v>60160</v>
      </c>
    </row>
    <row r="9" spans="1:5" x14ac:dyDescent="0.35">
      <c r="A9" t="s">
        <v>22</v>
      </c>
      <c r="B9" t="s">
        <v>52</v>
      </c>
      <c r="D9" s="30">
        <v>56540</v>
      </c>
      <c r="E9" s="31">
        <f>STDEV(D6:D8)/AVERAGE(D6:D8)</f>
        <v>7.0490695395718617E-2</v>
      </c>
    </row>
    <row r="10" spans="1:5" x14ac:dyDescent="0.35">
      <c r="A10" t="s">
        <v>23</v>
      </c>
      <c r="B10">
        <v>57</v>
      </c>
      <c r="C10" s="30">
        <v>0.1</v>
      </c>
      <c r="D10" s="30">
        <v>56210</v>
      </c>
    </row>
    <row r="11" spans="1:5" x14ac:dyDescent="0.35">
      <c r="A11" t="s">
        <v>23</v>
      </c>
      <c r="B11">
        <v>42</v>
      </c>
      <c r="C11" s="30">
        <v>0.1</v>
      </c>
      <c r="D11" s="30">
        <v>81400</v>
      </c>
    </row>
    <row r="12" spans="1:5" x14ac:dyDescent="0.35">
      <c r="A12" t="s">
        <v>23</v>
      </c>
      <c r="B12">
        <v>50</v>
      </c>
      <c r="C12" s="30">
        <v>0.1</v>
      </c>
      <c r="D12" s="30">
        <v>49310</v>
      </c>
    </row>
    <row r="13" spans="1:5" x14ac:dyDescent="0.35">
      <c r="A13" t="s">
        <v>23</v>
      </c>
      <c r="B13" t="s">
        <v>52</v>
      </c>
      <c r="D13" s="30">
        <v>58570</v>
      </c>
      <c r="E13" s="31">
        <f t="shared" ref="E13" si="0">STDEV(D10:D12)/AVERAGE(D10:D12)</f>
        <v>0.27110083445008182</v>
      </c>
    </row>
    <row r="14" spans="1:5" x14ac:dyDescent="0.35">
      <c r="A14" t="s">
        <v>24</v>
      </c>
      <c r="B14">
        <v>64</v>
      </c>
      <c r="C14" s="30">
        <v>0.1</v>
      </c>
      <c r="D14" s="30">
        <v>63120</v>
      </c>
    </row>
    <row r="15" spans="1:5" x14ac:dyDescent="0.35">
      <c r="A15" t="s">
        <v>24</v>
      </c>
      <c r="B15">
        <v>63</v>
      </c>
      <c r="C15" s="30">
        <v>0.1</v>
      </c>
      <c r="D15" s="30">
        <v>62130</v>
      </c>
    </row>
    <row r="16" spans="1:5" x14ac:dyDescent="0.35">
      <c r="A16" t="s">
        <v>24</v>
      </c>
      <c r="B16">
        <v>54</v>
      </c>
      <c r="C16" s="30">
        <v>0.1</v>
      </c>
      <c r="D16" s="30">
        <v>53250</v>
      </c>
    </row>
    <row r="17" spans="1:5" x14ac:dyDescent="0.35">
      <c r="A17" t="s">
        <v>24</v>
      </c>
      <c r="B17" t="s">
        <v>52</v>
      </c>
      <c r="D17" s="30">
        <v>59500</v>
      </c>
      <c r="E17" s="31">
        <f t="shared" ref="E17" si="1">STDEV(D14:D16)/AVERAGE(D14:D16)</f>
        <v>9.1348673690509502E-2</v>
      </c>
    </row>
    <row r="18" spans="1:5" x14ac:dyDescent="0.35">
      <c r="A18" t="s">
        <v>30</v>
      </c>
      <c r="B18">
        <v>65</v>
      </c>
      <c r="C18" s="30">
        <v>0.1</v>
      </c>
      <c r="D18" s="30">
        <v>64100</v>
      </c>
    </row>
    <row r="19" spans="1:5" x14ac:dyDescent="0.35">
      <c r="A19" t="s">
        <v>30</v>
      </c>
      <c r="B19">
        <v>60</v>
      </c>
      <c r="C19" s="30">
        <v>0.1</v>
      </c>
      <c r="D19" s="30">
        <v>59170</v>
      </c>
    </row>
    <row r="20" spans="1:5" x14ac:dyDescent="0.35">
      <c r="A20" t="s">
        <v>30</v>
      </c>
      <c r="B20">
        <v>54</v>
      </c>
      <c r="C20" s="30">
        <v>0.1</v>
      </c>
      <c r="D20" s="30">
        <v>53250</v>
      </c>
    </row>
    <row r="21" spans="1:5" x14ac:dyDescent="0.35">
      <c r="A21" t="s">
        <v>30</v>
      </c>
      <c r="B21" t="s">
        <v>52</v>
      </c>
      <c r="D21" s="30">
        <v>58840</v>
      </c>
      <c r="E21" s="31">
        <f t="shared" ref="E21" si="2">STDEV(D18:D20)/AVERAGE(D18:D20)</f>
        <v>9.2327029816045791E-2</v>
      </c>
    </row>
    <row r="22" spans="1:5" x14ac:dyDescent="0.35">
      <c r="A22" t="s">
        <v>53</v>
      </c>
      <c r="B22">
        <v>51</v>
      </c>
      <c r="C22" s="30">
        <v>0.1</v>
      </c>
      <c r="D22" s="30">
        <v>50300</v>
      </c>
    </row>
    <row r="23" spans="1:5" x14ac:dyDescent="0.35">
      <c r="A23" t="s">
        <v>53</v>
      </c>
      <c r="B23">
        <v>93</v>
      </c>
      <c r="C23" s="30">
        <v>0.1</v>
      </c>
      <c r="D23" s="30">
        <v>51670</v>
      </c>
    </row>
    <row r="24" spans="1:5" x14ac:dyDescent="0.35">
      <c r="A24" t="s">
        <v>53</v>
      </c>
      <c r="B24">
        <v>84</v>
      </c>
      <c r="C24" s="30">
        <v>0.1</v>
      </c>
      <c r="D24" s="30">
        <v>46670</v>
      </c>
    </row>
    <row r="25" spans="1:5" x14ac:dyDescent="0.35">
      <c r="A25" t="s">
        <v>53</v>
      </c>
      <c r="B25" t="s">
        <v>52</v>
      </c>
      <c r="D25" s="30">
        <v>49410</v>
      </c>
      <c r="E25" s="31">
        <f t="shared" ref="E25" si="3">STDEV(D22:D24)/AVERAGE(D22:D24)</f>
        <v>5.2147296182800777E-2</v>
      </c>
    </row>
    <row r="26" spans="1:5" x14ac:dyDescent="0.35">
      <c r="A26" t="s">
        <v>54</v>
      </c>
      <c r="B26">
        <v>62</v>
      </c>
      <c r="C26" s="30">
        <v>0.1</v>
      </c>
      <c r="D26" s="30">
        <v>61140</v>
      </c>
    </row>
    <row r="27" spans="1:5" x14ac:dyDescent="0.35">
      <c r="A27" t="s">
        <v>54</v>
      </c>
      <c r="B27">
        <v>60</v>
      </c>
      <c r="C27" s="30">
        <v>0.1</v>
      </c>
      <c r="D27" s="30">
        <v>59170</v>
      </c>
    </row>
    <row r="28" spans="1:5" x14ac:dyDescent="0.35">
      <c r="A28" t="s">
        <v>54</v>
      </c>
      <c r="B28">
        <v>70</v>
      </c>
      <c r="C28" s="30">
        <v>0.1</v>
      </c>
      <c r="D28" s="30">
        <v>38890</v>
      </c>
    </row>
    <row r="29" spans="1:5" x14ac:dyDescent="0.35">
      <c r="A29" t="s">
        <v>54</v>
      </c>
      <c r="B29" t="s">
        <v>52</v>
      </c>
      <c r="D29" s="30">
        <v>50160</v>
      </c>
      <c r="E29" s="31">
        <f t="shared" ref="E29" si="4">STDEV(D26:D28)/AVERAGE(D26:D28)</f>
        <v>0.2321005568975629</v>
      </c>
    </row>
    <row r="30" spans="1:5" x14ac:dyDescent="0.35">
      <c r="A30" t="s">
        <v>55</v>
      </c>
      <c r="B30">
        <v>61</v>
      </c>
      <c r="C30" s="30">
        <v>0.1</v>
      </c>
      <c r="D30" s="30">
        <v>60160</v>
      </c>
    </row>
    <row r="31" spans="1:5" x14ac:dyDescent="0.35">
      <c r="A31" t="s">
        <v>55</v>
      </c>
      <c r="B31">
        <v>54</v>
      </c>
      <c r="C31" s="30">
        <v>0.1</v>
      </c>
      <c r="D31" s="30">
        <v>53250</v>
      </c>
    </row>
    <row r="32" spans="1:5" x14ac:dyDescent="0.35">
      <c r="A32" t="s">
        <v>55</v>
      </c>
      <c r="B32">
        <v>41</v>
      </c>
      <c r="C32" s="30">
        <v>0.1</v>
      </c>
      <c r="D32" s="30">
        <v>40430</v>
      </c>
    </row>
    <row r="33" spans="1:5" x14ac:dyDescent="0.35">
      <c r="A33" t="s">
        <v>55</v>
      </c>
      <c r="B33" t="s">
        <v>52</v>
      </c>
      <c r="D33" s="30">
        <v>51280</v>
      </c>
      <c r="E33" s="31">
        <f t="shared" ref="E33" si="5">STDEV(D30:D32)/AVERAGE(D30:D32)</f>
        <v>0.19523085916700145</v>
      </c>
    </row>
    <row r="34" spans="1:5" x14ac:dyDescent="0.35">
      <c r="A34" t="s">
        <v>56</v>
      </c>
      <c r="B34">
        <v>30</v>
      </c>
      <c r="C34" s="30">
        <v>0.1</v>
      </c>
      <c r="D34" s="30">
        <v>58140</v>
      </c>
    </row>
    <row r="35" spans="1:5" x14ac:dyDescent="0.35">
      <c r="A35" t="s">
        <v>56</v>
      </c>
      <c r="B35">
        <v>59</v>
      </c>
      <c r="C35" s="30">
        <v>0.1</v>
      </c>
      <c r="D35" s="30">
        <v>58190</v>
      </c>
    </row>
    <row r="36" spans="1:5" x14ac:dyDescent="0.35">
      <c r="A36" t="s">
        <v>56</v>
      </c>
      <c r="B36">
        <v>37</v>
      </c>
      <c r="C36" s="30">
        <v>0.1</v>
      </c>
      <c r="D36" s="30">
        <v>71710</v>
      </c>
    </row>
    <row r="37" spans="1:5" x14ac:dyDescent="0.35">
      <c r="A37" t="s">
        <v>56</v>
      </c>
      <c r="B37" t="s">
        <v>52</v>
      </c>
      <c r="D37" s="30">
        <v>61580</v>
      </c>
      <c r="E37" s="31">
        <f t="shared" ref="E37" si="6">STDEV(D34:D36)/AVERAGE(D34:D36)</f>
        <v>0.12476466746391493</v>
      </c>
    </row>
    <row r="38" spans="1:5" x14ac:dyDescent="0.35">
      <c r="A38" t="s">
        <v>57</v>
      </c>
      <c r="B38">
        <v>58</v>
      </c>
      <c r="C38" s="30">
        <v>0.1</v>
      </c>
      <c r="D38" s="30">
        <v>57200</v>
      </c>
    </row>
    <row r="39" spans="1:5" x14ac:dyDescent="0.35">
      <c r="A39" t="s">
        <v>57</v>
      </c>
      <c r="B39">
        <v>49</v>
      </c>
      <c r="C39" s="30">
        <v>0.1</v>
      </c>
      <c r="D39" s="30">
        <v>48320</v>
      </c>
    </row>
    <row r="40" spans="1:5" x14ac:dyDescent="0.35">
      <c r="A40" t="s">
        <v>57</v>
      </c>
      <c r="B40">
        <v>57</v>
      </c>
      <c r="C40" s="30">
        <v>0.1</v>
      </c>
      <c r="D40" s="30">
        <v>56210</v>
      </c>
    </row>
    <row r="41" spans="1:5" x14ac:dyDescent="0.35">
      <c r="A41" t="s">
        <v>57</v>
      </c>
      <c r="B41" t="s">
        <v>52</v>
      </c>
      <c r="D41" s="30">
        <v>53910</v>
      </c>
      <c r="E41" s="31">
        <f t="shared" ref="E41" si="7">STDEV(D38:D40)/AVERAGE(D38:D40)</f>
        <v>9.0267539366162261E-2</v>
      </c>
    </row>
    <row r="42" spans="1:5" x14ac:dyDescent="0.35">
      <c r="A42" t="s">
        <v>58</v>
      </c>
      <c r="B42">
        <v>87</v>
      </c>
      <c r="C42" s="30">
        <v>0.1</v>
      </c>
      <c r="D42" s="30">
        <v>85800</v>
      </c>
    </row>
    <row r="43" spans="1:5" x14ac:dyDescent="0.35">
      <c r="A43" t="s">
        <v>58</v>
      </c>
      <c r="B43">
        <v>62</v>
      </c>
      <c r="C43" s="30">
        <v>0.1</v>
      </c>
      <c r="D43" s="30">
        <v>61140</v>
      </c>
    </row>
    <row r="44" spans="1:5" x14ac:dyDescent="0.35">
      <c r="A44" t="s">
        <v>58</v>
      </c>
      <c r="B44">
        <v>51</v>
      </c>
      <c r="C44" s="30">
        <v>0.1</v>
      </c>
      <c r="D44" s="30">
        <v>50300</v>
      </c>
    </row>
    <row r="45" spans="1:5" x14ac:dyDescent="0.35">
      <c r="A45" t="s">
        <v>58</v>
      </c>
      <c r="B45" t="s">
        <v>52</v>
      </c>
      <c r="D45" s="30">
        <v>65750</v>
      </c>
      <c r="E45" s="31">
        <f t="shared" ref="E45" si="8">STDEV(D42:D44)/AVERAGE(D42:D44)</f>
        <v>0.27671084108303595</v>
      </c>
    </row>
    <row r="46" spans="1:5" x14ac:dyDescent="0.35">
      <c r="A46" t="s">
        <v>26</v>
      </c>
      <c r="B46">
        <v>78</v>
      </c>
      <c r="C46" s="30">
        <v>0.1</v>
      </c>
      <c r="D46" s="30">
        <v>151200</v>
      </c>
    </row>
    <row r="47" spans="1:5" x14ac:dyDescent="0.35">
      <c r="A47" t="s">
        <v>26</v>
      </c>
      <c r="B47">
        <v>71</v>
      </c>
      <c r="C47" s="30">
        <v>0.1</v>
      </c>
      <c r="D47" s="30">
        <v>137600</v>
      </c>
    </row>
    <row r="48" spans="1:5" x14ac:dyDescent="0.35">
      <c r="A48" t="s">
        <v>26</v>
      </c>
      <c r="B48">
        <v>59</v>
      </c>
      <c r="C48" s="30">
        <v>0.1</v>
      </c>
      <c r="D48" s="30">
        <v>114300</v>
      </c>
    </row>
    <row r="49" spans="1:5" x14ac:dyDescent="0.35">
      <c r="A49" t="s">
        <v>26</v>
      </c>
      <c r="B49" t="s">
        <v>52</v>
      </c>
      <c r="D49" s="30">
        <v>134400</v>
      </c>
      <c r="E49" s="31">
        <f t="shared" ref="E49" si="9">STDEV(D46:D48)/AVERAGE(D46:D48)</f>
        <v>0.13888324721701251</v>
      </c>
    </row>
    <row r="50" spans="1:5" x14ac:dyDescent="0.35">
      <c r="A50" t="s">
        <v>27</v>
      </c>
      <c r="B50">
        <v>67</v>
      </c>
      <c r="C50" s="30">
        <v>0.1</v>
      </c>
      <c r="D50" s="30">
        <v>129800</v>
      </c>
    </row>
    <row r="51" spans="1:5" x14ac:dyDescent="0.35">
      <c r="A51" t="s">
        <v>27</v>
      </c>
      <c r="B51">
        <v>64</v>
      </c>
      <c r="C51" s="30">
        <v>0.1</v>
      </c>
      <c r="D51" s="30">
        <v>124000</v>
      </c>
    </row>
    <row r="52" spans="1:5" x14ac:dyDescent="0.35">
      <c r="A52" t="s">
        <v>27</v>
      </c>
      <c r="B52">
        <v>73</v>
      </c>
      <c r="C52" s="30">
        <v>0.1</v>
      </c>
      <c r="D52" s="30">
        <v>141500</v>
      </c>
    </row>
    <row r="53" spans="1:5" x14ac:dyDescent="0.35">
      <c r="A53" t="s">
        <v>27</v>
      </c>
      <c r="B53" t="s">
        <v>52</v>
      </c>
      <c r="D53" s="30">
        <v>131800</v>
      </c>
      <c r="E53" s="31">
        <f t="shared" ref="E53" si="10">STDEV(D50:D52)/AVERAGE(D50:D52)</f>
        <v>6.765156221876939E-2</v>
      </c>
    </row>
    <row r="54" spans="1:5" x14ac:dyDescent="0.35">
      <c r="A54" t="s">
        <v>28</v>
      </c>
      <c r="B54">
        <v>90</v>
      </c>
      <c r="C54" s="30">
        <v>0.1</v>
      </c>
      <c r="D54" s="30">
        <v>174400</v>
      </c>
    </row>
    <row r="55" spans="1:5" x14ac:dyDescent="0.35">
      <c r="A55" t="s">
        <v>28</v>
      </c>
      <c r="B55">
        <v>66</v>
      </c>
      <c r="C55" s="30">
        <v>0.1</v>
      </c>
      <c r="D55" s="30">
        <v>127900</v>
      </c>
    </row>
    <row r="56" spans="1:5" x14ac:dyDescent="0.35">
      <c r="A56" t="s">
        <v>28</v>
      </c>
      <c r="B56">
        <v>62</v>
      </c>
      <c r="C56" s="30">
        <v>0.1</v>
      </c>
      <c r="D56" s="30">
        <v>120200</v>
      </c>
    </row>
    <row r="57" spans="1:5" x14ac:dyDescent="0.35">
      <c r="A57" t="s">
        <v>28</v>
      </c>
      <c r="B57" t="s">
        <v>52</v>
      </c>
      <c r="D57" s="30">
        <v>140800</v>
      </c>
      <c r="E57" s="31">
        <f t="shared" ref="E57" si="11">STDEV(D54:D56)/AVERAGE(D54:D56)</f>
        <v>0.20821367827684811</v>
      </c>
    </row>
    <row r="58" spans="1:5" x14ac:dyDescent="0.35">
      <c r="A58" t="s">
        <v>31</v>
      </c>
      <c r="B58">
        <v>73</v>
      </c>
      <c r="C58" s="30">
        <v>0.1</v>
      </c>
      <c r="D58" s="30">
        <v>141500</v>
      </c>
    </row>
    <row r="59" spans="1:5" x14ac:dyDescent="0.35">
      <c r="A59" t="s">
        <v>31</v>
      </c>
      <c r="B59">
        <v>107</v>
      </c>
      <c r="C59" s="30">
        <v>0.1</v>
      </c>
      <c r="D59" s="30">
        <v>105500</v>
      </c>
    </row>
    <row r="60" spans="1:5" x14ac:dyDescent="0.35">
      <c r="A60" t="s">
        <v>31</v>
      </c>
      <c r="B60">
        <v>54</v>
      </c>
      <c r="C60" s="30">
        <v>0.1</v>
      </c>
      <c r="D60" s="30">
        <v>104700</v>
      </c>
    </row>
    <row r="61" spans="1:5" x14ac:dyDescent="0.35">
      <c r="A61" t="s">
        <v>31</v>
      </c>
      <c r="B61" t="s">
        <v>52</v>
      </c>
      <c r="D61" s="30">
        <v>114400</v>
      </c>
      <c r="E61" s="31">
        <f t="shared" ref="E61" si="12">STDEV(D58:D60)/AVERAGE(D58:D60)</f>
        <v>0.17929504827012593</v>
      </c>
    </row>
    <row r="62" spans="1:5" x14ac:dyDescent="0.35">
      <c r="A62" t="s">
        <v>59</v>
      </c>
      <c r="B62">
        <v>71</v>
      </c>
      <c r="C62" s="30">
        <v>0.1</v>
      </c>
      <c r="D62" s="30">
        <v>137600</v>
      </c>
    </row>
    <row r="63" spans="1:5" x14ac:dyDescent="0.35">
      <c r="A63" t="s">
        <v>59</v>
      </c>
      <c r="B63">
        <v>71</v>
      </c>
      <c r="C63" s="30">
        <v>0.1</v>
      </c>
      <c r="D63" s="30">
        <v>137600</v>
      </c>
    </row>
    <row r="64" spans="1:5" x14ac:dyDescent="0.35">
      <c r="A64" t="s">
        <v>59</v>
      </c>
      <c r="B64">
        <v>33</v>
      </c>
      <c r="C64" s="30">
        <v>0.1</v>
      </c>
      <c r="D64" s="30">
        <v>165000</v>
      </c>
    </row>
    <row r="65" spans="1:5" x14ac:dyDescent="0.35">
      <c r="A65" t="s">
        <v>59</v>
      </c>
      <c r="B65" t="s">
        <v>52</v>
      </c>
      <c r="D65" s="30">
        <v>142000</v>
      </c>
      <c r="E65" s="31">
        <f t="shared" ref="E65" si="13">STDEV(D62:D64)/AVERAGE(D62:D64)</f>
        <v>0.10781052277916227</v>
      </c>
    </row>
    <row r="66" spans="1:5" x14ac:dyDescent="0.35">
      <c r="A66" t="s">
        <v>60</v>
      </c>
      <c r="B66">
        <v>62</v>
      </c>
      <c r="C66" s="30">
        <v>0.1</v>
      </c>
      <c r="D66" s="30">
        <v>120200</v>
      </c>
    </row>
    <row r="67" spans="1:5" x14ac:dyDescent="0.35">
      <c r="A67" t="s">
        <v>60</v>
      </c>
      <c r="B67">
        <v>54</v>
      </c>
      <c r="C67" s="30">
        <v>0.1</v>
      </c>
      <c r="D67" s="30">
        <v>104700</v>
      </c>
    </row>
    <row r="68" spans="1:5" x14ac:dyDescent="0.35">
      <c r="A68" t="s">
        <v>60</v>
      </c>
      <c r="B68">
        <v>66</v>
      </c>
      <c r="C68" s="30">
        <v>0.1</v>
      </c>
      <c r="D68" s="30">
        <v>127900</v>
      </c>
    </row>
    <row r="69" spans="1:5" x14ac:dyDescent="0.35">
      <c r="A69" t="s">
        <v>60</v>
      </c>
      <c r="B69" t="s">
        <v>52</v>
      </c>
      <c r="D69" s="30">
        <v>117600</v>
      </c>
      <c r="E69" s="31">
        <f t="shared" ref="E69" si="14">STDEV(D66:D68)/AVERAGE(D66:D68)</f>
        <v>0.10048056010469034</v>
      </c>
    </row>
    <row r="70" spans="1:5" x14ac:dyDescent="0.35">
      <c r="A70" t="s">
        <v>61</v>
      </c>
      <c r="B70">
        <v>66</v>
      </c>
      <c r="C70" s="30">
        <v>0.1</v>
      </c>
      <c r="D70" s="30">
        <v>127900</v>
      </c>
    </row>
    <row r="71" spans="1:5" x14ac:dyDescent="0.35">
      <c r="A71" t="s">
        <v>61</v>
      </c>
      <c r="B71">
        <v>81</v>
      </c>
      <c r="C71" s="30">
        <v>0.1</v>
      </c>
      <c r="D71" s="30">
        <v>157000</v>
      </c>
    </row>
    <row r="72" spans="1:5" x14ac:dyDescent="0.35">
      <c r="A72" t="s">
        <v>61</v>
      </c>
      <c r="B72">
        <v>61</v>
      </c>
      <c r="C72" s="30">
        <v>0.1</v>
      </c>
      <c r="D72" s="30">
        <v>118200</v>
      </c>
    </row>
    <row r="73" spans="1:5" x14ac:dyDescent="0.35">
      <c r="A73" t="s">
        <v>61</v>
      </c>
      <c r="B73" t="s">
        <v>52</v>
      </c>
      <c r="D73" s="30">
        <v>134400</v>
      </c>
      <c r="E73" s="31">
        <f t="shared" ref="E73" si="15">STDEV(D70:D72)/AVERAGE(D70:D72)</f>
        <v>0.15027655813560994</v>
      </c>
    </row>
    <row r="74" spans="1:5" x14ac:dyDescent="0.35">
      <c r="A74" t="s">
        <v>62</v>
      </c>
      <c r="B74">
        <v>62</v>
      </c>
      <c r="C74" s="30">
        <v>0.1</v>
      </c>
      <c r="D74" s="30">
        <v>120200</v>
      </c>
    </row>
    <row r="75" spans="1:5" x14ac:dyDescent="0.35">
      <c r="A75" t="s">
        <v>62</v>
      </c>
      <c r="B75">
        <v>55</v>
      </c>
      <c r="C75" s="30">
        <v>0.1</v>
      </c>
      <c r="D75" s="30">
        <v>106600</v>
      </c>
    </row>
    <row r="76" spans="1:5" x14ac:dyDescent="0.35">
      <c r="A76" t="s">
        <v>62</v>
      </c>
      <c r="B76">
        <v>62</v>
      </c>
      <c r="C76" s="30">
        <v>0.1</v>
      </c>
      <c r="D76" s="30">
        <v>120200</v>
      </c>
    </row>
    <row r="77" spans="1:5" x14ac:dyDescent="0.35">
      <c r="A77" t="s">
        <v>62</v>
      </c>
      <c r="B77" t="s">
        <v>52</v>
      </c>
      <c r="D77" s="30">
        <v>115600</v>
      </c>
      <c r="E77" s="31">
        <f t="shared" ref="E77" si="16">STDEV(D74:D76)/AVERAGE(D74:D76)</f>
        <v>6.7884412054572713E-2</v>
      </c>
    </row>
    <row r="78" spans="1:5" x14ac:dyDescent="0.35">
      <c r="A78" t="s">
        <v>63</v>
      </c>
      <c r="B78">
        <v>71</v>
      </c>
      <c r="C78" s="30">
        <v>0.1</v>
      </c>
      <c r="D78" s="30">
        <v>137600</v>
      </c>
    </row>
    <row r="79" spans="1:5" x14ac:dyDescent="0.35">
      <c r="A79" t="s">
        <v>63</v>
      </c>
      <c r="B79">
        <v>67</v>
      </c>
      <c r="C79" s="30">
        <v>0.1</v>
      </c>
      <c r="D79" s="30">
        <v>129800</v>
      </c>
    </row>
    <row r="80" spans="1:5" x14ac:dyDescent="0.35">
      <c r="A80" t="s">
        <v>63</v>
      </c>
      <c r="B80">
        <v>101</v>
      </c>
      <c r="C80" s="30">
        <v>0.1</v>
      </c>
      <c r="D80" s="30">
        <v>99610</v>
      </c>
    </row>
    <row r="81" spans="1:5" x14ac:dyDescent="0.35">
      <c r="A81" t="s">
        <v>63</v>
      </c>
      <c r="B81" t="s">
        <v>52</v>
      </c>
      <c r="D81" s="30">
        <v>116800</v>
      </c>
      <c r="E81" s="31">
        <f t="shared" ref="E81" si="17">STDEV(D78:D80)/AVERAGE(D78:D80)</f>
        <v>0.16401089896594478</v>
      </c>
    </row>
    <row r="82" spans="1:5" x14ac:dyDescent="0.35">
      <c r="A82" t="s">
        <v>64</v>
      </c>
      <c r="B82">
        <v>58</v>
      </c>
      <c r="C82" s="30">
        <v>0.1</v>
      </c>
      <c r="D82" s="30">
        <v>112400</v>
      </c>
    </row>
    <row r="83" spans="1:5" x14ac:dyDescent="0.35">
      <c r="A83" t="s">
        <v>64</v>
      </c>
      <c r="B83">
        <v>54</v>
      </c>
      <c r="C83" s="30">
        <v>0.1</v>
      </c>
      <c r="D83" s="30">
        <v>104700</v>
      </c>
    </row>
    <row r="84" spans="1:5" x14ac:dyDescent="0.35">
      <c r="A84" t="s">
        <v>64</v>
      </c>
      <c r="B84">
        <v>65</v>
      </c>
      <c r="C84" s="30">
        <v>0.1</v>
      </c>
      <c r="D84" s="30">
        <v>126000</v>
      </c>
    </row>
    <row r="85" spans="1:5" x14ac:dyDescent="0.35">
      <c r="A85" t="s">
        <v>64</v>
      </c>
      <c r="B85" t="s">
        <v>52</v>
      </c>
      <c r="D85" s="30">
        <v>114300</v>
      </c>
      <c r="E85" s="31">
        <f t="shared" ref="E85" si="18">STDEV(D82:D84)/AVERAGE(D82:D84)</f>
        <v>9.4304834236455415E-2</v>
      </c>
    </row>
    <row r="86" spans="1:5" x14ac:dyDescent="0.35">
      <c r="A86" t="s">
        <v>65</v>
      </c>
      <c r="B86">
        <v>0</v>
      </c>
      <c r="C86">
        <v>1</v>
      </c>
      <c r="D86" s="30">
        <v>0</v>
      </c>
    </row>
    <row r="87" spans="1:5" x14ac:dyDescent="0.35">
      <c r="A87" t="s">
        <v>65</v>
      </c>
      <c r="B87">
        <v>0</v>
      </c>
      <c r="C87">
        <v>1</v>
      </c>
      <c r="D87" s="30">
        <v>0</v>
      </c>
    </row>
    <row r="88" spans="1:5" x14ac:dyDescent="0.35">
      <c r="A88" t="s">
        <v>65</v>
      </c>
      <c r="B88">
        <v>0</v>
      </c>
      <c r="C88">
        <v>1</v>
      </c>
      <c r="D88" s="30">
        <v>0</v>
      </c>
    </row>
    <row r="89" spans="1:5" x14ac:dyDescent="0.35">
      <c r="A89" t="s">
        <v>65</v>
      </c>
      <c r="B89" t="s">
        <v>52</v>
      </c>
      <c r="D89" s="30">
        <v>0</v>
      </c>
      <c r="E89" s="31" t="e">
        <f t="shared" ref="E89" si="19">STDEV(D86:D88)/AVERAGE(D86:D88)</f>
        <v>#DIV/0!</v>
      </c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1"/>
  <sheetViews>
    <sheetView tabSelected="1" topLeftCell="A23" zoomScaleNormal="100" workbookViewId="0">
      <selection activeCell="J23" sqref="J23"/>
    </sheetView>
  </sheetViews>
  <sheetFormatPr defaultRowHeight="14.5" x14ac:dyDescent="0.35"/>
  <cols>
    <col min="1" max="1" width="24.453125" customWidth="1"/>
    <col min="2" max="2" width="11.54296875" customWidth="1"/>
    <col min="3" max="3" width="10" customWidth="1"/>
    <col min="4" max="4" width="11.26953125" customWidth="1"/>
    <col min="5" max="5" width="8.453125" customWidth="1"/>
    <col min="6" max="6" width="8.1796875" customWidth="1"/>
    <col min="7" max="7" width="8.54296875" customWidth="1"/>
    <col min="8" max="8" width="5.453125" customWidth="1"/>
    <col min="9" max="9" width="4.1796875" customWidth="1"/>
    <col min="11" max="11" width="14.26953125" bestFit="1" customWidth="1"/>
  </cols>
  <sheetData>
    <row r="1" spans="1:11" x14ac:dyDescent="0.35">
      <c r="A1" t="s">
        <v>82</v>
      </c>
      <c r="G1" s="32" t="s">
        <v>83</v>
      </c>
      <c r="H1" s="33">
        <v>2</v>
      </c>
    </row>
    <row r="2" spans="1:11" x14ac:dyDescent="0.35">
      <c r="A2" s="128" t="s">
        <v>84</v>
      </c>
      <c r="B2" s="129"/>
      <c r="C2" s="129"/>
      <c r="D2" s="129"/>
      <c r="E2" s="129"/>
      <c r="F2" s="129"/>
      <c r="G2" s="129"/>
      <c r="H2" s="129"/>
      <c r="I2" s="130"/>
    </row>
    <row r="3" spans="1:11" x14ac:dyDescent="0.35">
      <c r="A3" s="117" t="s">
        <v>85</v>
      </c>
      <c r="B3" s="117"/>
      <c r="C3" s="131" t="s">
        <v>86</v>
      </c>
      <c r="D3" s="132"/>
      <c r="E3" s="132"/>
      <c r="F3" s="34" t="s">
        <v>87</v>
      </c>
      <c r="G3" s="133">
        <v>45511</v>
      </c>
      <c r="H3" s="134"/>
      <c r="I3" s="134"/>
    </row>
    <row r="4" spans="1:11" ht="12.75" customHeight="1" x14ac:dyDescent="0.35">
      <c r="A4" s="117" t="s">
        <v>88</v>
      </c>
      <c r="B4" s="117"/>
      <c r="C4" s="114" t="s">
        <v>89</v>
      </c>
      <c r="D4" s="135"/>
      <c r="E4" s="135"/>
      <c r="F4" s="117" t="s">
        <v>90</v>
      </c>
      <c r="G4" s="136" t="s">
        <v>91</v>
      </c>
      <c r="H4" s="137"/>
      <c r="I4" s="138"/>
    </row>
    <row r="5" spans="1:11" ht="12.75" customHeight="1" x14ac:dyDescent="0.35">
      <c r="A5" s="117" t="s">
        <v>92</v>
      </c>
      <c r="B5" s="117"/>
      <c r="C5" s="114" t="s">
        <v>89</v>
      </c>
      <c r="D5" s="135"/>
      <c r="E5" s="135"/>
      <c r="F5" s="117"/>
      <c r="G5" s="139"/>
      <c r="H5" s="140"/>
      <c r="I5" s="141"/>
    </row>
    <row r="6" spans="1:11" x14ac:dyDescent="0.35">
      <c r="A6" s="112" t="s">
        <v>93</v>
      </c>
      <c r="B6" s="113"/>
      <c r="C6" s="114" t="s">
        <v>94</v>
      </c>
      <c r="D6" s="115"/>
      <c r="E6" s="116"/>
      <c r="F6" s="117"/>
      <c r="G6" s="139"/>
      <c r="H6" s="140"/>
      <c r="I6" s="141"/>
    </row>
    <row r="7" spans="1:11" x14ac:dyDescent="0.35">
      <c r="A7" s="117" t="s">
        <v>95</v>
      </c>
      <c r="B7" s="117"/>
      <c r="C7" s="114" t="s">
        <v>116</v>
      </c>
      <c r="D7" s="115"/>
      <c r="E7" s="116"/>
      <c r="F7" s="117"/>
      <c r="G7" s="139"/>
      <c r="H7" s="140"/>
      <c r="I7" s="141"/>
    </row>
    <row r="8" spans="1:11" x14ac:dyDescent="0.35">
      <c r="A8" s="118" t="s">
        <v>96</v>
      </c>
      <c r="B8" s="118"/>
      <c r="C8" s="118"/>
      <c r="D8" s="118"/>
      <c r="E8" s="119"/>
      <c r="F8" s="117"/>
      <c r="G8" s="142"/>
      <c r="H8" s="143"/>
      <c r="I8" s="144"/>
    </row>
    <row r="9" spans="1:11" x14ac:dyDescent="0.35">
      <c r="A9" s="35" t="s">
        <v>97</v>
      </c>
      <c r="B9" s="36" t="s">
        <v>114</v>
      </c>
      <c r="C9" s="37" t="s">
        <v>19</v>
      </c>
      <c r="D9" s="120" t="s">
        <v>98</v>
      </c>
      <c r="E9" s="121"/>
      <c r="F9" s="122" t="s">
        <v>99</v>
      </c>
      <c r="G9" s="123"/>
      <c r="H9" s="124" t="s">
        <v>100</v>
      </c>
      <c r="I9" s="124"/>
    </row>
    <row r="10" spans="1:11" x14ac:dyDescent="0.35">
      <c r="A10" s="38" t="s">
        <v>101</v>
      </c>
      <c r="B10" s="39" t="s">
        <v>115</v>
      </c>
      <c r="C10" s="4"/>
      <c r="D10" s="40" t="s">
        <v>102</v>
      </c>
      <c r="E10" s="41" t="s">
        <v>103</v>
      </c>
      <c r="F10" s="4" t="s">
        <v>104</v>
      </c>
      <c r="G10" s="4"/>
      <c r="H10" s="125" t="s">
        <v>103</v>
      </c>
      <c r="I10" s="125"/>
    </row>
    <row r="11" spans="1:11" ht="18" x14ac:dyDescent="0.4">
      <c r="A11" s="42"/>
      <c r="B11" s="43"/>
      <c r="C11" s="126" t="s">
        <v>105</v>
      </c>
      <c r="D11" s="126"/>
      <c r="E11" s="126"/>
      <c r="F11" s="127" t="s">
        <v>106</v>
      </c>
      <c r="G11" s="127"/>
      <c r="H11" s="127"/>
      <c r="I11" s="127"/>
    </row>
    <row r="12" spans="1:11" ht="33" customHeight="1" thickBot="1" x14ac:dyDescent="0.4">
      <c r="A12" s="109" t="s">
        <v>0</v>
      </c>
      <c r="B12" s="109"/>
      <c r="C12" s="44" t="s">
        <v>107</v>
      </c>
      <c r="D12" s="110" t="s">
        <v>108</v>
      </c>
      <c r="E12" s="110"/>
      <c r="F12" s="111" t="s">
        <v>109</v>
      </c>
      <c r="G12" s="111"/>
      <c r="H12" s="111"/>
      <c r="I12" s="111"/>
      <c r="J12" t="s">
        <v>50</v>
      </c>
      <c r="K12" t="s">
        <v>110</v>
      </c>
    </row>
    <row r="13" spans="1:11" ht="12.75" customHeight="1" x14ac:dyDescent="0.35">
      <c r="A13" s="78" t="s">
        <v>66</v>
      </c>
      <c r="B13" s="79"/>
      <c r="C13" s="64">
        <v>23</v>
      </c>
      <c r="D13" s="65">
        <v>2</v>
      </c>
      <c r="E13" s="66"/>
      <c r="F13" s="84"/>
      <c r="G13" s="85"/>
      <c r="H13" s="85"/>
      <c r="I13" s="86"/>
      <c r="J13">
        <f>AVERAGE(C13/D13,C14/D14)</f>
        <v>13.625</v>
      </c>
      <c r="K13" s="45">
        <f t="shared" ref="K13" si="0">(ABS((C13/D13)-(C14/D14)))/(AVERAGE(C13/D13,C14/D14))</f>
        <v>0.31192660550458717</v>
      </c>
    </row>
    <row r="14" spans="1:11" x14ac:dyDescent="0.35">
      <c r="A14" s="80"/>
      <c r="B14" s="81"/>
      <c r="C14" s="67">
        <v>63</v>
      </c>
      <c r="D14" s="68">
        <v>4</v>
      </c>
      <c r="E14" s="69"/>
      <c r="F14" s="87"/>
      <c r="G14" s="88"/>
      <c r="H14" s="88"/>
      <c r="I14" s="89"/>
    </row>
    <row r="15" spans="1:11" ht="15" thickBot="1" x14ac:dyDescent="0.4">
      <c r="A15" s="82"/>
      <c r="B15" s="83"/>
      <c r="C15" s="70"/>
      <c r="D15" s="71"/>
      <c r="E15" s="72"/>
      <c r="F15" s="90"/>
      <c r="G15" s="91"/>
      <c r="H15" s="91"/>
      <c r="I15" s="92"/>
    </row>
    <row r="16" spans="1:11" ht="12.75" customHeight="1" x14ac:dyDescent="0.35">
      <c r="A16" s="78" t="s">
        <v>67</v>
      </c>
      <c r="B16" s="79"/>
      <c r="C16" s="46">
        <v>17</v>
      </c>
      <c r="D16" s="47">
        <v>1</v>
      </c>
      <c r="E16" s="48"/>
      <c r="F16" s="84"/>
      <c r="G16" s="85"/>
      <c r="H16" s="85"/>
      <c r="I16" s="86"/>
      <c r="J16">
        <f>AVERAGE(C16/D16,C17/D17)</f>
        <v>18.75</v>
      </c>
      <c r="K16" s="45">
        <f t="shared" ref="K16" si="1">(ABS((C16/D16)-(C17/D17)))/(AVERAGE(C16/D16,C17/D17))</f>
        <v>0.18666666666666668</v>
      </c>
    </row>
    <row r="17" spans="1:11" x14ac:dyDescent="0.35">
      <c r="A17" s="80"/>
      <c r="B17" s="81"/>
      <c r="C17" s="49">
        <v>41</v>
      </c>
      <c r="D17" s="50">
        <v>2</v>
      </c>
      <c r="E17" s="51"/>
      <c r="F17" s="87"/>
      <c r="G17" s="88"/>
      <c r="H17" s="88"/>
      <c r="I17" s="89"/>
    </row>
    <row r="18" spans="1:11" ht="15" thickBot="1" x14ac:dyDescent="0.4">
      <c r="A18" s="82"/>
      <c r="B18" s="83"/>
      <c r="C18" s="52"/>
      <c r="D18" s="53"/>
      <c r="E18" s="54"/>
      <c r="F18" s="90"/>
      <c r="G18" s="91"/>
      <c r="H18" s="91"/>
      <c r="I18" s="92"/>
    </row>
    <row r="19" spans="1:11" ht="12.75" customHeight="1" x14ac:dyDescent="0.35">
      <c r="A19" s="78" t="s">
        <v>68</v>
      </c>
      <c r="B19" s="79"/>
      <c r="C19" s="46">
        <v>15</v>
      </c>
      <c r="D19" s="47">
        <v>1</v>
      </c>
      <c r="E19" s="48"/>
      <c r="F19" s="84"/>
      <c r="G19" s="85"/>
      <c r="H19" s="85"/>
      <c r="I19" s="86"/>
      <c r="J19">
        <f>AVERAGE(C19/D19,C20/D20)</f>
        <v>13</v>
      </c>
      <c r="K19" s="45">
        <f t="shared" ref="K19" si="2">(ABS((C19/D19)-(C20/D20)))/(AVERAGE(C19/D19,C20/D20))</f>
        <v>0.30769230769230771</v>
      </c>
    </row>
    <row r="20" spans="1:11" x14ac:dyDescent="0.35">
      <c r="A20" s="80"/>
      <c r="B20" s="81"/>
      <c r="C20" s="49">
        <v>22</v>
      </c>
      <c r="D20" s="50">
        <v>2</v>
      </c>
      <c r="E20" s="55"/>
      <c r="F20" s="87"/>
      <c r="G20" s="88"/>
      <c r="H20" s="88"/>
      <c r="I20" s="89"/>
    </row>
    <row r="21" spans="1:11" ht="15" thickBot="1" x14ac:dyDescent="0.4">
      <c r="A21" s="82"/>
      <c r="B21" s="83"/>
      <c r="C21" s="52"/>
      <c r="D21" s="53"/>
      <c r="E21" s="56"/>
      <c r="F21" s="90"/>
      <c r="G21" s="91"/>
      <c r="H21" s="91"/>
      <c r="I21" s="92"/>
    </row>
    <row r="22" spans="1:11" ht="12.75" customHeight="1" x14ac:dyDescent="0.35">
      <c r="A22" s="78" t="s">
        <v>74</v>
      </c>
      <c r="B22" s="79"/>
      <c r="C22" s="46">
        <v>2</v>
      </c>
      <c r="D22" s="47">
        <v>1</v>
      </c>
      <c r="E22" s="48"/>
      <c r="F22" s="84"/>
      <c r="G22" s="85"/>
      <c r="H22" s="85"/>
      <c r="I22" s="86"/>
      <c r="J22">
        <f>(C22+C23)/(D22+D23)</f>
        <v>1.075268817204301</v>
      </c>
      <c r="K22" s="45"/>
    </row>
    <row r="23" spans="1:11" x14ac:dyDescent="0.35">
      <c r="A23" s="80"/>
      <c r="B23" s="81"/>
      <c r="C23" s="49">
        <v>8</v>
      </c>
      <c r="D23" s="50">
        <v>8.3000000000000007</v>
      </c>
      <c r="E23" s="51" t="s">
        <v>111</v>
      </c>
      <c r="F23" s="87"/>
      <c r="G23" s="88"/>
      <c r="H23" s="88"/>
      <c r="I23" s="89"/>
    </row>
    <row r="24" spans="1:11" ht="15" thickBot="1" x14ac:dyDescent="0.4">
      <c r="A24" s="82"/>
      <c r="B24" s="83"/>
      <c r="C24" s="52"/>
      <c r="D24" s="53"/>
      <c r="E24" s="54"/>
      <c r="F24" s="90"/>
      <c r="G24" s="91"/>
      <c r="H24" s="91"/>
      <c r="I24" s="92"/>
    </row>
    <row r="25" spans="1:11" ht="12.75" customHeight="1" x14ac:dyDescent="0.35">
      <c r="A25" s="78" t="s">
        <v>75</v>
      </c>
      <c r="B25" s="79"/>
      <c r="C25" s="46">
        <v>1</v>
      </c>
      <c r="D25" s="47">
        <v>1</v>
      </c>
      <c r="E25" s="48"/>
      <c r="F25" s="84"/>
      <c r="G25" s="85"/>
      <c r="H25" s="85"/>
      <c r="I25" s="86"/>
      <c r="J25">
        <f t="shared" ref="J25" si="3">(C25+C26)/(D25+D26)</f>
        <v>1.4444444444444444</v>
      </c>
      <c r="K25" s="45"/>
    </row>
    <row r="26" spans="1:11" x14ac:dyDescent="0.35">
      <c r="A26" s="80"/>
      <c r="B26" s="81"/>
      <c r="C26" s="49">
        <v>12</v>
      </c>
      <c r="D26" s="50">
        <v>8</v>
      </c>
      <c r="E26" s="51" t="s">
        <v>111</v>
      </c>
      <c r="F26" s="87"/>
      <c r="G26" s="88"/>
      <c r="H26" s="88"/>
      <c r="I26" s="89"/>
    </row>
    <row r="27" spans="1:11" ht="15" thickBot="1" x14ac:dyDescent="0.4">
      <c r="A27" s="82"/>
      <c r="B27" s="83"/>
      <c r="C27" s="52"/>
      <c r="D27" s="53"/>
      <c r="E27" s="54"/>
      <c r="F27" s="90"/>
      <c r="G27" s="91"/>
      <c r="H27" s="91"/>
      <c r="I27" s="92"/>
    </row>
    <row r="28" spans="1:11" ht="12.75" customHeight="1" x14ac:dyDescent="0.35">
      <c r="A28" s="78" t="s">
        <v>76</v>
      </c>
      <c r="B28" s="79"/>
      <c r="C28" s="46">
        <v>3</v>
      </c>
      <c r="D28" s="47">
        <v>1</v>
      </c>
      <c r="E28" s="48"/>
      <c r="F28" s="84"/>
      <c r="G28" s="85"/>
      <c r="H28" s="85"/>
      <c r="I28" s="86"/>
      <c r="J28">
        <f t="shared" ref="J28" si="4">(C28+C29)/(D28+D29)</f>
        <v>4</v>
      </c>
      <c r="K28" s="45"/>
    </row>
    <row r="29" spans="1:11" x14ac:dyDescent="0.35">
      <c r="A29" s="80"/>
      <c r="B29" s="81"/>
      <c r="C29" s="49">
        <v>35</v>
      </c>
      <c r="D29" s="50">
        <v>8.5</v>
      </c>
      <c r="E29" s="51" t="s">
        <v>111</v>
      </c>
      <c r="F29" s="87"/>
      <c r="G29" s="88"/>
      <c r="H29" s="88"/>
      <c r="I29" s="89"/>
    </row>
    <row r="30" spans="1:11" ht="15" thickBot="1" x14ac:dyDescent="0.4">
      <c r="A30" s="82"/>
      <c r="B30" s="83"/>
      <c r="C30" s="52"/>
      <c r="D30" s="53"/>
      <c r="E30" s="54"/>
      <c r="F30" s="90"/>
      <c r="G30" s="91"/>
      <c r="H30" s="91"/>
      <c r="I30" s="92"/>
    </row>
    <row r="31" spans="1:11" ht="12.75" customHeight="1" x14ac:dyDescent="0.35">
      <c r="A31" s="78" t="s">
        <v>69</v>
      </c>
      <c r="B31" s="79"/>
      <c r="C31" s="46">
        <v>2</v>
      </c>
      <c r="D31" s="47">
        <v>1</v>
      </c>
      <c r="E31" s="48"/>
      <c r="F31" s="84"/>
      <c r="G31" s="85"/>
      <c r="H31" s="85"/>
      <c r="I31" s="86"/>
      <c r="J31">
        <f t="shared" ref="J31" si="5">(C31+C32)/(D31+D32)</f>
        <v>5.8426966292134832</v>
      </c>
      <c r="K31" s="45"/>
    </row>
    <row r="32" spans="1:11" x14ac:dyDescent="0.35">
      <c r="A32" s="80"/>
      <c r="B32" s="81"/>
      <c r="C32" s="49">
        <v>50</v>
      </c>
      <c r="D32" s="50">
        <v>7.9</v>
      </c>
      <c r="E32" s="51" t="s">
        <v>111</v>
      </c>
      <c r="F32" s="87"/>
      <c r="G32" s="88"/>
      <c r="H32" s="88"/>
      <c r="I32" s="89"/>
    </row>
    <row r="33" spans="1:11" ht="15" thickBot="1" x14ac:dyDescent="0.4">
      <c r="A33" s="82"/>
      <c r="B33" s="83"/>
      <c r="C33" s="52"/>
      <c r="D33" s="53"/>
      <c r="E33" s="54"/>
      <c r="F33" s="90"/>
      <c r="G33" s="91"/>
      <c r="H33" s="91"/>
      <c r="I33" s="92"/>
    </row>
    <row r="34" spans="1:11" ht="12.75" customHeight="1" x14ac:dyDescent="0.35">
      <c r="A34" s="78" t="s">
        <v>70</v>
      </c>
      <c r="B34" s="79"/>
      <c r="C34" s="46">
        <v>0</v>
      </c>
      <c r="D34" s="47">
        <v>1</v>
      </c>
      <c r="E34" s="48"/>
      <c r="F34" s="84"/>
      <c r="G34" s="85"/>
      <c r="H34" s="85"/>
      <c r="I34" s="86"/>
      <c r="J34">
        <f t="shared" ref="J34" si="6">(C34+C35)/(D34+D35)</f>
        <v>0.42553191489361702</v>
      </c>
      <c r="K34" s="45"/>
    </row>
    <row r="35" spans="1:11" x14ac:dyDescent="0.35">
      <c r="A35" s="80"/>
      <c r="B35" s="81"/>
      <c r="C35" s="49">
        <v>4</v>
      </c>
      <c r="D35" s="50">
        <v>8.4</v>
      </c>
      <c r="E35" s="51" t="s">
        <v>111</v>
      </c>
      <c r="F35" s="87"/>
      <c r="G35" s="88"/>
      <c r="H35" s="88"/>
      <c r="I35" s="89"/>
    </row>
    <row r="36" spans="1:11" ht="15" thickBot="1" x14ac:dyDescent="0.4">
      <c r="A36" s="82"/>
      <c r="B36" s="83"/>
      <c r="C36" s="52"/>
      <c r="D36" s="53"/>
      <c r="E36" s="54"/>
      <c r="F36" s="90"/>
      <c r="G36" s="91"/>
      <c r="H36" s="91"/>
      <c r="I36" s="92"/>
    </row>
    <row r="37" spans="1:11" ht="12.75" customHeight="1" x14ac:dyDescent="0.35">
      <c r="A37" s="78" t="s">
        <v>71</v>
      </c>
      <c r="B37" s="79"/>
      <c r="C37" s="46">
        <v>9</v>
      </c>
      <c r="D37" s="47">
        <v>1</v>
      </c>
      <c r="E37" s="48"/>
      <c r="F37" s="84"/>
      <c r="G37" s="85"/>
      <c r="H37" s="85"/>
      <c r="I37" s="86"/>
      <c r="J37">
        <f t="shared" ref="J37" si="7">(C37+C38)/(D37+D38)</f>
        <v>4.5714285714285712</v>
      </c>
      <c r="K37" s="45"/>
    </row>
    <row r="38" spans="1:11" x14ac:dyDescent="0.35">
      <c r="A38" s="80"/>
      <c r="B38" s="81"/>
      <c r="C38" s="49">
        <v>23</v>
      </c>
      <c r="D38" s="50">
        <v>6</v>
      </c>
      <c r="E38" s="51" t="s">
        <v>111</v>
      </c>
      <c r="F38" s="87"/>
      <c r="G38" s="88"/>
      <c r="H38" s="88"/>
      <c r="I38" s="89"/>
    </row>
    <row r="39" spans="1:11" ht="15" thickBot="1" x14ac:dyDescent="0.4">
      <c r="A39" s="82"/>
      <c r="B39" s="83"/>
      <c r="C39" s="52"/>
      <c r="D39" s="53"/>
      <c r="E39" s="54"/>
      <c r="F39" s="90"/>
      <c r="G39" s="91"/>
      <c r="H39" s="91"/>
      <c r="I39" s="92"/>
    </row>
    <row r="40" spans="1:11" ht="12.75" customHeight="1" x14ac:dyDescent="0.35">
      <c r="A40" s="78" t="s">
        <v>77</v>
      </c>
      <c r="B40" s="79"/>
      <c r="C40" s="46">
        <v>1</v>
      </c>
      <c r="D40" s="47">
        <v>1</v>
      </c>
      <c r="E40" s="48"/>
      <c r="F40" s="84"/>
      <c r="G40" s="85"/>
      <c r="H40" s="85"/>
      <c r="I40" s="86"/>
      <c r="J40">
        <f t="shared" ref="J40" si="8">(C40+C41)/(D40+D41)</f>
        <v>0.74468085106382975</v>
      </c>
      <c r="K40" s="45"/>
    </row>
    <row r="41" spans="1:11" x14ac:dyDescent="0.35">
      <c r="A41" s="80"/>
      <c r="B41" s="81"/>
      <c r="C41" s="49">
        <v>6</v>
      </c>
      <c r="D41" s="50">
        <v>8.4</v>
      </c>
      <c r="E41" s="51" t="s">
        <v>111</v>
      </c>
      <c r="F41" s="87"/>
      <c r="G41" s="88"/>
      <c r="H41" s="88"/>
      <c r="I41" s="89"/>
    </row>
    <row r="42" spans="1:11" ht="15" thickBot="1" x14ac:dyDescent="0.4">
      <c r="A42" s="82"/>
      <c r="B42" s="83"/>
      <c r="C42" s="52"/>
      <c r="D42" s="53"/>
      <c r="E42" s="54"/>
      <c r="F42" s="90"/>
      <c r="G42" s="91"/>
      <c r="H42" s="91"/>
      <c r="I42" s="92"/>
    </row>
    <row r="43" spans="1:11" ht="12.75" customHeight="1" x14ac:dyDescent="0.35">
      <c r="A43" s="78" t="s">
        <v>78</v>
      </c>
      <c r="B43" s="79"/>
      <c r="C43" s="46">
        <v>0</v>
      </c>
      <c r="D43" s="47">
        <v>1</v>
      </c>
      <c r="E43" s="48"/>
      <c r="F43" s="84"/>
      <c r="G43" s="85"/>
      <c r="H43" s="85"/>
      <c r="I43" s="86"/>
      <c r="J43">
        <f t="shared" ref="J43" si="9">(C43+C44)/(D43+D44)</f>
        <v>0.64516129032258063</v>
      </c>
      <c r="K43" s="45"/>
    </row>
    <row r="44" spans="1:11" x14ac:dyDescent="0.35">
      <c r="A44" s="80"/>
      <c r="B44" s="81"/>
      <c r="C44" s="49">
        <v>6</v>
      </c>
      <c r="D44" s="50">
        <v>8.3000000000000007</v>
      </c>
      <c r="E44" s="51" t="s">
        <v>111</v>
      </c>
      <c r="F44" s="87"/>
      <c r="G44" s="88"/>
      <c r="H44" s="88"/>
      <c r="I44" s="89"/>
    </row>
    <row r="45" spans="1:11" ht="15" thickBot="1" x14ac:dyDescent="0.4">
      <c r="A45" s="82"/>
      <c r="B45" s="83"/>
      <c r="C45" s="52"/>
      <c r="D45" s="53"/>
      <c r="E45" s="54"/>
      <c r="F45" s="90"/>
      <c r="G45" s="91"/>
      <c r="H45" s="91"/>
      <c r="I45" s="92"/>
    </row>
    <row r="46" spans="1:11" ht="12.75" customHeight="1" x14ac:dyDescent="0.35">
      <c r="A46" s="78" t="s">
        <v>79</v>
      </c>
      <c r="B46" s="79"/>
      <c r="C46" s="46">
        <v>2</v>
      </c>
      <c r="D46" s="47">
        <v>1</v>
      </c>
      <c r="E46" s="48"/>
      <c r="F46" s="84"/>
      <c r="G46" s="85"/>
      <c r="H46" s="85"/>
      <c r="I46" s="86"/>
      <c r="J46">
        <f t="shared" ref="J46" si="10">(C46+C47)/(D46+D47)</f>
        <v>0.86021505376344076</v>
      </c>
      <c r="K46" s="45"/>
    </row>
    <row r="47" spans="1:11" x14ac:dyDescent="0.35">
      <c r="A47" s="80"/>
      <c r="B47" s="81"/>
      <c r="C47" s="49">
        <v>6</v>
      </c>
      <c r="D47" s="50">
        <v>8.3000000000000007</v>
      </c>
      <c r="E47" s="51" t="s">
        <v>111</v>
      </c>
      <c r="F47" s="87"/>
      <c r="G47" s="88"/>
      <c r="H47" s="88"/>
      <c r="I47" s="89"/>
    </row>
    <row r="48" spans="1:11" ht="15" thickBot="1" x14ac:dyDescent="0.4">
      <c r="A48" s="82"/>
      <c r="B48" s="83"/>
      <c r="C48" s="52"/>
      <c r="D48" s="53"/>
      <c r="E48" s="54"/>
      <c r="F48" s="90"/>
      <c r="G48" s="91"/>
      <c r="H48" s="91"/>
      <c r="I48" s="92"/>
    </row>
    <row r="49" spans="1:10" ht="12.75" customHeight="1" x14ac:dyDescent="0.35">
      <c r="A49" s="74" t="s">
        <v>112</v>
      </c>
      <c r="B49" s="75"/>
      <c r="C49" s="75"/>
      <c r="D49" s="75"/>
      <c r="E49" s="75"/>
      <c r="F49" s="75"/>
      <c r="G49" s="75"/>
      <c r="H49" s="75"/>
      <c r="I49" s="75"/>
    </row>
    <row r="50" spans="1:10" x14ac:dyDescent="0.35">
      <c r="A50" s="76"/>
      <c r="B50" s="76"/>
      <c r="C50" s="76"/>
      <c r="D50" s="76"/>
      <c r="E50" s="76"/>
      <c r="F50" s="76"/>
      <c r="G50" s="76"/>
      <c r="H50" s="76"/>
      <c r="I50" s="76"/>
    </row>
    <row r="51" spans="1:10" x14ac:dyDescent="0.35">
      <c r="A51" s="77"/>
      <c r="B51" s="77"/>
      <c r="C51" s="77"/>
      <c r="D51" s="77"/>
      <c r="E51" s="77"/>
      <c r="F51" s="77"/>
      <c r="G51" s="77"/>
      <c r="H51" s="77"/>
      <c r="I51" s="77"/>
    </row>
    <row r="52" spans="1:10" x14ac:dyDescent="0.35">
      <c r="A52" s="57"/>
      <c r="B52" s="57"/>
      <c r="C52" s="57"/>
      <c r="D52" s="57"/>
      <c r="E52" s="57"/>
      <c r="F52" s="57"/>
      <c r="G52" s="57"/>
      <c r="H52" s="57"/>
      <c r="I52" s="57"/>
    </row>
    <row r="53" spans="1:10" ht="17.25" customHeight="1" x14ac:dyDescent="0.35">
      <c r="A53" s="102" t="s">
        <v>0</v>
      </c>
      <c r="B53" s="102"/>
      <c r="C53" s="105" t="s">
        <v>105</v>
      </c>
      <c r="D53" s="105"/>
      <c r="E53" s="105"/>
      <c r="F53" s="58"/>
      <c r="G53" s="58" t="s">
        <v>113</v>
      </c>
      <c r="H53" s="58">
        <f>H1</f>
        <v>2</v>
      </c>
      <c r="I53" s="59"/>
    </row>
    <row r="54" spans="1:10" ht="17.25" customHeight="1" x14ac:dyDescent="0.35">
      <c r="A54" s="103"/>
      <c r="B54" s="103"/>
      <c r="C54" s="106" t="s">
        <v>107</v>
      </c>
      <c r="D54" s="60"/>
      <c r="E54" s="60"/>
      <c r="F54" s="61"/>
      <c r="G54" s="61"/>
      <c r="H54" s="61"/>
      <c r="I54" s="62"/>
    </row>
    <row r="55" spans="1:10" ht="13.5" customHeight="1" thickBot="1" x14ac:dyDescent="0.4">
      <c r="A55" s="104"/>
      <c r="B55" s="104"/>
      <c r="C55" s="107"/>
      <c r="D55" s="107" t="s">
        <v>108</v>
      </c>
      <c r="E55" s="107"/>
      <c r="F55" s="108" t="s">
        <v>109</v>
      </c>
      <c r="G55" s="108"/>
      <c r="H55" s="108"/>
      <c r="I55" s="108"/>
    </row>
    <row r="56" spans="1:10" ht="12.75" customHeight="1" x14ac:dyDescent="0.35">
      <c r="A56" s="78" t="s">
        <v>72</v>
      </c>
      <c r="B56" s="79"/>
      <c r="C56" s="46">
        <v>0</v>
      </c>
      <c r="D56" s="47">
        <v>1</v>
      </c>
      <c r="E56" s="48"/>
      <c r="F56" s="84"/>
      <c r="G56" s="85"/>
      <c r="H56" s="85"/>
      <c r="I56" s="86"/>
      <c r="J56">
        <f>(1)/(D56+D57)</f>
        <v>0.11235955056179775</v>
      </c>
    </row>
    <row r="57" spans="1:10" x14ac:dyDescent="0.35">
      <c r="A57" s="80"/>
      <c r="B57" s="81"/>
      <c r="C57" s="49">
        <v>0</v>
      </c>
      <c r="D57" s="50">
        <v>7.9</v>
      </c>
      <c r="E57" s="51" t="s">
        <v>111</v>
      </c>
      <c r="F57" s="87"/>
      <c r="G57" s="88"/>
      <c r="H57" s="88"/>
      <c r="I57" s="89"/>
    </row>
    <row r="58" spans="1:10" ht="15" thickBot="1" x14ac:dyDescent="0.4">
      <c r="A58" s="82"/>
      <c r="B58" s="83"/>
      <c r="C58" s="52"/>
      <c r="D58" s="53"/>
      <c r="E58" s="56"/>
      <c r="F58" s="90"/>
      <c r="G58" s="91"/>
      <c r="H58" s="91"/>
      <c r="I58" s="92"/>
    </row>
    <row r="59" spans="1:10" ht="12.75" customHeight="1" x14ac:dyDescent="0.35">
      <c r="A59" s="78" t="s">
        <v>80</v>
      </c>
      <c r="B59" s="79"/>
      <c r="C59" s="46">
        <v>0</v>
      </c>
      <c r="D59" s="47">
        <v>1</v>
      </c>
      <c r="E59" s="48"/>
      <c r="F59" s="84"/>
      <c r="G59" s="85"/>
      <c r="H59" s="85"/>
      <c r="I59" s="86"/>
      <c r="J59">
        <f t="shared" ref="J59" si="11">(1)/(D59+D60)</f>
        <v>0.10989010989010989</v>
      </c>
    </row>
    <row r="60" spans="1:10" x14ac:dyDescent="0.35">
      <c r="A60" s="80"/>
      <c r="B60" s="81"/>
      <c r="C60" s="49">
        <v>0</v>
      </c>
      <c r="D60" s="50">
        <v>8.1</v>
      </c>
      <c r="E60" s="51" t="s">
        <v>111</v>
      </c>
      <c r="F60" s="87"/>
      <c r="G60" s="88"/>
      <c r="H60" s="88"/>
      <c r="I60" s="89"/>
    </row>
    <row r="61" spans="1:10" ht="15" thickBot="1" x14ac:dyDescent="0.4">
      <c r="A61" s="82"/>
      <c r="B61" s="83"/>
      <c r="C61" s="52"/>
      <c r="D61" s="53"/>
      <c r="E61" s="56"/>
      <c r="F61" s="90"/>
      <c r="G61" s="91"/>
      <c r="H61" s="91"/>
      <c r="I61" s="92"/>
    </row>
    <row r="62" spans="1:10" ht="12.75" customHeight="1" x14ac:dyDescent="0.35">
      <c r="A62" s="78" t="s">
        <v>73</v>
      </c>
      <c r="B62" s="79"/>
      <c r="C62" s="46">
        <v>0</v>
      </c>
      <c r="D62" s="47">
        <v>1</v>
      </c>
      <c r="E62" s="48"/>
      <c r="F62" s="84"/>
      <c r="G62" s="85"/>
      <c r="H62" s="85"/>
      <c r="I62" s="86"/>
      <c r="J62">
        <f t="shared" ref="J62" si="12">(1)/(D62+D63)</f>
        <v>0.11363636363636363</v>
      </c>
    </row>
    <row r="63" spans="1:10" x14ac:dyDescent="0.35">
      <c r="A63" s="80"/>
      <c r="B63" s="81"/>
      <c r="C63" s="49">
        <v>0</v>
      </c>
      <c r="D63" s="50">
        <v>7.8</v>
      </c>
      <c r="E63" s="51" t="s">
        <v>111</v>
      </c>
      <c r="F63" s="87"/>
      <c r="G63" s="88"/>
      <c r="H63" s="88"/>
      <c r="I63" s="89"/>
    </row>
    <row r="64" spans="1:10" ht="15" thickBot="1" x14ac:dyDescent="0.4">
      <c r="A64" s="82"/>
      <c r="B64" s="83"/>
      <c r="C64" s="52"/>
      <c r="D64" s="53"/>
      <c r="E64" s="56"/>
      <c r="F64" s="90"/>
      <c r="G64" s="91"/>
      <c r="H64" s="91"/>
      <c r="I64" s="92"/>
    </row>
    <row r="65" spans="1:10" ht="12.75" customHeight="1" x14ac:dyDescent="0.35">
      <c r="A65" s="78" t="s">
        <v>81</v>
      </c>
      <c r="B65" s="79"/>
      <c r="C65" s="46">
        <v>0</v>
      </c>
      <c r="D65" s="47">
        <v>1</v>
      </c>
      <c r="E65" s="48"/>
      <c r="F65" s="84"/>
      <c r="G65" s="85"/>
      <c r="H65" s="85"/>
      <c r="I65" s="86"/>
      <c r="J65">
        <f t="shared" ref="J65" si="13">(1)/(D65+D66)</f>
        <v>0.11235955056179775</v>
      </c>
    </row>
    <row r="66" spans="1:10" x14ac:dyDescent="0.35">
      <c r="A66" s="80"/>
      <c r="B66" s="81"/>
      <c r="C66" s="49">
        <v>0</v>
      </c>
      <c r="D66" s="50">
        <v>7.9</v>
      </c>
      <c r="E66" s="51" t="s">
        <v>111</v>
      </c>
      <c r="F66" s="87"/>
      <c r="G66" s="88"/>
      <c r="H66" s="88"/>
      <c r="I66" s="89"/>
    </row>
    <row r="67" spans="1:10" ht="15" thickBot="1" x14ac:dyDescent="0.4">
      <c r="A67" s="82"/>
      <c r="B67" s="83"/>
      <c r="C67" s="52"/>
      <c r="D67" s="53"/>
      <c r="E67" s="54"/>
      <c r="F67" s="90"/>
      <c r="G67" s="91"/>
      <c r="H67" s="91"/>
      <c r="I67" s="92"/>
    </row>
    <row r="68" spans="1:10" ht="12.75" customHeight="1" x14ac:dyDescent="0.35">
      <c r="A68" s="78" t="s">
        <v>29</v>
      </c>
      <c r="B68" s="79"/>
      <c r="C68" s="46">
        <v>0</v>
      </c>
      <c r="D68" s="47">
        <v>1</v>
      </c>
      <c r="E68" s="48"/>
      <c r="F68" s="84"/>
      <c r="G68" s="85"/>
      <c r="H68" s="85"/>
      <c r="I68" s="86"/>
      <c r="J68">
        <f t="shared" ref="J68" si="14">(1)/(D68+D69)</f>
        <v>0.11235955056179775</v>
      </c>
    </row>
    <row r="69" spans="1:10" x14ac:dyDescent="0.35">
      <c r="A69" s="80"/>
      <c r="B69" s="81"/>
      <c r="C69" s="49">
        <v>0</v>
      </c>
      <c r="D69" s="50">
        <v>7.9</v>
      </c>
      <c r="E69" s="51" t="s">
        <v>111</v>
      </c>
      <c r="F69" s="87"/>
      <c r="G69" s="88"/>
      <c r="H69" s="88"/>
      <c r="I69" s="89"/>
    </row>
    <row r="70" spans="1:10" ht="15" thickBot="1" x14ac:dyDescent="0.4">
      <c r="A70" s="82"/>
      <c r="B70" s="83"/>
      <c r="C70" s="52"/>
      <c r="D70" s="53"/>
      <c r="E70" s="54"/>
      <c r="F70" s="90"/>
      <c r="G70" s="91"/>
      <c r="H70" s="91"/>
      <c r="I70" s="92"/>
    </row>
    <row r="71" spans="1:10" ht="12.75" customHeight="1" x14ac:dyDescent="0.35">
      <c r="A71" s="78" t="str">
        <f>'[1]List of Sample IDs'!A18</f>
        <v>Sterile DI Water</v>
      </c>
      <c r="B71" s="79"/>
      <c r="C71" s="46">
        <v>0</v>
      </c>
      <c r="D71" s="47">
        <v>10</v>
      </c>
      <c r="E71" s="48"/>
      <c r="F71" s="84"/>
      <c r="G71" s="85"/>
      <c r="H71" s="85"/>
      <c r="I71" s="86"/>
    </row>
    <row r="72" spans="1:10" x14ac:dyDescent="0.35">
      <c r="A72" s="80"/>
      <c r="B72" s="81"/>
      <c r="C72" s="49"/>
      <c r="D72" s="50"/>
      <c r="E72" s="51"/>
      <c r="F72" s="87"/>
      <c r="G72" s="88"/>
      <c r="H72" s="88"/>
      <c r="I72" s="89"/>
    </row>
    <row r="73" spans="1:10" ht="15" thickBot="1" x14ac:dyDescent="0.4">
      <c r="A73" s="82"/>
      <c r="B73" s="83"/>
      <c r="C73" s="52"/>
      <c r="D73" s="53"/>
      <c r="E73" s="54"/>
      <c r="F73" s="90"/>
      <c r="G73" s="91"/>
      <c r="H73" s="91"/>
      <c r="I73" s="92"/>
    </row>
    <row r="74" spans="1:10" ht="12.75" customHeight="1" x14ac:dyDescent="0.35">
      <c r="A74" s="78" t="str">
        <f>'[1]List of Sample IDs'!A19</f>
        <v>TSA only</v>
      </c>
      <c r="B74" s="79"/>
      <c r="C74" s="46">
        <v>0</v>
      </c>
      <c r="D74" s="47"/>
      <c r="E74" s="48"/>
      <c r="F74" s="84"/>
      <c r="G74" s="85"/>
      <c r="H74" s="85"/>
      <c r="I74" s="86"/>
    </row>
    <row r="75" spans="1:10" x14ac:dyDescent="0.35">
      <c r="A75" s="80"/>
      <c r="B75" s="81"/>
      <c r="C75" s="49">
        <v>0</v>
      </c>
      <c r="D75" s="50"/>
      <c r="E75" s="51"/>
      <c r="F75" s="87"/>
      <c r="G75" s="88"/>
      <c r="H75" s="88"/>
      <c r="I75" s="89"/>
    </row>
    <row r="76" spans="1:10" ht="15" thickBot="1" x14ac:dyDescent="0.4">
      <c r="A76" s="82"/>
      <c r="B76" s="83"/>
      <c r="C76" s="52">
        <v>0</v>
      </c>
      <c r="D76" s="53"/>
      <c r="E76" s="54"/>
      <c r="F76" s="90"/>
      <c r="G76" s="91"/>
      <c r="H76" s="91"/>
      <c r="I76" s="92"/>
    </row>
    <row r="77" spans="1:10" ht="12.75" customHeight="1" x14ac:dyDescent="0.35">
      <c r="A77" s="78"/>
      <c r="B77" s="79"/>
      <c r="C77" s="46"/>
      <c r="D77" s="47"/>
      <c r="E77" s="48"/>
      <c r="F77" s="84"/>
      <c r="G77" s="85"/>
      <c r="H77" s="85"/>
      <c r="I77" s="86"/>
    </row>
    <row r="78" spans="1:10" x14ac:dyDescent="0.35">
      <c r="A78" s="80"/>
      <c r="B78" s="81"/>
      <c r="C78" s="49"/>
      <c r="D78" s="50"/>
      <c r="E78" s="51"/>
      <c r="F78" s="87"/>
      <c r="G78" s="88"/>
      <c r="H78" s="88"/>
      <c r="I78" s="89"/>
    </row>
    <row r="79" spans="1:10" ht="15" thickBot="1" x14ac:dyDescent="0.4">
      <c r="A79" s="82"/>
      <c r="B79" s="83"/>
      <c r="C79" s="52"/>
      <c r="D79" s="53"/>
      <c r="E79" s="54"/>
      <c r="F79" s="90"/>
      <c r="G79" s="91"/>
      <c r="H79" s="91"/>
      <c r="I79" s="92"/>
    </row>
    <row r="80" spans="1:10" ht="12.75" customHeight="1" x14ac:dyDescent="0.35">
      <c r="A80" s="78"/>
      <c r="B80" s="79"/>
      <c r="C80" s="46"/>
      <c r="D80" s="47"/>
      <c r="E80" s="48"/>
      <c r="F80" s="84"/>
      <c r="G80" s="85"/>
      <c r="H80" s="85"/>
      <c r="I80" s="86"/>
    </row>
    <row r="81" spans="1:9" x14ac:dyDescent="0.35">
      <c r="A81" s="80"/>
      <c r="B81" s="81"/>
      <c r="C81" s="49"/>
      <c r="D81" s="50"/>
      <c r="E81" s="51"/>
      <c r="F81" s="87"/>
      <c r="G81" s="88"/>
      <c r="H81" s="88"/>
      <c r="I81" s="89"/>
    </row>
    <row r="82" spans="1:9" ht="15" thickBot="1" x14ac:dyDescent="0.4">
      <c r="A82" s="82"/>
      <c r="B82" s="83"/>
      <c r="C82" s="52"/>
      <c r="D82" s="53"/>
      <c r="E82" s="54"/>
      <c r="F82" s="90"/>
      <c r="G82" s="91"/>
      <c r="H82" s="91"/>
      <c r="I82" s="92"/>
    </row>
    <row r="83" spans="1:9" ht="12.75" customHeight="1" x14ac:dyDescent="0.35">
      <c r="A83" s="78"/>
      <c r="B83" s="79"/>
      <c r="C83" s="46"/>
      <c r="D83" s="47"/>
      <c r="E83" s="48"/>
      <c r="F83" s="84"/>
      <c r="G83" s="85"/>
      <c r="H83" s="85"/>
      <c r="I83" s="86"/>
    </row>
    <row r="84" spans="1:9" x14ac:dyDescent="0.35">
      <c r="A84" s="80"/>
      <c r="B84" s="81"/>
      <c r="C84" s="49"/>
      <c r="D84" s="50"/>
      <c r="E84" s="51"/>
      <c r="F84" s="87"/>
      <c r="G84" s="88"/>
      <c r="H84" s="88"/>
      <c r="I84" s="89"/>
    </row>
    <row r="85" spans="1:9" ht="15" thickBot="1" x14ac:dyDescent="0.4">
      <c r="A85" s="82"/>
      <c r="B85" s="83"/>
      <c r="C85" s="52"/>
      <c r="D85" s="53"/>
      <c r="E85" s="54"/>
      <c r="F85" s="90"/>
      <c r="G85" s="91"/>
      <c r="H85" s="91"/>
      <c r="I85" s="92"/>
    </row>
    <row r="86" spans="1:9" ht="12.75" customHeight="1" x14ac:dyDescent="0.35">
      <c r="A86" s="78"/>
      <c r="B86" s="79"/>
      <c r="C86" s="46"/>
      <c r="D86" s="47"/>
      <c r="E86" s="48"/>
      <c r="F86" s="84"/>
      <c r="G86" s="85"/>
      <c r="H86" s="85"/>
      <c r="I86" s="86"/>
    </row>
    <row r="87" spans="1:9" x14ac:dyDescent="0.35">
      <c r="A87" s="80"/>
      <c r="B87" s="81"/>
      <c r="C87" s="49"/>
      <c r="D87" s="50"/>
      <c r="E87" s="51"/>
      <c r="F87" s="87"/>
      <c r="G87" s="88"/>
      <c r="H87" s="88"/>
      <c r="I87" s="89"/>
    </row>
    <row r="88" spans="1:9" ht="12.75" customHeight="1" thickBot="1" x14ac:dyDescent="0.4">
      <c r="A88" s="82"/>
      <c r="B88" s="83"/>
      <c r="C88" s="52"/>
      <c r="D88" s="53"/>
      <c r="E88" s="54"/>
      <c r="F88" s="90"/>
      <c r="G88" s="91"/>
      <c r="H88" s="91"/>
      <c r="I88" s="92"/>
    </row>
    <row r="89" spans="1:9" ht="13.5" customHeight="1" x14ac:dyDescent="0.35">
      <c r="A89" s="78"/>
      <c r="B89" s="79"/>
      <c r="C89" s="46"/>
      <c r="D89" s="47"/>
      <c r="E89" s="63"/>
      <c r="F89" s="84"/>
      <c r="G89" s="85"/>
      <c r="H89" s="85"/>
      <c r="I89" s="86"/>
    </row>
    <row r="90" spans="1:9" x14ac:dyDescent="0.35">
      <c r="A90" s="80"/>
      <c r="B90" s="81"/>
      <c r="C90" s="49"/>
      <c r="D90" s="50"/>
      <c r="E90" s="55"/>
      <c r="F90" s="87"/>
      <c r="G90" s="88"/>
      <c r="H90" s="88"/>
      <c r="I90" s="89"/>
    </row>
    <row r="91" spans="1:9" ht="15" thickBot="1" x14ac:dyDescent="0.4">
      <c r="A91" s="82"/>
      <c r="B91" s="83"/>
      <c r="C91" s="52"/>
      <c r="D91" s="53"/>
      <c r="E91" s="56"/>
      <c r="F91" s="90"/>
      <c r="G91" s="91"/>
      <c r="H91" s="91"/>
      <c r="I91" s="92"/>
    </row>
    <row r="92" spans="1:9" ht="12.75" customHeight="1" x14ac:dyDescent="0.35">
      <c r="A92" s="78"/>
      <c r="B92" s="79"/>
      <c r="C92" s="46"/>
      <c r="D92" s="47"/>
      <c r="E92" s="63"/>
      <c r="F92" s="84"/>
      <c r="G92" s="85"/>
      <c r="H92" s="85"/>
      <c r="I92" s="86"/>
    </row>
    <row r="93" spans="1:9" x14ac:dyDescent="0.35">
      <c r="A93" s="80"/>
      <c r="B93" s="81"/>
      <c r="C93" s="49"/>
      <c r="D93" s="50"/>
      <c r="E93" s="55"/>
      <c r="F93" s="87"/>
      <c r="G93" s="88"/>
      <c r="H93" s="88"/>
      <c r="I93" s="89"/>
    </row>
    <row r="94" spans="1:9" ht="15" thickBot="1" x14ac:dyDescent="0.4">
      <c r="A94" s="82"/>
      <c r="B94" s="83"/>
      <c r="C94" s="52"/>
      <c r="D94" s="53"/>
      <c r="E94" s="56"/>
      <c r="F94" s="90"/>
      <c r="G94" s="91"/>
      <c r="H94" s="91"/>
      <c r="I94" s="92"/>
    </row>
    <row r="95" spans="1:9" x14ac:dyDescent="0.35">
      <c r="A95" s="78"/>
      <c r="B95" s="79"/>
      <c r="C95" s="46"/>
      <c r="D95" s="47"/>
      <c r="E95" s="63"/>
      <c r="F95" s="93"/>
      <c r="G95" s="94"/>
      <c r="H95" s="94"/>
      <c r="I95" s="95"/>
    </row>
    <row r="96" spans="1:9" x14ac:dyDescent="0.35">
      <c r="A96" s="80"/>
      <c r="B96" s="81"/>
      <c r="C96" s="49"/>
      <c r="D96" s="50"/>
      <c r="E96" s="51"/>
      <c r="F96" s="96"/>
      <c r="G96" s="97"/>
      <c r="H96" s="97"/>
      <c r="I96" s="98"/>
    </row>
    <row r="97" spans="1:9" ht="15" thickBot="1" x14ac:dyDescent="0.4">
      <c r="A97" s="82"/>
      <c r="B97" s="83"/>
      <c r="C97" s="52"/>
      <c r="D97" s="53"/>
      <c r="E97" s="54"/>
      <c r="F97" s="99"/>
      <c r="G97" s="100"/>
      <c r="H97" s="100"/>
      <c r="I97" s="101"/>
    </row>
    <row r="98" spans="1:9" x14ac:dyDescent="0.35">
      <c r="A98" s="78"/>
      <c r="B98" s="79"/>
      <c r="C98" s="46"/>
      <c r="D98" s="47"/>
      <c r="E98" s="63"/>
      <c r="F98" s="93"/>
      <c r="G98" s="94"/>
      <c r="H98" s="94"/>
      <c r="I98" s="95"/>
    </row>
    <row r="99" spans="1:9" x14ac:dyDescent="0.35">
      <c r="A99" s="80"/>
      <c r="B99" s="81"/>
      <c r="C99" s="49"/>
      <c r="D99" s="50"/>
      <c r="E99" s="51"/>
      <c r="F99" s="96"/>
      <c r="G99" s="97"/>
      <c r="H99" s="97"/>
      <c r="I99" s="98"/>
    </row>
    <row r="100" spans="1:9" ht="15" thickBot="1" x14ac:dyDescent="0.4">
      <c r="A100" s="82"/>
      <c r="B100" s="83"/>
      <c r="C100" s="52"/>
      <c r="D100" s="53"/>
      <c r="E100" s="54"/>
      <c r="F100" s="99"/>
      <c r="G100" s="100"/>
      <c r="H100" s="100"/>
      <c r="I100" s="101"/>
    </row>
    <row r="101" spans="1:9" ht="12.75" customHeight="1" x14ac:dyDescent="0.35">
      <c r="A101" s="74" t="s">
        <v>112</v>
      </c>
      <c r="B101" s="75"/>
      <c r="C101" s="75"/>
      <c r="D101" s="75"/>
      <c r="E101" s="75"/>
      <c r="F101" s="75"/>
      <c r="G101" s="75"/>
      <c r="H101" s="75"/>
      <c r="I101" s="75"/>
    </row>
    <row r="102" spans="1:9" x14ac:dyDescent="0.35">
      <c r="A102" s="76"/>
      <c r="B102" s="76"/>
      <c r="C102" s="76"/>
      <c r="D102" s="76"/>
      <c r="E102" s="76"/>
      <c r="F102" s="76"/>
      <c r="G102" s="76"/>
      <c r="H102" s="76"/>
      <c r="I102" s="76"/>
    </row>
    <row r="103" spans="1:9" x14ac:dyDescent="0.35">
      <c r="A103" s="77"/>
      <c r="B103" s="77"/>
      <c r="C103" s="77"/>
      <c r="D103" s="77"/>
      <c r="E103" s="77"/>
      <c r="F103" s="77"/>
      <c r="G103" s="77"/>
      <c r="H103" s="77"/>
      <c r="I103" s="77"/>
    </row>
    <row r="105" spans="1:9" ht="12.75" customHeight="1" x14ac:dyDescent="0.35"/>
    <row r="106" spans="1:9" ht="12.75" customHeight="1" x14ac:dyDescent="0.35"/>
    <row r="107" spans="1:9" ht="13.5" customHeight="1" x14ac:dyDescent="0.35"/>
    <row r="108" spans="1:9" ht="14.25" customHeight="1" x14ac:dyDescent="0.35"/>
    <row r="109" spans="1:9" ht="15.75" customHeight="1" x14ac:dyDescent="0.35"/>
    <row r="110" spans="1:9" ht="12.75" customHeight="1" x14ac:dyDescent="0.35"/>
    <row r="113" ht="12.75" customHeight="1" x14ac:dyDescent="0.35"/>
    <row r="116" ht="12.75" customHeight="1" x14ac:dyDescent="0.35"/>
    <row r="119" ht="12.75" customHeight="1" x14ac:dyDescent="0.35"/>
    <row r="122" ht="12.75" customHeight="1" x14ac:dyDescent="0.35"/>
    <row r="125" ht="12.75" customHeight="1" x14ac:dyDescent="0.35"/>
    <row r="128" ht="12.75" customHeight="1" x14ac:dyDescent="0.35"/>
    <row r="131" ht="12.75" customHeight="1" x14ac:dyDescent="0.35"/>
    <row r="134" ht="12.75" customHeight="1" x14ac:dyDescent="0.35"/>
    <row r="137" ht="12.75" customHeight="1" x14ac:dyDescent="0.35"/>
    <row r="140" ht="12.75" customHeight="1" x14ac:dyDescent="0.35"/>
    <row r="143" ht="12.75" customHeight="1" x14ac:dyDescent="0.35"/>
    <row r="146" ht="12.75" customHeight="1" x14ac:dyDescent="0.35"/>
    <row r="149" ht="12.75" customHeight="1" x14ac:dyDescent="0.35"/>
    <row r="152" ht="12.75" customHeight="1" x14ac:dyDescent="0.35"/>
    <row r="153" ht="12.75" customHeight="1" x14ac:dyDescent="0.35"/>
    <row r="156" ht="12.75" customHeight="1" x14ac:dyDescent="0.35"/>
    <row r="157" ht="13.5" customHeight="1" x14ac:dyDescent="0.35"/>
    <row r="158" ht="12.75" customHeight="1" x14ac:dyDescent="0.35"/>
    <row r="159" ht="13.5" customHeight="1" x14ac:dyDescent="0.35"/>
    <row r="160" ht="14.25" customHeight="1" x14ac:dyDescent="0.35"/>
    <row r="161" ht="15.75" customHeight="1" x14ac:dyDescent="0.35"/>
    <row r="162" ht="12.75" customHeight="1" x14ac:dyDescent="0.35"/>
    <row r="165" ht="12.75" customHeight="1" x14ac:dyDescent="0.35"/>
    <row r="168" ht="12.75" customHeight="1" x14ac:dyDescent="0.35"/>
    <row r="171" ht="12.75" customHeight="1" x14ac:dyDescent="0.35"/>
    <row r="174" ht="12.75" customHeight="1" x14ac:dyDescent="0.35"/>
    <row r="177" ht="12.75" customHeight="1" x14ac:dyDescent="0.35"/>
    <row r="180" ht="12.75" customHeight="1" x14ac:dyDescent="0.35"/>
    <row r="183" ht="12.75" customHeight="1" x14ac:dyDescent="0.35"/>
    <row r="186" ht="12.75" customHeight="1" x14ac:dyDescent="0.35"/>
    <row r="189" ht="12.75" customHeight="1" x14ac:dyDescent="0.35"/>
    <row r="192" ht="12.75" customHeight="1" x14ac:dyDescent="0.35"/>
    <row r="195" ht="12.75" customHeight="1" x14ac:dyDescent="0.35"/>
    <row r="198" ht="12.75" customHeight="1" x14ac:dyDescent="0.35"/>
    <row r="201" ht="12.75" customHeight="1" x14ac:dyDescent="0.35"/>
    <row r="204" ht="12.75" customHeight="1" x14ac:dyDescent="0.35"/>
    <row r="205" ht="12.75" customHeight="1" x14ac:dyDescent="0.35"/>
    <row r="207" ht="12.75" customHeight="1" x14ac:dyDescent="0.35"/>
    <row r="208" ht="13.5" customHeight="1" x14ac:dyDescent="0.35"/>
    <row r="210" ht="12.75" customHeight="1" x14ac:dyDescent="0.35"/>
    <row r="211" ht="13.5" customHeight="1" x14ac:dyDescent="0.35"/>
    <row r="213" ht="12.75" customHeight="1" x14ac:dyDescent="0.35"/>
    <row r="214" ht="13.5" customHeight="1" x14ac:dyDescent="0.35"/>
    <row r="257" ht="12.75" customHeight="1" x14ac:dyDescent="0.35"/>
    <row r="258" ht="12.75" customHeight="1" x14ac:dyDescent="0.35"/>
    <row r="259" ht="13.5" customHeight="1" x14ac:dyDescent="0.35"/>
    <row r="262" ht="12.75" customHeight="1" x14ac:dyDescent="0.35"/>
    <row r="263" ht="13.5" customHeight="1" x14ac:dyDescent="0.35"/>
    <row r="264" ht="12.75" customHeight="1" x14ac:dyDescent="0.35"/>
    <row r="265" ht="13.5" customHeight="1" x14ac:dyDescent="0.35"/>
    <row r="309" ht="12.75" customHeight="1" x14ac:dyDescent="0.35"/>
    <row r="314" ht="12.75" customHeight="1" x14ac:dyDescent="0.35"/>
    <row r="315" ht="13.5" customHeight="1" x14ac:dyDescent="0.35"/>
    <row r="316" ht="12.75" customHeight="1" x14ac:dyDescent="0.35"/>
    <row r="317" ht="13.5" customHeight="1" x14ac:dyDescent="0.35"/>
    <row r="361" ht="12.75" customHeight="1" x14ac:dyDescent="0.35"/>
    <row r="366" ht="12.75" customHeight="1" x14ac:dyDescent="0.35"/>
    <row r="367" ht="13.5" customHeight="1" x14ac:dyDescent="0.35"/>
    <row r="413" ht="12.75" customHeight="1" x14ac:dyDescent="0.35"/>
    <row r="418" ht="12.75" customHeight="1" x14ac:dyDescent="0.35"/>
    <row r="419" ht="13.5" customHeight="1" x14ac:dyDescent="0.35"/>
    <row r="465" ht="12.75" customHeight="1" x14ac:dyDescent="0.35"/>
    <row r="470" ht="12.75" customHeight="1" x14ac:dyDescent="0.35"/>
    <row r="471" ht="13.5" customHeight="1" x14ac:dyDescent="0.35"/>
    <row r="517" ht="12.75" customHeight="1" x14ac:dyDescent="0.35"/>
    <row r="522" ht="12.75" customHeight="1" x14ac:dyDescent="0.35"/>
    <row r="523" ht="13.5" customHeight="1" x14ac:dyDescent="0.35"/>
    <row r="569" ht="12.75" customHeight="1" x14ac:dyDescent="0.35"/>
    <row r="574" ht="12.75" customHeight="1" x14ac:dyDescent="0.35"/>
    <row r="575" ht="13.5" customHeight="1" x14ac:dyDescent="0.35"/>
    <row r="621" ht="12.75" customHeight="1" x14ac:dyDescent="0.35"/>
  </sheetData>
  <mergeCells count="85">
    <mergeCell ref="A2:I2"/>
    <mergeCell ref="A3:B3"/>
    <mergeCell ref="C3:E3"/>
    <mergeCell ref="G3:I3"/>
    <mergeCell ref="A4:B4"/>
    <mergeCell ref="C4:E4"/>
    <mergeCell ref="F4:F8"/>
    <mergeCell ref="G4:I8"/>
    <mergeCell ref="A5:B5"/>
    <mergeCell ref="C5:E5"/>
    <mergeCell ref="A12:B12"/>
    <mergeCell ref="D12:E12"/>
    <mergeCell ref="F12:I12"/>
    <mergeCell ref="A6:B6"/>
    <mergeCell ref="C6:E6"/>
    <mergeCell ref="A7:B7"/>
    <mergeCell ref="C7:E7"/>
    <mergeCell ref="A8:E8"/>
    <mergeCell ref="D9:E9"/>
    <mergeCell ref="F9:G9"/>
    <mergeCell ref="H9:I9"/>
    <mergeCell ref="H10:I10"/>
    <mergeCell ref="C11:E11"/>
    <mergeCell ref="F11:I11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0:B42"/>
    <mergeCell ref="F40:I42"/>
    <mergeCell ref="A43:B45"/>
    <mergeCell ref="F43:I45"/>
    <mergeCell ref="A46:B48"/>
    <mergeCell ref="F46:I48"/>
    <mergeCell ref="A49:I51"/>
    <mergeCell ref="A53:B55"/>
    <mergeCell ref="C53:E53"/>
    <mergeCell ref="C54:C55"/>
    <mergeCell ref="D55:E55"/>
    <mergeCell ref="F55:I55"/>
    <mergeCell ref="A56:B58"/>
    <mergeCell ref="F56:I58"/>
    <mergeCell ref="A59:B61"/>
    <mergeCell ref="F59:I61"/>
    <mergeCell ref="A62:B64"/>
    <mergeCell ref="F62:I64"/>
    <mergeCell ref="A65:B67"/>
    <mergeCell ref="F65:I67"/>
    <mergeCell ref="A68:B70"/>
    <mergeCell ref="F68:I70"/>
    <mergeCell ref="A71:B73"/>
    <mergeCell ref="F71:I73"/>
    <mergeCell ref="A74:B76"/>
    <mergeCell ref="F74:I76"/>
    <mergeCell ref="A77:B79"/>
    <mergeCell ref="F77:I79"/>
    <mergeCell ref="A80:B82"/>
    <mergeCell ref="F80:I82"/>
    <mergeCell ref="A83:B85"/>
    <mergeCell ref="F83:I85"/>
    <mergeCell ref="A86:B88"/>
    <mergeCell ref="F86:I88"/>
    <mergeCell ref="A89:B91"/>
    <mergeCell ref="F89:I91"/>
    <mergeCell ref="A101:I103"/>
    <mergeCell ref="A92:B94"/>
    <mergeCell ref="F92:I94"/>
    <mergeCell ref="A95:B97"/>
    <mergeCell ref="F95:I97"/>
    <mergeCell ref="A98:B100"/>
    <mergeCell ref="F98:I100"/>
  </mergeCells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4:A17"/>
  <sheetViews>
    <sheetView zoomScaleNormal="100" workbookViewId="0">
      <selection activeCell="I11" sqref="I11"/>
    </sheetView>
  </sheetViews>
  <sheetFormatPr defaultRowHeight="14.5" x14ac:dyDescent="0.35"/>
  <cols>
    <col min="1" max="1" width="33.81640625" bestFit="1" customWidth="1"/>
    <col min="2" max="2" width="12.26953125" bestFit="1" customWidth="1"/>
    <col min="3" max="5" width="9.26953125" bestFit="1" customWidth="1"/>
    <col min="8" max="8" width="9.26953125" bestFit="1" customWidth="1"/>
    <col min="10" max="11" width="9.26953125" bestFit="1" customWidth="1"/>
  </cols>
  <sheetData>
    <row r="14" ht="29.25" customHeight="1" x14ac:dyDescent="0.35"/>
    <row r="17" ht="16.5" customHeight="1" x14ac:dyDescent="0.35"/>
  </sheetData>
  <pageMargins left="0.7" right="0.7" top="0.75" bottom="0.75" header="0.3" footer="0.3"/>
  <pageSetup scale="73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Pivot</vt:lpstr>
      <vt:lpstr>Summary</vt:lpstr>
      <vt:lpstr>Qcount</vt:lpstr>
      <vt:lpstr>Filters</vt:lpstr>
      <vt:lpstr>Spread</vt:lpstr>
      <vt:lpstr>HD</vt:lpstr>
      <vt:lpstr>Filters!Print_Area</vt:lpstr>
      <vt:lpstr>Pivot!Print_Area</vt:lpstr>
      <vt:lpstr>Spread!Print_Area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2024-07-26T19:07:34Z</cp:lastPrinted>
  <dcterms:created xsi:type="dcterms:W3CDTF">2023-05-03T13:30:29Z</dcterms:created>
  <dcterms:modified xsi:type="dcterms:W3CDTF">2024-08-13T15:57:44Z</dcterms:modified>
</cp:coreProperties>
</file>