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Lab\DTRL\WA-61-FINAL DATA\Option 7 FINAL DATA - RLS II Year 2\TO 144 UV Light and Dry Heat Decon\2024-07-31_E6 SAFR32 and Bg ILT 1- and 2-hr Comparison\"/>
    </mc:Choice>
  </mc:AlternateContent>
  <xr:revisionPtr revIDLastSave="0" documentId="13_ncr:1_{D3DE2B8A-93C8-443B-BBA2-AA9D26FA12A9}" xr6:coauthVersionLast="47" xr6:coauthVersionMax="47" xr10:uidLastSave="{00000000-0000-0000-0000-000000000000}"/>
  <bookViews>
    <workbookView xWindow="19575" yWindow="-120" windowWidth="19440" windowHeight="14880" activeTab="3" xr2:uid="{00000000-000D-0000-FFFF-FFFF00000000}"/>
  </bookViews>
  <sheets>
    <sheet name="Pivot" sheetId="4" r:id="rId1"/>
    <sheet name="Summary" sheetId="2" r:id="rId2"/>
    <sheet name="Qcount" sheetId="1" r:id="rId3"/>
    <sheet name="Filters" sheetId="3" r:id="rId4"/>
    <sheet name="Spread" sheetId="5" r:id="rId5"/>
    <sheet name="HD" sheetId="6" r:id="rId6"/>
  </sheets>
  <definedNames>
    <definedName name="_xlnm.Print_Area" localSheetId="3">Filters!$A$1:$J$51</definedName>
    <definedName name="_xlnm.Print_Area" localSheetId="0">Pivot!$A$1:$G$32</definedName>
    <definedName name="_xlnm.Print_Area" localSheetId="4">Spread!$A$1:$J$53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4" l="1"/>
  <c r="F20" i="4"/>
  <c r="F18" i="4"/>
  <c r="F17" i="4"/>
  <c r="J22" i="3"/>
  <c r="J19" i="3"/>
  <c r="J16" i="3"/>
  <c r="J13" i="3"/>
  <c r="J68" i="3"/>
  <c r="J65" i="3"/>
  <c r="J62" i="3"/>
  <c r="J59" i="3"/>
  <c r="J56" i="3"/>
  <c r="H53" i="3"/>
  <c r="J46" i="3"/>
  <c r="J43" i="3"/>
  <c r="J40" i="3"/>
  <c r="J37" i="3"/>
  <c r="J34" i="3"/>
  <c r="J31" i="3"/>
  <c r="J28" i="3"/>
  <c r="J25" i="3"/>
  <c r="F3" i="2"/>
  <c r="F15" i="2"/>
  <c r="F27" i="2"/>
  <c r="F5" i="2"/>
  <c r="F17" i="2"/>
  <c r="F12" i="2"/>
  <c r="F37" i="2"/>
  <c r="F4" i="2"/>
  <c r="F16" i="2"/>
  <c r="F28" i="2"/>
  <c r="F29" i="2"/>
  <c r="F35" i="2"/>
  <c r="F14" i="2"/>
  <c r="F6" i="2"/>
  <c r="F18" i="2"/>
  <c r="F30" i="2"/>
  <c r="F20" i="2"/>
  <c r="F9" i="2"/>
  <c r="F10" i="2"/>
  <c r="F23" i="2"/>
  <c r="F36" i="2"/>
  <c r="F26" i="2"/>
  <c r="F7" i="2"/>
  <c r="F19" i="2"/>
  <c r="F31" i="2"/>
  <c r="F8" i="2"/>
  <c r="F32" i="2"/>
  <c r="F21" i="2"/>
  <c r="F33" i="2"/>
  <c r="F22" i="2"/>
  <c r="F34" i="2"/>
  <c r="F11" i="2"/>
  <c r="F24" i="2"/>
  <c r="F13" i="2"/>
  <c r="F25" i="2"/>
  <c r="F38" i="2"/>
  <c r="H38" i="2" l="1"/>
  <c r="I38" i="2" s="1"/>
  <c r="H25" i="2"/>
  <c r="I25" i="2" s="1"/>
  <c r="H13" i="2"/>
  <c r="I13" i="2" s="1"/>
  <c r="H24" i="2"/>
  <c r="I24" i="2" s="1"/>
  <c r="H11" i="2"/>
  <c r="I11" i="2" s="1"/>
  <c r="H34" i="2"/>
  <c r="I34" i="2" s="1"/>
  <c r="H22" i="2"/>
  <c r="I22" i="2" s="1"/>
  <c r="H33" i="2"/>
  <c r="I33" i="2" s="1"/>
  <c r="H21" i="2"/>
  <c r="I21" i="2" s="1"/>
  <c r="H32" i="2"/>
  <c r="I32" i="2" s="1"/>
  <c r="H8" i="2"/>
  <c r="I8" i="2" s="1"/>
  <c r="H31" i="2"/>
  <c r="I31" i="2" s="1"/>
  <c r="H19" i="2"/>
  <c r="I19" i="2" s="1"/>
  <c r="H7" i="2"/>
  <c r="I7" i="2" s="1"/>
  <c r="H26" i="2"/>
  <c r="I26" i="2" s="1"/>
  <c r="H36" i="2"/>
  <c r="I36" i="2" s="1"/>
  <c r="H23" i="2"/>
  <c r="I23" i="2" s="1"/>
  <c r="H10" i="2"/>
  <c r="I10" i="2" s="1"/>
  <c r="H9" i="2"/>
  <c r="I9" i="2" s="1"/>
  <c r="H20" i="2"/>
  <c r="I20" i="2" s="1"/>
  <c r="H30" i="2"/>
  <c r="I30" i="2" s="1"/>
  <c r="H18" i="2"/>
  <c r="I18" i="2" s="1"/>
  <c r="H6" i="2"/>
  <c r="I6" i="2" s="1"/>
  <c r="H14" i="2"/>
  <c r="I14" i="2" s="1"/>
  <c r="H35" i="2"/>
  <c r="I35" i="2" s="1"/>
  <c r="H29" i="2"/>
  <c r="I29" i="2" s="1"/>
  <c r="H28" i="2"/>
  <c r="I28" i="2" s="1"/>
  <c r="H16" i="2"/>
  <c r="I16" i="2" s="1"/>
  <c r="H4" i="2"/>
  <c r="I4" i="2" s="1"/>
  <c r="H37" i="2"/>
  <c r="I37" i="2" s="1"/>
  <c r="H12" i="2"/>
  <c r="I12" i="2" s="1"/>
  <c r="H17" i="2"/>
  <c r="I17" i="2" s="1"/>
  <c r="H5" i="2"/>
  <c r="I5" i="2" s="1"/>
  <c r="H27" i="2"/>
  <c r="I27" i="2" s="1"/>
  <c r="H15" i="2"/>
  <c r="I15" i="2" s="1"/>
  <c r="H3" i="2"/>
  <c r="I3" i="2" s="1"/>
  <c r="E89" i="1"/>
  <c r="E85" i="1"/>
  <c r="E81" i="1"/>
  <c r="E77" i="1"/>
  <c r="E73" i="1"/>
  <c r="E69" i="1"/>
  <c r="E65" i="1"/>
  <c r="E61" i="1"/>
  <c r="E57" i="1"/>
  <c r="E53" i="1"/>
  <c r="E49" i="1"/>
  <c r="E45" i="1"/>
  <c r="E41" i="1"/>
  <c r="E37" i="1"/>
  <c r="E33" i="1"/>
  <c r="E29" i="1"/>
  <c r="E25" i="1"/>
  <c r="E21" i="1"/>
  <c r="E17" i="1"/>
  <c r="E13" i="1"/>
  <c r="E9" i="1"/>
  <c r="G18" i="4"/>
  <c r="G20" i="4"/>
  <c r="G21" i="4"/>
  <c r="G17" i="4"/>
  <c r="F2" i="2"/>
  <c r="H2" i="2" l="1"/>
  <c r="I2" i="2" s="1"/>
</calcChain>
</file>

<file path=xl/sharedStrings.xml><?xml version="1.0" encoding="utf-8"?>
<sst xmlns="http://schemas.openxmlformats.org/spreadsheetml/2006/main" count="424" uniqueCount="115">
  <si>
    <t>Sample ID</t>
  </si>
  <si>
    <t>Sample Type</t>
  </si>
  <si>
    <t>Procedural Blank</t>
  </si>
  <si>
    <t>Test Sample</t>
  </si>
  <si>
    <t>Sample Material</t>
  </si>
  <si>
    <t>N/A</t>
  </si>
  <si>
    <t>CFU/ml</t>
  </si>
  <si>
    <t>CFU/Sample</t>
  </si>
  <si>
    <t>Log CFU/Sample</t>
  </si>
  <si>
    <t>Sample Volume</t>
  </si>
  <si>
    <t>Average of Log CFU/Sample</t>
  </si>
  <si>
    <t>Average of CFU/Sample</t>
  </si>
  <si>
    <t>Inoculation Control</t>
  </si>
  <si>
    <t>2- x 2- cm Stainless Steel</t>
  </si>
  <si>
    <t>Std Dev of Log CFU/Sample</t>
  </si>
  <si>
    <t>Std Dev of CFU/Sample</t>
  </si>
  <si>
    <t xml:space="preserve"> </t>
  </si>
  <si>
    <t>Log Reduction</t>
  </si>
  <si>
    <t>Standard Error</t>
  </si>
  <si>
    <t>Organism</t>
  </si>
  <si>
    <t>Positive Control (No UV Exposure)</t>
  </si>
  <si>
    <t>1X PBST</t>
  </si>
  <si>
    <t>144-ILT-E6-Bg-IC-01</t>
  </si>
  <si>
    <t>144-ILT-E6-Bg-IC-02</t>
  </si>
  <si>
    <t>144-ILT-E6-Bg-IC-03</t>
  </si>
  <si>
    <r>
      <t xml:space="preserve">Bacillus atrophaeus </t>
    </r>
    <r>
      <rPr>
        <sz val="11"/>
        <color theme="1"/>
        <rFont val="Calibri"/>
        <family val="2"/>
        <scheme val="minor"/>
      </rPr>
      <t xml:space="preserve">var. </t>
    </r>
    <r>
      <rPr>
        <i/>
        <sz val="11"/>
        <color theme="1"/>
        <rFont val="Calibri"/>
        <family val="2"/>
        <scheme val="minor"/>
      </rPr>
      <t>globigii</t>
    </r>
  </si>
  <si>
    <t>144-ILT-E6-Bg-1HR-PC-01</t>
  </si>
  <si>
    <t>144-ILT-E6-Bg-1HR-PC-02</t>
  </si>
  <si>
    <t>144-ILT-E6-Bg-1HR-PC-03</t>
  </si>
  <si>
    <t>144-ILT-E6-Bg-1HR-TS-01</t>
  </si>
  <si>
    <t>144-ILT-E6-Bg-1HR-TS-02</t>
  </si>
  <si>
    <t>144-ILT-E6-Bg-1HR-TS-03</t>
  </si>
  <si>
    <t>144-ILT-E6-Bg-2HR-PC-01</t>
  </si>
  <si>
    <t>144-ILT-E6-Bg-2HR-PC-02</t>
  </si>
  <si>
    <t>144-ILT-E6-Bg-2HR-PC-03</t>
  </si>
  <si>
    <t>144-ILT-E6-Bg-2HR-TS-01</t>
  </si>
  <si>
    <t>144-ILT-E6-Bg-2HR-TS-02</t>
  </si>
  <si>
    <t>144-ILT-E6-Bg-2HR-TS-03</t>
  </si>
  <si>
    <t>144-ILT-E6-SAFR-IC-01</t>
  </si>
  <si>
    <t>144-ILT-E6-SAFR-IC-02</t>
  </si>
  <si>
    <t>144-ILT-E6-SAFR-IC-03</t>
  </si>
  <si>
    <t>144-ILT-E6-SAFR-1HR-PC-01</t>
  </si>
  <si>
    <t>144-ILT-E6-SAFR-1HR-PC-02</t>
  </si>
  <si>
    <t>144-ILT-E6-SAFR-1HR-PC-03</t>
  </si>
  <si>
    <t>144-ILT-E6-SAFR-1HR-TS-01</t>
  </si>
  <si>
    <t>144-ILT-E6-SAFR-1HR-TS-02</t>
  </si>
  <si>
    <t>144-ILT-E6-SAFR-1HR-TS-03</t>
  </si>
  <si>
    <t>144-ILT-E6-SAFR-2HR-PC-01</t>
  </si>
  <si>
    <t>144-ILT-E6-SAFR-2HR-PC-02</t>
  </si>
  <si>
    <t>144-ILT-E6-SAFR-2HR-PC-03</t>
  </si>
  <si>
    <t>144-ILT-E6-SAFR-2HR-TS-01</t>
  </si>
  <si>
    <t>144-ILT-E6-SAFR-2HR-TS-02</t>
  </si>
  <si>
    <t>144-ILT-E6-SAFR-2HR-TS-03</t>
  </si>
  <si>
    <t>144-ILT-N-01</t>
  </si>
  <si>
    <t>144-ILT-E6-Bg-IC-04</t>
  </si>
  <si>
    <t>144-ILT-E6-SAFR-IC-04</t>
  </si>
  <si>
    <r>
      <t xml:space="preserve">Bacillus pumilis </t>
    </r>
    <r>
      <rPr>
        <sz val="11"/>
        <color theme="1"/>
        <rFont val="Calibri"/>
        <family val="2"/>
        <scheme val="minor"/>
      </rPr>
      <t>SAFR-032</t>
    </r>
  </si>
  <si>
    <t>Bacillus pumilis SAFR-032</t>
  </si>
  <si>
    <t>Negative Control</t>
  </si>
  <si>
    <t>1 Hour</t>
  </si>
  <si>
    <t>2 Hour</t>
  </si>
  <si>
    <t>Bacillus atrophaeus var. globigii</t>
  </si>
  <si>
    <t>Contact Time</t>
  </si>
  <si>
    <t>SCAN1200, version 8.4.1.0 v3.4</t>
  </si>
  <si>
    <t>Operator name :</t>
  </si>
  <si>
    <t>lauser</t>
  </si>
  <si>
    <t>Date:</t>
  </si>
  <si>
    <t>Sample N°</t>
  </si>
  <si>
    <t>Count</t>
  </si>
  <si>
    <t>Dilution</t>
  </si>
  <si>
    <t>CFU/mL</t>
  </si>
  <si>
    <t>% RSD</t>
  </si>
  <si>
    <t>--- Average ---</t>
  </si>
  <si>
    <t>QC Lab Blank</t>
  </si>
  <si>
    <t>Serial Dilution/Plating Results Sheet</t>
  </si>
  <si>
    <t>Page 1 of</t>
  </si>
  <si>
    <t>Test Information</t>
  </si>
  <si>
    <t>EPA Project No.</t>
  </si>
  <si>
    <t>TO-144</t>
  </si>
  <si>
    <t>Test Date</t>
  </si>
  <si>
    <t>Analyst Name</t>
  </si>
  <si>
    <t>Abdel-Hady/Aslett/Boufedji/Ford/Monge/Sandoval/Viola</t>
  </si>
  <si>
    <t>Test No.</t>
  </si>
  <si>
    <r>
      <t xml:space="preserve">E6 SAFR-032 and </t>
    </r>
    <r>
      <rPr>
        <i/>
        <sz val="10"/>
        <rFont val="Arial"/>
        <family val="2"/>
      </rPr>
      <t xml:space="preserve">Bg </t>
    </r>
    <r>
      <rPr>
        <sz val="10"/>
        <rFont val="Arial"/>
        <family val="2"/>
      </rPr>
      <t xml:space="preserve"> Exposed to ILT for 1- and 2-hours</t>
    </r>
  </si>
  <si>
    <t>Counters Name</t>
  </si>
  <si>
    <t>Data Entered by</t>
  </si>
  <si>
    <t>Mariela Monge</t>
  </si>
  <si>
    <t>Data Entry QC'd by</t>
  </si>
  <si>
    <t>Results</t>
  </si>
  <si>
    <t>Date Plated</t>
  </si>
  <si>
    <t>(7/31)-(8/1)/24</t>
  </si>
  <si>
    <r>
      <t xml:space="preserve">Bg &amp; </t>
    </r>
    <r>
      <rPr>
        <b/>
        <sz val="10"/>
        <rFont val="Arial"/>
        <family val="2"/>
      </rPr>
      <t>SAFR-032</t>
    </r>
  </si>
  <si>
    <t>Temperature</t>
  </si>
  <si>
    <t>35 °C</t>
  </si>
  <si>
    <t>Date Counted</t>
  </si>
  <si>
    <t>8/(1-2)/24</t>
  </si>
  <si>
    <t>Volume Plated:</t>
  </si>
  <si>
    <t>varies</t>
  </si>
  <si>
    <t>Extraction Volume:</t>
  </si>
  <si>
    <t>Filter plates</t>
  </si>
  <si>
    <t xml:space="preserve">  Pall Filters #4852</t>
  </si>
  <si>
    <t>Colony Count</t>
  </si>
  <si>
    <t>Volume Plated (mL)</t>
  </si>
  <si>
    <t>Comments</t>
  </si>
  <si>
    <t>R</t>
  </si>
  <si>
    <r>
      <t xml:space="preserve">Notes: </t>
    </r>
    <r>
      <rPr>
        <u/>
        <sz val="9"/>
        <rFont val="Arial"/>
        <family val="2"/>
      </rPr>
      <t xml:space="preserve">   R=Remainder                          </t>
    </r>
  </si>
  <si>
    <t>Page 2 of</t>
  </si>
  <si>
    <t>144-ILT-Bg-1HR-PB-01</t>
  </si>
  <si>
    <t>144-ILT-Bg-2HR-PB-01</t>
  </si>
  <si>
    <t>144-ILT-SAFR-1HR-PB-01</t>
  </si>
  <si>
    <t>144-ILT-SAFR-2HR-PB-01</t>
  </si>
  <si>
    <t>Sterile DI Water</t>
  </si>
  <si>
    <t>TSA only</t>
  </si>
  <si>
    <t>Lesley Mendez Sandoval</t>
  </si>
  <si>
    <t xml:space="preserve">Denotes at or below detection limit.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</si>
</sst>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E+00"/>
    <numFmt numFmtId="166" formatCode="0.E+00"/>
    <numFmt numFmtId="167" formatCode="0.0%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5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1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 applyAlignment="1">
      <alignment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pivotButton="1"/>
    <xf numFmtId="0" fontId="2" fillId="2" borderId="0" xfId="0" applyFont="1" applyFill="1"/>
    <xf numFmtId="165" fontId="2" fillId="0" borderId="3" xfId="0" applyNumberFormat="1" applyFont="1" applyBorder="1" applyAlignment="1">
      <alignment horizontal="center"/>
    </xf>
    <xf numFmtId="0" fontId="0" fillId="3" borderId="0" xfId="0" applyFill="1"/>
    <xf numFmtId="0" fontId="4" fillId="0" borderId="1" xfId="0" applyFont="1" applyBorder="1"/>
    <xf numFmtId="0" fontId="0" fillId="0" borderId="1" xfId="0" applyFont="1" applyFill="1" applyBorder="1"/>
    <xf numFmtId="0" fontId="0" fillId="0" borderId="1" xfId="0" applyFill="1" applyBorder="1"/>
    <xf numFmtId="0" fontId="0" fillId="0" borderId="0" xfId="0" applyAlignment="1">
      <alignment horizontal="left" indent="2"/>
    </xf>
    <xf numFmtId="165" fontId="2" fillId="0" borderId="0" xfId="0" applyNumberFormat="1" applyFont="1" applyAlignment="1">
      <alignment horizontal="center"/>
    </xf>
    <xf numFmtId="14" fontId="0" fillId="0" borderId="0" xfId="0" applyNumberFormat="1"/>
    <xf numFmtId="11" fontId="0" fillId="0" borderId="0" xfId="0" applyNumberFormat="1"/>
    <xf numFmtId="10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/>
    <xf numFmtId="0" fontId="1" fillId="5" borderId="1" xfId="0" applyFont="1" applyFill="1" applyBorder="1" applyAlignment="1">
      <alignment horizontal="right" vertical="center"/>
    </xf>
    <xf numFmtId="14" fontId="6" fillId="5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7" fillId="0" borderId="1" xfId="0" applyFont="1" applyBorder="1" applyAlignment="1">
      <alignment horizontal="right" vertical="center"/>
    </xf>
    <xf numFmtId="14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7" fillId="0" borderId="1" xfId="0" applyFont="1" applyBorder="1"/>
    <xf numFmtId="0" fontId="0" fillId="4" borderId="0" xfId="0" applyFill="1"/>
    <xf numFmtId="0" fontId="1" fillId="4" borderId="8" xfId="0" applyFont="1" applyFill="1" applyBorder="1" applyAlignment="1">
      <alignment vertical="center" wrapText="1"/>
    </xf>
    <xf numFmtId="166" fontId="6" fillId="5" borderId="15" xfId="0" applyNumberFormat="1" applyFont="1" applyFill="1" applyBorder="1" applyAlignment="1">
      <alignment horizontal="center" wrapText="1"/>
    </xf>
    <xf numFmtId="1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7" fontId="0" fillId="0" borderId="0" xfId="1" applyNumberFormat="1" applyFont="1" applyAlignment="1"/>
    <xf numFmtId="1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0" fontId="14" fillId="0" borderId="0" xfId="0" applyFont="1" applyAlignment="1">
      <alignment horizontal="left" wrapText="1"/>
    </xf>
    <xf numFmtId="0" fontId="6" fillId="5" borderId="8" xfId="0" applyFont="1" applyFill="1" applyBorder="1" applyAlignment="1">
      <alignment horizontal="center"/>
    </xf>
    <xf numFmtId="0" fontId="8" fillId="5" borderId="8" xfId="0" applyFont="1" applyFill="1" applyBorder="1"/>
    <xf numFmtId="164" fontId="1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8" fillId="5" borderId="0" xfId="0" applyFont="1" applyFill="1"/>
    <xf numFmtId="164" fontId="7" fillId="0" borderId="20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7" fillId="0" borderId="28" xfId="0" applyNumberFormat="1" applyFont="1" applyBorder="1" applyAlignment="1">
      <alignment horizontal="center"/>
    </xf>
    <xf numFmtId="0" fontId="0" fillId="7" borderId="0" xfId="0" applyFill="1" applyAlignment="1">
      <alignment horizontal="left" indent="2"/>
    </xf>
    <xf numFmtId="164" fontId="0" fillId="7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/>
    </xf>
    <xf numFmtId="0" fontId="13" fillId="0" borderId="22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4" borderId="15" xfId="0" applyFont="1" applyFill="1" applyBorder="1" applyAlignment="1">
      <alignment horizontal="center" wrapText="1"/>
    </xf>
    <xf numFmtId="164" fontId="1" fillId="5" borderId="8" xfId="0" applyNumberFormat="1" applyFont="1" applyFill="1" applyBorder="1" applyAlignment="1">
      <alignment horizontal="center"/>
    </xf>
    <xf numFmtId="164" fontId="6" fillId="5" borderId="0" xfId="0" applyNumberFormat="1" applyFont="1" applyFill="1" applyAlignment="1">
      <alignment horizontal="center" wrapText="1"/>
    </xf>
    <xf numFmtId="164" fontId="6" fillId="5" borderId="15" xfId="0" applyNumberFormat="1" applyFont="1" applyFill="1" applyBorder="1" applyAlignment="1">
      <alignment horizontal="center" wrapText="1"/>
    </xf>
    <xf numFmtId="166" fontId="6" fillId="5" borderId="15" xfId="0" applyNumberFormat="1" applyFont="1" applyFill="1" applyBorder="1" applyAlignment="1">
      <alignment horizontal="center" shrinkToFit="1"/>
    </xf>
    <xf numFmtId="0" fontId="1" fillId="5" borderId="4" xfId="0" applyFont="1" applyFill="1" applyBorder="1"/>
    <xf numFmtId="0" fontId="1" fillId="5" borderId="6" xfId="0" applyFont="1" applyFill="1" applyBorder="1"/>
    <xf numFmtId="0" fontId="7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 wrapText="1"/>
    </xf>
    <xf numFmtId="166" fontId="1" fillId="5" borderId="15" xfId="0" applyNumberFormat="1" applyFont="1" applyFill="1" applyBorder="1" applyAlignment="1">
      <alignment horizontal="center" wrapText="1"/>
    </xf>
    <xf numFmtId="166" fontId="12" fillId="5" borderId="15" xfId="0" applyNumberFormat="1" applyFont="1" applyFill="1" applyBorder="1" applyAlignment="1">
      <alignment horizontal="center" shrinkToFi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vertical="center" shrinkToFit="1"/>
    </xf>
    <xf numFmtId="14" fontId="7" fillId="0" borderId="7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 wrapText="1"/>
    </xf>
    <xf numFmtId="14" fontId="7" fillId="0" borderId="12" xfId="0" applyNumberFormat="1" applyFont="1" applyBorder="1" applyAlignment="1">
      <alignment horizontal="center" vertical="center" wrapText="1"/>
    </xf>
    <xf numFmtId="14" fontId="7" fillId="0" borderId="13" xfId="0" applyNumberFormat="1" applyFont="1" applyBorder="1" applyAlignment="1">
      <alignment horizontal="center" vertical="center" wrapText="1"/>
    </xf>
    <xf numFmtId="14" fontId="7" fillId="0" borderId="14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vertic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nge, Mariela" refreshedDate="45506.323206365741" createdVersion="8" refreshedVersion="8" minRefreshableVersion="3" recordCount="37" xr:uid="{B6CFAB5D-64EC-489D-A8E4-F7F7B7D17351}">
  <cacheSource type="worksheet">
    <worksheetSource ref="A1:I38" sheet="Summary"/>
  </cacheSource>
  <cacheFields count="9">
    <cacheField name="Sample ID" numFmtId="0">
      <sharedItems/>
    </cacheField>
    <cacheField name="Sample Material" numFmtId="0">
      <sharedItems/>
    </cacheField>
    <cacheField name="Organism" numFmtId="0">
      <sharedItems count="3">
        <s v="Bacillus atrophaeus var. globigii"/>
        <s v="Bacillus pumilis SAFR-032"/>
        <s v="N/A"/>
      </sharedItems>
    </cacheField>
    <cacheField name="Sample Type" numFmtId="0">
      <sharedItems count="5">
        <s v="Inoculation Control"/>
        <s v="Positive Control (No UV Exposure)"/>
        <s v="Test Sample"/>
        <s v="Procedural Blank"/>
        <s v="Negative Control"/>
      </sharedItems>
    </cacheField>
    <cacheField name="Contact Time" numFmtId="0">
      <sharedItems count="3">
        <s v="N/A"/>
        <s v="1 Hour"/>
        <s v="2 Hour"/>
      </sharedItems>
    </cacheField>
    <cacheField name="CFU/ml" numFmtId="11">
      <sharedItems containsSemiMixedTypes="0" containsString="0" containsNumber="1" minValue="0.10638297872340426" maxValue="265000"/>
    </cacheField>
    <cacheField name="Sample Volume" numFmtId="0">
      <sharedItems containsSemiMixedTypes="0" containsString="0" containsNumber="1" containsInteger="1" minValue="10" maxValue="10"/>
    </cacheField>
    <cacheField name="CFU/Sample" numFmtId="165">
      <sharedItems containsSemiMixedTypes="0" containsString="0" containsNumber="1" minValue="1.0638297872340425" maxValue="2650000"/>
    </cacheField>
    <cacheField name="Log CFU/Sample" numFmtId="164">
      <sharedItems containsSemiMixedTypes="0" containsString="0" containsNumber="1" minValue="2.6872146400301333E-2" maxValue="6.42324587393680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">
  <r>
    <s v="144-ILT-E6-Bg-IC-01"/>
    <s v="1X PBST"/>
    <x v="0"/>
    <x v="0"/>
    <x v="0"/>
    <n v="57860"/>
    <n v="10"/>
    <n v="578600"/>
    <n v="5.7623784293119638"/>
  </r>
  <r>
    <s v="144-ILT-E6-Bg-IC-02"/>
    <s v="1X PBST"/>
    <x v="0"/>
    <x v="0"/>
    <x v="0"/>
    <n v="52930"/>
    <n v="10"/>
    <n v="529300"/>
    <n v="5.7237018939912678"/>
  </r>
  <r>
    <s v="144-ILT-E6-Bg-IC-03"/>
    <s v="1X PBST"/>
    <x v="0"/>
    <x v="0"/>
    <x v="0"/>
    <n v="59360"/>
    <n v="10"/>
    <n v="593600"/>
    <n v="5.7734938922709711"/>
  </r>
  <r>
    <s v="144-ILT-E6-Bg-IC-04"/>
    <s v="1X PBST"/>
    <x v="0"/>
    <x v="0"/>
    <x v="0"/>
    <n v="58960"/>
    <n v="10"/>
    <n v="589600"/>
    <n v="5.7705574748509951"/>
  </r>
  <r>
    <s v="144-ILT-E6-Bg-1HR-PC-01"/>
    <s v="2- x 2- cm Stainless Steel"/>
    <x v="0"/>
    <x v="1"/>
    <x v="1"/>
    <n v="45450"/>
    <n v="10"/>
    <n v="454500"/>
    <n v="5.6575338875579861"/>
  </r>
  <r>
    <s v="144-ILT-E6-Bg-1HR-PC-02"/>
    <s v="2- x 2- cm Stainless Steel"/>
    <x v="0"/>
    <x v="1"/>
    <x v="1"/>
    <n v="50300"/>
    <n v="10"/>
    <n v="503000"/>
    <n v="5.7015679850559273"/>
  </r>
  <r>
    <s v="144-ILT-E6-Bg-1HR-PC-03"/>
    <s v="2- x 2- cm Stainless Steel"/>
    <x v="0"/>
    <x v="1"/>
    <x v="1"/>
    <n v="43890"/>
    <n v="10"/>
    <n v="438900"/>
    <n v="5.6423655808449729"/>
  </r>
  <r>
    <s v="144-ILT-E6-Bg-1HR-TS-01"/>
    <s v="2- x 2- cm Stainless Steel"/>
    <x v="0"/>
    <x v="2"/>
    <x v="1"/>
    <n v="0.1149425287356322"/>
    <n v="10"/>
    <n v="1.149425287356322"/>
    <n v="6.0480747381381532E-2"/>
  </r>
  <r>
    <s v="144-ILT-E6-Bg-1HR-TS-02"/>
    <s v="2- x 2- cm Stainless Steel"/>
    <x v="0"/>
    <x v="2"/>
    <x v="1"/>
    <n v="1.2087912087912089"/>
    <n v="10"/>
    <n v="12.087912087912089"/>
    <n v="1.0823512928371315"/>
  </r>
  <r>
    <s v="144-ILT-E6-Bg-1HR-TS-03"/>
    <s v="2- x 2- cm Stainless Steel"/>
    <x v="0"/>
    <x v="2"/>
    <x v="1"/>
    <n v="0.2247191011235955"/>
    <n v="10"/>
    <n v="2.2471910112359552"/>
    <n v="0.35163998901906846"/>
  </r>
  <r>
    <s v="144-ILT-E6-Bg-2HR-PC-01"/>
    <s v="2- x 2- cm Stainless Steel"/>
    <x v="0"/>
    <x v="1"/>
    <x v="2"/>
    <n v="48650"/>
    <n v="10"/>
    <n v="486500"/>
    <n v="5.6870828446043706"/>
  </r>
  <r>
    <s v="144-ILT-E6-Bg-2HR-PC-02"/>
    <s v="2- x 2- cm Stainless Steel"/>
    <x v="0"/>
    <x v="1"/>
    <x v="2"/>
    <n v="55230"/>
    <n v="10"/>
    <n v="552300"/>
    <n v="5.7421750432236776"/>
  </r>
  <r>
    <s v="144-ILT-E6-Bg-2HR-PC-03"/>
    <s v="2- x 2- cm Stainless Steel"/>
    <x v="0"/>
    <x v="1"/>
    <x v="2"/>
    <n v="46350"/>
    <n v="10"/>
    <n v="463500"/>
    <n v="5.666049738480516"/>
  </r>
  <r>
    <s v="144-ILT-E6-Bg-2HR-TS-01"/>
    <s v="2- x 2- cm Stainless Steel"/>
    <x v="0"/>
    <x v="2"/>
    <x v="2"/>
    <n v="0.32608695652173914"/>
    <n v="10"/>
    <n v="3.2608695652173916"/>
    <n v="0.51333342737410725"/>
  </r>
  <r>
    <s v="144-ILT-E6-Bg-2HR-TS-02"/>
    <s v="2- x 2- cm Stainless Steel"/>
    <x v="0"/>
    <x v="2"/>
    <x v="2"/>
    <n v="1.182795698924731"/>
    <n v="10"/>
    <n v="11.82795698924731"/>
    <n v="1.0729097366042899"/>
  </r>
  <r>
    <s v="144-ILT-E6-Bg-2HR-TS-03"/>
    <s v="2- x 2- cm Stainless Steel"/>
    <x v="0"/>
    <x v="2"/>
    <x v="2"/>
    <n v="1.4285714285714286"/>
    <n v="10"/>
    <n v="14.285714285714286"/>
    <n v="1.1549019599857433"/>
  </r>
  <r>
    <s v="144-ILT-E6-SAFR-IC-01"/>
    <s v="1X PBST"/>
    <x v="1"/>
    <x v="0"/>
    <x v="0"/>
    <n v="239100"/>
    <n v="10"/>
    <n v="2391000"/>
    <n v="6.3785795761157749"/>
  </r>
  <r>
    <s v="144-ILT-E6-SAFR-IC-02"/>
    <s v="1X PBST"/>
    <x v="1"/>
    <x v="0"/>
    <x v="0"/>
    <n v="245000"/>
    <n v="10"/>
    <n v="2450000"/>
    <n v="6.3891660843645326"/>
  </r>
  <r>
    <s v="144-ILT-E6-SAFR-IC-03"/>
    <s v="1X PBST"/>
    <x v="1"/>
    <x v="0"/>
    <x v="0"/>
    <n v="236700"/>
    <n v="10"/>
    <n v="2367000"/>
    <n v="6.3741982579290823"/>
  </r>
  <r>
    <s v="144-ILT-E6-SAFR-IC-04"/>
    <s v="1X PBST"/>
    <x v="1"/>
    <x v="0"/>
    <x v="0"/>
    <n v="265000"/>
    <n v="10"/>
    <n v="2650000"/>
    <n v="6.4232458739368079"/>
  </r>
  <r>
    <s v="144-ILT-E6-SAFR-1HR-PC-01"/>
    <s v="2- x 2- cm Stainless Steel"/>
    <x v="1"/>
    <x v="1"/>
    <x v="1"/>
    <n v="195400"/>
    <n v="10"/>
    <n v="1954000"/>
    <n v="6.2909245593827539"/>
  </r>
  <r>
    <s v="144-ILT-E6-SAFR-1HR-PC-02"/>
    <s v="2- x 2- cm Stainless Steel"/>
    <x v="1"/>
    <x v="1"/>
    <x v="1"/>
    <n v="226700"/>
    <n v="10"/>
    <n v="2267000"/>
    <n v="6.3554515201265174"/>
  </r>
  <r>
    <s v="144-ILT-E6-SAFR-1HR-PC-03"/>
    <s v="2- x 2- cm Stainless Steel"/>
    <x v="1"/>
    <x v="1"/>
    <x v="1"/>
    <n v="240200"/>
    <n v="10"/>
    <n v="2402000"/>
    <n v="6.3805730030668872"/>
  </r>
  <r>
    <s v="144-ILT-E6-SAFR-1HR-TS-01"/>
    <s v="2- x 2- cm Stainless Steel"/>
    <x v="1"/>
    <x v="2"/>
    <x v="1"/>
    <n v="0.898876404494382"/>
    <n v="10"/>
    <n v="8.9887640449438209"/>
    <n v="0.95369998034703085"/>
  </r>
  <r>
    <s v="144-ILT-E6-SAFR-1HR-TS-02"/>
    <s v="2- x 2- cm Stainless Steel"/>
    <x v="1"/>
    <x v="2"/>
    <x v="1"/>
    <n v="0.2247191011235955"/>
    <n v="10"/>
    <n v="2.2471910112359552"/>
    <n v="0.35163998901906846"/>
  </r>
  <r>
    <s v="144-ILT-E6-SAFR-1HR-TS-03"/>
    <s v="2- x 2- cm Stainless Steel"/>
    <x v="1"/>
    <x v="2"/>
    <x v="1"/>
    <n v="0.10989010989010989"/>
    <n v="10"/>
    <n v="1.098901098901099"/>
    <n v="4.0958607678906439E-2"/>
  </r>
  <r>
    <s v="144-ILT-E6-SAFR-2HR-PC-01"/>
    <s v="2- x 2- cm Stainless Steel"/>
    <x v="1"/>
    <x v="1"/>
    <x v="2"/>
    <n v="248300"/>
    <n v="10"/>
    <n v="2483000"/>
    <n v="6.3949767195545641"/>
  </r>
  <r>
    <s v="144-ILT-E6-SAFR-2HR-PC-02"/>
    <s v="2- x 2- cm Stainless Steel"/>
    <x v="1"/>
    <x v="1"/>
    <x v="2"/>
    <n v="215000"/>
    <n v="10"/>
    <n v="2150000"/>
    <n v="6.3324384599156049"/>
  </r>
  <r>
    <s v="144-ILT-E6-SAFR-2HR-PC-03"/>
    <s v="2- x 2- cm Stainless Steel"/>
    <x v="1"/>
    <x v="1"/>
    <x v="2"/>
    <n v="260900"/>
    <n v="10"/>
    <n v="2609000"/>
    <n v="6.4164740791002206"/>
  </r>
  <r>
    <s v="144-ILT-E6-SAFR-2HR-TS-01"/>
    <s v="2- x 2- cm Stainless Steel"/>
    <x v="1"/>
    <x v="2"/>
    <x v="2"/>
    <n v="0.11235955056179775"/>
    <n v="10"/>
    <n v="1.1235955056179776"/>
    <n v="5.0609993355087243E-2"/>
  </r>
  <r>
    <s v="144-ILT-E6-SAFR-2HR-TS-02"/>
    <s v="2- x 2- cm Stainless Steel"/>
    <x v="1"/>
    <x v="2"/>
    <x v="2"/>
    <n v="0.6741573033707865"/>
    <n v="10"/>
    <n v="6.7415730337078648"/>
    <n v="0.82876124373873084"/>
  </r>
  <r>
    <s v="144-ILT-E6-SAFR-2HR-TS-03"/>
    <s v="2- x 2- cm Stainless Steel"/>
    <x v="1"/>
    <x v="2"/>
    <x v="2"/>
    <n v="0.11363636363636363"/>
    <n v="10"/>
    <n v="1.1363636363636362"/>
    <n v="5.5517327849831329E-2"/>
  </r>
  <r>
    <s v="144-ILT-Bg-1HR-PB-01"/>
    <s v="2- x 2- cm Stainless Steel"/>
    <x v="0"/>
    <x v="3"/>
    <x v="1"/>
    <n v="0.1111111111111111"/>
    <n v="10"/>
    <n v="1.1111111111111112"/>
    <n v="4.5757490560675143E-2"/>
  </r>
  <r>
    <s v="144-ILT-Bg-2HR-PB-01"/>
    <s v="2- x 2- cm Stainless Steel"/>
    <x v="0"/>
    <x v="3"/>
    <x v="2"/>
    <n v="0.10638297872340426"/>
    <n v="10"/>
    <n v="1.0638297872340425"/>
    <n v="2.6872146400301333E-2"/>
  </r>
  <r>
    <s v="144-ILT-SAFR-1HR-PB-01"/>
    <s v="2- x 2- cm Stainless Steel"/>
    <x v="1"/>
    <x v="3"/>
    <x v="1"/>
    <n v="0.1111111111111111"/>
    <n v="10"/>
    <n v="1.1111111111111112"/>
    <n v="4.5757490560675143E-2"/>
  </r>
  <r>
    <s v="144-ILT-SAFR-2HR-PB-01"/>
    <s v="2- x 2- cm Stainless Steel"/>
    <x v="1"/>
    <x v="3"/>
    <x v="2"/>
    <n v="0.11235955056179775"/>
    <n v="10"/>
    <n v="1.1235955056179776"/>
    <n v="5.0609993355087243E-2"/>
  </r>
  <r>
    <s v="144-ILT-N-01"/>
    <s v="2- x 2- cm Stainless Steel"/>
    <x v="2"/>
    <x v="4"/>
    <x v="0"/>
    <n v="0.1111111111111111"/>
    <n v="10"/>
    <n v="1.1111111111111112"/>
    <n v="4.5757490560675143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517ECD-3A3A-4D0A-9007-29492C573D79}" name="PivotTable1" cacheId="0" applyNumberFormats="0" applyBorderFormats="0" applyFontFormats="0" applyPatternFormats="0" applyAlignmentFormats="0" applyWidthHeightFormats="1" dataCaption=" " updatedVersion="8" minRefreshableVersion="3" useAutoFormatting="1" rowGrandTotals="0" colGrandTotals="0" itemPrintTitles="1" createdVersion="8" indent="0" outline="1" outlineData="1" multipleFieldFilters="0" rowHeaderCaption=" ">
  <location ref="A2:E31" firstHeaderRow="1" firstDataRow="2" firstDataCol="1"/>
  <pivotFields count="9">
    <pivotField showAll="0" defaultSubtotal="0"/>
    <pivotField showAll="0" defaultSubtotal="0"/>
    <pivotField axis="axisRow" subtotalTop="0" showAll="0" defaultSubtotal="0">
      <items count="3">
        <item x="0"/>
        <item x="1"/>
        <item x="2"/>
      </items>
    </pivotField>
    <pivotField axis="axisRow" showAll="0" defaultSubtotal="0">
      <items count="5">
        <item x="0"/>
        <item x="1"/>
        <item x="2"/>
        <item x="3"/>
        <item x="4"/>
      </items>
    </pivotField>
    <pivotField axis="axisRow" subtotalTop="0" showAll="0" defaultSubtotal="0">
      <items count="3">
        <item x="1"/>
        <item x="2"/>
        <item x="0"/>
      </items>
    </pivotField>
    <pivotField showAll="0" defaultSubtotal="0"/>
    <pivotField showAll="0" defaultSubtotal="0"/>
    <pivotField dataField="1" showAll="0" defaultSubtotal="0"/>
    <pivotField dataField="1" showAll="0" defaultSubtotal="0"/>
  </pivotFields>
  <rowFields count="3">
    <field x="3"/>
    <field x="4"/>
    <field x="2"/>
  </rowFields>
  <rowItems count="28">
    <i>
      <x/>
    </i>
    <i r="1">
      <x v="2"/>
    </i>
    <i r="2">
      <x/>
    </i>
    <i r="2">
      <x v="1"/>
    </i>
    <i>
      <x v="1"/>
    </i>
    <i r="1">
      <x/>
    </i>
    <i r="2">
      <x/>
    </i>
    <i r="2">
      <x v="1"/>
    </i>
    <i r="1">
      <x v="1"/>
    </i>
    <i r="2">
      <x/>
    </i>
    <i r="2">
      <x v="1"/>
    </i>
    <i>
      <x v="2"/>
    </i>
    <i r="1">
      <x/>
    </i>
    <i r="2">
      <x/>
    </i>
    <i r="2">
      <x v="1"/>
    </i>
    <i r="1">
      <x v="1"/>
    </i>
    <i r="2">
      <x/>
    </i>
    <i r="2">
      <x v="1"/>
    </i>
    <i>
      <x v="3"/>
    </i>
    <i r="1">
      <x/>
    </i>
    <i r="2">
      <x/>
    </i>
    <i r="2">
      <x v="1"/>
    </i>
    <i r="1">
      <x v="1"/>
    </i>
    <i r="2">
      <x/>
    </i>
    <i r="2">
      <x v="1"/>
    </i>
    <i>
      <x v="4"/>
    </i>
    <i r="1">
      <x v="2"/>
    </i>
    <i r="2">
      <x v="2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Log CFU/Sample" fld="8" subtotal="average" baseField="2" baseItem="0" numFmtId="164"/>
    <dataField name="Std Dev of Log CFU/Sample" fld="8" subtotal="stdDev" baseField="2" baseItem="0" numFmtId="164"/>
    <dataField name="Average of CFU/Sample" fld="7" subtotal="average" baseField="2" baseItem="0" numFmtId="165"/>
    <dataField name="Std Dev of CFU/Sample" fld="7" subtotal="stdDev" baseField="2" baseItem="0" numFmtId="165"/>
  </dataFields>
  <formats count="12">
    <format dxfId="11">
      <pivotArea field="3" type="button" dataOnly="0" labelOnly="1" outline="0" axis="axisRow" fieldPosition="0"/>
    </format>
    <format dxfId="1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9">
      <pivotArea collapsedLevelsAreSubtotals="1" fieldPosition="0">
        <references count="1">
          <reference field="3" count="1">
            <x v="2"/>
          </reference>
        </references>
      </pivotArea>
    </format>
    <format dxfId="8">
      <pivotArea collapsedLevelsAreSubtotals="1" fieldPosition="0">
        <references count="1">
          <reference field="3" count="1">
            <x v="3"/>
          </reference>
        </references>
      </pivotArea>
    </format>
    <format dxfId="7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6">
      <pivotArea collapsedLevelsAreSubtotals="1" fieldPosition="0">
        <references count="3">
          <reference field="2" count="1">
            <x v="2"/>
          </reference>
          <reference field="3" count="1" selected="0">
            <x v="4"/>
          </reference>
          <reference field="4" count="1" selected="0">
            <x v="2"/>
          </reference>
        </references>
      </pivotArea>
    </format>
    <format dxfId="5">
      <pivotArea dataOnly="0" labelOnly="1" fieldPosition="0">
        <references count="3">
          <reference field="2" count="1">
            <x v="2"/>
          </reference>
          <reference field="3" count="1" selected="0">
            <x v="4"/>
          </reference>
          <reference field="4" count="1" selected="0">
            <x v="2"/>
          </reference>
        </references>
      </pivotArea>
    </format>
    <format dxfId="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">
      <pivotArea collapsedLevelsAreSubtotals="1" fieldPosition="0">
        <references count="3">
          <reference field="2" count="2">
            <x v="0"/>
            <x v="1"/>
          </reference>
          <reference field="3" count="1" selected="0">
            <x v="3"/>
          </reference>
          <reference field="4" count="1" selected="0">
            <x v="0"/>
          </reference>
        </references>
      </pivotArea>
    </format>
    <format dxfId="2">
      <pivotArea dataOnly="0" labelOnly="1" fieldPosition="0">
        <references count="3">
          <reference field="2" count="2">
            <x v="0"/>
            <x v="1"/>
          </reference>
          <reference field="3" count="1" selected="0">
            <x v="3"/>
          </reference>
          <reference field="4" count="1" selected="0">
            <x v="0"/>
          </reference>
        </references>
      </pivotArea>
    </format>
    <format dxfId="1">
      <pivotArea collapsedLevelsAreSubtotals="1" fieldPosition="0">
        <references count="3">
          <reference field="2" count="2">
            <x v="0"/>
            <x v="1"/>
          </reference>
          <reference field="3" count="1" selected="0">
            <x v="3"/>
          </reference>
          <reference field="4" count="1" selected="0">
            <x v="1"/>
          </reference>
        </references>
      </pivotArea>
    </format>
    <format dxfId="0">
      <pivotArea dataOnly="0" labelOnly="1" fieldPosition="0">
        <references count="3">
          <reference field="2" count="2">
            <x v="0"/>
            <x v="1"/>
          </reference>
          <reference field="3" count="1" selected="0">
            <x v="3"/>
          </reference>
          <reference field="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3"/>
  <sheetViews>
    <sheetView topLeftCell="A8" zoomScaleNormal="100" workbookViewId="0">
      <selection activeCell="F22" sqref="F22"/>
    </sheetView>
  </sheetViews>
  <sheetFormatPr defaultRowHeight="15" x14ac:dyDescent="0.25"/>
  <cols>
    <col min="1" max="1" width="35.140625" bestFit="1" customWidth="1"/>
    <col min="2" max="3" width="12" bestFit="1" customWidth="1"/>
    <col min="4" max="4" width="12" customWidth="1"/>
    <col min="5" max="5" width="12" bestFit="1" customWidth="1"/>
    <col min="6" max="6" width="12.28515625" customWidth="1"/>
    <col min="7" max="7" width="10.85546875" customWidth="1"/>
  </cols>
  <sheetData>
    <row r="2" spans="1:7" x14ac:dyDescent="0.25">
      <c r="B2" s="14" t="s">
        <v>16</v>
      </c>
      <c r="F2" s="15"/>
      <c r="G2" s="15"/>
    </row>
    <row r="3" spans="1:7" ht="45" x14ac:dyDescent="0.25">
      <c r="A3" s="11" t="s">
        <v>16</v>
      </c>
      <c r="B3" s="61" t="s">
        <v>10</v>
      </c>
      <c r="C3" s="61" t="s">
        <v>14</v>
      </c>
      <c r="D3" s="61" t="s">
        <v>11</v>
      </c>
      <c r="E3" s="61" t="s">
        <v>15</v>
      </c>
      <c r="F3" s="62" t="s">
        <v>17</v>
      </c>
      <c r="G3" s="62" t="s">
        <v>18</v>
      </c>
    </row>
    <row r="4" spans="1:7" x14ac:dyDescent="0.25">
      <c r="A4" s="9" t="s">
        <v>12</v>
      </c>
      <c r="B4" s="12"/>
      <c r="C4" s="12"/>
      <c r="D4" s="13"/>
      <c r="E4" s="13"/>
      <c r="F4" s="16"/>
      <c r="G4" s="16"/>
    </row>
    <row r="5" spans="1:7" x14ac:dyDescent="0.25">
      <c r="A5" s="10" t="s">
        <v>5</v>
      </c>
      <c r="B5" s="12"/>
      <c r="C5" s="12"/>
      <c r="D5" s="13"/>
      <c r="E5" s="13"/>
      <c r="F5" s="22"/>
      <c r="G5" s="22"/>
    </row>
    <row r="6" spans="1:7" x14ac:dyDescent="0.25">
      <c r="A6" s="21" t="s">
        <v>61</v>
      </c>
      <c r="B6" s="12">
        <v>5.7575329226062992</v>
      </c>
      <c r="C6" s="12">
        <v>2.3039161922032769E-2</v>
      </c>
      <c r="D6" s="13">
        <v>572775</v>
      </c>
      <c r="E6" s="13">
        <v>29669.105704980953</v>
      </c>
      <c r="F6" s="13"/>
      <c r="G6" s="13"/>
    </row>
    <row r="7" spans="1:7" x14ac:dyDescent="0.25">
      <c r="A7" s="21" t="s">
        <v>57</v>
      </c>
      <c r="B7" s="12">
        <v>6.391297448086549</v>
      </c>
      <c r="C7" s="12">
        <v>2.2206389449504906E-2</v>
      </c>
      <c r="D7" s="13">
        <v>2464500</v>
      </c>
      <c r="E7" s="13">
        <v>128489.94772614185</v>
      </c>
      <c r="F7" s="13"/>
      <c r="G7" s="13"/>
    </row>
    <row r="8" spans="1:7" x14ac:dyDescent="0.25">
      <c r="A8" s="9" t="s">
        <v>20</v>
      </c>
      <c r="B8" s="12"/>
      <c r="C8" s="12"/>
      <c r="D8" s="13"/>
      <c r="E8" s="13"/>
      <c r="F8" s="16"/>
      <c r="G8" s="16"/>
    </row>
    <row r="9" spans="1:7" x14ac:dyDescent="0.25">
      <c r="A9" s="10" t="s">
        <v>59</v>
      </c>
      <c r="B9" s="12"/>
      <c r="C9" s="12"/>
      <c r="D9" s="13"/>
      <c r="E9" s="13"/>
      <c r="F9" s="22"/>
      <c r="G9" s="22"/>
    </row>
    <row r="10" spans="1:7" x14ac:dyDescent="0.25">
      <c r="A10" s="21" t="s">
        <v>61</v>
      </c>
      <c r="B10" s="12">
        <v>5.6671558178196291</v>
      </c>
      <c r="C10" s="12">
        <v>3.0751704384658185E-2</v>
      </c>
      <c r="D10" s="13">
        <v>465466.66666666669</v>
      </c>
      <c r="E10" s="13">
        <v>33427.58342048245</v>
      </c>
      <c r="F10" s="13"/>
      <c r="G10" s="13"/>
    </row>
    <row r="11" spans="1:7" x14ac:dyDescent="0.25">
      <c r="A11" s="21" t="s">
        <v>57</v>
      </c>
      <c r="B11" s="12">
        <v>6.3423163608587201</v>
      </c>
      <c r="C11" s="12">
        <v>4.6245109692553875E-2</v>
      </c>
      <c r="D11" s="13">
        <v>2207666.6666666665</v>
      </c>
      <c r="E11" s="13">
        <v>229818.04396812059</v>
      </c>
      <c r="F11" s="13"/>
      <c r="G11" s="13"/>
    </row>
    <row r="12" spans="1:7" x14ac:dyDescent="0.25">
      <c r="A12" s="10" t="s">
        <v>60</v>
      </c>
      <c r="B12" s="12"/>
      <c r="C12" s="12"/>
      <c r="D12" s="13"/>
      <c r="E12" s="13"/>
      <c r="F12" s="22"/>
      <c r="G12" s="22"/>
    </row>
    <row r="13" spans="1:7" x14ac:dyDescent="0.25">
      <c r="A13" s="21" t="s">
        <v>61</v>
      </c>
      <c r="B13" s="12">
        <v>5.6984358754361883</v>
      </c>
      <c r="C13" s="12">
        <v>3.9312008182651403E-2</v>
      </c>
      <c r="D13" s="13">
        <v>500766.66666666669</v>
      </c>
      <c r="E13" s="13">
        <v>46087.019141329947</v>
      </c>
      <c r="F13" s="13"/>
      <c r="G13" s="13"/>
    </row>
    <row r="14" spans="1:7" x14ac:dyDescent="0.25">
      <c r="A14" s="21" t="s">
        <v>57</v>
      </c>
      <c r="B14" s="12">
        <v>6.3812964195234629</v>
      </c>
      <c r="C14" s="12">
        <v>4.3656148245642137E-2</v>
      </c>
      <c r="D14" s="13">
        <v>2414000</v>
      </c>
      <c r="E14" s="13">
        <v>237151.85008766007</v>
      </c>
      <c r="F14" s="13"/>
      <c r="G14" s="13"/>
    </row>
    <row r="15" spans="1:7" x14ac:dyDescent="0.25">
      <c r="A15" s="9" t="s">
        <v>3</v>
      </c>
      <c r="B15" s="12"/>
      <c r="C15" s="12"/>
      <c r="D15" s="13"/>
      <c r="E15" s="13"/>
      <c r="F15" s="16"/>
      <c r="G15" s="16"/>
    </row>
    <row r="16" spans="1:7" x14ac:dyDescent="0.25">
      <c r="A16" s="10" t="s">
        <v>59</v>
      </c>
      <c r="B16" s="12"/>
      <c r="C16" s="12"/>
      <c r="D16" s="13"/>
      <c r="E16" s="13"/>
      <c r="F16" s="22"/>
      <c r="G16" s="22"/>
    </row>
    <row r="17" spans="1:8" x14ac:dyDescent="0.25">
      <c r="A17" s="21" t="s">
        <v>61</v>
      </c>
      <c r="B17" s="12">
        <v>0.49815734307919385</v>
      </c>
      <c r="C17" s="12">
        <v>0.52645546269185317</v>
      </c>
      <c r="D17" s="13">
        <v>5.1615094621681221</v>
      </c>
      <c r="E17" s="13">
        <v>6.0235008422482963</v>
      </c>
      <c r="F17" s="12">
        <f>B10-B17</f>
        <v>5.1689984747404356</v>
      </c>
      <c r="G17" s="12">
        <f>(((C10^2)/3)+((C17^2)/3))^0.5</f>
        <v>0.30446730613792489</v>
      </c>
    </row>
    <row r="18" spans="1:8" x14ac:dyDescent="0.25">
      <c r="A18" s="21" t="s">
        <v>57</v>
      </c>
      <c r="B18" s="12">
        <v>0.44876619234833526</v>
      </c>
      <c r="C18" s="12">
        <v>0.46405746182438601</v>
      </c>
      <c r="D18" s="13">
        <v>4.1116187183602912</v>
      </c>
      <c r="E18" s="13">
        <v>4.2625757862065239</v>
      </c>
      <c r="F18" s="12">
        <f>B11-B18</f>
        <v>5.8935501685103846</v>
      </c>
      <c r="G18" s="12">
        <f t="shared" ref="G18:G21" si="0">(((C11^2)/3)+((C18^2)/3))^0.5</f>
        <v>0.26925077409072745</v>
      </c>
    </row>
    <row r="19" spans="1:8" x14ac:dyDescent="0.25">
      <c r="A19" s="10" t="s">
        <v>60</v>
      </c>
      <c r="B19" s="12"/>
      <c r="C19" s="12"/>
      <c r="D19" s="13"/>
      <c r="E19" s="13"/>
      <c r="F19" s="12"/>
      <c r="G19" s="12"/>
    </row>
    <row r="20" spans="1:8" x14ac:dyDescent="0.25">
      <c r="A20" s="21" t="s">
        <v>61</v>
      </c>
      <c r="B20" s="12">
        <v>0.91371504132138026</v>
      </c>
      <c r="C20" s="12">
        <v>0.34915578008107734</v>
      </c>
      <c r="D20" s="13">
        <v>9.7915136133929952</v>
      </c>
      <c r="E20" s="13">
        <v>5.7876702130531559</v>
      </c>
      <c r="F20" s="12">
        <f>B13-B20</f>
        <v>4.7847208341148084</v>
      </c>
      <c r="G20" s="12">
        <f t="shared" si="0"/>
        <v>0.20285889410406971</v>
      </c>
    </row>
    <row r="21" spans="1:8" x14ac:dyDescent="0.25">
      <c r="A21" s="21" t="s">
        <v>57</v>
      </c>
      <c r="B21" s="12">
        <v>0.3116295216478831</v>
      </c>
      <c r="C21" s="12">
        <v>0.44785592993444351</v>
      </c>
      <c r="D21" s="13">
        <v>3.0005107252298262</v>
      </c>
      <c r="E21" s="13">
        <v>3.2398612861088605</v>
      </c>
      <c r="F21" s="12">
        <f>B14-B21</f>
        <v>6.0696668978755799</v>
      </c>
      <c r="G21" s="12">
        <f t="shared" si="0"/>
        <v>0.25979529971183762</v>
      </c>
    </row>
    <row r="22" spans="1:8" x14ac:dyDescent="0.25">
      <c r="A22" s="9" t="s">
        <v>2</v>
      </c>
      <c r="B22" s="12"/>
      <c r="C22" s="12"/>
      <c r="D22" s="13"/>
      <c r="E22" s="13"/>
      <c r="F22" s="16"/>
      <c r="G22" s="16"/>
    </row>
    <row r="23" spans="1:8" x14ac:dyDescent="0.25">
      <c r="A23" s="10" t="s">
        <v>59</v>
      </c>
      <c r="B23" s="12"/>
      <c r="C23" s="12"/>
      <c r="D23" s="13"/>
      <c r="E23" s="13"/>
      <c r="F23" s="22"/>
      <c r="G23" s="22"/>
    </row>
    <row r="24" spans="1:8" x14ac:dyDescent="0.25">
      <c r="A24" s="58" t="s">
        <v>61</v>
      </c>
      <c r="B24" s="59">
        <v>4.5757490560675143E-2</v>
      </c>
      <c r="C24" s="59" t="e">
        <v>#DIV/0!</v>
      </c>
      <c r="D24" s="60">
        <v>1.1111111111111112</v>
      </c>
      <c r="E24" s="60" t="e">
        <v>#DIV/0!</v>
      </c>
      <c r="F24" s="13"/>
      <c r="G24" s="13"/>
    </row>
    <row r="25" spans="1:8" x14ac:dyDescent="0.25">
      <c r="A25" s="58" t="s">
        <v>57</v>
      </c>
      <c r="B25" s="59">
        <v>4.5757490560675143E-2</v>
      </c>
      <c r="C25" s="59" t="e">
        <v>#DIV/0!</v>
      </c>
      <c r="D25" s="60">
        <v>1.1111111111111112</v>
      </c>
      <c r="E25" s="60" t="e">
        <v>#DIV/0!</v>
      </c>
      <c r="F25" s="13"/>
      <c r="G25" s="13"/>
    </row>
    <row r="26" spans="1:8" x14ac:dyDescent="0.25">
      <c r="A26" s="10" t="s">
        <v>60</v>
      </c>
      <c r="B26" s="12"/>
      <c r="C26" s="12"/>
      <c r="D26" s="13"/>
      <c r="E26" s="13"/>
      <c r="F26" s="22"/>
      <c r="G26" s="22"/>
      <c r="H26" s="17"/>
    </row>
    <row r="27" spans="1:8" x14ac:dyDescent="0.25">
      <c r="A27" s="58" t="s">
        <v>61</v>
      </c>
      <c r="B27" s="59">
        <v>2.6872146400301333E-2</v>
      </c>
      <c r="C27" s="59" t="e">
        <v>#DIV/0!</v>
      </c>
      <c r="D27" s="60">
        <v>1.0638297872340425</v>
      </c>
      <c r="E27" s="60" t="e">
        <v>#DIV/0!</v>
      </c>
      <c r="F27" s="13"/>
      <c r="G27" s="13"/>
    </row>
    <row r="28" spans="1:8" x14ac:dyDescent="0.25">
      <c r="A28" s="58" t="s">
        <v>57</v>
      </c>
      <c r="B28" s="59">
        <v>5.0609993355087243E-2</v>
      </c>
      <c r="C28" s="59" t="e">
        <v>#DIV/0!</v>
      </c>
      <c r="D28" s="60">
        <v>1.1235955056179776</v>
      </c>
      <c r="E28" s="60" t="e">
        <v>#DIV/0!</v>
      </c>
      <c r="F28" s="13"/>
      <c r="G28" s="13"/>
    </row>
    <row r="29" spans="1:8" x14ac:dyDescent="0.25">
      <c r="A29" s="9" t="s">
        <v>58</v>
      </c>
      <c r="B29" s="12"/>
      <c r="C29" s="12"/>
      <c r="D29" s="13"/>
      <c r="E29" s="13"/>
      <c r="F29" s="16"/>
      <c r="G29" s="16"/>
    </row>
    <row r="30" spans="1:8" x14ac:dyDescent="0.25">
      <c r="A30" s="10" t="s">
        <v>5</v>
      </c>
      <c r="B30" s="12"/>
      <c r="C30" s="12"/>
      <c r="D30" s="13"/>
      <c r="E30" s="13"/>
      <c r="F30" s="22"/>
      <c r="G30" s="22"/>
    </row>
    <row r="31" spans="1:8" x14ac:dyDescent="0.25">
      <c r="A31" s="58" t="s">
        <v>5</v>
      </c>
      <c r="B31" s="59">
        <v>4.5757490560675143E-2</v>
      </c>
      <c r="C31" s="59" t="e">
        <v>#DIV/0!</v>
      </c>
      <c r="D31" s="60">
        <v>1.1111111111111112</v>
      </c>
      <c r="E31" s="60" t="e">
        <v>#DIV/0!</v>
      </c>
      <c r="F31" s="13"/>
      <c r="G31" s="13"/>
    </row>
    <row r="33" spans="1:5" x14ac:dyDescent="0.25">
      <c r="A33" s="63" t="s">
        <v>114</v>
      </c>
      <c r="B33" s="63"/>
      <c r="C33" s="63"/>
      <c r="D33" s="63"/>
      <c r="E33" s="63"/>
    </row>
  </sheetData>
  <mergeCells count="1">
    <mergeCell ref="A33:E33"/>
  </mergeCells>
  <pageMargins left="0.7" right="0.7" top="0.75" bottom="0.75" header="0.3" footer="0.3"/>
  <pageSetup scale="8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"/>
  <sheetViews>
    <sheetView topLeftCell="A8" zoomScaleNormal="100" workbookViewId="0">
      <selection activeCell="I2" sqref="I2:I38"/>
    </sheetView>
  </sheetViews>
  <sheetFormatPr defaultRowHeight="15" x14ac:dyDescent="0.25"/>
  <cols>
    <col min="1" max="1" width="44.140625" bestFit="1" customWidth="1"/>
    <col min="2" max="2" width="23" bestFit="1" customWidth="1"/>
    <col min="3" max="3" width="23" customWidth="1"/>
    <col min="4" max="4" width="31.85546875" bestFit="1" customWidth="1"/>
    <col min="5" max="5" width="25.140625" bestFit="1" customWidth="1"/>
    <col min="6" max="6" width="10.42578125" bestFit="1" customWidth="1"/>
    <col min="7" max="7" width="15.85546875" bestFit="1" customWidth="1"/>
    <col min="8" max="8" width="12.42578125" bestFit="1" customWidth="1"/>
    <col min="9" max="9" width="16.5703125" bestFit="1" customWidth="1"/>
    <col min="10" max="10" width="17.28515625" bestFit="1" customWidth="1"/>
    <col min="11" max="11" width="7.7109375" bestFit="1" customWidth="1"/>
  </cols>
  <sheetData>
    <row r="1" spans="1:9" x14ac:dyDescent="0.25">
      <c r="A1" s="1" t="s">
        <v>0</v>
      </c>
      <c r="B1" s="2" t="s">
        <v>4</v>
      </c>
      <c r="C1" s="2" t="s">
        <v>19</v>
      </c>
      <c r="D1" s="2" t="s">
        <v>1</v>
      </c>
      <c r="E1" s="3" t="s">
        <v>62</v>
      </c>
      <c r="F1" s="3" t="s">
        <v>6</v>
      </c>
      <c r="G1" s="8" t="s">
        <v>9</v>
      </c>
      <c r="H1" s="8" t="s">
        <v>7</v>
      </c>
      <c r="I1" s="8" t="s">
        <v>8</v>
      </c>
    </row>
    <row r="2" spans="1:9" x14ac:dyDescent="0.25">
      <c r="A2" s="4" t="s">
        <v>22</v>
      </c>
      <c r="B2" s="4" t="s">
        <v>21</v>
      </c>
      <c r="C2" s="18" t="s">
        <v>25</v>
      </c>
      <c r="D2" s="4" t="s">
        <v>12</v>
      </c>
      <c r="E2" s="4" t="s">
        <v>5</v>
      </c>
      <c r="F2" s="7">
        <f ca="1">IFERROR(OFFSET(INDIRECT("'Qcount'!A"&amp;MATCH(A2,Qcount!$A$1:$A$65308,0)),3,3,1),IFERROR(OFFSET(INDIRECT("'Spread'!A"&amp;MATCH(A2,Spread!$A$1:$A$65536,0)),-1,9,1),IFERROR(OFFSET(INDIRECT("'Filters'!A"&amp;MATCH(A2,Filters!$A:$A,0)),0,9,1),OFFSET(INDIRECT("'HD'!A"&amp;MATCH(A2,HD!$A:$A,0)),0,9,1))))</f>
        <v>57860</v>
      </c>
      <c r="G2" s="4">
        <v>10</v>
      </c>
      <c r="H2" s="5">
        <f ca="1">F2*G2</f>
        <v>578600</v>
      </c>
      <c r="I2" s="6">
        <f ca="1">LOG(H2)</f>
        <v>5.7623784293119638</v>
      </c>
    </row>
    <row r="3" spans="1:9" x14ac:dyDescent="0.25">
      <c r="A3" s="4" t="s">
        <v>23</v>
      </c>
      <c r="B3" s="4" t="s">
        <v>21</v>
      </c>
      <c r="C3" s="18" t="s">
        <v>25</v>
      </c>
      <c r="D3" s="4" t="s">
        <v>12</v>
      </c>
      <c r="E3" s="4" t="s">
        <v>5</v>
      </c>
      <c r="F3" s="7">
        <f ca="1">IFERROR(OFFSET(INDIRECT("'Qcount'!A"&amp;MATCH(A3,Qcount!$A$1:$A$65308,0)),3,3,1),IFERROR(OFFSET(INDIRECT("'Spread'!A"&amp;MATCH(A3,Spread!$A$1:$A$65536,0)),-1,9,1),IFERROR(OFFSET(INDIRECT("'Filters'!A"&amp;MATCH(A3,Filters!$A:$A,0)),0,9,1),OFFSET(INDIRECT("'HD'!A"&amp;MATCH(A3,HD!$A:$A,0)),0,9,1))))</f>
        <v>52930</v>
      </c>
      <c r="G3" s="4">
        <v>10</v>
      </c>
      <c r="H3" s="5">
        <f t="shared" ref="H3:H38" ca="1" si="0">F3*G3</f>
        <v>529300</v>
      </c>
      <c r="I3" s="6">
        <f t="shared" ref="I3:I38" ca="1" si="1">LOG(H3)</f>
        <v>5.7237018939912678</v>
      </c>
    </row>
    <row r="4" spans="1:9" x14ac:dyDescent="0.25">
      <c r="A4" s="4" t="s">
        <v>24</v>
      </c>
      <c r="B4" s="4" t="s">
        <v>21</v>
      </c>
      <c r="C4" s="18" t="s">
        <v>25</v>
      </c>
      <c r="D4" s="4" t="s">
        <v>12</v>
      </c>
      <c r="E4" s="4" t="s">
        <v>5</v>
      </c>
      <c r="F4" s="7">
        <f ca="1">IFERROR(OFFSET(INDIRECT("'Qcount'!A"&amp;MATCH(A4,Qcount!$A$1:$A$65308,0)),3,3,1),IFERROR(OFFSET(INDIRECT("'Spread'!A"&amp;MATCH(A4,Spread!$A$1:$A$65536,0)),-1,9,1),IFERROR(OFFSET(INDIRECT("'Filters'!A"&amp;MATCH(A4,Filters!$A:$A,0)),0,9,1),OFFSET(INDIRECT("'HD'!A"&amp;MATCH(A4,HD!$A:$A,0)),0,9,1))))</f>
        <v>59360</v>
      </c>
      <c r="G4" s="4">
        <v>10</v>
      </c>
      <c r="H4" s="5">
        <f t="shared" ca="1" si="0"/>
        <v>593600</v>
      </c>
      <c r="I4" s="6">
        <f t="shared" ca="1" si="1"/>
        <v>5.7734938922709711</v>
      </c>
    </row>
    <row r="5" spans="1:9" x14ac:dyDescent="0.25">
      <c r="A5" s="4" t="s">
        <v>54</v>
      </c>
      <c r="B5" s="4" t="s">
        <v>21</v>
      </c>
      <c r="C5" s="18" t="s">
        <v>25</v>
      </c>
      <c r="D5" s="4" t="s">
        <v>12</v>
      </c>
      <c r="E5" s="4" t="s">
        <v>5</v>
      </c>
      <c r="F5" s="7">
        <f ca="1">IFERROR(OFFSET(INDIRECT("'Qcount'!A"&amp;MATCH(A5,Qcount!$A$1:$A$65308,0)),3,3,1),IFERROR(OFFSET(INDIRECT("'Spread'!A"&amp;MATCH(A5,Spread!$A$1:$A$65536,0)),-1,9,1),IFERROR(OFFSET(INDIRECT("'Filters'!A"&amp;MATCH(A5,Filters!$A:$A,0)),0,9,1),OFFSET(INDIRECT("'HD'!A"&amp;MATCH(A5,HD!$A:$A,0)),0,9,1))))</f>
        <v>58960</v>
      </c>
      <c r="G5" s="4">
        <v>10</v>
      </c>
      <c r="H5" s="5">
        <f t="shared" ca="1" si="0"/>
        <v>589600</v>
      </c>
      <c r="I5" s="6">
        <f t="shared" ca="1" si="1"/>
        <v>5.7705574748509951</v>
      </c>
    </row>
    <row r="6" spans="1:9" x14ac:dyDescent="0.25">
      <c r="A6" s="4" t="s">
        <v>26</v>
      </c>
      <c r="B6" s="4" t="s">
        <v>13</v>
      </c>
      <c r="C6" s="18" t="s">
        <v>25</v>
      </c>
      <c r="D6" s="4" t="s">
        <v>20</v>
      </c>
      <c r="E6" s="4" t="s">
        <v>59</v>
      </c>
      <c r="F6" s="7">
        <f ca="1">IFERROR(OFFSET(INDIRECT("'Qcount'!A"&amp;MATCH(A6,Qcount!$A$1:$A$65308,0)),3,3,1),IFERROR(OFFSET(INDIRECT("'Spread'!A"&amp;MATCH(A6,Spread!$A$1:$A$65536,0)),-1,9,1),IFERROR(OFFSET(INDIRECT("'Filters'!A"&amp;MATCH(A6,Filters!$A:$A,0)),0,9,1),OFFSET(INDIRECT("'HD'!A"&amp;MATCH(A6,HD!$A:$A,0)),0,9,1))))</f>
        <v>45450</v>
      </c>
      <c r="G6" s="4">
        <v>10</v>
      </c>
      <c r="H6" s="5">
        <f t="shared" ca="1" si="0"/>
        <v>454500</v>
      </c>
      <c r="I6" s="6">
        <f t="shared" ca="1" si="1"/>
        <v>5.6575338875579861</v>
      </c>
    </row>
    <row r="7" spans="1:9" x14ac:dyDescent="0.25">
      <c r="A7" s="4" t="s">
        <v>27</v>
      </c>
      <c r="B7" s="4" t="s">
        <v>13</v>
      </c>
      <c r="C7" s="18" t="s">
        <v>25</v>
      </c>
      <c r="D7" s="4" t="s">
        <v>20</v>
      </c>
      <c r="E7" s="4" t="s">
        <v>59</v>
      </c>
      <c r="F7" s="7">
        <f ca="1">IFERROR(OFFSET(INDIRECT("'Qcount'!A"&amp;MATCH(A7,Qcount!$A$1:$A$65308,0)),3,3,1),IFERROR(OFFSET(INDIRECT("'Spread'!A"&amp;MATCH(A7,Spread!$A$1:$A$65536,0)),-1,9,1),IFERROR(OFFSET(INDIRECT("'Filters'!A"&amp;MATCH(A7,Filters!$A:$A,0)),0,9,1),OFFSET(INDIRECT("'HD'!A"&amp;MATCH(A7,HD!$A:$A,0)),0,9,1))))</f>
        <v>50300</v>
      </c>
      <c r="G7" s="4">
        <v>10</v>
      </c>
      <c r="H7" s="5">
        <f t="shared" ca="1" si="0"/>
        <v>503000</v>
      </c>
      <c r="I7" s="6">
        <f t="shared" ca="1" si="1"/>
        <v>5.7015679850559273</v>
      </c>
    </row>
    <row r="8" spans="1:9" x14ac:dyDescent="0.25">
      <c r="A8" s="4" t="s">
        <v>28</v>
      </c>
      <c r="B8" s="4" t="s">
        <v>13</v>
      </c>
      <c r="C8" s="18" t="s">
        <v>25</v>
      </c>
      <c r="D8" s="4" t="s">
        <v>20</v>
      </c>
      <c r="E8" s="4" t="s">
        <v>59</v>
      </c>
      <c r="F8" s="7">
        <f ca="1">IFERROR(OFFSET(INDIRECT("'Qcount'!A"&amp;MATCH(A8,Qcount!$A$1:$A$65308,0)),3,3,1),IFERROR(OFFSET(INDIRECT("'Spread'!A"&amp;MATCH(A8,Spread!$A$1:$A$65536,0)),-1,9,1),IFERROR(OFFSET(INDIRECT("'Filters'!A"&amp;MATCH(A8,Filters!$A:$A,0)),0,9,1),OFFSET(INDIRECT("'HD'!A"&amp;MATCH(A8,HD!$A:$A,0)),0,9,1))))</f>
        <v>43890</v>
      </c>
      <c r="G8" s="4">
        <v>10</v>
      </c>
      <c r="H8" s="5">
        <f t="shared" ca="1" si="0"/>
        <v>438900</v>
      </c>
      <c r="I8" s="6">
        <f t="shared" ca="1" si="1"/>
        <v>5.6423655808449729</v>
      </c>
    </row>
    <row r="9" spans="1:9" x14ac:dyDescent="0.25">
      <c r="A9" s="4" t="s">
        <v>29</v>
      </c>
      <c r="B9" s="4" t="s">
        <v>13</v>
      </c>
      <c r="C9" s="18" t="s">
        <v>25</v>
      </c>
      <c r="D9" s="4" t="s">
        <v>3</v>
      </c>
      <c r="E9" s="4" t="s">
        <v>59</v>
      </c>
      <c r="F9" s="7">
        <f ca="1">IFERROR(OFFSET(INDIRECT("'Qcount'!A"&amp;MATCH(A9,Qcount!$A$1:$A$65308,0)),3,3,1),IFERROR(OFFSET(INDIRECT("'Spread'!A"&amp;MATCH(A9,Spread!$A$1:$A$65536,0)),-1,9,1),IFERROR(OFFSET(INDIRECT("'Filters'!A"&amp;MATCH(A9,Filters!$A:$A,0)),0,9,1),OFFSET(INDIRECT("'HD'!A"&amp;MATCH(A9,HD!$A:$A,0)),0,9,1))))</f>
        <v>0.1149425287356322</v>
      </c>
      <c r="G9" s="4">
        <v>10</v>
      </c>
      <c r="H9" s="5">
        <f t="shared" ca="1" si="0"/>
        <v>1.149425287356322</v>
      </c>
      <c r="I9" s="6">
        <f t="shared" ca="1" si="1"/>
        <v>6.0480747381381532E-2</v>
      </c>
    </row>
    <row r="10" spans="1:9" x14ac:dyDescent="0.25">
      <c r="A10" s="4" t="s">
        <v>30</v>
      </c>
      <c r="B10" s="4" t="s">
        <v>13</v>
      </c>
      <c r="C10" s="18" t="s">
        <v>25</v>
      </c>
      <c r="D10" s="4" t="s">
        <v>3</v>
      </c>
      <c r="E10" s="4" t="s">
        <v>59</v>
      </c>
      <c r="F10" s="7">
        <f ca="1">IFERROR(OFFSET(INDIRECT("'Qcount'!A"&amp;MATCH(A10,Qcount!$A$1:$A$65308,0)),3,3,1),IFERROR(OFFSET(INDIRECT("'Spread'!A"&amp;MATCH(A10,Spread!$A$1:$A$65536,0)),-1,9,1),IFERROR(OFFSET(INDIRECT("'Filters'!A"&amp;MATCH(A10,Filters!$A:$A,0)),0,9,1),OFFSET(INDIRECT("'HD'!A"&amp;MATCH(A10,HD!$A:$A,0)),0,9,1))))</f>
        <v>1.2087912087912089</v>
      </c>
      <c r="G10" s="4">
        <v>10</v>
      </c>
      <c r="H10" s="5">
        <f t="shared" ca="1" si="0"/>
        <v>12.087912087912089</v>
      </c>
      <c r="I10" s="6">
        <f t="shared" ca="1" si="1"/>
        <v>1.0823512928371315</v>
      </c>
    </row>
    <row r="11" spans="1:9" x14ac:dyDescent="0.25">
      <c r="A11" s="4" t="s">
        <v>31</v>
      </c>
      <c r="B11" s="4" t="s">
        <v>13</v>
      </c>
      <c r="C11" s="18" t="s">
        <v>25</v>
      </c>
      <c r="D11" s="4" t="s">
        <v>3</v>
      </c>
      <c r="E11" s="4" t="s">
        <v>59</v>
      </c>
      <c r="F11" s="7">
        <f ca="1">IFERROR(OFFSET(INDIRECT("'Qcount'!A"&amp;MATCH(A11,Qcount!$A$1:$A$65308,0)),3,3,1),IFERROR(OFFSET(INDIRECT("'Spread'!A"&amp;MATCH(A11,Spread!$A$1:$A$65536,0)),-1,9,1),IFERROR(OFFSET(INDIRECT("'Filters'!A"&amp;MATCH(A11,Filters!$A:$A,0)),0,9,1),OFFSET(INDIRECT("'HD'!A"&amp;MATCH(A11,HD!$A:$A,0)),0,9,1))))</f>
        <v>0.2247191011235955</v>
      </c>
      <c r="G11" s="4">
        <v>10</v>
      </c>
      <c r="H11" s="5">
        <f t="shared" ca="1" si="0"/>
        <v>2.2471910112359552</v>
      </c>
      <c r="I11" s="6">
        <f t="shared" ca="1" si="1"/>
        <v>0.35163998901906846</v>
      </c>
    </row>
    <row r="12" spans="1:9" x14ac:dyDescent="0.25">
      <c r="A12" s="4" t="s">
        <v>32</v>
      </c>
      <c r="B12" s="4" t="s">
        <v>13</v>
      </c>
      <c r="C12" s="18" t="s">
        <v>25</v>
      </c>
      <c r="D12" s="4" t="s">
        <v>20</v>
      </c>
      <c r="E12" s="4" t="s">
        <v>60</v>
      </c>
      <c r="F12" s="7">
        <f ca="1">IFERROR(OFFSET(INDIRECT("'Qcount'!A"&amp;MATCH(A12,Qcount!$A$1:$A$65308,0)),3,3,1),IFERROR(OFFSET(INDIRECT("'Spread'!A"&amp;MATCH(A12,Spread!$A$1:$A$65536,0)),-1,9,1),IFERROR(OFFSET(INDIRECT("'Filters'!A"&amp;MATCH(A12,Filters!$A:$A,0)),0,9,1),OFFSET(INDIRECT("'HD'!A"&amp;MATCH(A12,HD!$A:$A,0)),0,9,1))))</f>
        <v>48650</v>
      </c>
      <c r="G12" s="4">
        <v>10</v>
      </c>
      <c r="H12" s="5">
        <f t="shared" ca="1" si="0"/>
        <v>486500</v>
      </c>
      <c r="I12" s="6">
        <f t="shared" ca="1" si="1"/>
        <v>5.6870828446043706</v>
      </c>
    </row>
    <row r="13" spans="1:9" x14ac:dyDescent="0.25">
      <c r="A13" s="4" t="s">
        <v>33</v>
      </c>
      <c r="B13" s="4" t="s">
        <v>13</v>
      </c>
      <c r="C13" s="18" t="s">
        <v>25</v>
      </c>
      <c r="D13" s="4" t="s">
        <v>20</v>
      </c>
      <c r="E13" s="4" t="s">
        <v>60</v>
      </c>
      <c r="F13" s="7">
        <f ca="1">IFERROR(OFFSET(INDIRECT("'Qcount'!A"&amp;MATCH(A13,Qcount!$A$1:$A$65308,0)),3,3,1),IFERROR(OFFSET(INDIRECT("'Spread'!A"&amp;MATCH(A13,Spread!$A$1:$A$65536,0)),-1,9,1),IFERROR(OFFSET(INDIRECT("'Filters'!A"&amp;MATCH(A13,Filters!$A:$A,0)),0,9,1),OFFSET(INDIRECT("'HD'!A"&amp;MATCH(A13,HD!$A:$A,0)),0,9,1))))</f>
        <v>55230</v>
      </c>
      <c r="G13" s="4">
        <v>10</v>
      </c>
      <c r="H13" s="5">
        <f t="shared" ca="1" si="0"/>
        <v>552300</v>
      </c>
      <c r="I13" s="6">
        <f t="shared" ca="1" si="1"/>
        <v>5.7421750432236776</v>
      </c>
    </row>
    <row r="14" spans="1:9" x14ac:dyDescent="0.25">
      <c r="A14" s="4" t="s">
        <v>34</v>
      </c>
      <c r="B14" s="4" t="s">
        <v>13</v>
      </c>
      <c r="C14" s="18" t="s">
        <v>25</v>
      </c>
      <c r="D14" s="4" t="s">
        <v>20</v>
      </c>
      <c r="E14" s="4" t="s">
        <v>60</v>
      </c>
      <c r="F14" s="7">
        <f ca="1">IFERROR(OFFSET(INDIRECT("'Qcount'!A"&amp;MATCH(A14,Qcount!$A$1:$A$65308,0)),3,3,1),IFERROR(OFFSET(INDIRECT("'Spread'!A"&amp;MATCH(A14,Spread!$A$1:$A$65536,0)),-1,9,1),IFERROR(OFFSET(INDIRECT("'Filters'!A"&amp;MATCH(A14,Filters!$A:$A,0)),0,9,1),OFFSET(INDIRECT("'HD'!A"&amp;MATCH(A14,HD!$A:$A,0)),0,9,1))))</f>
        <v>46350</v>
      </c>
      <c r="G14" s="4">
        <v>10</v>
      </c>
      <c r="H14" s="5">
        <f t="shared" ca="1" si="0"/>
        <v>463500</v>
      </c>
      <c r="I14" s="6">
        <f t="shared" ca="1" si="1"/>
        <v>5.666049738480516</v>
      </c>
    </row>
    <row r="15" spans="1:9" x14ac:dyDescent="0.25">
      <c r="A15" s="4" t="s">
        <v>35</v>
      </c>
      <c r="B15" s="4" t="s">
        <v>13</v>
      </c>
      <c r="C15" s="18" t="s">
        <v>25</v>
      </c>
      <c r="D15" s="4" t="s">
        <v>3</v>
      </c>
      <c r="E15" s="4" t="s">
        <v>60</v>
      </c>
      <c r="F15" s="7">
        <f ca="1">IFERROR(OFFSET(INDIRECT("'Qcount'!A"&amp;MATCH(A15,Qcount!$A$1:$A$65308,0)),3,3,1),IFERROR(OFFSET(INDIRECT("'Spread'!A"&amp;MATCH(A15,Spread!$A$1:$A$65536,0)),-1,9,1),IFERROR(OFFSET(INDIRECT("'Filters'!A"&amp;MATCH(A15,Filters!$A:$A,0)),0,9,1),OFFSET(INDIRECT("'HD'!A"&amp;MATCH(A15,HD!$A:$A,0)),0,9,1))))</f>
        <v>0.32608695652173914</v>
      </c>
      <c r="G15" s="4">
        <v>10</v>
      </c>
      <c r="H15" s="5">
        <f t="shared" ca="1" si="0"/>
        <v>3.2608695652173916</v>
      </c>
      <c r="I15" s="6">
        <f t="shared" ca="1" si="1"/>
        <v>0.51333342737410725</v>
      </c>
    </row>
    <row r="16" spans="1:9" x14ac:dyDescent="0.25">
      <c r="A16" s="4" t="s">
        <v>36</v>
      </c>
      <c r="B16" s="4" t="s">
        <v>13</v>
      </c>
      <c r="C16" s="18" t="s">
        <v>25</v>
      </c>
      <c r="D16" s="4" t="s">
        <v>3</v>
      </c>
      <c r="E16" s="4" t="s">
        <v>60</v>
      </c>
      <c r="F16" s="7">
        <f ca="1">IFERROR(OFFSET(INDIRECT("'Qcount'!A"&amp;MATCH(A16,Qcount!$A$1:$A$65308,0)),3,3,1),IFERROR(OFFSET(INDIRECT("'Spread'!A"&amp;MATCH(A16,Spread!$A$1:$A$65536,0)),-1,9,1),IFERROR(OFFSET(INDIRECT("'Filters'!A"&amp;MATCH(A16,Filters!$A:$A,0)),0,9,1),OFFSET(INDIRECT("'HD'!A"&amp;MATCH(A16,HD!$A:$A,0)),0,9,1))))</f>
        <v>1.182795698924731</v>
      </c>
      <c r="G16" s="4">
        <v>10</v>
      </c>
      <c r="H16" s="5">
        <f t="shared" ca="1" si="0"/>
        <v>11.82795698924731</v>
      </c>
      <c r="I16" s="6">
        <f t="shared" ca="1" si="1"/>
        <v>1.0729097366042899</v>
      </c>
    </row>
    <row r="17" spans="1:9" x14ac:dyDescent="0.25">
      <c r="A17" s="4" t="s">
        <v>37</v>
      </c>
      <c r="B17" s="4" t="s">
        <v>13</v>
      </c>
      <c r="C17" s="18" t="s">
        <v>25</v>
      </c>
      <c r="D17" s="4" t="s">
        <v>3</v>
      </c>
      <c r="E17" s="4" t="s">
        <v>60</v>
      </c>
      <c r="F17" s="7">
        <f ca="1">IFERROR(OFFSET(INDIRECT("'Qcount'!A"&amp;MATCH(A17,Qcount!$A$1:$A$65308,0)),3,3,1),IFERROR(OFFSET(INDIRECT("'Spread'!A"&amp;MATCH(A17,Spread!$A$1:$A$65536,0)),-1,9,1),IFERROR(OFFSET(INDIRECT("'Filters'!A"&amp;MATCH(A17,Filters!$A:$A,0)),0,9,1),OFFSET(INDIRECT("'HD'!A"&amp;MATCH(A17,HD!$A:$A,0)),0,9,1))))</f>
        <v>1.4285714285714286</v>
      </c>
      <c r="G17" s="4">
        <v>10</v>
      </c>
      <c r="H17" s="5">
        <f t="shared" ca="1" si="0"/>
        <v>14.285714285714286</v>
      </c>
      <c r="I17" s="6">
        <f t="shared" ca="1" si="1"/>
        <v>1.1549019599857433</v>
      </c>
    </row>
    <row r="18" spans="1:9" x14ac:dyDescent="0.25">
      <c r="A18" s="4" t="s">
        <v>38</v>
      </c>
      <c r="B18" s="4" t="s">
        <v>21</v>
      </c>
      <c r="C18" s="18" t="s">
        <v>56</v>
      </c>
      <c r="D18" s="4" t="s">
        <v>12</v>
      </c>
      <c r="E18" s="4" t="s">
        <v>5</v>
      </c>
      <c r="F18" s="7">
        <f ca="1">IFERROR(OFFSET(INDIRECT("'Qcount'!A"&amp;MATCH(A18,Qcount!$A$1:$A$65308,0)),3,3,1),IFERROR(OFFSET(INDIRECT("'Spread'!A"&amp;MATCH(A18,Spread!$A$1:$A$65536,0)),-1,9,1),IFERROR(OFFSET(INDIRECT("'Filters'!A"&amp;MATCH(A18,Filters!$A:$A,0)),0,9,1),OFFSET(INDIRECT("'HD'!A"&amp;MATCH(A18,HD!$A:$A,0)),0,9,1))))</f>
        <v>239100</v>
      </c>
      <c r="G18" s="4">
        <v>10</v>
      </c>
      <c r="H18" s="5">
        <f t="shared" ca="1" si="0"/>
        <v>2391000</v>
      </c>
      <c r="I18" s="6">
        <f t="shared" ca="1" si="1"/>
        <v>6.3785795761157749</v>
      </c>
    </row>
    <row r="19" spans="1:9" x14ac:dyDescent="0.25">
      <c r="A19" s="4" t="s">
        <v>39</v>
      </c>
      <c r="B19" s="4" t="s">
        <v>21</v>
      </c>
      <c r="C19" s="18" t="s">
        <v>56</v>
      </c>
      <c r="D19" s="4" t="s">
        <v>12</v>
      </c>
      <c r="E19" s="4" t="s">
        <v>5</v>
      </c>
      <c r="F19" s="7">
        <f ca="1">IFERROR(OFFSET(INDIRECT("'Qcount'!A"&amp;MATCH(A19,Qcount!$A$1:$A$65308,0)),3,3,1),IFERROR(OFFSET(INDIRECT("'Spread'!A"&amp;MATCH(A19,Spread!$A$1:$A$65536,0)),-1,9,1),IFERROR(OFFSET(INDIRECT("'Filters'!A"&amp;MATCH(A19,Filters!$A:$A,0)),0,9,1),OFFSET(INDIRECT("'HD'!A"&amp;MATCH(A19,HD!$A:$A,0)),0,9,1))))</f>
        <v>245000</v>
      </c>
      <c r="G19" s="4">
        <v>10</v>
      </c>
      <c r="H19" s="5">
        <f t="shared" ca="1" si="0"/>
        <v>2450000</v>
      </c>
      <c r="I19" s="6">
        <f t="shared" ca="1" si="1"/>
        <v>6.3891660843645326</v>
      </c>
    </row>
    <row r="20" spans="1:9" x14ac:dyDescent="0.25">
      <c r="A20" s="4" t="s">
        <v>40</v>
      </c>
      <c r="B20" s="4" t="s">
        <v>21</v>
      </c>
      <c r="C20" s="18" t="s">
        <v>56</v>
      </c>
      <c r="D20" s="4" t="s">
        <v>12</v>
      </c>
      <c r="E20" s="4" t="s">
        <v>5</v>
      </c>
      <c r="F20" s="7">
        <f ca="1">IFERROR(OFFSET(INDIRECT("'Qcount'!A"&amp;MATCH(A20,Qcount!$A$1:$A$65308,0)),3,3,1),IFERROR(OFFSET(INDIRECT("'Spread'!A"&amp;MATCH(A20,Spread!$A$1:$A$65536,0)),-1,9,1),IFERROR(OFFSET(INDIRECT("'Filters'!A"&amp;MATCH(A20,Filters!$A:$A,0)),0,9,1),OFFSET(INDIRECT("'HD'!A"&amp;MATCH(A20,HD!$A:$A,0)),0,9,1))))</f>
        <v>236700</v>
      </c>
      <c r="G20" s="4">
        <v>10</v>
      </c>
      <c r="H20" s="5">
        <f t="shared" ca="1" si="0"/>
        <v>2367000</v>
      </c>
      <c r="I20" s="6">
        <f t="shared" ca="1" si="1"/>
        <v>6.3741982579290823</v>
      </c>
    </row>
    <row r="21" spans="1:9" x14ac:dyDescent="0.25">
      <c r="A21" s="4" t="s">
        <v>55</v>
      </c>
      <c r="B21" s="4" t="s">
        <v>21</v>
      </c>
      <c r="C21" s="18" t="s">
        <v>56</v>
      </c>
      <c r="D21" s="4" t="s">
        <v>12</v>
      </c>
      <c r="E21" s="4" t="s">
        <v>5</v>
      </c>
      <c r="F21" s="7">
        <f ca="1">IFERROR(OFFSET(INDIRECT("'Qcount'!A"&amp;MATCH(A21,Qcount!$A$1:$A$65308,0)),3,3,1),IFERROR(OFFSET(INDIRECT("'Spread'!A"&amp;MATCH(A21,Spread!$A$1:$A$65536,0)),-1,9,1),IFERROR(OFFSET(INDIRECT("'Filters'!A"&amp;MATCH(A21,Filters!$A:$A,0)),0,9,1),OFFSET(INDIRECT("'HD'!A"&amp;MATCH(A21,HD!$A:$A,0)),0,9,1))))</f>
        <v>265000</v>
      </c>
      <c r="G21" s="4">
        <v>10</v>
      </c>
      <c r="H21" s="5">
        <f t="shared" ca="1" si="0"/>
        <v>2650000</v>
      </c>
      <c r="I21" s="6">
        <f t="shared" ca="1" si="1"/>
        <v>6.4232458739368079</v>
      </c>
    </row>
    <row r="22" spans="1:9" x14ac:dyDescent="0.25">
      <c r="A22" s="4" t="s">
        <v>41</v>
      </c>
      <c r="B22" s="4" t="s">
        <v>13</v>
      </c>
      <c r="C22" s="18" t="s">
        <v>56</v>
      </c>
      <c r="D22" s="4" t="s">
        <v>20</v>
      </c>
      <c r="E22" s="4" t="s">
        <v>59</v>
      </c>
      <c r="F22" s="7">
        <f ca="1">IFERROR(OFFSET(INDIRECT("'Qcount'!A"&amp;MATCH(A22,Qcount!$A$1:$A$65308,0)),3,3,1),IFERROR(OFFSET(INDIRECT("'Spread'!A"&amp;MATCH(A22,Spread!$A$1:$A$65536,0)),-1,9,1),IFERROR(OFFSET(INDIRECT("'Filters'!A"&amp;MATCH(A22,Filters!$A:$A,0)),0,9,1),OFFSET(INDIRECT("'HD'!A"&amp;MATCH(A22,HD!$A:$A,0)),0,9,1))))</f>
        <v>195400</v>
      </c>
      <c r="G22" s="4">
        <v>10</v>
      </c>
      <c r="H22" s="5">
        <f t="shared" ca="1" si="0"/>
        <v>1954000</v>
      </c>
      <c r="I22" s="6">
        <f t="shared" ca="1" si="1"/>
        <v>6.2909245593827539</v>
      </c>
    </row>
    <row r="23" spans="1:9" x14ac:dyDescent="0.25">
      <c r="A23" s="4" t="s">
        <v>42</v>
      </c>
      <c r="B23" s="4" t="s">
        <v>13</v>
      </c>
      <c r="C23" s="18" t="s">
        <v>56</v>
      </c>
      <c r="D23" s="4" t="s">
        <v>20</v>
      </c>
      <c r="E23" s="4" t="s">
        <v>59</v>
      </c>
      <c r="F23" s="7">
        <f ca="1">IFERROR(OFFSET(INDIRECT("'Qcount'!A"&amp;MATCH(A23,Qcount!$A$1:$A$65308,0)),3,3,1),IFERROR(OFFSET(INDIRECT("'Spread'!A"&amp;MATCH(A23,Spread!$A$1:$A$65536,0)),-1,9,1),IFERROR(OFFSET(INDIRECT("'Filters'!A"&amp;MATCH(A23,Filters!$A:$A,0)),0,9,1),OFFSET(INDIRECT("'HD'!A"&amp;MATCH(A23,HD!$A:$A,0)),0,9,1))))</f>
        <v>226700</v>
      </c>
      <c r="G23" s="4">
        <v>10</v>
      </c>
      <c r="H23" s="5">
        <f t="shared" ca="1" si="0"/>
        <v>2267000</v>
      </c>
      <c r="I23" s="6">
        <f t="shared" ca="1" si="1"/>
        <v>6.3554515201265174</v>
      </c>
    </row>
    <row r="24" spans="1:9" x14ac:dyDescent="0.25">
      <c r="A24" s="4" t="s">
        <v>43</v>
      </c>
      <c r="B24" s="4" t="s">
        <v>13</v>
      </c>
      <c r="C24" s="18" t="s">
        <v>56</v>
      </c>
      <c r="D24" s="4" t="s">
        <v>20</v>
      </c>
      <c r="E24" s="4" t="s">
        <v>59</v>
      </c>
      <c r="F24" s="7">
        <f ca="1">IFERROR(OFFSET(INDIRECT("'Qcount'!A"&amp;MATCH(A24,Qcount!$A$1:$A$65308,0)),3,3,1),IFERROR(OFFSET(INDIRECT("'Spread'!A"&amp;MATCH(A24,Spread!$A$1:$A$65536,0)),-1,9,1),IFERROR(OFFSET(INDIRECT("'Filters'!A"&amp;MATCH(A24,Filters!$A:$A,0)),0,9,1),OFFSET(INDIRECT("'HD'!A"&amp;MATCH(A24,HD!$A:$A,0)),0,9,1))))</f>
        <v>240200</v>
      </c>
      <c r="G24" s="4">
        <v>10</v>
      </c>
      <c r="H24" s="5">
        <f t="shared" ca="1" si="0"/>
        <v>2402000</v>
      </c>
      <c r="I24" s="6">
        <f t="shared" ca="1" si="1"/>
        <v>6.3805730030668872</v>
      </c>
    </row>
    <row r="25" spans="1:9" x14ac:dyDescent="0.25">
      <c r="A25" s="4" t="s">
        <v>44</v>
      </c>
      <c r="B25" s="4" t="s">
        <v>13</v>
      </c>
      <c r="C25" s="18" t="s">
        <v>56</v>
      </c>
      <c r="D25" s="4" t="s">
        <v>3</v>
      </c>
      <c r="E25" s="4" t="s">
        <v>59</v>
      </c>
      <c r="F25" s="7">
        <f ca="1">IFERROR(OFFSET(INDIRECT("'Qcount'!A"&amp;MATCH(A25,Qcount!$A$1:$A$65308,0)),3,3,1),IFERROR(OFFSET(INDIRECT("'Spread'!A"&amp;MATCH(A25,Spread!$A$1:$A$65536,0)),-1,9,1),IFERROR(OFFSET(INDIRECT("'Filters'!A"&amp;MATCH(A25,Filters!$A:$A,0)),0,9,1),OFFSET(INDIRECT("'HD'!A"&amp;MATCH(A25,HD!$A:$A,0)),0,9,1))))</f>
        <v>0.898876404494382</v>
      </c>
      <c r="G25" s="4">
        <v>10</v>
      </c>
      <c r="H25" s="5">
        <f t="shared" ca="1" si="0"/>
        <v>8.9887640449438209</v>
      </c>
      <c r="I25" s="6">
        <f t="shared" ca="1" si="1"/>
        <v>0.95369998034703085</v>
      </c>
    </row>
    <row r="26" spans="1:9" x14ac:dyDescent="0.25">
      <c r="A26" s="4" t="s">
        <v>45</v>
      </c>
      <c r="B26" s="4" t="s">
        <v>13</v>
      </c>
      <c r="C26" s="18" t="s">
        <v>56</v>
      </c>
      <c r="D26" s="4" t="s">
        <v>3</v>
      </c>
      <c r="E26" s="4" t="s">
        <v>59</v>
      </c>
      <c r="F26" s="7">
        <f ca="1">IFERROR(OFFSET(INDIRECT("'Qcount'!A"&amp;MATCH(A26,Qcount!$A$1:$A$65308,0)),3,3,1),IFERROR(OFFSET(INDIRECT("'Spread'!A"&amp;MATCH(A26,Spread!$A$1:$A$65536,0)),-1,9,1),IFERROR(OFFSET(INDIRECT("'Filters'!A"&amp;MATCH(A26,Filters!$A:$A,0)),0,9,1),OFFSET(INDIRECT("'HD'!A"&amp;MATCH(A26,HD!$A:$A,0)),0,9,1))))</f>
        <v>0.2247191011235955</v>
      </c>
      <c r="G26" s="4">
        <v>10</v>
      </c>
      <c r="H26" s="5">
        <f t="shared" ca="1" si="0"/>
        <v>2.2471910112359552</v>
      </c>
      <c r="I26" s="6">
        <f t="shared" ca="1" si="1"/>
        <v>0.35163998901906846</v>
      </c>
    </row>
    <row r="27" spans="1:9" x14ac:dyDescent="0.25">
      <c r="A27" s="4" t="s">
        <v>46</v>
      </c>
      <c r="B27" s="4" t="s">
        <v>13</v>
      </c>
      <c r="C27" s="18" t="s">
        <v>56</v>
      </c>
      <c r="D27" s="4" t="s">
        <v>3</v>
      </c>
      <c r="E27" s="4" t="s">
        <v>59</v>
      </c>
      <c r="F27" s="7">
        <f ca="1">IFERROR(OFFSET(INDIRECT("'Qcount'!A"&amp;MATCH(A27,Qcount!$A$1:$A$65308,0)),3,3,1),IFERROR(OFFSET(INDIRECT("'Spread'!A"&amp;MATCH(A27,Spread!$A$1:$A$65536,0)),-1,9,1),IFERROR(OFFSET(INDIRECT("'Filters'!A"&amp;MATCH(A27,Filters!$A:$A,0)),0,9,1),OFFSET(INDIRECT("'HD'!A"&amp;MATCH(A27,HD!$A:$A,0)),0,9,1))))</f>
        <v>0.10989010989010989</v>
      </c>
      <c r="G27" s="4">
        <v>10</v>
      </c>
      <c r="H27" s="5">
        <f t="shared" ca="1" si="0"/>
        <v>1.098901098901099</v>
      </c>
      <c r="I27" s="6">
        <f t="shared" ca="1" si="1"/>
        <v>4.0958607678906439E-2</v>
      </c>
    </row>
    <row r="28" spans="1:9" x14ac:dyDescent="0.25">
      <c r="A28" s="4" t="s">
        <v>47</v>
      </c>
      <c r="B28" s="4" t="s">
        <v>13</v>
      </c>
      <c r="C28" s="18" t="s">
        <v>56</v>
      </c>
      <c r="D28" s="4" t="s">
        <v>20</v>
      </c>
      <c r="E28" s="4" t="s">
        <v>60</v>
      </c>
      <c r="F28" s="7">
        <f ca="1">IFERROR(OFFSET(INDIRECT("'Qcount'!A"&amp;MATCH(A28,Qcount!$A$1:$A$65308,0)),3,3,1),IFERROR(OFFSET(INDIRECT("'Spread'!A"&amp;MATCH(A28,Spread!$A$1:$A$65536,0)),-1,9,1),IFERROR(OFFSET(INDIRECT("'Filters'!A"&amp;MATCH(A28,Filters!$A:$A,0)),0,9,1),OFFSET(INDIRECT("'HD'!A"&amp;MATCH(A28,HD!$A:$A,0)),0,9,1))))</f>
        <v>248300</v>
      </c>
      <c r="G28" s="4">
        <v>10</v>
      </c>
      <c r="H28" s="5">
        <f t="shared" ca="1" si="0"/>
        <v>2483000</v>
      </c>
      <c r="I28" s="6">
        <f t="shared" ca="1" si="1"/>
        <v>6.3949767195545641</v>
      </c>
    </row>
    <row r="29" spans="1:9" x14ac:dyDescent="0.25">
      <c r="A29" s="4" t="s">
        <v>48</v>
      </c>
      <c r="B29" s="4" t="s">
        <v>13</v>
      </c>
      <c r="C29" s="18" t="s">
        <v>56</v>
      </c>
      <c r="D29" s="4" t="s">
        <v>20</v>
      </c>
      <c r="E29" s="4" t="s">
        <v>60</v>
      </c>
      <c r="F29" s="7">
        <f ca="1">IFERROR(OFFSET(INDIRECT("'Qcount'!A"&amp;MATCH(A29,Qcount!$A$1:$A$65308,0)),3,3,1),IFERROR(OFFSET(INDIRECT("'Spread'!A"&amp;MATCH(A29,Spread!$A$1:$A$65536,0)),-1,9,1),IFERROR(OFFSET(INDIRECT("'Filters'!A"&amp;MATCH(A29,Filters!$A:$A,0)),0,9,1),OFFSET(INDIRECT("'HD'!A"&amp;MATCH(A29,HD!$A:$A,0)),0,9,1))))</f>
        <v>215000</v>
      </c>
      <c r="G29" s="4">
        <v>10</v>
      </c>
      <c r="H29" s="5">
        <f t="shared" ca="1" si="0"/>
        <v>2150000</v>
      </c>
      <c r="I29" s="6">
        <f t="shared" ca="1" si="1"/>
        <v>6.3324384599156049</v>
      </c>
    </row>
    <row r="30" spans="1:9" x14ac:dyDescent="0.25">
      <c r="A30" s="4" t="s">
        <v>49</v>
      </c>
      <c r="B30" s="4" t="s">
        <v>13</v>
      </c>
      <c r="C30" s="18" t="s">
        <v>56</v>
      </c>
      <c r="D30" s="4" t="s">
        <v>20</v>
      </c>
      <c r="E30" s="4" t="s">
        <v>60</v>
      </c>
      <c r="F30" s="7">
        <f ca="1">IFERROR(OFFSET(INDIRECT("'Qcount'!A"&amp;MATCH(A30,Qcount!$A$1:$A$65308,0)),3,3,1),IFERROR(OFFSET(INDIRECT("'Spread'!A"&amp;MATCH(A30,Spread!$A$1:$A$65536,0)),-1,9,1),IFERROR(OFFSET(INDIRECT("'Filters'!A"&amp;MATCH(A30,Filters!$A:$A,0)),0,9,1),OFFSET(INDIRECT("'HD'!A"&amp;MATCH(A30,HD!$A:$A,0)),0,9,1))))</f>
        <v>260900</v>
      </c>
      <c r="G30" s="4">
        <v>10</v>
      </c>
      <c r="H30" s="5">
        <f t="shared" ca="1" si="0"/>
        <v>2609000</v>
      </c>
      <c r="I30" s="6">
        <f t="shared" ca="1" si="1"/>
        <v>6.4164740791002206</v>
      </c>
    </row>
    <row r="31" spans="1:9" x14ac:dyDescent="0.25">
      <c r="A31" s="4" t="s">
        <v>50</v>
      </c>
      <c r="B31" s="4" t="s">
        <v>13</v>
      </c>
      <c r="C31" s="18" t="s">
        <v>56</v>
      </c>
      <c r="D31" s="4" t="s">
        <v>3</v>
      </c>
      <c r="E31" s="4" t="s">
        <v>60</v>
      </c>
      <c r="F31" s="7">
        <f ca="1">IFERROR(OFFSET(INDIRECT("'Qcount'!A"&amp;MATCH(A31,Qcount!$A$1:$A$65308,0)),3,3,1),IFERROR(OFFSET(INDIRECT("'Spread'!A"&amp;MATCH(A31,Spread!$A$1:$A$65536,0)),-1,9,1),IFERROR(OFFSET(INDIRECT("'Filters'!A"&amp;MATCH(A31,Filters!$A:$A,0)),0,9,1),OFFSET(INDIRECT("'HD'!A"&amp;MATCH(A31,HD!$A:$A,0)),0,9,1))))</f>
        <v>0.11235955056179775</v>
      </c>
      <c r="G31" s="4">
        <v>10</v>
      </c>
      <c r="H31" s="5">
        <f t="shared" ca="1" si="0"/>
        <v>1.1235955056179776</v>
      </c>
      <c r="I31" s="6">
        <f t="shared" ca="1" si="1"/>
        <v>5.0609993355087243E-2</v>
      </c>
    </row>
    <row r="32" spans="1:9" x14ac:dyDescent="0.25">
      <c r="A32" s="4" t="s">
        <v>51</v>
      </c>
      <c r="B32" s="4" t="s">
        <v>13</v>
      </c>
      <c r="C32" s="18" t="s">
        <v>56</v>
      </c>
      <c r="D32" s="4" t="s">
        <v>3</v>
      </c>
      <c r="E32" s="4" t="s">
        <v>60</v>
      </c>
      <c r="F32" s="7">
        <f ca="1">IFERROR(OFFSET(INDIRECT("'Qcount'!A"&amp;MATCH(A32,Qcount!$A$1:$A$65308,0)),3,3,1),IFERROR(OFFSET(INDIRECT("'Spread'!A"&amp;MATCH(A32,Spread!$A$1:$A$65536,0)),-1,9,1),IFERROR(OFFSET(INDIRECT("'Filters'!A"&amp;MATCH(A32,Filters!$A:$A,0)),0,9,1),OFFSET(INDIRECT("'HD'!A"&amp;MATCH(A32,HD!$A:$A,0)),0,9,1))))</f>
        <v>0.6741573033707865</v>
      </c>
      <c r="G32" s="4">
        <v>10</v>
      </c>
      <c r="H32" s="5">
        <f t="shared" ca="1" si="0"/>
        <v>6.7415730337078648</v>
      </c>
      <c r="I32" s="6">
        <f t="shared" ca="1" si="1"/>
        <v>0.82876124373873084</v>
      </c>
    </row>
    <row r="33" spans="1:9" x14ac:dyDescent="0.25">
      <c r="A33" s="4" t="s">
        <v>52</v>
      </c>
      <c r="B33" s="4" t="s">
        <v>13</v>
      </c>
      <c r="C33" s="18" t="s">
        <v>56</v>
      </c>
      <c r="D33" s="4" t="s">
        <v>3</v>
      </c>
      <c r="E33" s="4" t="s">
        <v>60</v>
      </c>
      <c r="F33" s="7">
        <f ca="1">IFERROR(OFFSET(INDIRECT("'Qcount'!A"&amp;MATCH(A33,Qcount!$A$1:$A$65308,0)),3,3,1),IFERROR(OFFSET(INDIRECT("'Spread'!A"&amp;MATCH(A33,Spread!$A$1:$A$65536,0)),-1,9,1),IFERROR(OFFSET(INDIRECT("'Filters'!A"&amp;MATCH(A33,Filters!$A:$A,0)),0,9,1),OFFSET(INDIRECT("'HD'!A"&amp;MATCH(A33,HD!$A:$A,0)),0,9,1))))</f>
        <v>0.11363636363636363</v>
      </c>
      <c r="G33" s="4">
        <v>10</v>
      </c>
      <c r="H33" s="5">
        <f t="shared" ca="1" si="0"/>
        <v>1.1363636363636362</v>
      </c>
      <c r="I33" s="6">
        <f t="shared" ca="1" si="1"/>
        <v>5.5517327849831329E-2</v>
      </c>
    </row>
    <row r="34" spans="1:9" x14ac:dyDescent="0.25">
      <c r="A34" s="4" t="s">
        <v>107</v>
      </c>
      <c r="B34" s="4" t="s">
        <v>13</v>
      </c>
      <c r="C34" s="18" t="s">
        <v>25</v>
      </c>
      <c r="D34" s="4" t="s">
        <v>2</v>
      </c>
      <c r="E34" s="4" t="s">
        <v>59</v>
      </c>
      <c r="F34" s="7">
        <f ca="1">IFERROR(OFFSET(INDIRECT("'Qcount'!A"&amp;MATCH(A34,Qcount!$A$1:$A$65308,0)),3,3,1),IFERROR(OFFSET(INDIRECT("'Spread'!A"&amp;MATCH(A34,Spread!$A$1:$A$65536,0)),-1,9,1),IFERROR(OFFSET(INDIRECT("'Filters'!A"&amp;MATCH(A34,Filters!$A:$A,0)),0,9,1),OFFSET(INDIRECT("'HD'!A"&amp;MATCH(A34,HD!$A:$A,0)),0,9,1))))</f>
        <v>0.1111111111111111</v>
      </c>
      <c r="G34" s="4">
        <v>10</v>
      </c>
      <c r="H34" s="5">
        <f t="shared" ca="1" si="0"/>
        <v>1.1111111111111112</v>
      </c>
      <c r="I34" s="6">
        <f t="shared" ca="1" si="1"/>
        <v>4.5757490560675143E-2</v>
      </c>
    </row>
    <row r="35" spans="1:9" x14ac:dyDescent="0.25">
      <c r="A35" s="4" t="s">
        <v>108</v>
      </c>
      <c r="B35" s="4" t="s">
        <v>13</v>
      </c>
      <c r="C35" s="18" t="s">
        <v>25</v>
      </c>
      <c r="D35" s="4" t="s">
        <v>2</v>
      </c>
      <c r="E35" s="4" t="s">
        <v>60</v>
      </c>
      <c r="F35" s="7">
        <f ca="1">IFERROR(OFFSET(INDIRECT("'Qcount'!A"&amp;MATCH(A35,Qcount!$A$1:$A$65308,0)),3,3,1),IFERROR(OFFSET(INDIRECT("'Spread'!A"&amp;MATCH(A35,Spread!$A$1:$A$65536,0)),-1,9,1),IFERROR(OFFSET(INDIRECT("'Filters'!A"&amp;MATCH(A35,Filters!$A:$A,0)),0,9,1),OFFSET(INDIRECT("'HD'!A"&amp;MATCH(A35,HD!$A:$A,0)),0,9,1))))</f>
        <v>0.10638297872340426</v>
      </c>
      <c r="G35" s="4">
        <v>10</v>
      </c>
      <c r="H35" s="5">
        <f t="shared" ca="1" si="0"/>
        <v>1.0638297872340425</v>
      </c>
      <c r="I35" s="6">
        <f t="shared" ca="1" si="1"/>
        <v>2.6872146400301333E-2</v>
      </c>
    </row>
    <row r="36" spans="1:9" x14ac:dyDescent="0.25">
      <c r="A36" s="4" t="s">
        <v>109</v>
      </c>
      <c r="B36" s="4" t="s">
        <v>13</v>
      </c>
      <c r="C36" s="18" t="s">
        <v>56</v>
      </c>
      <c r="D36" s="4" t="s">
        <v>2</v>
      </c>
      <c r="E36" s="4" t="s">
        <v>59</v>
      </c>
      <c r="F36" s="7">
        <f ca="1">IFERROR(OFFSET(INDIRECT("'Qcount'!A"&amp;MATCH(A36,Qcount!$A$1:$A$65308,0)),3,3,1),IFERROR(OFFSET(INDIRECT("'Spread'!A"&amp;MATCH(A36,Spread!$A$1:$A$65536,0)),-1,9,1),IFERROR(OFFSET(INDIRECT("'Filters'!A"&amp;MATCH(A36,Filters!$A:$A,0)),0,9,1),OFFSET(INDIRECT("'HD'!A"&amp;MATCH(A36,HD!$A:$A,0)),0,9,1))))</f>
        <v>0.1111111111111111</v>
      </c>
      <c r="G36" s="4">
        <v>10</v>
      </c>
      <c r="H36" s="5">
        <f t="shared" ca="1" si="0"/>
        <v>1.1111111111111112</v>
      </c>
      <c r="I36" s="6">
        <f t="shared" ca="1" si="1"/>
        <v>4.5757490560675143E-2</v>
      </c>
    </row>
    <row r="37" spans="1:9" x14ac:dyDescent="0.25">
      <c r="A37" s="4" t="s">
        <v>110</v>
      </c>
      <c r="B37" s="4" t="s">
        <v>13</v>
      </c>
      <c r="C37" s="18" t="s">
        <v>56</v>
      </c>
      <c r="D37" s="4" t="s">
        <v>2</v>
      </c>
      <c r="E37" s="4" t="s">
        <v>60</v>
      </c>
      <c r="F37" s="7">
        <f ca="1">IFERROR(OFFSET(INDIRECT("'Qcount'!A"&amp;MATCH(A37,Qcount!$A$1:$A$65308,0)),3,3,1),IFERROR(OFFSET(INDIRECT("'Spread'!A"&amp;MATCH(A37,Spread!$A$1:$A$65536,0)),-1,9,1),IFERROR(OFFSET(INDIRECT("'Filters'!A"&amp;MATCH(A37,Filters!$A:$A,0)),0,9,1),OFFSET(INDIRECT("'HD'!A"&amp;MATCH(A37,HD!$A:$A,0)),0,9,1))))</f>
        <v>0.11235955056179775</v>
      </c>
      <c r="G37" s="4">
        <v>10</v>
      </c>
      <c r="H37" s="5">
        <f t="shared" ca="1" si="0"/>
        <v>1.1235955056179776</v>
      </c>
      <c r="I37" s="6">
        <f t="shared" ca="1" si="1"/>
        <v>5.0609993355087243E-2</v>
      </c>
    </row>
    <row r="38" spans="1:9" x14ac:dyDescent="0.25">
      <c r="A38" s="4" t="s">
        <v>53</v>
      </c>
      <c r="B38" s="4" t="s">
        <v>13</v>
      </c>
      <c r="C38" s="19" t="s">
        <v>5</v>
      </c>
      <c r="D38" s="20" t="s">
        <v>58</v>
      </c>
      <c r="E38" s="4" t="s">
        <v>5</v>
      </c>
      <c r="F38" s="7">
        <f ca="1">IFERROR(OFFSET(INDIRECT("'Qcount'!A"&amp;MATCH(A38,Qcount!$A$1:$A$65308,0)),3,3,1),IFERROR(OFFSET(INDIRECT("'Spread'!A"&amp;MATCH(A38,Spread!$A$1:$A$65536,0)),-1,9,1),IFERROR(OFFSET(INDIRECT("'Filters'!A"&amp;MATCH(A38,Filters!$A:$A,0)),0,9,1),OFFSET(INDIRECT("'HD'!A"&amp;MATCH(A38,HD!$A:$A,0)),0,9,1))))</f>
        <v>0.1111111111111111</v>
      </c>
      <c r="G38" s="4">
        <v>10</v>
      </c>
      <c r="H38" s="5">
        <f t="shared" ca="1" si="0"/>
        <v>1.1111111111111112</v>
      </c>
      <c r="I38" s="6">
        <f t="shared" ca="1" si="1"/>
        <v>4.5757490560675143E-2</v>
      </c>
    </row>
  </sheetData>
  <phoneticPr fontId="3" type="noConversion"/>
  <pageMargins left="0.7" right="0.7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9"/>
  <sheetViews>
    <sheetView zoomScaleNormal="100" workbookViewId="0">
      <selection sqref="A1:XFD1048576"/>
    </sheetView>
  </sheetViews>
  <sheetFormatPr defaultRowHeight="15" x14ac:dyDescent="0.25"/>
  <cols>
    <col min="1" max="1" width="28.140625" bestFit="1" customWidth="1"/>
  </cols>
  <sheetData>
    <row r="1" spans="1:5" x14ac:dyDescent="0.25">
      <c r="A1" t="s">
        <v>63</v>
      </c>
      <c r="B1" s="23"/>
    </row>
    <row r="2" spans="1:5" x14ac:dyDescent="0.25">
      <c r="A2" t="s">
        <v>64</v>
      </c>
      <c r="B2" t="s">
        <v>65</v>
      </c>
    </row>
    <row r="3" spans="1:5" x14ac:dyDescent="0.25">
      <c r="A3" t="s">
        <v>66</v>
      </c>
      <c r="B3" s="23">
        <v>45505</v>
      </c>
    </row>
    <row r="5" spans="1:5" x14ac:dyDescent="0.25">
      <c r="A5" t="s">
        <v>67</v>
      </c>
      <c r="B5" t="s">
        <v>68</v>
      </c>
      <c r="C5" t="s">
        <v>69</v>
      </c>
      <c r="D5" t="s">
        <v>70</v>
      </c>
      <c r="E5" t="s">
        <v>71</v>
      </c>
    </row>
    <row r="6" spans="1:5" x14ac:dyDescent="0.25">
      <c r="A6" t="s">
        <v>38</v>
      </c>
      <c r="B6">
        <v>56</v>
      </c>
      <c r="C6" s="24">
        <v>0.1</v>
      </c>
      <c r="D6" s="24">
        <v>280000</v>
      </c>
    </row>
    <row r="7" spans="1:5" x14ac:dyDescent="0.25">
      <c r="A7" t="s">
        <v>38</v>
      </c>
      <c r="B7">
        <v>54</v>
      </c>
      <c r="C7" s="24">
        <v>0.1</v>
      </c>
      <c r="D7" s="24">
        <v>270000</v>
      </c>
    </row>
    <row r="8" spans="1:5" x14ac:dyDescent="0.25">
      <c r="A8" t="s">
        <v>38</v>
      </c>
      <c r="B8">
        <v>109</v>
      </c>
      <c r="C8" s="24">
        <v>0.1</v>
      </c>
      <c r="D8" s="24">
        <v>211200</v>
      </c>
    </row>
    <row r="9" spans="1:5" x14ac:dyDescent="0.25">
      <c r="A9" t="s">
        <v>38</v>
      </c>
      <c r="B9" t="s">
        <v>72</v>
      </c>
      <c r="D9" s="24">
        <v>239100</v>
      </c>
      <c r="E9" s="25">
        <f>STDEV(D6:D8)/AVERAGE(D6:D8)</f>
        <v>0.14650321811295741</v>
      </c>
    </row>
    <row r="10" spans="1:5" x14ac:dyDescent="0.25">
      <c r="A10" t="s">
        <v>39</v>
      </c>
      <c r="B10">
        <v>49</v>
      </c>
      <c r="C10" s="24">
        <v>0.1</v>
      </c>
      <c r="D10" s="24">
        <v>245000</v>
      </c>
    </row>
    <row r="11" spans="1:5" x14ac:dyDescent="0.25">
      <c r="A11" t="s">
        <v>39</v>
      </c>
      <c r="B11">
        <v>53</v>
      </c>
      <c r="C11" s="24">
        <v>0.1</v>
      </c>
      <c r="D11" s="24">
        <v>265000</v>
      </c>
    </row>
    <row r="12" spans="1:5" x14ac:dyDescent="0.25">
      <c r="A12" t="s">
        <v>39</v>
      </c>
      <c r="B12">
        <v>45</v>
      </c>
      <c r="C12" s="24">
        <v>0.1</v>
      </c>
      <c r="D12" s="24">
        <v>225000</v>
      </c>
    </row>
    <row r="13" spans="1:5" x14ac:dyDescent="0.25">
      <c r="A13" t="s">
        <v>39</v>
      </c>
      <c r="B13" t="s">
        <v>72</v>
      </c>
      <c r="D13" s="24">
        <v>245000</v>
      </c>
      <c r="E13" s="25">
        <f t="shared" ref="E13" si="0">STDEV(D10:D12)/AVERAGE(D10:D12)</f>
        <v>8.1632653061224483E-2</v>
      </c>
    </row>
    <row r="14" spans="1:5" x14ac:dyDescent="0.25">
      <c r="A14" t="s">
        <v>40</v>
      </c>
      <c r="B14">
        <v>43</v>
      </c>
      <c r="C14" s="24">
        <v>0.1</v>
      </c>
      <c r="D14" s="24">
        <v>215000</v>
      </c>
    </row>
    <row r="15" spans="1:5" x14ac:dyDescent="0.25">
      <c r="A15" t="s">
        <v>40</v>
      </c>
      <c r="B15">
        <v>46</v>
      </c>
      <c r="C15" s="24">
        <v>0.1</v>
      </c>
      <c r="D15" s="24">
        <v>230000</v>
      </c>
    </row>
    <row r="16" spans="1:5" x14ac:dyDescent="0.25">
      <c r="A16" t="s">
        <v>40</v>
      </c>
      <c r="B16">
        <v>53</v>
      </c>
      <c r="C16" s="24">
        <v>0.1</v>
      </c>
      <c r="D16" s="24">
        <v>265000</v>
      </c>
    </row>
    <row r="17" spans="1:5" x14ac:dyDescent="0.25">
      <c r="A17" t="s">
        <v>40</v>
      </c>
      <c r="B17" t="s">
        <v>72</v>
      </c>
      <c r="D17" s="24">
        <v>236700</v>
      </c>
      <c r="E17" s="25">
        <f t="shared" ref="E17" si="1">STDEV(D14:D16)/AVERAGE(D14:D16)</f>
        <v>0.10841411491789193</v>
      </c>
    </row>
    <row r="18" spans="1:5" x14ac:dyDescent="0.25">
      <c r="A18" t="s">
        <v>41</v>
      </c>
      <c r="B18">
        <v>33</v>
      </c>
      <c r="C18" s="24">
        <v>0.1</v>
      </c>
      <c r="D18" s="24">
        <v>165000</v>
      </c>
    </row>
    <row r="19" spans="1:5" x14ac:dyDescent="0.25">
      <c r="A19" t="s">
        <v>41</v>
      </c>
      <c r="B19">
        <v>46</v>
      </c>
      <c r="C19" s="24">
        <v>0.1</v>
      </c>
      <c r="D19" s="24">
        <v>230000</v>
      </c>
    </row>
    <row r="20" spans="1:5" x14ac:dyDescent="0.25">
      <c r="A20" t="s">
        <v>41</v>
      </c>
      <c r="B20">
        <v>100</v>
      </c>
      <c r="C20" s="24">
        <v>0.1</v>
      </c>
      <c r="D20" s="24">
        <v>193800</v>
      </c>
    </row>
    <row r="21" spans="1:5" x14ac:dyDescent="0.25">
      <c r="A21" t="s">
        <v>41</v>
      </c>
      <c r="B21" t="s">
        <v>72</v>
      </c>
      <c r="D21" s="24">
        <v>195400</v>
      </c>
      <c r="E21" s="25">
        <f t="shared" ref="E21" si="2">STDEV(D18:D20)/AVERAGE(D18:D20)</f>
        <v>0.16594834985301632</v>
      </c>
    </row>
    <row r="22" spans="1:5" x14ac:dyDescent="0.25">
      <c r="A22" t="s">
        <v>42</v>
      </c>
      <c r="B22">
        <v>45</v>
      </c>
      <c r="C22" s="24">
        <v>0.1</v>
      </c>
      <c r="D22" s="24">
        <v>225000</v>
      </c>
    </row>
    <row r="23" spans="1:5" x14ac:dyDescent="0.25">
      <c r="A23" t="s">
        <v>42</v>
      </c>
      <c r="B23">
        <v>49</v>
      </c>
      <c r="C23" s="24">
        <v>0.1</v>
      </c>
      <c r="D23" s="24">
        <v>245000</v>
      </c>
    </row>
    <row r="24" spans="1:5" x14ac:dyDescent="0.25">
      <c r="A24" t="s">
        <v>42</v>
      </c>
      <c r="B24">
        <v>42</v>
      </c>
      <c r="C24" s="24">
        <v>0.1</v>
      </c>
      <c r="D24" s="24">
        <v>210000</v>
      </c>
    </row>
    <row r="25" spans="1:5" x14ac:dyDescent="0.25">
      <c r="A25" t="s">
        <v>42</v>
      </c>
      <c r="B25" t="s">
        <v>72</v>
      </c>
      <c r="D25" s="24">
        <v>226700</v>
      </c>
      <c r="E25" s="25">
        <f t="shared" ref="E25" si="3">STDEV(D22:D24)/AVERAGE(D22:D24)</f>
        <v>7.7468042300387785E-2</v>
      </c>
    </row>
    <row r="26" spans="1:5" x14ac:dyDescent="0.25">
      <c r="A26" t="s">
        <v>43</v>
      </c>
      <c r="B26">
        <v>52</v>
      </c>
      <c r="C26" s="24">
        <v>0.1</v>
      </c>
      <c r="D26" s="24">
        <v>260000</v>
      </c>
    </row>
    <row r="27" spans="1:5" x14ac:dyDescent="0.25">
      <c r="A27" t="s">
        <v>43</v>
      </c>
      <c r="B27">
        <v>60</v>
      </c>
      <c r="C27" s="24">
        <v>0.1</v>
      </c>
      <c r="D27" s="24">
        <v>300000</v>
      </c>
    </row>
    <row r="28" spans="1:5" x14ac:dyDescent="0.25">
      <c r="A28" t="s">
        <v>43</v>
      </c>
      <c r="B28">
        <v>108</v>
      </c>
      <c r="C28" s="24">
        <v>0.1</v>
      </c>
      <c r="D28" s="24">
        <v>209300</v>
      </c>
    </row>
    <row r="29" spans="1:5" x14ac:dyDescent="0.25">
      <c r="A29" t="s">
        <v>43</v>
      </c>
      <c r="B29" t="s">
        <v>72</v>
      </c>
      <c r="D29" s="24">
        <v>240200</v>
      </c>
      <c r="E29" s="25">
        <f t="shared" ref="E29" si="4">STDEV(D26:D28)/AVERAGE(D26:D28)</f>
        <v>0.17725881733102716</v>
      </c>
    </row>
    <row r="30" spans="1:5" x14ac:dyDescent="0.25">
      <c r="A30" t="s">
        <v>47</v>
      </c>
      <c r="B30">
        <v>53</v>
      </c>
      <c r="C30" s="24">
        <v>0.1</v>
      </c>
      <c r="D30" s="24">
        <v>265000</v>
      </c>
    </row>
    <row r="31" spans="1:5" x14ac:dyDescent="0.25">
      <c r="A31" t="s">
        <v>47</v>
      </c>
      <c r="B31">
        <v>49</v>
      </c>
      <c r="C31" s="24">
        <v>0.1</v>
      </c>
      <c r="D31" s="24">
        <v>245000</v>
      </c>
    </row>
    <row r="32" spans="1:5" x14ac:dyDescent="0.25">
      <c r="A32" t="s">
        <v>47</v>
      </c>
      <c r="B32">
        <v>47</v>
      </c>
      <c r="C32" s="24">
        <v>0.1</v>
      </c>
      <c r="D32" s="24">
        <v>235000</v>
      </c>
    </row>
    <row r="33" spans="1:5" x14ac:dyDescent="0.25">
      <c r="A33" t="s">
        <v>47</v>
      </c>
      <c r="B33" t="s">
        <v>72</v>
      </c>
      <c r="D33" s="24">
        <v>248300</v>
      </c>
      <c r="E33" s="25">
        <f t="shared" ref="E33" si="5">STDEV(D30:D32)/AVERAGE(D30:D32)</f>
        <v>6.1511083153769658E-2</v>
      </c>
    </row>
    <row r="34" spans="1:5" x14ac:dyDescent="0.25">
      <c r="A34" t="s">
        <v>48</v>
      </c>
      <c r="B34">
        <v>37</v>
      </c>
      <c r="C34" s="24">
        <v>0.1</v>
      </c>
      <c r="D34" s="24">
        <v>185000</v>
      </c>
    </row>
    <row r="35" spans="1:5" x14ac:dyDescent="0.25">
      <c r="A35" t="s">
        <v>48</v>
      </c>
      <c r="B35">
        <v>48</v>
      </c>
      <c r="C35" s="24">
        <v>0.1</v>
      </c>
      <c r="D35" s="24">
        <v>240000</v>
      </c>
    </row>
    <row r="36" spans="1:5" x14ac:dyDescent="0.25">
      <c r="A36" t="s">
        <v>48</v>
      </c>
      <c r="B36">
        <v>44</v>
      </c>
      <c r="C36" s="24">
        <v>0.1</v>
      </c>
      <c r="D36" s="24">
        <v>220000</v>
      </c>
    </row>
    <row r="37" spans="1:5" x14ac:dyDescent="0.25">
      <c r="A37" t="s">
        <v>48</v>
      </c>
      <c r="B37" t="s">
        <v>72</v>
      </c>
      <c r="D37" s="24">
        <v>215000</v>
      </c>
      <c r="E37" s="25">
        <f t="shared" ref="E37" si="6">STDEV(D34:D36)/AVERAGE(D34:D36)</f>
        <v>0.12948289215883771</v>
      </c>
    </row>
    <row r="38" spans="1:5" x14ac:dyDescent="0.25">
      <c r="A38" t="s">
        <v>49</v>
      </c>
      <c r="B38">
        <v>61</v>
      </c>
      <c r="C38" s="24">
        <v>0.1</v>
      </c>
      <c r="D38" s="24">
        <v>305000</v>
      </c>
    </row>
    <row r="39" spans="1:5" x14ac:dyDescent="0.25">
      <c r="A39" t="s">
        <v>49</v>
      </c>
      <c r="B39">
        <v>119</v>
      </c>
      <c r="C39" s="24">
        <v>0.1</v>
      </c>
      <c r="D39" s="24">
        <v>230600</v>
      </c>
    </row>
    <row r="40" spans="1:5" x14ac:dyDescent="0.25">
      <c r="A40" t="s">
        <v>49</v>
      </c>
      <c r="B40">
        <v>59</v>
      </c>
      <c r="C40" s="24">
        <v>0.1</v>
      </c>
      <c r="D40" s="24">
        <v>295000</v>
      </c>
    </row>
    <row r="41" spans="1:5" x14ac:dyDescent="0.25">
      <c r="A41" t="s">
        <v>49</v>
      </c>
      <c r="B41" t="s">
        <v>72</v>
      </c>
      <c r="D41" s="24">
        <v>260900</v>
      </c>
      <c r="E41" s="25">
        <f t="shared" ref="E41" si="7">STDEV(D38:D40)/AVERAGE(D38:D40)</f>
        <v>0.14584230326265529</v>
      </c>
    </row>
    <row r="42" spans="1:5" x14ac:dyDescent="0.25">
      <c r="A42" t="s">
        <v>55</v>
      </c>
      <c r="B42">
        <v>49</v>
      </c>
      <c r="C42" s="24">
        <v>0.1</v>
      </c>
      <c r="D42" s="24">
        <v>245000</v>
      </c>
    </row>
    <row r="43" spans="1:5" x14ac:dyDescent="0.25">
      <c r="A43" t="s">
        <v>55</v>
      </c>
      <c r="B43">
        <v>42</v>
      </c>
      <c r="C43" s="24">
        <v>0.1</v>
      </c>
      <c r="D43" s="24">
        <v>210000</v>
      </c>
    </row>
    <row r="44" spans="1:5" x14ac:dyDescent="0.25">
      <c r="A44" t="s">
        <v>55</v>
      </c>
      <c r="B44">
        <v>68</v>
      </c>
      <c r="C44" s="24">
        <v>0.1</v>
      </c>
      <c r="D44" s="24">
        <v>340000</v>
      </c>
    </row>
    <row r="45" spans="1:5" x14ac:dyDescent="0.25">
      <c r="A45" t="s">
        <v>55</v>
      </c>
      <c r="B45" t="s">
        <v>72</v>
      </c>
      <c r="D45" s="24">
        <v>265000</v>
      </c>
      <c r="E45" s="25">
        <f t="shared" ref="E45" si="8">STDEV(D42:D44)/AVERAGE(D42:D44)</f>
        <v>0.25384196315233415</v>
      </c>
    </row>
    <row r="46" spans="1:5" x14ac:dyDescent="0.25">
      <c r="A46" t="s">
        <v>73</v>
      </c>
      <c r="B46">
        <v>0</v>
      </c>
      <c r="C46">
        <v>1</v>
      </c>
      <c r="D46" s="24">
        <v>0</v>
      </c>
    </row>
    <row r="47" spans="1:5" x14ac:dyDescent="0.25">
      <c r="A47" t="s">
        <v>73</v>
      </c>
      <c r="B47">
        <v>0</v>
      </c>
      <c r="C47">
        <v>1</v>
      </c>
      <c r="D47" s="24">
        <v>0</v>
      </c>
    </row>
    <row r="48" spans="1:5" x14ac:dyDescent="0.25">
      <c r="A48" t="s">
        <v>73</v>
      </c>
      <c r="B48">
        <v>0</v>
      </c>
      <c r="C48">
        <v>1</v>
      </c>
      <c r="D48" s="24">
        <v>0</v>
      </c>
    </row>
    <row r="49" spans="1:5" x14ac:dyDescent="0.25">
      <c r="A49" t="s">
        <v>73</v>
      </c>
      <c r="B49" t="s">
        <v>72</v>
      </c>
      <c r="D49" s="24">
        <v>0</v>
      </c>
      <c r="E49" s="25" t="e">
        <f t="shared" ref="E49" si="9">STDEV(D46:D48)/AVERAGE(D46:D48)</f>
        <v>#DIV/0!</v>
      </c>
    </row>
    <row r="50" spans="1:5" x14ac:dyDescent="0.25">
      <c r="A50" t="s">
        <v>22</v>
      </c>
      <c r="B50">
        <v>49</v>
      </c>
      <c r="C50" s="24">
        <v>0.1</v>
      </c>
      <c r="D50" s="24">
        <v>48320</v>
      </c>
    </row>
    <row r="51" spans="1:5" x14ac:dyDescent="0.25">
      <c r="A51" t="s">
        <v>22</v>
      </c>
      <c r="B51">
        <v>73</v>
      </c>
      <c r="C51" s="24">
        <v>0.1</v>
      </c>
      <c r="D51" s="24">
        <v>71990</v>
      </c>
    </row>
    <row r="52" spans="1:5" x14ac:dyDescent="0.25">
      <c r="A52" t="s">
        <v>22</v>
      </c>
      <c r="B52">
        <v>54</v>
      </c>
      <c r="C52" s="24">
        <v>0.1</v>
      </c>
      <c r="D52" s="24">
        <v>53250</v>
      </c>
    </row>
    <row r="53" spans="1:5" x14ac:dyDescent="0.25">
      <c r="A53" t="s">
        <v>22</v>
      </c>
      <c r="B53" t="s">
        <v>72</v>
      </c>
      <c r="D53" s="24">
        <v>57860</v>
      </c>
      <c r="E53" s="25">
        <f t="shared" ref="E53" si="10">STDEV(D50:D52)/AVERAGE(D50:D52)</f>
        <v>0.21586317045291367</v>
      </c>
    </row>
    <row r="54" spans="1:5" x14ac:dyDescent="0.25">
      <c r="A54" t="s">
        <v>23</v>
      </c>
      <c r="B54">
        <v>66</v>
      </c>
      <c r="C54" s="24">
        <v>0.1</v>
      </c>
      <c r="D54" s="24">
        <v>65090</v>
      </c>
    </row>
    <row r="55" spans="1:5" x14ac:dyDescent="0.25">
      <c r="A55" t="s">
        <v>23</v>
      </c>
      <c r="B55">
        <v>45</v>
      </c>
      <c r="C55" s="24">
        <v>0.1</v>
      </c>
      <c r="D55" s="24">
        <v>44380</v>
      </c>
    </row>
    <row r="56" spans="1:5" x14ac:dyDescent="0.25">
      <c r="A56" t="s">
        <v>23</v>
      </c>
      <c r="B56">
        <v>50</v>
      </c>
      <c r="C56" s="24">
        <v>0.1</v>
      </c>
      <c r="D56" s="24">
        <v>49310</v>
      </c>
    </row>
    <row r="57" spans="1:5" x14ac:dyDescent="0.25">
      <c r="A57" t="s">
        <v>23</v>
      </c>
      <c r="B57" t="s">
        <v>72</v>
      </c>
      <c r="D57" s="24">
        <v>52930</v>
      </c>
      <c r="E57" s="25">
        <f t="shared" ref="E57" si="11">STDEV(D54:D56)/AVERAGE(D54:D56)</f>
        <v>0.20440222792225846</v>
      </c>
    </row>
    <row r="58" spans="1:5" x14ac:dyDescent="0.25">
      <c r="A58" t="s">
        <v>24</v>
      </c>
      <c r="B58">
        <v>60</v>
      </c>
      <c r="C58" s="24">
        <v>0.1</v>
      </c>
      <c r="D58" s="24">
        <v>59170</v>
      </c>
    </row>
    <row r="59" spans="1:5" x14ac:dyDescent="0.25">
      <c r="A59" t="s">
        <v>24</v>
      </c>
      <c r="B59">
        <v>60</v>
      </c>
      <c r="C59" s="24">
        <v>0.1</v>
      </c>
      <c r="D59" s="24">
        <v>59170</v>
      </c>
    </row>
    <row r="60" spans="1:5" x14ac:dyDescent="0.25">
      <c r="A60" t="s">
        <v>24</v>
      </c>
      <c r="B60">
        <v>31</v>
      </c>
      <c r="C60" s="24">
        <v>0.1</v>
      </c>
      <c r="D60" s="24">
        <v>60080</v>
      </c>
    </row>
    <row r="61" spans="1:5" x14ac:dyDescent="0.25">
      <c r="A61" t="s">
        <v>24</v>
      </c>
      <c r="B61" t="s">
        <v>72</v>
      </c>
      <c r="D61" s="24">
        <v>59360</v>
      </c>
      <c r="E61" s="25">
        <f t="shared" ref="E61" si="12">STDEV(D58:D60)/AVERAGE(D58:D60)</f>
        <v>8.8340221661679097E-3</v>
      </c>
    </row>
    <row r="62" spans="1:5" x14ac:dyDescent="0.25">
      <c r="A62" t="s">
        <v>54</v>
      </c>
      <c r="B62">
        <v>42</v>
      </c>
      <c r="C62" s="24">
        <v>0.1</v>
      </c>
      <c r="D62" s="24">
        <v>81400</v>
      </c>
    </row>
    <row r="63" spans="1:5" x14ac:dyDescent="0.25">
      <c r="A63" t="s">
        <v>54</v>
      </c>
      <c r="B63">
        <v>53</v>
      </c>
      <c r="C63" s="24">
        <v>0.1</v>
      </c>
      <c r="D63" s="24">
        <v>52270</v>
      </c>
    </row>
    <row r="64" spans="1:5" x14ac:dyDescent="0.25">
      <c r="A64" t="s">
        <v>54</v>
      </c>
      <c r="B64">
        <v>55</v>
      </c>
      <c r="C64" s="24">
        <v>0.1</v>
      </c>
      <c r="D64" s="24">
        <v>54240</v>
      </c>
    </row>
    <row r="65" spans="1:5" x14ac:dyDescent="0.25">
      <c r="A65" t="s">
        <v>54</v>
      </c>
      <c r="B65" t="s">
        <v>72</v>
      </c>
      <c r="D65" s="24">
        <v>58960</v>
      </c>
      <c r="E65" s="25">
        <f t="shared" ref="E65" si="13">STDEV(D62:D64)/AVERAGE(D62:D64)</f>
        <v>0.2599012810141037</v>
      </c>
    </row>
    <row r="66" spans="1:5" x14ac:dyDescent="0.25">
      <c r="A66" t="s">
        <v>26</v>
      </c>
      <c r="B66">
        <v>52</v>
      </c>
      <c r="C66" s="24">
        <v>0.1</v>
      </c>
      <c r="D66" s="24">
        <v>51280</v>
      </c>
    </row>
    <row r="67" spans="1:5" x14ac:dyDescent="0.25">
      <c r="A67" t="s">
        <v>26</v>
      </c>
      <c r="B67">
        <v>49</v>
      </c>
      <c r="C67" s="24">
        <v>0.1</v>
      </c>
      <c r="D67" s="24">
        <v>48320</v>
      </c>
    </row>
    <row r="68" spans="1:5" x14ac:dyDescent="0.25">
      <c r="A68" t="s">
        <v>26</v>
      </c>
      <c r="B68">
        <v>73</v>
      </c>
      <c r="C68" s="24">
        <v>0.1</v>
      </c>
      <c r="D68" s="24">
        <v>40560</v>
      </c>
    </row>
    <row r="69" spans="1:5" x14ac:dyDescent="0.25">
      <c r="A69" t="s">
        <v>26</v>
      </c>
      <c r="B69" t="s">
        <v>72</v>
      </c>
      <c r="D69" s="24">
        <v>45450</v>
      </c>
      <c r="E69" s="25">
        <f t="shared" ref="E69" si="14">STDEV(D66:D68)/AVERAGE(D66:D68)</f>
        <v>0.11849760463558875</v>
      </c>
    </row>
    <row r="70" spans="1:5" x14ac:dyDescent="0.25">
      <c r="A70" t="s">
        <v>27</v>
      </c>
      <c r="B70">
        <v>58</v>
      </c>
      <c r="C70" s="24">
        <v>0.1</v>
      </c>
      <c r="D70" s="24">
        <v>57200</v>
      </c>
    </row>
    <row r="71" spans="1:5" x14ac:dyDescent="0.25">
      <c r="A71" t="s">
        <v>27</v>
      </c>
      <c r="B71">
        <v>49</v>
      </c>
      <c r="C71" s="24">
        <v>0.1</v>
      </c>
      <c r="D71" s="24">
        <v>48320</v>
      </c>
    </row>
    <row r="72" spans="1:5" x14ac:dyDescent="0.25">
      <c r="A72" t="s">
        <v>27</v>
      </c>
      <c r="B72">
        <v>46</v>
      </c>
      <c r="C72" s="24">
        <v>0.1</v>
      </c>
      <c r="D72" s="24">
        <v>45360</v>
      </c>
    </row>
    <row r="73" spans="1:5" x14ac:dyDescent="0.25">
      <c r="A73" t="s">
        <v>27</v>
      </c>
      <c r="B73" t="s">
        <v>72</v>
      </c>
      <c r="D73" s="24">
        <v>50300</v>
      </c>
      <c r="E73" s="25">
        <f t="shared" ref="E73" si="15">STDEV(D70:D72)/AVERAGE(D70:D72)</f>
        <v>0.122515867412906</v>
      </c>
    </row>
    <row r="74" spans="1:5" x14ac:dyDescent="0.25">
      <c r="A74" t="s">
        <v>28</v>
      </c>
      <c r="B74">
        <v>46</v>
      </c>
      <c r="C74" s="24">
        <v>0.1</v>
      </c>
      <c r="D74" s="24">
        <v>45360</v>
      </c>
    </row>
    <row r="75" spans="1:5" x14ac:dyDescent="0.25">
      <c r="A75" t="s">
        <v>28</v>
      </c>
      <c r="B75">
        <v>75</v>
      </c>
      <c r="C75" s="24">
        <v>0.1</v>
      </c>
      <c r="D75" s="24">
        <v>41670</v>
      </c>
    </row>
    <row r="76" spans="1:5" x14ac:dyDescent="0.25">
      <c r="A76" t="s">
        <v>28</v>
      </c>
      <c r="B76">
        <v>47</v>
      </c>
      <c r="C76" s="24">
        <v>0.1</v>
      </c>
      <c r="D76" s="24">
        <v>46350</v>
      </c>
    </row>
    <row r="77" spans="1:5" x14ac:dyDescent="0.25">
      <c r="A77" t="s">
        <v>28</v>
      </c>
      <c r="B77" t="s">
        <v>72</v>
      </c>
      <c r="D77" s="24">
        <v>43890</v>
      </c>
      <c r="E77" s="25">
        <f t="shared" ref="E77" si="16">STDEV(D74:D76)/AVERAGE(D74:D76)</f>
        <v>5.5474451846334906E-2</v>
      </c>
    </row>
    <row r="78" spans="1:5" x14ac:dyDescent="0.25">
      <c r="A78" t="s">
        <v>32</v>
      </c>
      <c r="B78">
        <v>53</v>
      </c>
      <c r="C78" s="24">
        <v>0.1</v>
      </c>
      <c r="D78" s="24">
        <v>52270</v>
      </c>
    </row>
    <row r="79" spans="1:5" x14ac:dyDescent="0.25">
      <c r="A79" t="s">
        <v>32</v>
      </c>
      <c r="B79">
        <v>46</v>
      </c>
      <c r="C79" s="24">
        <v>0.1</v>
      </c>
      <c r="D79" s="24">
        <v>45360</v>
      </c>
    </row>
    <row r="80" spans="1:5" x14ac:dyDescent="0.25">
      <c r="A80" t="s">
        <v>32</v>
      </c>
      <c r="B80">
        <v>49</v>
      </c>
      <c r="C80" s="24">
        <v>0.1</v>
      </c>
      <c r="D80" s="24">
        <v>48320</v>
      </c>
    </row>
    <row r="81" spans="1:5" x14ac:dyDescent="0.25">
      <c r="A81" t="s">
        <v>32</v>
      </c>
      <c r="B81" t="s">
        <v>72</v>
      </c>
      <c r="D81" s="24">
        <v>48650</v>
      </c>
      <c r="E81" s="25">
        <f t="shared" ref="E81" si="17">STDEV(D78:D80)/AVERAGE(D78:D80)</f>
        <v>7.1260013914398498E-2</v>
      </c>
    </row>
    <row r="82" spans="1:5" x14ac:dyDescent="0.25">
      <c r="A82" t="s">
        <v>33</v>
      </c>
      <c r="B82">
        <v>58</v>
      </c>
      <c r="C82" s="24">
        <v>0.1</v>
      </c>
      <c r="D82" s="24">
        <v>57200</v>
      </c>
    </row>
    <row r="83" spans="1:5" x14ac:dyDescent="0.25">
      <c r="A83" t="s">
        <v>33</v>
      </c>
      <c r="B83">
        <v>60</v>
      </c>
      <c r="C83" s="24">
        <v>0.1</v>
      </c>
      <c r="D83" s="24">
        <v>59170</v>
      </c>
    </row>
    <row r="84" spans="1:5" x14ac:dyDescent="0.25">
      <c r="A84" t="s">
        <v>33</v>
      </c>
      <c r="B84">
        <v>50</v>
      </c>
      <c r="C84" s="24">
        <v>0.1</v>
      </c>
      <c r="D84" s="24">
        <v>49310</v>
      </c>
    </row>
    <row r="85" spans="1:5" x14ac:dyDescent="0.25">
      <c r="A85" t="s">
        <v>33</v>
      </c>
      <c r="B85" t="s">
        <v>72</v>
      </c>
      <c r="D85" s="24">
        <v>55230</v>
      </c>
      <c r="E85" s="25">
        <f t="shared" ref="E85" si="18">STDEV(D82:D84)/AVERAGE(D82:D84)</f>
        <v>9.447971385751007E-2</v>
      </c>
    </row>
    <row r="86" spans="1:5" x14ac:dyDescent="0.25">
      <c r="A86" t="s">
        <v>34</v>
      </c>
      <c r="B86">
        <v>45</v>
      </c>
      <c r="C86" s="24">
        <v>0.1</v>
      </c>
      <c r="D86" s="24">
        <v>44380</v>
      </c>
    </row>
    <row r="87" spans="1:5" x14ac:dyDescent="0.25">
      <c r="A87" t="s">
        <v>34</v>
      </c>
      <c r="B87">
        <v>48</v>
      </c>
      <c r="C87" s="24">
        <v>0.1</v>
      </c>
      <c r="D87" s="24">
        <v>47340</v>
      </c>
    </row>
    <row r="88" spans="1:5" x14ac:dyDescent="0.25">
      <c r="A88" t="s">
        <v>34</v>
      </c>
      <c r="B88">
        <v>48</v>
      </c>
      <c r="C88" s="24">
        <v>0.1</v>
      </c>
      <c r="D88" s="24">
        <v>47340</v>
      </c>
    </row>
    <row r="89" spans="1:5" x14ac:dyDescent="0.25">
      <c r="A89" t="s">
        <v>34</v>
      </c>
      <c r="B89" t="s">
        <v>72</v>
      </c>
      <c r="D89" s="24">
        <v>46350</v>
      </c>
      <c r="E89" s="25">
        <f t="shared" ref="E89" si="19">STDEV(D86:D88)/AVERAGE(D86:D88)</f>
        <v>3.6868045379000985E-2</v>
      </c>
    </row>
  </sheetData>
  <sortState xmlns:xlrd2="http://schemas.microsoft.com/office/spreadsheetml/2017/richdata2" ref="A6:E65">
    <sortCondition ref="A6"/>
  </sortState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21"/>
  <sheetViews>
    <sheetView tabSelected="1" topLeftCell="A21" zoomScaleNormal="100" workbookViewId="0">
      <selection activeCell="A62" sqref="A62:B64"/>
    </sheetView>
  </sheetViews>
  <sheetFormatPr defaultRowHeight="15" x14ac:dyDescent="0.25"/>
  <cols>
    <col min="1" max="1" width="24.42578125" customWidth="1"/>
    <col min="2" max="2" width="11.5703125" customWidth="1"/>
    <col min="3" max="3" width="10" customWidth="1"/>
    <col min="4" max="4" width="11.28515625" customWidth="1"/>
    <col min="5" max="5" width="8.42578125" customWidth="1"/>
    <col min="6" max="6" width="8.140625" customWidth="1"/>
    <col min="7" max="7" width="8.5703125" customWidth="1"/>
    <col min="8" max="8" width="5.42578125" customWidth="1"/>
    <col min="9" max="9" width="4.140625" customWidth="1"/>
    <col min="11" max="11" width="14.28515625" bestFit="1" customWidth="1"/>
  </cols>
  <sheetData>
    <row r="1" spans="1:11" x14ac:dyDescent="0.25">
      <c r="A1" t="s">
        <v>74</v>
      </c>
      <c r="G1" s="26" t="s">
        <v>75</v>
      </c>
      <c r="H1" s="27">
        <v>2</v>
      </c>
    </row>
    <row r="2" spans="1:11" x14ac:dyDescent="0.25">
      <c r="A2" s="118" t="s">
        <v>76</v>
      </c>
      <c r="B2" s="119"/>
      <c r="C2" s="119"/>
      <c r="D2" s="119"/>
      <c r="E2" s="119"/>
      <c r="F2" s="119"/>
      <c r="G2" s="119"/>
      <c r="H2" s="119"/>
      <c r="I2" s="120"/>
    </row>
    <row r="3" spans="1:11" x14ac:dyDescent="0.25">
      <c r="A3" s="113" t="s">
        <v>77</v>
      </c>
      <c r="B3" s="113"/>
      <c r="C3" s="121" t="s">
        <v>78</v>
      </c>
      <c r="D3" s="122"/>
      <c r="E3" s="122"/>
      <c r="F3" s="28" t="s">
        <v>79</v>
      </c>
      <c r="G3" s="123">
        <v>45504</v>
      </c>
      <c r="H3" s="124"/>
      <c r="I3" s="124"/>
    </row>
    <row r="4" spans="1:11" ht="12.75" customHeight="1" x14ac:dyDescent="0.25">
      <c r="A4" s="113" t="s">
        <v>80</v>
      </c>
      <c r="B4" s="113"/>
      <c r="C4" s="110" t="s">
        <v>81</v>
      </c>
      <c r="D4" s="125"/>
      <c r="E4" s="125"/>
      <c r="F4" s="113" t="s">
        <v>82</v>
      </c>
      <c r="G4" s="126" t="s">
        <v>83</v>
      </c>
      <c r="H4" s="127"/>
      <c r="I4" s="128"/>
    </row>
    <row r="5" spans="1:11" ht="12.75" customHeight="1" x14ac:dyDescent="0.25">
      <c r="A5" s="113" t="s">
        <v>84</v>
      </c>
      <c r="B5" s="113"/>
      <c r="C5" s="110" t="s">
        <v>81</v>
      </c>
      <c r="D5" s="125"/>
      <c r="E5" s="125"/>
      <c r="F5" s="113"/>
      <c r="G5" s="129"/>
      <c r="H5" s="130"/>
      <c r="I5" s="131"/>
    </row>
    <row r="6" spans="1:11" x14ac:dyDescent="0.25">
      <c r="A6" s="108" t="s">
        <v>85</v>
      </c>
      <c r="B6" s="109"/>
      <c r="C6" s="110" t="s">
        <v>86</v>
      </c>
      <c r="D6" s="111"/>
      <c r="E6" s="112"/>
      <c r="F6" s="113"/>
      <c r="G6" s="129"/>
      <c r="H6" s="130"/>
      <c r="I6" s="131"/>
    </row>
    <row r="7" spans="1:11" x14ac:dyDescent="0.25">
      <c r="A7" s="113" t="s">
        <v>87</v>
      </c>
      <c r="B7" s="113"/>
      <c r="C7" s="110" t="s">
        <v>113</v>
      </c>
      <c r="D7" s="111"/>
      <c r="E7" s="112"/>
      <c r="F7" s="113"/>
      <c r="G7" s="129"/>
      <c r="H7" s="130"/>
      <c r="I7" s="131"/>
    </row>
    <row r="8" spans="1:11" x14ac:dyDescent="0.25">
      <c r="A8" s="114" t="s">
        <v>88</v>
      </c>
      <c r="B8" s="114"/>
      <c r="C8" s="114"/>
      <c r="D8" s="114"/>
      <c r="E8" s="115"/>
      <c r="F8" s="113"/>
      <c r="G8" s="132"/>
      <c r="H8" s="133"/>
      <c r="I8" s="134"/>
    </row>
    <row r="9" spans="1:11" x14ac:dyDescent="0.25">
      <c r="A9" s="29" t="s">
        <v>89</v>
      </c>
      <c r="B9" s="30" t="s">
        <v>90</v>
      </c>
      <c r="C9" s="31" t="s">
        <v>19</v>
      </c>
      <c r="D9" s="116" t="s">
        <v>91</v>
      </c>
      <c r="E9" s="117"/>
      <c r="F9" s="99" t="s">
        <v>92</v>
      </c>
      <c r="G9" s="100"/>
      <c r="H9" s="101" t="s">
        <v>93</v>
      </c>
      <c r="I9" s="101"/>
    </row>
    <row r="10" spans="1:11" x14ac:dyDescent="0.25">
      <c r="A10" s="32" t="s">
        <v>94</v>
      </c>
      <c r="B10" s="33" t="s">
        <v>95</v>
      </c>
      <c r="C10" s="4"/>
      <c r="D10" s="34" t="s">
        <v>96</v>
      </c>
      <c r="E10" s="35" t="s">
        <v>97</v>
      </c>
      <c r="F10" s="4" t="s">
        <v>98</v>
      </c>
      <c r="G10" s="4"/>
      <c r="H10" s="102"/>
      <c r="I10" s="102"/>
    </row>
    <row r="11" spans="1:11" ht="18" x14ac:dyDescent="0.25">
      <c r="A11" s="36"/>
      <c r="B11" s="37"/>
      <c r="C11" s="103" t="s">
        <v>99</v>
      </c>
      <c r="D11" s="103"/>
      <c r="E11" s="103"/>
      <c r="F11" s="104" t="s">
        <v>100</v>
      </c>
      <c r="G11" s="104"/>
      <c r="H11" s="104"/>
      <c r="I11" s="104"/>
    </row>
    <row r="12" spans="1:11" ht="33" customHeight="1" thickBot="1" x14ac:dyDescent="0.3">
      <c r="A12" s="105" t="s">
        <v>0</v>
      </c>
      <c r="B12" s="105"/>
      <c r="C12" s="38" t="s">
        <v>101</v>
      </c>
      <c r="D12" s="106" t="s">
        <v>102</v>
      </c>
      <c r="E12" s="106"/>
      <c r="F12" s="107" t="s">
        <v>103</v>
      </c>
      <c r="G12" s="107"/>
      <c r="H12" s="107"/>
      <c r="I12" s="107"/>
      <c r="J12" t="s">
        <v>70</v>
      </c>
    </row>
    <row r="13" spans="1:11" ht="12.75" customHeight="1" x14ac:dyDescent="0.25">
      <c r="A13" s="68" t="s">
        <v>29</v>
      </c>
      <c r="B13" s="69"/>
      <c r="C13" s="39">
        <v>0</v>
      </c>
      <c r="D13" s="40">
        <v>1</v>
      </c>
      <c r="E13" s="41"/>
      <c r="F13" s="74"/>
      <c r="G13" s="75"/>
      <c r="H13" s="75"/>
      <c r="I13" s="76"/>
      <c r="J13">
        <f>(C13+C14)/(D13+D14)</f>
        <v>0.1149425287356322</v>
      </c>
      <c r="K13" s="42"/>
    </row>
    <row r="14" spans="1:11" x14ac:dyDescent="0.25">
      <c r="A14" s="70"/>
      <c r="B14" s="71"/>
      <c r="C14" s="43">
        <v>1</v>
      </c>
      <c r="D14" s="44">
        <v>7.7</v>
      </c>
      <c r="E14" s="45" t="s">
        <v>104</v>
      </c>
      <c r="F14" s="77"/>
      <c r="G14" s="78"/>
      <c r="H14" s="78"/>
      <c r="I14" s="79"/>
    </row>
    <row r="15" spans="1:11" ht="15.75" thickBot="1" x14ac:dyDescent="0.3">
      <c r="A15" s="72"/>
      <c r="B15" s="73"/>
      <c r="C15" s="46"/>
      <c r="D15" s="47"/>
      <c r="E15" s="48"/>
      <c r="F15" s="80"/>
      <c r="G15" s="81"/>
      <c r="H15" s="81"/>
      <c r="I15" s="82"/>
    </row>
    <row r="16" spans="1:11" ht="12.75" customHeight="1" x14ac:dyDescent="0.25">
      <c r="A16" s="68" t="s">
        <v>30</v>
      </c>
      <c r="B16" s="69"/>
      <c r="C16" s="39">
        <v>0</v>
      </c>
      <c r="D16" s="40">
        <v>1</v>
      </c>
      <c r="E16" s="41"/>
      <c r="F16" s="74"/>
      <c r="G16" s="75"/>
      <c r="H16" s="75"/>
      <c r="I16" s="76"/>
      <c r="J16">
        <f>(C16+C17)/(D16+D17)</f>
        <v>1.2087912087912089</v>
      </c>
      <c r="K16" s="42"/>
    </row>
    <row r="17" spans="1:11" x14ac:dyDescent="0.25">
      <c r="A17" s="70"/>
      <c r="B17" s="71"/>
      <c r="C17" s="43">
        <v>11</v>
      </c>
      <c r="D17" s="44">
        <v>8.1</v>
      </c>
      <c r="E17" s="45" t="s">
        <v>104</v>
      </c>
      <c r="F17" s="77"/>
      <c r="G17" s="78"/>
      <c r="H17" s="78"/>
      <c r="I17" s="79"/>
    </row>
    <row r="18" spans="1:11" ht="15.75" thickBot="1" x14ac:dyDescent="0.3">
      <c r="A18" s="72"/>
      <c r="B18" s="73"/>
      <c r="C18" s="46"/>
      <c r="D18" s="47"/>
      <c r="E18" s="48"/>
      <c r="F18" s="80"/>
      <c r="G18" s="81"/>
      <c r="H18" s="81"/>
      <c r="I18" s="82"/>
    </row>
    <row r="19" spans="1:11" ht="12.75" customHeight="1" x14ac:dyDescent="0.25">
      <c r="A19" s="68" t="s">
        <v>31</v>
      </c>
      <c r="B19" s="69"/>
      <c r="C19" s="39">
        <v>0</v>
      </c>
      <c r="D19" s="40">
        <v>1</v>
      </c>
      <c r="E19" s="41"/>
      <c r="F19" s="74"/>
      <c r="G19" s="75"/>
      <c r="H19" s="75"/>
      <c r="I19" s="76"/>
      <c r="J19">
        <f>(C19+C20)/(D19+D20)</f>
        <v>0.2247191011235955</v>
      </c>
      <c r="K19" s="42"/>
    </row>
    <row r="20" spans="1:11" x14ac:dyDescent="0.25">
      <c r="A20" s="70"/>
      <c r="B20" s="71"/>
      <c r="C20" s="43">
        <v>2</v>
      </c>
      <c r="D20" s="44">
        <v>7.9</v>
      </c>
      <c r="E20" s="45" t="s">
        <v>104</v>
      </c>
      <c r="F20" s="77"/>
      <c r="G20" s="78"/>
      <c r="H20" s="78"/>
      <c r="I20" s="79"/>
    </row>
    <row r="21" spans="1:11" ht="15.75" thickBot="1" x14ac:dyDescent="0.3">
      <c r="A21" s="72"/>
      <c r="B21" s="73"/>
      <c r="C21" s="46"/>
      <c r="D21" s="47"/>
      <c r="E21" s="48"/>
      <c r="F21" s="80"/>
      <c r="G21" s="81"/>
      <c r="H21" s="81"/>
      <c r="I21" s="82"/>
    </row>
    <row r="22" spans="1:11" ht="12.75" customHeight="1" x14ac:dyDescent="0.25">
      <c r="A22" s="68" t="s">
        <v>35</v>
      </c>
      <c r="B22" s="69"/>
      <c r="C22" s="39">
        <v>0</v>
      </c>
      <c r="D22" s="40">
        <v>1</v>
      </c>
      <c r="E22" s="41"/>
      <c r="F22" s="74"/>
      <c r="G22" s="75"/>
      <c r="H22" s="75"/>
      <c r="I22" s="76"/>
      <c r="J22">
        <f>(C22+C23)/(D22+D23)</f>
        <v>0.32608695652173914</v>
      </c>
      <c r="K22" s="42"/>
    </row>
    <row r="23" spans="1:11" x14ac:dyDescent="0.25">
      <c r="A23" s="70"/>
      <c r="B23" s="71"/>
      <c r="C23" s="43">
        <v>3</v>
      </c>
      <c r="D23" s="44">
        <v>8.1999999999999993</v>
      </c>
      <c r="E23" s="45" t="s">
        <v>104</v>
      </c>
      <c r="F23" s="77"/>
      <c r="G23" s="78"/>
      <c r="H23" s="78"/>
      <c r="I23" s="79"/>
    </row>
    <row r="24" spans="1:11" ht="15.75" thickBot="1" x14ac:dyDescent="0.3">
      <c r="A24" s="72"/>
      <c r="B24" s="73"/>
      <c r="C24" s="46"/>
      <c r="D24" s="47"/>
      <c r="E24" s="48"/>
      <c r="F24" s="80"/>
      <c r="G24" s="81"/>
      <c r="H24" s="81"/>
      <c r="I24" s="82"/>
    </row>
    <row r="25" spans="1:11" ht="12.75" customHeight="1" x14ac:dyDescent="0.25">
      <c r="A25" s="68" t="s">
        <v>36</v>
      </c>
      <c r="B25" s="69"/>
      <c r="C25" s="39">
        <v>2</v>
      </c>
      <c r="D25" s="40">
        <v>1</v>
      </c>
      <c r="E25" s="41"/>
      <c r="F25" s="74"/>
      <c r="G25" s="75"/>
      <c r="H25" s="75"/>
      <c r="I25" s="76"/>
      <c r="J25">
        <f>(C25+C26)/(D25+D26)</f>
        <v>1.182795698924731</v>
      </c>
      <c r="K25" s="42"/>
    </row>
    <row r="26" spans="1:11" x14ac:dyDescent="0.25">
      <c r="A26" s="70"/>
      <c r="B26" s="71"/>
      <c r="C26" s="43">
        <v>9</v>
      </c>
      <c r="D26" s="44">
        <v>8.3000000000000007</v>
      </c>
      <c r="E26" s="45" t="s">
        <v>104</v>
      </c>
      <c r="F26" s="77"/>
      <c r="G26" s="78"/>
      <c r="H26" s="78"/>
      <c r="I26" s="79"/>
    </row>
    <row r="27" spans="1:11" ht="15.75" thickBot="1" x14ac:dyDescent="0.3">
      <c r="A27" s="72"/>
      <c r="B27" s="73"/>
      <c r="C27" s="46"/>
      <c r="D27" s="47"/>
      <c r="E27" s="48"/>
      <c r="F27" s="80"/>
      <c r="G27" s="81"/>
      <c r="H27" s="81"/>
      <c r="I27" s="82"/>
    </row>
    <row r="28" spans="1:11" ht="12.75" customHeight="1" x14ac:dyDescent="0.25">
      <c r="A28" s="68" t="s">
        <v>37</v>
      </c>
      <c r="B28" s="69"/>
      <c r="C28" s="39">
        <v>0</v>
      </c>
      <c r="D28" s="40">
        <v>1</v>
      </c>
      <c r="E28" s="41"/>
      <c r="F28" s="74"/>
      <c r="G28" s="75"/>
      <c r="H28" s="75"/>
      <c r="I28" s="76"/>
      <c r="J28">
        <f>(C28+C29)/(D28+D29)</f>
        <v>1.4285714285714286</v>
      </c>
      <c r="K28" s="42"/>
    </row>
    <row r="29" spans="1:11" x14ac:dyDescent="0.25">
      <c r="A29" s="70"/>
      <c r="B29" s="71"/>
      <c r="C29" s="43">
        <v>13</v>
      </c>
      <c r="D29" s="44">
        <v>8.1</v>
      </c>
      <c r="E29" s="45" t="s">
        <v>104</v>
      </c>
      <c r="F29" s="77"/>
      <c r="G29" s="78"/>
      <c r="H29" s="78"/>
      <c r="I29" s="79"/>
    </row>
    <row r="30" spans="1:11" ht="15.75" thickBot="1" x14ac:dyDescent="0.3">
      <c r="A30" s="72"/>
      <c r="B30" s="73"/>
      <c r="C30" s="46"/>
      <c r="D30" s="47"/>
      <c r="E30" s="48"/>
      <c r="F30" s="80"/>
      <c r="G30" s="81"/>
      <c r="H30" s="81"/>
      <c r="I30" s="82"/>
    </row>
    <row r="31" spans="1:11" ht="12.75" customHeight="1" x14ac:dyDescent="0.25">
      <c r="A31" s="68" t="s">
        <v>107</v>
      </c>
      <c r="B31" s="69"/>
      <c r="C31" s="39">
        <v>0</v>
      </c>
      <c r="D31" s="40">
        <v>1</v>
      </c>
      <c r="E31" s="41"/>
      <c r="F31" s="74"/>
      <c r="G31" s="75"/>
      <c r="H31" s="75"/>
      <c r="I31" s="76"/>
      <c r="J31">
        <f>(1)/(D31+D32)</f>
        <v>0.1111111111111111</v>
      </c>
      <c r="K31" s="42"/>
    </row>
    <row r="32" spans="1:11" x14ac:dyDescent="0.25">
      <c r="A32" s="70"/>
      <c r="B32" s="71"/>
      <c r="C32" s="43">
        <v>0</v>
      </c>
      <c r="D32" s="44">
        <v>8</v>
      </c>
      <c r="E32" s="45" t="s">
        <v>104</v>
      </c>
      <c r="F32" s="77"/>
      <c r="G32" s="78"/>
      <c r="H32" s="78"/>
      <c r="I32" s="79"/>
    </row>
    <row r="33" spans="1:11" ht="15.75" thickBot="1" x14ac:dyDescent="0.3">
      <c r="A33" s="72"/>
      <c r="B33" s="73"/>
      <c r="C33" s="46"/>
      <c r="D33" s="47"/>
      <c r="E33" s="48"/>
      <c r="F33" s="80"/>
      <c r="G33" s="81"/>
      <c r="H33" s="81"/>
      <c r="I33" s="82"/>
    </row>
    <row r="34" spans="1:11" ht="12.75" customHeight="1" x14ac:dyDescent="0.25">
      <c r="A34" s="68" t="s">
        <v>108</v>
      </c>
      <c r="B34" s="69"/>
      <c r="C34" s="39">
        <v>0</v>
      </c>
      <c r="D34" s="40">
        <v>1</v>
      </c>
      <c r="E34" s="41"/>
      <c r="F34" s="74"/>
      <c r="G34" s="75"/>
      <c r="H34" s="75"/>
      <c r="I34" s="76"/>
      <c r="J34">
        <f>(1)/(D34+D35)</f>
        <v>0.10638297872340426</v>
      </c>
      <c r="K34" s="42"/>
    </row>
    <row r="35" spans="1:11" x14ac:dyDescent="0.25">
      <c r="A35" s="70"/>
      <c r="B35" s="71"/>
      <c r="C35" s="43">
        <v>0</v>
      </c>
      <c r="D35" s="44">
        <v>8.4</v>
      </c>
      <c r="E35" s="45" t="s">
        <v>104</v>
      </c>
      <c r="F35" s="77"/>
      <c r="G35" s="78"/>
      <c r="H35" s="78"/>
      <c r="I35" s="79"/>
    </row>
    <row r="36" spans="1:11" ht="15.75" thickBot="1" x14ac:dyDescent="0.3">
      <c r="A36" s="72"/>
      <c r="B36" s="73"/>
      <c r="C36" s="46"/>
      <c r="D36" s="47"/>
      <c r="E36" s="48"/>
      <c r="F36" s="80"/>
      <c r="G36" s="81"/>
      <c r="H36" s="81"/>
      <c r="I36" s="82"/>
    </row>
    <row r="37" spans="1:11" ht="12.75" customHeight="1" x14ac:dyDescent="0.25">
      <c r="A37" s="68" t="s">
        <v>44</v>
      </c>
      <c r="B37" s="69"/>
      <c r="C37" s="39">
        <v>0</v>
      </c>
      <c r="D37" s="40">
        <v>1</v>
      </c>
      <c r="E37" s="41"/>
      <c r="F37" s="74"/>
      <c r="G37" s="75"/>
      <c r="H37" s="75"/>
      <c r="I37" s="76"/>
      <c r="J37">
        <f>(C37+C38)/(D37+D38)</f>
        <v>0.898876404494382</v>
      </c>
      <c r="K37" s="42"/>
    </row>
    <row r="38" spans="1:11" x14ac:dyDescent="0.25">
      <c r="A38" s="70"/>
      <c r="B38" s="71"/>
      <c r="C38" s="43">
        <v>8</v>
      </c>
      <c r="D38" s="44">
        <v>7.9</v>
      </c>
      <c r="E38" s="45" t="s">
        <v>104</v>
      </c>
      <c r="F38" s="77"/>
      <c r="G38" s="78"/>
      <c r="H38" s="78"/>
      <c r="I38" s="79"/>
    </row>
    <row r="39" spans="1:11" ht="15.75" thickBot="1" x14ac:dyDescent="0.3">
      <c r="A39" s="72"/>
      <c r="B39" s="73"/>
      <c r="C39" s="46"/>
      <c r="D39" s="47"/>
      <c r="E39" s="48"/>
      <c r="F39" s="80"/>
      <c r="G39" s="81"/>
      <c r="H39" s="81"/>
      <c r="I39" s="82"/>
    </row>
    <row r="40" spans="1:11" ht="12.75" customHeight="1" x14ac:dyDescent="0.25">
      <c r="A40" s="68" t="s">
        <v>45</v>
      </c>
      <c r="B40" s="69"/>
      <c r="C40" s="39">
        <v>0</v>
      </c>
      <c r="D40" s="40">
        <v>1</v>
      </c>
      <c r="E40" s="41"/>
      <c r="F40" s="74"/>
      <c r="G40" s="75"/>
      <c r="H40" s="75"/>
      <c r="I40" s="76"/>
      <c r="J40">
        <f>(C40+C41)/(D40+D41)</f>
        <v>0.2247191011235955</v>
      </c>
      <c r="K40" s="42"/>
    </row>
    <row r="41" spans="1:11" x14ac:dyDescent="0.25">
      <c r="A41" s="70"/>
      <c r="B41" s="71"/>
      <c r="C41" s="43">
        <v>2</v>
      </c>
      <c r="D41" s="44">
        <v>7.9</v>
      </c>
      <c r="E41" s="45" t="s">
        <v>104</v>
      </c>
      <c r="F41" s="77"/>
      <c r="G41" s="78"/>
      <c r="H41" s="78"/>
      <c r="I41" s="79"/>
    </row>
    <row r="42" spans="1:11" ht="15.75" thickBot="1" x14ac:dyDescent="0.3">
      <c r="A42" s="72"/>
      <c r="B42" s="73"/>
      <c r="C42" s="46"/>
      <c r="D42" s="47"/>
      <c r="E42" s="48"/>
      <c r="F42" s="80"/>
      <c r="G42" s="81"/>
      <c r="H42" s="81"/>
      <c r="I42" s="82"/>
    </row>
    <row r="43" spans="1:11" ht="12.75" customHeight="1" x14ac:dyDescent="0.25">
      <c r="A43" s="68" t="s">
        <v>46</v>
      </c>
      <c r="B43" s="69"/>
      <c r="C43" s="39">
        <v>0</v>
      </c>
      <c r="D43" s="40">
        <v>1</v>
      </c>
      <c r="E43" s="41"/>
      <c r="F43" s="74"/>
      <c r="G43" s="75"/>
      <c r="H43" s="75"/>
      <c r="I43" s="76"/>
      <c r="J43">
        <f>(1)/(D43+D44)</f>
        <v>0.10989010989010989</v>
      </c>
      <c r="K43" s="42"/>
    </row>
    <row r="44" spans="1:11" x14ac:dyDescent="0.25">
      <c r="A44" s="70"/>
      <c r="B44" s="71"/>
      <c r="C44" s="43">
        <v>0</v>
      </c>
      <c r="D44" s="44">
        <v>8.1</v>
      </c>
      <c r="E44" s="45" t="s">
        <v>104</v>
      </c>
      <c r="F44" s="77"/>
      <c r="G44" s="78"/>
      <c r="H44" s="78"/>
      <c r="I44" s="79"/>
    </row>
    <row r="45" spans="1:11" ht="15.75" thickBot="1" x14ac:dyDescent="0.3">
      <c r="A45" s="72"/>
      <c r="B45" s="73"/>
      <c r="C45" s="46"/>
      <c r="D45" s="47"/>
      <c r="E45" s="48"/>
      <c r="F45" s="80"/>
      <c r="G45" s="81"/>
      <c r="H45" s="81"/>
      <c r="I45" s="82"/>
    </row>
    <row r="46" spans="1:11" ht="12.75" customHeight="1" x14ac:dyDescent="0.25">
      <c r="A46" s="68" t="s">
        <v>50</v>
      </c>
      <c r="B46" s="69"/>
      <c r="C46" s="39">
        <v>0</v>
      </c>
      <c r="D46" s="40">
        <v>1</v>
      </c>
      <c r="E46" s="41"/>
      <c r="F46" s="74"/>
      <c r="G46" s="75"/>
      <c r="H46" s="75"/>
      <c r="I46" s="76"/>
      <c r="J46">
        <f>(1)/(D46+D47)</f>
        <v>0.11235955056179775</v>
      </c>
      <c r="K46" s="42"/>
    </row>
    <row r="47" spans="1:11" x14ac:dyDescent="0.25">
      <c r="A47" s="70"/>
      <c r="B47" s="71"/>
      <c r="C47" s="43">
        <v>0</v>
      </c>
      <c r="D47" s="44">
        <v>7.9</v>
      </c>
      <c r="E47" s="45" t="s">
        <v>104</v>
      </c>
      <c r="F47" s="77"/>
      <c r="G47" s="78"/>
      <c r="H47" s="78"/>
      <c r="I47" s="79"/>
    </row>
    <row r="48" spans="1:11" ht="15.75" thickBot="1" x14ac:dyDescent="0.3">
      <c r="A48" s="72"/>
      <c r="B48" s="73"/>
      <c r="C48" s="46"/>
      <c r="D48" s="47"/>
      <c r="E48" s="48"/>
      <c r="F48" s="80"/>
      <c r="G48" s="81"/>
      <c r="H48" s="81"/>
      <c r="I48" s="82"/>
    </row>
    <row r="49" spans="1:10" ht="12.75" customHeight="1" x14ac:dyDescent="0.25">
      <c r="A49" s="64" t="s">
        <v>105</v>
      </c>
      <c r="B49" s="65"/>
      <c r="C49" s="65"/>
      <c r="D49" s="65"/>
      <c r="E49" s="65"/>
      <c r="F49" s="65"/>
      <c r="G49" s="65"/>
      <c r="H49" s="65"/>
      <c r="I49" s="65"/>
    </row>
    <row r="50" spans="1:10" x14ac:dyDescent="0.25">
      <c r="A50" s="66"/>
      <c r="B50" s="66"/>
      <c r="C50" s="66"/>
      <c r="D50" s="66"/>
      <c r="E50" s="66"/>
      <c r="F50" s="66"/>
      <c r="G50" s="66"/>
      <c r="H50" s="66"/>
      <c r="I50" s="66"/>
    </row>
    <row r="51" spans="1:10" x14ac:dyDescent="0.25">
      <c r="A51" s="67"/>
      <c r="B51" s="67"/>
      <c r="C51" s="67"/>
      <c r="D51" s="67"/>
      <c r="E51" s="67"/>
      <c r="F51" s="67"/>
      <c r="G51" s="67"/>
      <c r="H51" s="67"/>
      <c r="I51" s="67"/>
    </row>
    <row r="52" spans="1:10" x14ac:dyDescent="0.25">
      <c r="A52" s="49"/>
      <c r="B52" s="49"/>
      <c r="C52" s="49"/>
      <c r="D52" s="49"/>
      <c r="E52" s="49"/>
      <c r="F52" s="49"/>
      <c r="G52" s="49"/>
      <c r="H52" s="49"/>
      <c r="I52" s="49"/>
    </row>
    <row r="53" spans="1:10" ht="17.25" customHeight="1" x14ac:dyDescent="0.25">
      <c r="A53" s="92" t="s">
        <v>0</v>
      </c>
      <c r="B53" s="92"/>
      <c r="C53" s="95" t="s">
        <v>99</v>
      </c>
      <c r="D53" s="95"/>
      <c r="E53" s="95"/>
      <c r="F53" s="50"/>
      <c r="G53" s="50" t="s">
        <v>106</v>
      </c>
      <c r="H53" s="50">
        <f>H1</f>
        <v>2</v>
      </c>
      <c r="I53" s="51"/>
    </row>
    <row r="54" spans="1:10" ht="17.25" customHeight="1" x14ac:dyDescent="0.25">
      <c r="A54" s="93"/>
      <c r="B54" s="93"/>
      <c r="C54" s="96" t="s">
        <v>101</v>
      </c>
      <c r="D54" s="52"/>
      <c r="E54" s="52"/>
      <c r="F54" s="53"/>
      <c r="G54" s="53"/>
      <c r="H54" s="53"/>
      <c r="I54" s="54"/>
    </row>
    <row r="55" spans="1:10" ht="13.5" customHeight="1" thickBot="1" x14ac:dyDescent="0.3">
      <c r="A55" s="94"/>
      <c r="B55" s="94"/>
      <c r="C55" s="97"/>
      <c r="D55" s="97" t="s">
        <v>102</v>
      </c>
      <c r="E55" s="97"/>
      <c r="F55" s="98" t="s">
        <v>103</v>
      </c>
      <c r="G55" s="98"/>
      <c r="H55" s="98"/>
      <c r="I55" s="98"/>
    </row>
    <row r="56" spans="1:10" ht="12.75" customHeight="1" x14ac:dyDescent="0.25">
      <c r="A56" s="68" t="s">
        <v>51</v>
      </c>
      <c r="B56" s="69"/>
      <c r="C56" s="39">
        <v>0</v>
      </c>
      <c r="D56" s="40">
        <v>1</v>
      </c>
      <c r="E56" s="41"/>
      <c r="F56" s="74"/>
      <c r="G56" s="75"/>
      <c r="H56" s="75"/>
      <c r="I56" s="76"/>
      <c r="J56">
        <f t="shared" ref="J56" si="0">(C56+C57)/(D56+D57)</f>
        <v>0.6741573033707865</v>
      </c>
    </row>
    <row r="57" spans="1:10" x14ac:dyDescent="0.25">
      <c r="A57" s="70"/>
      <c r="B57" s="71"/>
      <c r="C57" s="43">
        <v>6</v>
      </c>
      <c r="D57" s="44">
        <v>7.9</v>
      </c>
      <c r="E57" s="45" t="s">
        <v>104</v>
      </c>
      <c r="F57" s="77"/>
      <c r="G57" s="78"/>
      <c r="H57" s="78"/>
      <c r="I57" s="79"/>
    </row>
    <row r="58" spans="1:10" ht="15.75" thickBot="1" x14ac:dyDescent="0.3">
      <c r="A58" s="72"/>
      <c r="B58" s="73"/>
      <c r="C58" s="46"/>
      <c r="D58" s="47"/>
      <c r="E58" s="48"/>
      <c r="F58" s="80"/>
      <c r="G58" s="81"/>
      <c r="H58" s="81"/>
      <c r="I58" s="82"/>
    </row>
    <row r="59" spans="1:10" ht="12.75" customHeight="1" x14ac:dyDescent="0.25">
      <c r="A59" s="68" t="s">
        <v>52</v>
      </c>
      <c r="B59" s="69"/>
      <c r="C59" s="39">
        <v>0</v>
      </c>
      <c r="D59" s="40">
        <v>1</v>
      </c>
      <c r="E59" s="41"/>
      <c r="F59" s="74"/>
      <c r="G59" s="75"/>
      <c r="H59" s="75"/>
      <c r="I59" s="76"/>
      <c r="J59">
        <f>(1)/(D59+D60)</f>
        <v>0.11363636363636363</v>
      </c>
    </row>
    <row r="60" spans="1:10" x14ac:dyDescent="0.25">
      <c r="A60" s="70"/>
      <c r="B60" s="71"/>
      <c r="C60" s="43">
        <v>0</v>
      </c>
      <c r="D60" s="44">
        <v>7.8</v>
      </c>
      <c r="E60" s="45" t="s">
        <v>104</v>
      </c>
      <c r="F60" s="77"/>
      <c r="G60" s="78"/>
      <c r="H60" s="78"/>
      <c r="I60" s="79"/>
    </row>
    <row r="61" spans="1:10" ht="15.75" thickBot="1" x14ac:dyDescent="0.3">
      <c r="A61" s="72"/>
      <c r="B61" s="73"/>
      <c r="C61" s="46"/>
      <c r="D61" s="47"/>
      <c r="E61" s="48"/>
      <c r="F61" s="80"/>
      <c r="G61" s="81"/>
      <c r="H61" s="81"/>
      <c r="I61" s="82"/>
    </row>
    <row r="62" spans="1:10" ht="12.75" customHeight="1" x14ac:dyDescent="0.25">
      <c r="A62" s="68" t="s">
        <v>109</v>
      </c>
      <c r="B62" s="69"/>
      <c r="C62" s="39">
        <v>0</v>
      </c>
      <c r="D62" s="40">
        <v>1</v>
      </c>
      <c r="E62" s="41"/>
      <c r="F62" s="74"/>
      <c r="G62" s="75"/>
      <c r="H62" s="75"/>
      <c r="I62" s="76"/>
      <c r="J62">
        <f>(1)/(D62+D63)</f>
        <v>0.1111111111111111</v>
      </c>
    </row>
    <row r="63" spans="1:10" x14ac:dyDescent="0.25">
      <c r="A63" s="70"/>
      <c r="B63" s="71"/>
      <c r="C63" s="43">
        <v>0</v>
      </c>
      <c r="D63" s="44">
        <v>8</v>
      </c>
      <c r="E63" s="45" t="s">
        <v>104</v>
      </c>
      <c r="F63" s="77"/>
      <c r="G63" s="78"/>
      <c r="H63" s="78"/>
      <c r="I63" s="79"/>
    </row>
    <row r="64" spans="1:10" ht="15.75" thickBot="1" x14ac:dyDescent="0.3">
      <c r="A64" s="72"/>
      <c r="B64" s="73"/>
      <c r="C64" s="46"/>
      <c r="D64" s="47"/>
      <c r="E64" s="48"/>
      <c r="F64" s="80"/>
      <c r="G64" s="81"/>
      <c r="H64" s="81"/>
      <c r="I64" s="82"/>
    </row>
    <row r="65" spans="1:10" ht="12.75" customHeight="1" x14ac:dyDescent="0.25">
      <c r="A65" s="68" t="s">
        <v>110</v>
      </c>
      <c r="B65" s="69"/>
      <c r="C65" s="39">
        <v>0</v>
      </c>
      <c r="D65" s="40">
        <v>1</v>
      </c>
      <c r="E65" s="41"/>
      <c r="F65" s="74"/>
      <c r="G65" s="75"/>
      <c r="H65" s="75"/>
      <c r="I65" s="76"/>
      <c r="J65">
        <f>(1)/(D65+D66)</f>
        <v>0.11235955056179775</v>
      </c>
    </row>
    <row r="66" spans="1:10" x14ac:dyDescent="0.25">
      <c r="A66" s="70"/>
      <c r="B66" s="71"/>
      <c r="C66" s="43">
        <v>0</v>
      </c>
      <c r="D66" s="44">
        <v>7.9</v>
      </c>
      <c r="E66" s="45" t="s">
        <v>104</v>
      </c>
      <c r="F66" s="77"/>
      <c r="G66" s="78"/>
      <c r="H66" s="78"/>
      <c r="I66" s="79"/>
    </row>
    <row r="67" spans="1:10" ht="15.75" thickBot="1" x14ac:dyDescent="0.3">
      <c r="A67" s="72"/>
      <c r="B67" s="73"/>
      <c r="C67" s="46"/>
      <c r="D67" s="47"/>
      <c r="E67" s="48"/>
      <c r="F67" s="80"/>
      <c r="G67" s="81"/>
      <c r="H67" s="81"/>
      <c r="I67" s="82"/>
    </row>
    <row r="68" spans="1:10" ht="12.75" customHeight="1" x14ac:dyDescent="0.25">
      <c r="A68" s="68" t="s">
        <v>53</v>
      </c>
      <c r="B68" s="69"/>
      <c r="C68" s="39">
        <v>0</v>
      </c>
      <c r="D68" s="40">
        <v>1</v>
      </c>
      <c r="E68" s="41"/>
      <c r="F68" s="74"/>
      <c r="G68" s="75"/>
      <c r="H68" s="75"/>
      <c r="I68" s="76"/>
      <c r="J68">
        <f>(1)/(D68+D69)</f>
        <v>0.1111111111111111</v>
      </c>
    </row>
    <row r="69" spans="1:10" x14ac:dyDescent="0.25">
      <c r="A69" s="70"/>
      <c r="B69" s="71"/>
      <c r="C69" s="43">
        <v>0</v>
      </c>
      <c r="D69" s="44">
        <v>8</v>
      </c>
      <c r="E69" s="45" t="s">
        <v>104</v>
      </c>
      <c r="F69" s="77"/>
      <c r="G69" s="78"/>
      <c r="H69" s="78"/>
      <c r="I69" s="79"/>
    </row>
    <row r="70" spans="1:10" ht="15.75" thickBot="1" x14ac:dyDescent="0.3">
      <c r="A70" s="72"/>
      <c r="B70" s="73"/>
      <c r="C70" s="46"/>
      <c r="D70" s="47"/>
      <c r="E70" s="48"/>
      <c r="F70" s="80"/>
      <c r="G70" s="81"/>
      <c r="H70" s="81"/>
      <c r="I70" s="82"/>
    </row>
    <row r="71" spans="1:10" ht="12.75" customHeight="1" x14ac:dyDescent="0.25">
      <c r="A71" s="68" t="s">
        <v>111</v>
      </c>
      <c r="B71" s="69"/>
      <c r="C71" s="39">
        <v>0</v>
      </c>
      <c r="D71" s="40">
        <v>10</v>
      </c>
      <c r="E71" s="41"/>
      <c r="F71" s="74"/>
      <c r="G71" s="75"/>
      <c r="H71" s="75"/>
      <c r="I71" s="76"/>
    </row>
    <row r="72" spans="1:10" x14ac:dyDescent="0.25">
      <c r="A72" s="70"/>
      <c r="B72" s="71"/>
      <c r="C72" s="43"/>
      <c r="D72" s="44"/>
      <c r="E72" s="45"/>
      <c r="F72" s="77"/>
      <c r="G72" s="78"/>
      <c r="H72" s="78"/>
      <c r="I72" s="79"/>
    </row>
    <row r="73" spans="1:10" ht="15.75" thickBot="1" x14ac:dyDescent="0.3">
      <c r="A73" s="72"/>
      <c r="B73" s="73"/>
      <c r="C73" s="46"/>
      <c r="D73" s="47"/>
      <c r="E73" s="48"/>
      <c r="F73" s="80"/>
      <c r="G73" s="81"/>
      <c r="H73" s="81"/>
      <c r="I73" s="82"/>
    </row>
    <row r="74" spans="1:10" ht="12.75" customHeight="1" x14ac:dyDescent="0.25">
      <c r="A74" s="68" t="s">
        <v>112</v>
      </c>
      <c r="B74" s="69"/>
      <c r="C74" s="39">
        <v>0</v>
      </c>
      <c r="D74" s="40"/>
      <c r="E74" s="41"/>
      <c r="F74" s="74"/>
      <c r="G74" s="75"/>
      <c r="H74" s="75"/>
      <c r="I74" s="76"/>
    </row>
    <row r="75" spans="1:10" x14ac:dyDescent="0.25">
      <c r="A75" s="70"/>
      <c r="B75" s="71"/>
      <c r="C75" s="43">
        <v>0</v>
      </c>
      <c r="D75" s="44"/>
      <c r="E75" s="45"/>
      <c r="F75" s="77"/>
      <c r="G75" s="78"/>
      <c r="H75" s="78"/>
      <c r="I75" s="79"/>
    </row>
    <row r="76" spans="1:10" ht="15.75" thickBot="1" x14ac:dyDescent="0.3">
      <c r="A76" s="72"/>
      <c r="B76" s="73"/>
      <c r="C76" s="46">
        <v>0</v>
      </c>
      <c r="D76" s="47"/>
      <c r="E76" s="48"/>
      <c r="F76" s="80"/>
      <c r="G76" s="81"/>
      <c r="H76" s="81"/>
      <c r="I76" s="82"/>
    </row>
    <row r="77" spans="1:10" ht="12.75" customHeight="1" x14ac:dyDescent="0.25">
      <c r="A77" s="68"/>
      <c r="B77" s="69"/>
      <c r="C77" s="39"/>
      <c r="D77" s="40"/>
      <c r="E77" s="41"/>
      <c r="F77" s="74"/>
      <c r="G77" s="75"/>
      <c r="H77" s="75"/>
      <c r="I77" s="76"/>
    </row>
    <row r="78" spans="1:10" x14ac:dyDescent="0.25">
      <c r="A78" s="70"/>
      <c r="B78" s="71"/>
      <c r="C78" s="43"/>
      <c r="D78" s="44"/>
      <c r="E78" s="45"/>
      <c r="F78" s="77"/>
      <c r="G78" s="78"/>
      <c r="H78" s="78"/>
      <c r="I78" s="79"/>
    </row>
    <row r="79" spans="1:10" ht="15.75" thickBot="1" x14ac:dyDescent="0.3">
      <c r="A79" s="72"/>
      <c r="B79" s="73"/>
      <c r="C79" s="46"/>
      <c r="D79" s="47"/>
      <c r="E79" s="48"/>
      <c r="F79" s="80"/>
      <c r="G79" s="81"/>
      <c r="H79" s="81"/>
      <c r="I79" s="82"/>
    </row>
    <row r="80" spans="1:10" ht="12.75" customHeight="1" x14ac:dyDescent="0.25">
      <c r="A80" s="68"/>
      <c r="B80" s="69"/>
      <c r="C80" s="39"/>
      <c r="D80" s="40"/>
      <c r="E80" s="41"/>
      <c r="F80" s="74"/>
      <c r="G80" s="75"/>
      <c r="H80" s="75"/>
      <c r="I80" s="76"/>
    </row>
    <row r="81" spans="1:9" x14ac:dyDescent="0.25">
      <c r="A81" s="70"/>
      <c r="B81" s="71"/>
      <c r="C81" s="43"/>
      <c r="D81" s="44"/>
      <c r="E81" s="45"/>
      <c r="F81" s="77"/>
      <c r="G81" s="78"/>
      <c r="H81" s="78"/>
      <c r="I81" s="79"/>
    </row>
    <row r="82" spans="1:9" ht="15.75" thickBot="1" x14ac:dyDescent="0.3">
      <c r="A82" s="72"/>
      <c r="B82" s="73"/>
      <c r="C82" s="46"/>
      <c r="D82" s="47"/>
      <c r="E82" s="48"/>
      <c r="F82" s="80"/>
      <c r="G82" s="81"/>
      <c r="H82" s="81"/>
      <c r="I82" s="82"/>
    </row>
    <row r="83" spans="1:9" ht="12.75" customHeight="1" x14ac:dyDescent="0.25">
      <c r="A83" s="68"/>
      <c r="B83" s="69"/>
      <c r="C83" s="39"/>
      <c r="D83" s="40"/>
      <c r="E83" s="41"/>
      <c r="F83" s="74"/>
      <c r="G83" s="75"/>
      <c r="H83" s="75"/>
      <c r="I83" s="76"/>
    </row>
    <row r="84" spans="1:9" x14ac:dyDescent="0.25">
      <c r="A84" s="70"/>
      <c r="B84" s="71"/>
      <c r="C84" s="43"/>
      <c r="D84" s="44"/>
      <c r="E84" s="45"/>
      <c r="F84" s="77"/>
      <c r="G84" s="78"/>
      <c r="H84" s="78"/>
      <c r="I84" s="79"/>
    </row>
    <row r="85" spans="1:9" ht="15.75" thickBot="1" x14ac:dyDescent="0.3">
      <c r="A85" s="72"/>
      <c r="B85" s="73"/>
      <c r="C85" s="46"/>
      <c r="D85" s="47"/>
      <c r="E85" s="48"/>
      <c r="F85" s="80"/>
      <c r="G85" s="81"/>
      <c r="H85" s="81"/>
      <c r="I85" s="82"/>
    </row>
    <row r="86" spans="1:9" ht="12.75" customHeight="1" x14ac:dyDescent="0.25">
      <c r="A86" s="68"/>
      <c r="B86" s="69"/>
      <c r="C86" s="39"/>
      <c r="D86" s="40"/>
      <c r="E86" s="41"/>
      <c r="F86" s="74"/>
      <c r="G86" s="75"/>
      <c r="H86" s="75"/>
      <c r="I86" s="76"/>
    </row>
    <row r="87" spans="1:9" x14ac:dyDescent="0.25">
      <c r="A87" s="70"/>
      <c r="B87" s="71"/>
      <c r="C87" s="43"/>
      <c r="D87" s="44"/>
      <c r="E87" s="45"/>
      <c r="F87" s="77"/>
      <c r="G87" s="78"/>
      <c r="H87" s="78"/>
      <c r="I87" s="79"/>
    </row>
    <row r="88" spans="1:9" ht="12.75" customHeight="1" thickBot="1" x14ac:dyDescent="0.3">
      <c r="A88" s="72"/>
      <c r="B88" s="73"/>
      <c r="C88" s="46"/>
      <c r="D88" s="47"/>
      <c r="E88" s="48"/>
      <c r="F88" s="80"/>
      <c r="G88" s="81"/>
      <c r="H88" s="81"/>
      <c r="I88" s="82"/>
    </row>
    <row r="89" spans="1:9" ht="13.5" customHeight="1" x14ac:dyDescent="0.25">
      <c r="A89" s="68"/>
      <c r="B89" s="69"/>
      <c r="C89" s="39"/>
      <c r="D89" s="40"/>
      <c r="E89" s="55"/>
      <c r="F89" s="74"/>
      <c r="G89" s="75"/>
      <c r="H89" s="75"/>
      <c r="I89" s="76"/>
    </row>
    <row r="90" spans="1:9" x14ac:dyDescent="0.25">
      <c r="A90" s="70"/>
      <c r="B90" s="71"/>
      <c r="C90" s="43"/>
      <c r="D90" s="44"/>
      <c r="E90" s="56"/>
      <c r="F90" s="77"/>
      <c r="G90" s="78"/>
      <c r="H90" s="78"/>
      <c r="I90" s="79"/>
    </row>
    <row r="91" spans="1:9" ht="15.75" thickBot="1" x14ac:dyDescent="0.3">
      <c r="A91" s="72"/>
      <c r="B91" s="73"/>
      <c r="C91" s="46"/>
      <c r="D91" s="47"/>
      <c r="E91" s="57"/>
      <c r="F91" s="80"/>
      <c r="G91" s="81"/>
      <c r="H91" s="81"/>
      <c r="I91" s="82"/>
    </row>
    <row r="92" spans="1:9" ht="12.75" customHeight="1" x14ac:dyDescent="0.25">
      <c r="A92" s="68"/>
      <c r="B92" s="69"/>
      <c r="C92" s="39"/>
      <c r="D92" s="40"/>
      <c r="E92" s="55"/>
      <c r="F92" s="74"/>
      <c r="G92" s="75"/>
      <c r="H92" s="75"/>
      <c r="I92" s="76"/>
    </row>
    <row r="93" spans="1:9" x14ac:dyDescent="0.25">
      <c r="A93" s="70"/>
      <c r="B93" s="71"/>
      <c r="C93" s="43"/>
      <c r="D93" s="44"/>
      <c r="E93" s="56"/>
      <c r="F93" s="77"/>
      <c r="G93" s="78"/>
      <c r="H93" s="78"/>
      <c r="I93" s="79"/>
    </row>
    <row r="94" spans="1:9" ht="15.75" thickBot="1" x14ac:dyDescent="0.3">
      <c r="A94" s="72"/>
      <c r="B94" s="73"/>
      <c r="C94" s="46"/>
      <c r="D94" s="47"/>
      <c r="E94" s="57"/>
      <c r="F94" s="80"/>
      <c r="G94" s="81"/>
      <c r="H94" s="81"/>
      <c r="I94" s="82"/>
    </row>
    <row r="95" spans="1:9" x14ac:dyDescent="0.25">
      <c r="A95" s="68"/>
      <c r="B95" s="69"/>
      <c r="C95" s="39"/>
      <c r="D95" s="40"/>
      <c r="E95" s="55"/>
      <c r="F95" s="83"/>
      <c r="G95" s="84"/>
      <c r="H95" s="84"/>
      <c r="I95" s="85"/>
    </row>
    <row r="96" spans="1:9" x14ac:dyDescent="0.25">
      <c r="A96" s="70"/>
      <c r="B96" s="71"/>
      <c r="C96" s="43"/>
      <c r="D96" s="44"/>
      <c r="E96" s="45"/>
      <c r="F96" s="86"/>
      <c r="G96" s="87"/>
      <c r="H96" s="87"/>
      <c r="I96" s="88"/>
    </row>
    <row r="97" spans="1:9" ht="15.75" thickBot="1" x14ac:dyDescent="0.3">
      <c r="A97" s="72"/>
      <c r="B97" s="73"/>
      <c r="C97" s="46"/>
      <c r="D97" s="47"/>
      <c r="E97" s="48"/>
      <c r="F97" s="89"/>
      <c r="G97" s="90"/>
      <c r="H97" s="90"/>
      <c r="I97" s="91"/>
    </row>
    <row r="98" spans="1:9" x14ac:dyDescent="0.25">
      <c r="A98" s="68"/>
      <c r="B98" s="69"/>
      <c r="C98" s="39"/>
      <c r="D98" s="40"/>
      <c r="E98" s="55"/>
      <c r="F98" s="83"/>
      <c r="G98" s="84"/>
      <c r="H98" s="84"/>
      <c r="I98" s="85"/>
    </row>
    <row r="99" spans="1:9" x14ac:dyDescent="0.25">
      <c r="A99" s="70"/>
      <c r="B99" s="71"/>
      <c r="C99" s="43"/>
      <c r="D99" s="44"/>
      <c r="E99" s="45"/>
      <c r="F99" s="86"/>
      <c r="G99" s="87"/>
      <c r="H99" s="87"/>
      <c r="I99" s="88"/>
    </row>
    <row r="100" spans="1:9" ht="15.75" thickBot="1" x14ac:dyDescent="0.3">
      <c r="A100" s="72"/>
      <c r="B100" s="73"/>
      <c r="C100" s="46"/>
      <c r="D100" s="47"/>
      <c r="E100" s="48"/>
      <c r="F100" s="89"/>
      <c r="G100" s="90"/>
      <c r="H100" s="90"/>
      <c r="I100" s="91"/>
    </row>
    <row r="101" spans="1:9" ht="12.75" customHeight="1" x14ac:dyDescent="0.25">
      <c r="A101" s="64" t="s">
        <v>105</v>
      </c>
      <c r="B101" s="65"/>
      <c r="C101" s="65"/>
      <c r="D101" s="65"/>
      <c r="E101" s="65"/>
      <c r="F101" s="65"/>
      <c r="G101" s="65"/>
      <c r="H101" s="65"/>
      <c r="I101" s="65"/>
    </row>
    <row r="102" spans="1:9" x14ac:dyDescent="0.25">
      <c r="A102" s="66"/>
      <c r="B102" s="66"/>
      <c r="C102" s="66"/>
      <c r="D102" s="66"/>
      <c r="E102" s="66"/>
      <c r="F102" s="66"/>
      <c r="G102" s="66"/>
      <c r="H102" s="66"/>
      <c r="I102" s="66"/>
    </row>
    <row r="103" spans="1:9" x14ac:dyDescent="0.25">
      <c r="A103" s="67"/>
      <c r="B103" s="67"/>
      <c r="C103" s="67"/>
      <c r="D103" s="67"/>
      <c r="E103" s="67"/>
      <c r="F103" s="67"/>
      <c r="G103" s="67"/>
      <c r="H103" s="67"/>
      <c r="I103" s="67"/>
    </row>
    <row r="105" spans="1:9" ht="12.75" customHeight="1" x14ac:dyDescent="0.25"/>
    <row r="106" spans="1:9" ht="12.75" customHeight="1" x14ac:dyDescent="0.25"/>
    <row r="107" spans="1:9" ht="13.5" customHeight="1" x14ac:dyDescent="0.25"/>
    <row r="108" spans="1:9" ht="14.25" customHeight="1" x14ac:dyDescent="0.25"/>
    <row r="109" spans="1:9" ht="15.75" customHeight="1" x14ac:dyDescent="0.25"/>
    <row r="110" spans="1:9" ht="12.75" customHeight="1" x14ac:dyDescent="0.25"/>
    <row r="113" ht="12.75" customHeight="1" x14ac:dyDescent="0.25"/>
    <row r="116" ht="12.75" customHeight="1" x14ac:dyDescent="0.25"/>
    <row r="119" ht="12.75" customHeight="1" x14ac:dyDescent="0.25"/>
    <row r="122" ht="12.75" customHeight="1" x14ac:dyDescent="0.25"/>
    <row r="125" ht="12.75" customHeight="1" x14ac:dyDescent="0.25"/>
    <row r="128" ht="12.75" customHeight="1" x14ac:dyDescent="0.25"/>
    <row r="131" ht="12.75" customHeight="1" x14ac:dyDescent="0.25"/>
    <row r="134" ht="12.75" customHeight="1" x14ac:dyDescent="0.25"/>
    <row r="137" ht="12.75" customHeight="1" x14ac:dyDescent="0.25"/>
    <row r="140" ht="12.75" customHeight="1" x14ac:dyDescent="0.25"/>
    <row r="143" ht="12.75" customHeight="1" x14ac:dyDescent="0.25"/>
    <row r="146" ht="12.75" customHeight="1" x14ac:dyDescent="0.25"/>
    <row r="149" ht="12.75" customHeight="1" x14ac:dyDescent="0.25"/>
    <row r="152" ht="12.75" customHeight="1" x14ac:dyDescent="0.25"/>
    <row r="153" ht="12.75" customHeight="1" x14ac:dyDescent="0.25"/>
    <row r="156" ht="12.75" customHeight="1" x14ac:dyDescent="0.25"/>
    <row r="157" ht="13.5" customHeight="1" x14ac:dyDescent="0.25"/>
    <row r="158" ht="12.75" customHeight="1" x14ac:dyDescent="0.25"/>
    <row r="159" ht="13.5" customHeight="1" x14ac:dyDescent="0.25"/>
    <row r="160" ht="14.25" customHeight="1" x14ac:dyDescent="0.25"/>
    <row r="161" ht="15.75" customHeight="1" x14ac:dyDescent="0.25"/>
    <row r="162" ht="12.75" customHeight="1" x14ac:dyDescent="0.25"/>
    <row r="165" ht="12.75" customHeight="1" x14ac:dyDescent="0.25"/>
    <row r="168" ht="12.75" customHeight="1" x14ac:dyDescent="0.25"/>
    <row r="171" ht="12.75" customHeight="1" x14ac:dyDescent="0.25"/>
    <row r="174" ht="12.75" customHeight="1" x14ac:dyDescent="0.25"/>
    <row r="177" ht="12.75" customHeight="1" x14ac:dyDescent="0.25"/>
    <row r="180" ht="12.75" customHeight="1" x14ac:dyDescent="0.25"/>
    <row r="183" ht="12.75" customHeight="1" x14ac:dyDescent="0.25"/>
    <row r="186" ht="12.75" customHeight="1" x14ac:dyDescent="0.25"/>
    <row r="189" ht="12.75" customHeight="1" x14ac:dyDescent="0.25"/>
    <row r="192" ht="12.75" customHeight="1" x14ac:dyDescent="0.25"/>
    <row r="195" ht="12.75" customHeight="1" x14ac:dyDescent="0.25"/>
    <row r="198" ht="12.75" customHeight="1" x14ac:dyDescent="0.25"/>
    <row r="201" ht="12.75" customHeight="1" x14ac:dyDescent="0.25"/>
    <row r="204" ht="12.75" customHeight="1" x14ac:dyDescent="0.25"/>
    <row r="205" ht="12.75" customHeight="1" x14ac:dyDescent="0.25"/>
    <row r="207" ht="12.75" customHeight="1" x14ac:dyDescent="0.25"/>
    <row r="208" ht="13.5" customHeight="1" x14ac:dyDescent="0.25"/>
    <row r="210" ht="12.75" customHeight="1" x14ac:dyDescent="0.25"/>
    <row r="211" ht="13.5" customHeight="1" x14ac:dyDescent="0.25"/>
    <row r="213" ht="12.75" customHeight="1" x14ac:dyDescent="0.25"/>
    <row r="214" ht="13.5" customHeight="1" x14ac:dyDescent="0.25"/>
    <row r="257" ht="12.75" customHeight="1" x14ac:dyDescent="0.25"/>
    <row r="258" ht="12.75" customHeight="1" x14ac:dyDescent="0.25"/>
    <row r="259" ht="13.5" customHeight="1" x14ac:dyDescent="0.25"/>
    <row r="262" ht="12.75" customHeight="1" x14ac:dyDescent="0.25"/>
    <row r="263" ht="13.5" customHeight="1" x14ac:dyDescent="0.25"/>
    <row r="264" ht="12.75" customHeight="1" x14ac:dyDescent="0.25"/>
    <row r="265" ht="13.5" customHeight="1" x14ac:dyDescent="0.25"/>
    <row r="309" ht="12.75" customHeight="1" x14ac:dyDescent="0.25"/>
    <row r="314" ht="12.75" customHeight="1" x14ac:dyDescent="0.25"/>
    <row r="315" ht="13.5" customHeight="1" x14ac:dyDescent="0.25"/>
    <row r="316" ht="12.75" customHeight="1" x14ac:dyDescent="0.25"/>
    <row r="317" ht="13.5" customHeight="1" x14ac:dyDescent="0.25"/>
    <row r="361" ht="12.75" customHeight="1" x14ac:dyDescent="0.25"/>
    <row r="366" ht="12.75" customHeight="1" x14ac:dyDescent="0.25"/>
    <row r="367" ht="13.5" customHeight="1" x14ac:dyDescent="0.25"/>
    <row r="413" ht="12.75" customHeight="1" x14ac:dyDescent="0.25"/>
    <row r="418" ht="12.75" customHeight="1" x14ac:dyDescent="0.25"/>
    <row r="419" ht="13.5" customHeight="1" x14ac:dyDescent="0.25"/>
    <row r="465" ht="12.75" customHeight="1" x14ac:dyDescent="0.25"/>
    <row r="470" ht="12.75" customHeight="1" x14ac:dyDescent="0.25"/>
    <row r="471" ht="13.5" customHeight="1" x14ac:dyDescent="0.25"/>
    <row r="517" ht="12.75" customHeight="1" x14ac:dyDescent="0.25"/>
    <row r="522" ht="12.75" customHeight="1" x14ac:dyDescent="0.25"/>
    <row r="523" ht="13.5" customHeight="1" x14ac:dyDescent="0.25"/>
    <row r="569" ht="12.75" customHeight="1" x14ac:dyDescent="0.25"/>
    <row r="574" ht="12.75" customHeight="1" x14ac:dyDescent="0.25"/>
    <row r="575" ht="13.5" customHeight="1" x14ac:dyDescent="0.25"/>
    <row r="621" ht="12.75" customHeight="1" x14ac:dyDescent="0.25"/>
  </sheetData>
  <mergeCells count="85">
    <mergeCell ref="A2:I2"/>
    <mergeCell ref="A3:B3"/>
    <mergeCell ref="C3:E3"/>
    <mergeCell ref="G3:I3"/>
    <mergeCell ref="A4:B4"/>
    <mergeCell ref="C4:E4"/>
    <mergeCell ref="F4:F8"/>
    <mergeCell ref="G4:I8"/>
    <mergeCell ref="A5:B5"/>
    <mergeCell ref="C5:E5"/>
    <mergeCell ref="A12:B12"/>
    <mergeCell ref="D12:E12"/>
    <mergeCell ref="F12:I12"/>
    <mergeCell ref="A6:B6"/>
    <mergeCell ref="C6:E6"/>
    <mergeCell ref="A7:B7"/>
    <mergeCell ref="C7:E7"/>
    <mergeCell ref="A8:E8"/>
    <mergeCell ref="D9:E9"/>
    <mergeCell ref="F9:G9"/>
    <mergeCell ref="H9:I9"/>
    <mergeCell ref="H10:I10"/>
    <mergeCell ref="C11:E11"/>
    <mergeCell ref="F11:I11"/>
    <mergeCell ref="A13:B15"/>
    <mergeCell ref="F13:I15"/>
    <mergeCell ref="A16:B18"/>
    <mergeCell ref="F16:I18"/>
    <mergeCell ref="A19:B21"/>
    <mergeCell ref="F19:I21"/>
    <mergeCell ref="A22:B24"/>
    <mergeCell ref="F22:I24"/>
    <mergeCell ref="A25:B27"/>
    <mergeCell ref="F25:I27"/>
    <mergeCell ref="A28:B30"/>
    <mergeCell ref="F28:I30"/>
    <mergeCell ref="A31:B33"/>
    <mergeCell ref="F31:I33"/>
    <mergeCell ref="A34:B36"/>
    <mergeCell ref="F34:I36"/>
    <mergeCell ref="A37:B39"/>
    <mergeCell ref="F37:I39"/>
    <mergeCell ref="A40:B42"/>
    <mergeCell ref="F40:I42"/>
    <mergeCell ref="A43:B45"/>
    <mergeCell ref="F43:I45"/>
    <mergeCell ref="A46:B48"/>
    <mergeCell ref="F46:I48"/>
    <mergeCell ref="A49:I51"/>
    <mergeCell ref="A53:B55"/>
    <mergeCell ref="C53:E53"/>
    <mergeCell ref="C54:C55"/>
    <mergeCell ref="D55:E55"/>
    <mergeCell ref="F55:I55"/>
    <mergeCell ref="A56:B58"/>
    <mergeCell ref="F56:I58"/>
    <mergeCell ref="A59:B61"/>
    <mergeCell ref="F59:I61"/>
    <mergeCell ref="A62:B64"/>
    <mergeCell ref="F62:I64"/>
    <mergeCell ref="A65:B67"/>
    <mergeCell ref="F65:I67"/>
    <mergeCell ref="A68:B70"/>
    <mergeCell ref="F68:I70"/>
    <mergeCell ref="A71:B73"/>
    <mergeCell ref="F71:I73"/>
    <mergeCell ref="A74:B76"/>
    <mergeCell ref="F74:I76"/>
    <mergeCell ref="A77:B79"/>
    <mergeCell ref="F77:I79"/>
    <mergeCell ref="A80:B82"/>
    <mergeCell ref="F80:I82"/>
    <mergeCell ref="A83:B85"/>
    <mergeCell ref="F83:I85"/>
    <mergeCell ref="A86:B88"/>
    <mergeCell ref="F86:I88"/>
    <mergeCell ref="A89:B91"/>
    <mergeCell ref="F89:I91"/>
    <mergeCell ref="A101:I103"/>
    <mergeCell ref="A92:B94"/>
    <mergeCell ref="F92:I94"/>
    <mergeCell ref="A95:B97"/>
    <mergeCell ref="F95:I97"/>
    <mergeCell ref="A98:B100"/>
    <mergeCell ref="F98:I100"/>
  </mergeCells>
  <pageMargins left="0.7" right="0.7" top="0.75" bottom="0.75" header="0.3" footer="0.3"/>
  <pageSetup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4:A17"/>
  <sheetViews>
    <sheetView zoomScaleNormal="100" workbookViewId="0">
      <selection activeCell="I11" sqref="I11"/>
    </sheetView>
  </sheetViews>
  <sheetFormatPr defaultRowHeight="15" x14ac:dyDescent="0.25"/>
  <cols>
    <col min="1" max="1" width="33.85546875" bestFit="1" customWidth="1"/>
    <col min="2" max="2" width="12.28515625" bestFit="1" customWidth="1"/>
    <col min="3" max="5" width="9.28515625" bestFit="1" customWidth="1"/>
    <col min="8" max="8" width="9.28515625" bestFit="1" customWidth="1"/>
    <col min="10" max="11" width="9.28515625" bestFit="1" customWidth="1"/>
  </cols>
  <sheetData>
    <row r="14" ht="29.25" customHeight="1" x14ac:dyDescent="0.25"/>
    <row r="17" ht="16.5" customHeight="1" x14ac:dyDescent="0.25"/>
  </sheetData>
  <pageMargins left="0.7" right="0.7" top="0.75" bottom="0.75" header="0.3" footer="0.3"/>
  <pageSetup scale="73" orientation="portrait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Pivot</vt:lpstr>
      <vt:lpstr>Summary</vt:lpstr>
      <vt:lpstr>Qcount</vt:lpstr>
      <vt:lpstr>Filters</vt:lpstr>
      <vt:lpstr>Spread</vt:lpstr>
      <vt:lpstr>HD</vt:lpstr>
      <vt:lpstr>Filters!Print_Area</vt:lpstr>
      <vt:lpstr>Pivot!Print_Area</vt:lpstr>
      <vt:lpstr>Spread!Print_Area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Monge, Mariela</cp:lastModifiedBy>
  <cp:lastPrinted>2024-07-26T19:07:34Z</cp:lastPrinted>
  <dcterms:created xsi:type="dcterms:W3CDTF">2023-05-03T13:30:29Z</dcterms:created>
  <dcterms:modified xsi:type="dcterms:W3CDTF">2024-08-02T11:59:02Z</dcterms:modified>
</cp:coreProperties>
</file>