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efficacy test results/AquiSense lamp/"/>
    </mc:Choice>
  </mc:AlternateContent>
  <xr:revisionPtr revIDLastSave="4" documentId="8_{CBB7D5C8-84DE-4CA4-966E-14491B34EFC1}" xr6:coauthVersionLast="47" xr6:coauthVersionMax="47" xr10:uidLastSave="{9F5CAF9E-E8E1-4EB2-8FFE-B3E056BC8A82}"/>
  <bookViews>
    <workbookView xWindow="-110" yWindow="-110" windowWidth="19420" windowHeight="10300" activeTab="1" xr2:uid="{00000000-000D-0000-FFFF-FFFF00000000}"/>
  </bookViews>
  <sheets>
    <sheet name="Sheet1" sheetId="7" r:id="rId1"/>
    <sheet name="Pivot" sheetId="4" r:id="rId2"/>
    <sheet name="Summary" sheetId="2" r:id="rId3"/>
    <sheet name="Qcount" sheetId="1" r:id="rId4"/>
    <sheet name="Filters" sheetId="3" r:id="rId5"/>
    <sheet name="Spread" sheetId="5" r:id="rId6"/>
    <sheet name="HD" sheetId="6" r:id="rId7"/>
  </sheets>
  <externalReferences>
    <externalReference r:id="rId8"/>
    <externalReference r:id="rId9"/>
    <externalReference r:id="rId10"/>
    <externalReference r:id="rId11"/>
  </externalReferences>
  <definedNames>
    <definedName name="_xlnm.Print_Area" localSheetId="1">Pivot!$A$1:$G$18</definedName>
    <definedName name="_xlnm.Print_Area" localSheetId="5">Spread!$A$1:$J$53</definedName>
  </definedNames>
  <calcPr calcId="191029"/>
  <pivotCaches>
    <pivotCache cacheId="0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0" i="4"/>
  <c r="F10" i="4"/>
  <c r="F11" i="4"/>
  <c r="J16" i="5" l="1"/>
  <c r="K16" i="5"/>
  <c r="J19" i="5"/>
  <c r="K19" i="5"/>
  <c r="J22" i="5"/>
  <c r="K22" i="5"/>
  <c r="K13" i="5"/>
  <c r="J13" i="5"/>
  <c r="J19" i="3"/>
  <c r="J16" i="3"/>
  <c r="J13" i="3"/>
  <c r="E8" i="2"/>
  <c r="E5" i="2"/>
  <c r="E9" i="2"/>
  <c r="E10" i="2"/>
  <c r="E7" i="2"/>
  <c r="E11" i="2"/>
  <c r="E6" i="2"/>
  <c r="A25" i="3" l="1"/>
  <c r="A22" i="3"/>
  <c r="A19" i="3"/>
  <c r="A16" i="3"/>
  <c r="A13" i="3"/>
  <c r="E4" i="2"/>
  <c r="E12" i="2"/>
  <c r="E3" i="2"/>
  <c r="E53" i="1" l="1"/>
  <c r="E49" i="1"/>
  <c r="E45" i="1"/>
  <c r="E41" i="1"/>
  <c r="E37" i="1"/>
  <c r="E33" i="1"/>
  <c r="E29" i="1"/>
  <c r="E25" i="1"/>
  <c r="E21" i="1"/>
  <c r="E17" i="1"/>
  <c r="E13" i="1"/>
  <c r="E9" i="1"/>
  <c r="E2" i="2"/>
  <c r="G2" i="2" l="1"/>
  <c r="H2" i="2" s="1"/>
  <c r="E18" i="2"/>
  <c r="E19" i="2"/>
  <c r="E16" i="2"/>
  <c r="E13" i="2"/>
  <c r="E20" i="2"/>
  <c r="E14" i="2"/>
  <c r="E17" i="2"/>
  <c r="E15" i="2"/>
  <c r="G12" i="2" l="1"/>
  <c r="H12" i="2" s="1"/>
  <c r="G4" i="2"/>
  <c r="H4" i="2" s="1"/>
  <c r="G20" i="2"/>
  <c r="H20" i="2" s="1"/>
  <c r="G11" i="2"/>
  <c r="H11" i="2" s="1"/>
  <c r="G14" i="2"/>
  <c r="H14" i="2" s="1"/>
  <c r="G5" i="2"/>
  <c r="H5" i="2" s="1"/>
  <c r="G19" i="2"/>
  <c r="H19" i="2" s="1"/>
  <c r="G10" i="2"/>
  <c r="H10" i="2" s="1"/>
  <c r="G9" i="2"/>
  <c r="H9" i="2" s="1"/>
  <c r="G16" i="2"/>
  <c r="H16" i="2" s="1"/>
  <c r="G8" i="2"/>
  <c r="H8" i="2" s="1"/>
  <c r="G17" i="2"/>
  <c r="H17" i="2" s="1"/>
  <c r="G15" i="2"/>
  <c r="H15" i="2" s="1"/>
  <c r="G7" i="2"/>
  <c r="H7" i="2" s="1"/>
  <c r="G6" i="2"/>
  <c r="H6" i="2" s="1"/>
  <c r="G3" i="2"/>
  <c r="H3" i="2" s="1"/>
  <c r="G13" i="2"/>
  <c r="H13" i="2" s="1"/>
  <c r="G18" i="2"/>
  <c r="H18" i="2" s="1"/>
  <c r="J9" i="2" l="1"/>
  <c r="I9" i="2"/>
</calcChain>
</file>

<file path=xl/sharedStrings.xml><?xml version="1.0" encoding="utf-8"?>
<sst xmlns="http://schemas.openxmlformats.org/spreadsheetml/2006/main" count="319" uniqueCount="101">
  <si>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</si>
  <si>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</si>
  <si>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</si>
  <si>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</si>
  <si>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</si>
  <si>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</si>
  <si>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</si>
  <si>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</si>
  <si>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</si>
  <si>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</si>
  <si>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</si>
  <si>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</si>
  <si>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</si>
  <si>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</si>
  <si>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</si>
  <si>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1X PBS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</si>
  <si>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</si>
  <si>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</si>
  <si>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</si>
  <si>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</si>
  <si>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</si>
  <si>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</si>
  <si>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</si>
  <si>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</si>
  <si>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144-AqSen-SS-N-01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</si>
  <si>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</si>
  <si>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</si>
  <si>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</si>
  <si>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</si>
  <si>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</si>
  <si>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</si>
  <si>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</si>
  <si>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</si>
  <si>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--- Average ---</t>
  </si>
  <si>
    <t>%RSD</t>
  </si>
  <si>
    <t>144-AqSen-E8-Bg-PBST-IC-01</t>
  </si>
  <si>
    <t>144-AqSen-E8-Bg-PBST-IC-02</t>
  </si>
  <si>
    <t>144-AqSen-E8-Bg-PBST-IC-03</t>
  </si>
  <si>
    <t>144-AqSen-E8-Bg-PBST-IC-04</t>
  </si>
  <si>
    <t>QC Blank Plate</t>
  </si>
  <si>
    <t>144-AqSen-SS-1H35M-PB-01</t>
  </si>
  <si>
    <t>144-AqSen-E8-Bg-SS-1H35M-PC-01</t>
  </si>
  <si>
    <t>144-AqSen-E8-Bg-SS-1H35M-PC-02</t>
  </si>
  <si>
    <t>144-AqSen-E8-Bg-SS-1H35M-PC-03</t>
  </si>
  <si>
    <t>144-AqSen-E8-Bg-SS-1H35M-TS-01</t>
  </si>
  <si>
    <t>144-AqSen-E8-Bg-SS-1H35M-TS-02</t>
  </si>
  <si>
    <t>144-AqSen-E8-Bg-SS-1H35M-TS-03</t>
  </si>
  <si>
    <t>144-AqSen-SS-3H10M-PB-01</t>
  </si>
  <si>
    <t>144-AqSen-E8-Bg-SS-3H10M-PC-01</t>
  </si>
  <si>
    <t>144-AqSen-E8-Bg-SS-3H10M-PC-02</t>
  </si>
  <si>
    <t>144-AqSen-E8-Bg-SS-3H10M-PC-03</t>
  </si>
  <si>
    <t>144-AqSen-E8-Bg-SS-3H10M-TS-01</t>
  </si>
  <si>
    <t>144-AqSen-E8-Bg-SS-3H10M-TS-02</t>
  </si>
  <si>
    <t>144-AqSen-E8-Bg-SS-3H10M-TS-03</t>
  </si>
  <si>
    <t>1 hour and 35 minutes</t>
  </si>
  <si>
    <t>3 hours and 10 minutes</t>
  </si>
  <si>
    <t>Serial Dilution/Plating Results Sheet</t>
  </si>
  <si>
    <t>Page   1 of</t>
  </si>
  <si>
    <t>Test Information</t>
  </si>
  <si>
    <t>EPA Project No.</t>
  </si>
  <si>
    <t>TO-144</t>
  </si>
  <si>
    <t>Test Date</t>
  </si>
  <si>
    <t>Analyst Name</t>
  </si>
  <si>
    <t>Abdel-Hady/Aslett/Boufedji/Ford/Monge/Sandoval/Viola</t>
  </si>
  <si>
    <t>Test No.</t>
  </si>
  <si>
    <t>E8 Bg 1.58- and 3.16-hour AquiSense Exposure</t>
  </si>
  <si>
    <t>Counters Name</t>
  </si>
  <si>
    <t>Data Entered by</t>
  </si>
  <si>
    <t>Brian Ford</t>
  </si>
  <si>
    <t>Data Entry QC'd by</t>
  </si>
  <si>
    <t>Results</t>
  </si>
  <si>
    <t>Date Plated</t>
  </si>
  <si>
    <t>Organism</t>
  </si>
  <si>
    <t>Bg</t>
  </si>
  <si>
    <t>Temperature</t>
  </si>
  <si>
    <t>35°C</t>
  </si>
  <si>
    <t>Date Counted</t>
  </si>
  <si>
    <t>Volume Plated:</t>
  </si>
  <si>
    <t>varies</t>
  </si>
  <si>
    <t>Extraction Volume:</t>
  </si>
  <si>
    <t>Plate Replicate</t>
  </si>
  <si>
    <t>Plate CFU Counts</t>
  </si>
  <si>
    <t>Dilution Plated</t>
  </si>
  <si>
    <t>Volume Plated (ml)</t>
  </si>
  <si>
    <t>Comments</t>
  </si>
  <si>
    <t>A</t>
  </si>
  <si>
    <t>B</t>
  </si>
  <si>
    <t>C</t>
  </si>
  <si>
    <t xml:space="preserve">Notes:  </t>
  </si>
  <si>
    <t>Page 1 of</t>
  </si>
  <si>
    <t>E8 Bg 2- and 4-hours AquiSense Exposure</t>
  </si>
  <si>
    <t>B.g.</t>
  </si>
  <si>
    <t>Filter plates</t>
  </si>
  <si>
    <t xml:space="preserve">  Pall Filters #4852</t>
  </si>
  <si>
    <t>Colony Count</t>
  </si>
  <si>
    <t>Volume Plated (mL)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</si>
  <si>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</si>
  <si>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</si>
  <si>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Lesley Mendez Sandoval</t>
  </si>
  <si>
    <t>Cell Spreaders</t>
  </si>
  <si>
    <t>Mariela Monge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</si>
</sst>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0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14" fontId="0" fillId="0" borderId="0" xfId="0" applyNumberFormat="1"/>
    <xf numFmtId="9" fontId="0" fillId="0" borderId="0" xfId="1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6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14" fontId="1" fillId="6" borderId="1" xfId="0" applyNumberFormat="1" applyFont="1" applyFill="1" applyBorder="1" applyAlignment="1"/>
    <xf numFmtId="0" fontId="7" fillId="6" borderId="1" xfId="0" applyFont="1" applyFill="1" applyBorder="1" applyAlignment="1"/>
    <xf numFmtId="0" fontId="5" fillId="0" borderId="1" xfId="0" applyFon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5" borderId="0" xfId="0" applyFill="1"/>
    <xf numFmtId="0" fontId="9" fillId="6" borderId="8" xfId="0" applyFont="1" applyFill="1" applyBorder="1" applyAlignment="1"/>
    <xf numFmtId="0" fontId="0" fillId="6" borderId="0" xfId="0" applyFill="1" applyAlignment="1"/>
    <xf numFmtId="0" fontId="8" fillId="5" borderId="0" xfId="0" applyFont="1" applyFill="1" applyAlignment="1">
      <alignment horizontal="center" wrapText="1"/>
    </xf>
    <xf numFmtId="0" fontId="5" fillId="0" borderId="0" xfId="0" applyFont="1"/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0" fontId="6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3" xfId="0" applyBorder="1"/>
    <xf numFmtId="0" fontId="6" fillId="0" borderId="1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15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5" fillId="0" borderId="28" xfId="0" applyFont="1" applyBorder="1" applyAlignment="1"/>
    <xf numFmtId="0" fontId="0" fillId="0" borderId="28" xfId="0" applyBorder="1" applyAlignment="1"/>
    <xf numFmtId="0" fontId="0" fillId="0" borderId="0" xfId="0" applyAlignment="1"/>
    <xf numFmtId="0" fontId="5" fillId="0" borderId="28" xfId="0" applyFont="1" applyBorder="1"/>
    <xf numFmtId="0" fontId="0" fillId="0" borderId="28" xfId="0" applyBorder="1"/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14" fontId="1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/>
    <xf numFmtId="14" fontId="11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5" fillId="0" borderId="1" xfId="0" applyFont="1" applyBorder="1" applyAlignment="1"/>
    <xf numFmtId="0" fontId="0" fillId="5" borderId="0" xfId="0" applyFill="1" applyAlignment="1"/>
    <xf numFmtId="0" fontId="1" fillId="5" borderId="8" xfId="0" applyFont="1" applyFill="1" applyBorder="1" applyAlignment="1">
      <alignment vertical="center" wrapText="1"/>
    </xf>
    <xf numFmtId="166" fontId="11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6" xfId="0" applyFont="1" applyFill="1" applyBorder="1" applyAlignment="1"/>
    <xf numFmtId="0" fontId="5" fillId="6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8" fillId="6" borderId="13" xfId="0" applyNumberFormat="1" applyFont="1" applyFill="1" applyBorder="1" applyAlignment="1">
      <alignment horizontal="center" shrinkToFit="1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12" fillId="0" borderId="1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" fillId="6" borderId="4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right"/>
    </xf>
    <xf numFmtId="0" fontId="1" fillId="5" borderId="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166" fontId="8" fillId="6" borderId="2" xfId="0" applyNumberFormat="1" applyFont="1" applyFill="1" applyBorder="1" applyAlignment="1">
      <alignment horizontal="center" wrapText="1"/>
    </xf>
    <xf numFmtId="166" fontId="8" fillId="6" borderId="14" xfId="0" applyNumberFormat="1" applyFont="1" applyFill="1" applyBorder="1" applyAlignment="1">
      <alignment horizontal="center" wrapText="1"/>
    </xf>
    <xf numFmtId="166" fontId="8" fillId="6" borderId="2" xfId="0" applyNumberFormat="1" applyFont="1" applyFill="1" applyBorder="1" applyAlignment="1">
      <alignment horizontal="center" vertical="center" wrapText="1"/>
    </xf>
    <xf numFmtId="166" fontId="8" fillId="6" borderId="14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7" borderId="18" xfId="0" applyFont="1" applyFill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7" borderId="20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5" fillId="7" borderId="24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5" fillId="7" borderId="25" xfId="0" applyFont="1" applyFill="1" applyBorder="1" applyAlignment="1">
      <alignment horizontal="center" wrapText="1"/>
    </xf>
    <xf numFmtId="0" fontId="0" fillId="7" borderId="18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0" fillId="7" borderId="20" xfId="0" applyFill="1" applyBorder="1" applyAlignment="1">
      <alignment horizontal="center" wrapText="1"/>
    </xf>
    <xf numFmtId="0" fontId="0" fillId="7" borderId="11" xfId="0" applyFill="1" applyBorder="1" applyAlignment="1">
      <alignment horizontal="center" wrapText="1"/>
    </xf>
    <xf numFmtId="0" fontId="0" fillId="7" borderId="0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24" xfId="0" applyFill="1" applyBorder="1" applyAlignment="1">
      <alignment horizontal="center" wrapText="1"/>
    </xf>
    <xf numFmtId="0" fontId="0" fillId="7" borderId="13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36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Cou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rea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D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Excel%20Files/2024-04-03_E8%20Bg%201.58-%20and%203.16-hour%20AquiSense%20Exposure_Filter.xlsx?C155A330" TargetMode="External"/><Relationship Id="rId1" Type="http://schemas.openxmlformats.org/officeDocument/2006/relationships/externalLinkPath" Target="file:///\\C155A330\2024-04-03_E8%20Bg%201.58-%20and%203.16-hour%20AquiSense%20Exposure_Fil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Cou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a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D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 refreshError="1"/>
      <sheetData sheetId="1">
        <row r="1">
          <cell r="A1" t="str">
            <v>144-AqSen-SS-1H35M-PB-01</v>
          </cell>
        </row>
        <row r="2">
          <cell r="A2" t="str">
            <v>144-AqSen-SS-3H10M-PB-01</v>
          </cell>
        </row>
        <row r="3">
          <cell r="A3" t="str">
            <v>144-AqSen-SS-N-01</v>
          </cell>
        </row>
        <row r="4">
          <cell r="A4" t="str">
            <v>Sterile DI Water</v>
          </cell>
        </row>
        <row r="5">
          <cell r="A5" t="str">
            <v>TSA only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387.545606018517" createdVersion="3" refreshedVersion="8" minRefreshableVersion="3" recordCount="19" xr:uid="{00000000-000A-0000-FFFF-FFFF06000000}">
  <cacheSource type="worksheet">
    <worksheetSource ref="A1:H20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 u="1"/>
      </sharedItems>
    </cacheField>
    <cacheField name="Time Point" numFmtId="0">
      <sharedItems count="6">
        <s v="N/A"/>
        <s v="1 hour and 35 minutes"/>
        <s v="3 hours and 10 minutes"/>
        <s v="4 Hour" u="1"/>
        <s v="1 Hour" u="1"/>
        <s v="2 Hour" u="1"/>
      </sharedItems>
    </cacheField>
    <cacheField name="CFU/ml" numFmtId="11">
      <sharedItems containsSemiMixedTypes="0" containsString="0" containsNumber="1" minValue="0.1111111111111111" maxValue="542400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.1111111111111112" maxValue="54240000"/>
    </cacheField>
    <cacheField name="Log CFU/Sample" numFmtId="164">
      <sharedItems containsSemiMixedTypes="0" containsString="0" containsNumber="1" minValue="4.5757490560675143E-2" maxValue="7.73431968085900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144-AqSen-SS-N-01"/>
    <s v="2- x 2- cm Stainless Steel"/>
    <x v="0"/>
    <x v="0"/>
    <n v="0.11363636363636363"/>
    <n v="10"/>
    <n v="1.1363636363636362"/>
    <n v="5.5517327849831329E-2"/>
  </r>
  <r>
    <s v="144-AqSen-SS-1H35M-PB-01"/>
    <s v="2- x 2- cm Stainless Steel"/>
    <x v="1"/>
    <x v="1"/>
    <n v="0.1149425287356322"/>
    <n v="10"/>
    <n v="1.149425287356322"/>
    <n v="6.0480747381381532E-2"/>
  </r>
  <r>
    <s v="144-AqSen-SS-3H10M-PB-01"/>
    <s v="2- x 2- cm Stainless Steel"/>
    <x v="1"/>
    <x v="2"/>
    <n v="0.1111111111111111"/>
    <n v="10"/>
    <n v="1.1111111111111112"/>
    <n v="4.5757490560675143E-2"/>
  </r>
  <r>
    <s v="144-AqSen-E8-Bg-PBST-IC-01"/>
    <s v="1X PBS"/>
    <x v="2"/>
    <x v="0"/>
    <n v="5062000"/>
    <n v="10"/>
    <n v="50620000"/>
    <n v="7.7043221408222351"/>
  </r>
  <r>
    <s v="144-AqSen-E8-Bg-PBST-IC-02"/>
    <s v="1X PBS"/>
    <x v="2"/>
    <x v="0"/>
    <n v="4997000"/>
    <n v="10"/>
    <n v="49970000"/>
    <n v="7.6987093494425869"/>
  </r>
  <r>
    <s v="144-AqSen-E8-Bg-PBST-IC-03"/>
    <s v="1X PBS"/>
    <x v="2"/>
    <x v="0"/>
    <n v="5071000"/>
    <n v="10"/>
    <n v="50710000"/>
    <n v="7.7050936105478733"/>
  </r>
  <r>
    <s v="144-AqSen-E8-Bg-PBST-IC-04"/>
    <s v="1X PBS"/>
    <x v="2"/>
    <x v="0"/>
    <n v="4754000"/>
    <n v="10"/>
    <n v="47540000"/>
    <n v="7.6770591773921613"/>
  </r>
  <r>
    <s v="144-AqSen-E8-Bg-SS-1H35M-PC-01"/>
    <s v="2- x 2- cm Stainless Steel"/>
    <x v="3"/>
    <x v="1"/>
    <n v="4264000"/>
    <n v="10"/>
    <n v="42640000"/>
    <n v="7.6298171960185162"/>
  </r>
  <r>
    <s v="144-AqSen-E8-Bg-SS-1H35M-PC-02"/>
    <s v="2- x 2- cm Stainless Steel"/>
    <x v="3"/>
    <x v="1"/>
    <n v="5030000"/>
    <n v="10"/>
    <n v="50300000"/>
    <n v="7.7015679850559273"/>
  </r>
  <r>
    <s v="144-AqSen-E8-Bg-SS-1H35M-PC-03"/>
    <s v="2- x 2- cm Stainless Steel"/>
    <x v="3"/>
    <x v="1"/>
    <n v="5424000"/>
    <n v="10"/>
    <n v="54240000"/>
    <n v="7.7343196808590067"/>
  </r>
  <r>
    <s v="144-AqSen-E8-Bg-SS-1H35M-TS-01"/>
    <s v="2- x 2- cm Stainless Steel"/>
    <x v="4"/>
    <x v="1"/>
    <n v="463.33333333333331"/>
    <n v="10"/>
    <n v="4633.333333333333"/>
    <n v="3.6658935455344328"/>
  </r>
  <r>
    <s v="144-AqSen-E8-Bg-SS-1H35M-TS-02"/>
    <s v="2- x 2- cm Stainless Steel"/>
    <x v="4"/>
    <x v="1"/>
    <n v="82.666666666666671"/>
    <n v="10"/>
    <n v="826.66666666666674"/>
    <n v="2.9173304261065538"/>
  </r>
  <r>
    <s v="144-AqSen-E8-Bg-SS-1H35M-TS-03"/>
    <s v="2- x 2- cm Stainless Steel"/>
    <x v="4"/>
    <x v="1"/>
    <n v="296.66666666666669"/>
    <n v="10"/>
    <n v="2966.666666666667"/>
    <n v="3.4722687519252502"/>
  </r>
  <r>
    <s v="144-AqSen-E8-Bg-SS-3H10M-PC-01"/>
    <s v="2- x 2- cm Stainless Steel"/>
    <x v="3"/>
    <x v="2"/>
    <n v="4378000"/>
    <n v="10"/>
    <n v="43780000"/>
    <n v="7.641275757231913"/>
  </r>
  <r>
    <s v="144-AqSen-E8-Bg-SS-3H10M-PC-02"/>
    <s v="2- x 2- cm Stainless Steel"/>
    <x v="3"/>
    <x v="2"/>
    <n v="4310000"/>
    <n v="10"/>
    <n v="43100000"/>
    <n v="7.6344772701607315"/>
  </r>
  <r>
    <s v="144-AqSen-E8-Bg-SS-3H10M-PC-03"/>
    <s v="2- x 2- cm Stainless Steel"/>
    <x v="3"/>
    <x v="2"/>
    <n v="3736000"/>
    <n v="10"/>
    <n v="37360000"/>
    <n v="7.5724068675580556"/>
  </r>
  <r>
    <s v="144-AqSen-E8-Bg-SS-3H10M-TS-01"/>
    <s v="2- x 2- cm Stainless Steel"/>
    <x v="4"/>
    <x v="2"/>
    <n v="6256"/>
    <n v="10"/>
    <n v="62560"/>
    <n v="4.7962967400517913"/>
  </r>
  <r>
    <s v="144-AqSen-E8-Bg-SS-3H10M-TS-02"/>
    <s v="2- x 2- cm Stainless Steel"/>
    <x v="4"/>
    <x v="2"/>
    <n v="98"/>
    <n v="10"/>
    <n v="980"/>
    <n v="2.9912260756924947"/>
  </r>
  <r>
    <s v="144-AqSen-E8-Bg-SS-3H10M-TS-03"/>
    <s v="2- x 2- cm Stainless Steel"/>
    <x v="4"/>
    <x v="2"/>
    <n v="2715"/>
    <n v="10"/>
    <n v="27150"/>
    <n v="4.43376983392486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2:E16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m="1" x="5"/>
        <item x="2"/>
        <item x="3"/>
        <item x="4"/>
        <item x="1"/>
        <item x="0"/>
      </items>
    </pivotField>
    <pivotField axis="axisRow" showAll="0" defaultSubtotal="0">
      <items count="6">
        <item m="1" x="4"/>
        <item m="1" x="5"/>
        <item m="1" x="3"/>
        <item x="0"/>
        <item x="1"/>
        <item x="2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3">
    <i>
      <x v="1"/>
    </i>
    <i r="1">
      <x v="3"/>
    </i>
    <i>
      <x v="2"/>
    </i>
    <i r="1">
      <x v="4"/>
    </i>
    <i r="1">
      <x v="5"/>
    </i>
    <i>
      <x v="3"/>
    </i>
    <i r="1">
      <x v="4"/>
    </i>
    <i r="1">
      <x v="5"/>
    </i>
    <i>
      <x v="4"/>
    </i>
    <i r="1">
      <x v="4"/>
    </i>
    <i r="1">
      <x v="5"/>
    </i>
    <i>
      <x v="5"/>
    </i>
    <i r="1"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36">
    <format dxfId="35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34">
      <pivotArea dataOnly="0" labelOnly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33">
      <pivotArea field="2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1">
      <pivotArea collapsedLevelsAreSubtotals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30">
      <pivotArea collapsedLevelsAreSubtotals="1" fieldPosition="0">
        <references count="1">
          <reference field="2" count="1">
            <x v="2"/>
          </reference>
        </references>
      </pivotArea>
    </format>
    <format dxfId="29">
      <pivotArea collapsedLevelsAreSubtotals="1" fieldPosition="0">
        <references count="2">
          <reference field="2" count="1" selected="0">
            <x v="2"/>
          </reference>
          <reference field="3" count="2">
            <x v="1"/>
            <x v="2"/>
          </reference>
        </references>
      </pivotArea>
    </format>
    <format dxfId="28">
      <pivotArea collapsedLevelsAreSubtotals="1" fieldPosition="0">
        <references count="1">
          <reference field="2" count="1">
            <x v="3"/>
          </reference>
        </references>
      </pivotArea>
    </format>
    <format dxfId="27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26">
      <pivotArea collapsedLevelsAreSubtotals="1" fieldPosition="0">
        <references count="1">
          <reference field="2" count="1">
            <x v="4"/>
          </reference>
        </references>
      </pivotArea>
    </format>
    <format dxfId="25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24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3">
      <pivotArea collapsedLevelsAreSubtotals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22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21">
      <pivotArea collapsedLevelsAreSubtotals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20">
      <pivotArea dataOnly="0" labelOnly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19">
      <pivotArea collapsedLevelsAreSubtotals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18">
      <pivotArea dataOnly="0" labelOnly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17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16">
      <pivotArea dataOnly="0" labelOnly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15">
      <pivotArea collapsedLevelsAreSubtotals="1" fieldPosition="0">
        <references count="2">
          <reference field="2" count="1" selected="0">
            <x v="4"/>
          </reference>
          <reference field="3" count="2">
            <x v="4"/>
            <x v="5"/>
          </reference>
        </references>
      </pivotArea>
    </format>
    <format dxfId="14">
      <pivotArea dataOnly="0" labelOnly="1" fieldPosition="0">
        <references count="2">
          <reference field="2" count="1" selected="0">
            <x v="4"/>
          </reference>
          <reference field="3" count="2">
            <x v="4"/>
            <x v="5"/>
          </reference>
        </references>
      </pivotArea>
    </format>
    <format dxfId="13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0"/>
          </reference>
          <reference field="2" count="1">
            <x v="2"/>
          </reference>
        </references>
      </pivotArea>
    </format>
    <format dxfId="11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2">
            <x v="4"/>
            <x v="5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0"/>
          </reference>
          <reference field="2" count="1">
            <x v="3"/>
          </reference>
        </references>
      </pivotArea>
    </format>
    <format dxfId="9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3" count="2">
            <x v="4"/>
            <x v="5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2" count="1">
            <x v="4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3" count="2">
            <x v="4"/>
            <x v="5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2" count="1">
            <x v="5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3" count="1">
            <x v="3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1"/>
          </reference>
          <reference field="2" count="1">
            <x v="2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3" count="2">
            <x v="4"/>
            <x v="5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1"/>
          </reference>
          <reference field="2" count="1">
            <x v="3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3"/>
          </reference>
          <reference field="3" count="2"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60D75-B751-4C15-AA26-84C40C239F61}" name="Table1" displayName="Table1" ref="A1:H5" totalsRowShown="0">
  <autoFilter ref="A1:H5" xr:uid="{9C160D75-B751-4C15-AA26-84C40C239F61}"/>
  <tableColumns count="8">
    <tableColumn id="1" xr3:uid="{E0E2680C-1F1D-42B7-B21C-CFBAE2EDB312}" name="Sample ID"/>
    <tableColumn id="2" xr3:uid="{BCA52CDE-A96A-41CA-982C-FD73EFA0852F}" name="Sample Material"/>
    <tableColumn id="3" xr3:uid="{F987CF78-98CB-4655-AF3A-57F9A6665041}" name="Sample Type"/>
    <tableColumn id="4" xr3:uid="{62E4C42B-3B74-4E39-A5A4-26CF632AC6CF}" name="Time Point"/>
    <tableColumn id="5" xr3:uid="{49113EB0-CA54-497C-86FB-4ADF5FEBC3E8}" name="CFU/ml"/>
    <tableColumn id="6" xr3:uid="{2B0C4CE3-CF1F-41A2-98AD-1C7DB42EE757}" name="Sample Volume"/>
    <tableColumn id="7" xr3:uid="{1E0C74E9-6D67-467C-B2A2-155AF249E6B3}" name="CFU/Sample"/>
    <tableColumn id="8" xr3:uid="{CBC0D47A-BD15-4816-9B5C-62FEA64F753F}" name="Log CFU/Sampl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E5D9-8804-433B-B962-5A160E1AB643}">
  <dimension ref="A1:H5"/>
  <sheetViews>
    <sheetView workbookViewId="0">
      <selection activeCell="N9" sqref="N9:N10"/>
    </sheetView>
  </sheetViews>
  <sheetFormatPr defaultRowHeight="14.5" x14ac:dyDescent="0.35"/>
  <cols>
    <col min="1" max="1" width="11.1796875" customWidth="1"/>
    <col min="2" max="2" width="16.453125" customWidth="1"/>
    <col min="3" max="3" width="13.36328125" customWidth="1"/>
    <col min="4" max="4" width="11.81640625" customWidth="1"/>
    <col min="5" max="5" width="9" customWidth="1"/>
    <col min="6" max="6" width="15.81640625" customWidth="1"/>
    <col min="7" max="7" width="13" customWidth="1"/>
    <col min="8" max="8" width="16.26953125" customWidth="1"/>
  </cols>
  <sheetData>
    <row r="1" spans="1:8" x14ac:dyDescent="0.35">
      <c r="A1" t="s">
        <v>0</v>
      </c>
      <c r="B1" t="s">
        <v>4</v>
      </c>
      <c r="C1" t="s">
        <v>1</v>
      </c>
      <c r="D1" t="s">
        <v>5</v>
      </c>
      <c r="E1" t="s">
        <v>7</v>
      </c>
      <c r="F1" t="s">
        <v>10</v>
      </c>
      <c r="G1" t="s">
        <v>8</v>
      </c>
      <c r="H1" t="s">
        <v>9</v>
      </c>
    </row>
    <row r="2" spans="1:8" x14ac:dyDescent="0.35">
      <c r="A2" t="s">
        <v>38</v>
      </c>
      <c r="B2" t="s">
        <v>15</v>
      </c>
      <c r="C2" t="s">
        <v>13</v>
      </c>
      <c r="D2" t="s">
        <v>6</v>
      </c>
      <c r="E2">
        <v>4754000</v>
      </c>
      <c r="F2">
        <v>10</v>
      </c>
      <c r="G2">
        <v>47540000</v>
      </c>
      <c r="H2">
        <v>7.6770591773921613</v>
      </c>
    </row>
    <row r="3" spans="1:8" x14ac:dyDescent="0.35">
      <c r="A3" t="s">
        <v>37</v>
      </c>
      <c r="B3" t="s">
        <v>15</v>
      </c>
      <c r="C3" t="s">
        <v>13</v>
      </c>
      <c r="D3" t="s">
        <v>6</v>
      </c>
      <c r="E3">
        <v>5071000</v>
      </c>
      <c r="F3">
        <v>10</v>
      </c>
      <c r="G3">
        <v>50710000</v>
      </c>
      <c r="H3">
        <v>7.7050936105478733</v>
      </c>
    </row>
    <row r="4" spans="1:8" x14ac:dyDescent="0.35">
      <c r="A4" t="s">
        <v>36</v>
      </c>
      <c r="B4" t="s">
        <v>15</v>
      </c>
      <c r="C4" t="s">
        <v>13</v>
      </c>
      <c r="D4" t="s">
        <v>6</v>
      </c>
      <c r="E4">
        <v>4997000</v>
      </c>
      <c r="F4">
        <v>10</v>
      </c>
      <c r="G4">
        <v>49970000</v>
      </c>
      <c r="H4">
        <v>7.6987093494425869</v>
      </c>
    </row>
    <row r="5" spans="1:8" x14ac:dyDescent="0.35">
      <c r="A5" t="s">
        <v>35</v>
      </c>
      <c r="B5" t="s">
        <v>15</v>
      </c>
      <c r="C5" t="s">
        <v>13</v>
      </c>
      <c r="D5" t="s">
        <v>6</v>
      </c>
      <c r="E5">
        <v>5062000</v>
      </c>
      <c r="F5">
        <v>10</v>
      </c>
      <c r="G5">
        <v>50620000</v>
      </c>
      <c r="H5">
        <v>7.7043221408222351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tabSelected="1" zoomScaleNormal="100" workbookViewId="0">
      <selection activeCell="C5" sqref="C5:C11"/>
    </sheetView>
  </sheetViews>
  <sheetFormatPr defaultRowHeight="14.5" x14ac:dyDescent="0.35"/>
  <cols>
    <col min="1" max="1" width="25.453125" bestFit="1" customWidth="1"/>
    <col min="2" max="5" width="12" customWidth="1"/>
    <col min="6" max="6" width="12.26953125" customWidth="1"/>
    <col min="7" max="7" width="10.81640625" customWidth="1"/>
  </cols>
  <sheetData>
    <row r="2" spans="1:8" x14ac:dyDescent="0.35">
      <c r="B2" s="19" t="s">
        <v>19</v>
      </c>
      <c r="F2" s="20"/>
      <c r="G2" s="20"/>
    </row>
    <row r="3" spans="1:8" ht="43.5" x14ac:dyDescent="0.35">
      <c r="A3" s="12" t="s">
        <v>19</v>
      </c>
      <c r="B3" s="17" t="s">
        <v>11</v>
      </c>
      <c r="C3" s="17" t="s">
        <v>17</v>
      </c>
      <c r="D3" s="17" t="s">
        <v>12</v>
      </c>
      <c r="E3" s="17" t="s">
        <v>18</v>
      </c>
      <c r="F3" s="18" t="s">
        <v>20</v>
      </c>
      <c r="G3" s="18" t="s">
        <v>21</v>
      </c>
    </row>
    <row r="4" spans="1:8" x14ac:dyDescent="0.35">
      <c r="A4" s="9" t="s">
        <v>13</v>
      </c>
      <c r="B4" s="13"/>
      <c r="C4" s="13"/>
      <c r="D4" s="14"/>
      <c r="E4" s="14"/>
      <c r="F4" s="21"/>
      <c r="G4" s="21"/>
    </row>
    <row r="5" spans="1:8" x14ac:dyDescent="0.35">
      <c r="A5" s="10" t="s">
        <v>6</v>
      </c>
      <c r="B5" s="168">
        <v>7.6962960695512148</v>
      </c>
      <c r="C5" s="168">
        <v>1.313641868215124E-2</v>
      </c>
      <c r="D5" s="14">
        <v>49710000</v>
      </c>
      <c r="E5" s="14">
        <v>1483756.493948159</v>
      </c>
      <c r="F5" s="14"/>
      <c r="G5" s="14"/>
    </row>
    <row r="6" spans="1:8" x14ac:dyDescent="0.35">
      <c r="A6" s="9" t="s">
        <v>14</v>
      </c>
      <c r="B6" s="168"/>
      <c r="C6" s="168"/>
      <c r="D6" s="14"/>
      <c r="E6" s="14"/>
      <c r="F6" s="21"/>
      <c r="G6" s="21"/>
    </row>
    <row r="7" spans="1:8" x14ac:dyDescent="0.35">
      <c r="A7" s="10" t="s">
        <v>54</v>
      </c>
      <c r="B7" s="168">
        <v>7.6885682873111501</v>
      </c>
      <c r="C7" s="168">
        <v>5.3450317497198217E-2</v>
      </c>
      <c r="D7" s="14">
        <v>49060000</v>
      </c>
      <c r="E7" s="14">
        <v>5898576.0993649988</v>
      </c>
      <c r="F7" s="14"/>
      <c r="G7" s="14"/>
    </row>
    <row r="8" spans="1:8" x14ac:dyDescent="0.35">
      <c r="A8" s="10" t="s">
        <v>55</v>
      </c>
      <c r="B8" s="168">
        <v>7.6160532983169</v>
      </c>
      <c r="C8" s="168">
        <v>3.7951456429346817E-2</v>
      </c>
      <c r="D8" s="14">
        <v>41413333.333333336</v>
      </c>
      <c r="E8" s="14">
        <v>3526717.0758842421</v>
      </c>
      <c r="F8" s="14"/>
      <c r="G8" s="14"/>
    </row>
    <row r="9" spans="1:8" x14ac:dyDescent="0.35">
      <c r="A9" s="9" t="s">
        <v>3</v>
      </c>
      <c r="B9" s="168"/>
      <c r="C9" s="168"/>
      <c r="D9" s="14"/>
      <c r="E9" s="14"/>
      <c r="F9" s="21"/>
      <c r="G9" s="21"/>
    </row>
    <row r="10" spans="1:8" x14ac:dyDescent="0.35">
      <c r="A10" s="10" t="s">
        <v>54</v>
      </c>
      <c r="B10" s="168">
        <v>3.3518309078554123</v>
      </c>
      <c r="C10" s="168">
        <v>0.38854297272636568</v>
      </c>
      <c r="D10" s="14">
        <v>2808.8888888888891</v>
      </c>
      <c r="E10" s="14">
        <v>1908.2316809413221</v>
      </c>
      <c r="F10" s="13">
        <f>B7-B10</f>
        <v>4.3367373794557373</v>
      </c>
      <c r="G10" s="13">
        <f>(((C7^2)/3)+((C10^2)/3))^0.5</f>
        <v>0.22643805488153018</v>
      </c>
    </row>
    <row r="11" spans="1:8" x14ac:dyDescent="0.35">
      <c r="A11" s="10" t="s">
        <v>55</v>
      </c>
      <c r="B11" s="168">
        <v>4.0737642165563841</v>
      </c>
      <c r="C11" s="168">
        <v>0.95486808472965334</v>
      </c>
      <c r="D11" s="14">
        <v>30230</v>
      </c>
      <c r="E11" s="14">
        <v>30905.321548238258</v>
      </c>
      <c r="F11" s="13">
        <f>B8-B11</f>
        <v>3.5422890817605159</v>
      </c>
      <c r="G11" s="13">
        <f>(((C8^2)/3)+((C11^2)/3))^0.5</f>
        <v>0.55172860849043803</v>
      </c>
    </row>
    <row r="12" spans="1:8" x14ac:dyDescent="0.35">
      <c r="A12" s="9" t="s">
        <v>2</v>
      </c>
      <c r="B12" s="168"/>
      <c r="C12" s="13"/>
      <c r="D12" s="14"/>
      <c r="E12" s="14"/>
      <c r="F12" s="21"/>
      <c r="G12" s="21"/>
    </row>
    <row r="13" spans="1:8" x14ac:dyDescent="0.35">
      <c r="A13" s="11" t="s">
        <v>54</v>
      </c>
      <c r="B13" s="169">
        <v>6.0480747381381532E-2</v>
      </c>
      <c r="C13" s="15" t="e">
        <v>#DIV/0!</v>
      </c>
      <c r="D13" s="16">
        <v>1.149425287356322</v>
      </c>
      <c r="E13" s="16" t="e">
        <v>#DIV/0!</v>
      </c>
      <c r="F13" s="14"/>
      <c r="G13" s="14"/>
      <c r="H13" s="23"/>
    </row>
    <row r="14" spans="1:8" x14ac:dyDescent="0.35">
      <c r="A14" s="11" t="s">
        <v>55</v>
      </c>
      <c r="B14" s="169">
        <v>4.5757490560675143E-2</v>
      </c>
      <c r="C14" s="15" t="e">
        <v>#DIV/0!</v>
      </c>
      <c r="D14" s="16">
        <v>1.1111111111111112</v>
      </c>
      <c r="E14" s="16" t="e">
        <v>#DIV/0!</v>
      </c>
      <c r="F14" s="14"/>
      <c r="G14" s="14"/>
    </row>
    <row r="15" spans="1:8" x14ac:dyDescent="0.35">
      <c r="A15" s="9" t="s">
        <v>23</v>
      </c>
      <c r="B15" s="168"/>
      <c r="C15" s="13"/>
      <c r="D15" s="14"/>
      <c r="E15" s="14"/>
      <c r="F15" s="21"/>
      <c r="G15" s="21"/>
    </row>
    <row r="16" spans="1:8" x14ac:dyDescent="0.35">
      <c r="A16" s="11" t="s">
        <v>6</v>
      </c>
      <c r="B16" s="169">
        <v>5.5517327849831329E-2</v>
      </c>
      <c r="C16" s="15" t="e">
        <v>#DIV/0!</v>
      </c>
      <c r="D16" s="16">
        <v>1.1363636363636362</v>
      </c>
      <c r="E16" s="16" t="e">
        <v>#DIV/0!</v>
      </c>
      <c r="F16" s="14"/>
      <c r="G16" s="14"/>
    </row>
    <row r="18" spans="1:5" x14ac:dyDescent="0.35">
      <c r="A18" s="80" t="s">
        <v>22</v>
      </c>
      <c r="B18" s="80"/>
      <c r="C18" s="80"/>
      <c r="D18" s="80"/>
      <c r="E18" s="80"/>
    </row>
  </sheetData>
  <mergeCells count="1">
    <mergeCell ref="A18:E18"/>
  </mergeCells>
  <pageMargins left="0.7" right="0.7" top="0.75" bottom="0.75" header="0.3" footer="0.3"/>
  <pageSetup scale="93" orientation="portrait" r:id="rId2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zoomScaleNormal="100" workbookViewId="0">
      <selection activeCell="J10" sqref="J10"/>
    </sheetView>
  </sheetViews>
  <sheetFormatPr defaultRowHeight="14.5" x14ac:dyDescent="0.35"/>
  <cols>
    <col min="1" max="1" width="35.453125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7.26953125" bestFit="1" customWidth="1"/>
    <col min="10" max="10" width="7.7265625" bestFit="1" customWidth="1"/>
  </cols>
  <sheetData>
    <row r="1" spans="1:10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7</v>
      </c>
      <c r="F1" s="8" t="s">
        <v>10</v>
      </c>
      <c r="G1" s="8" t="s">
        <v>8</v>
      </c>
      <c r="H1" s="8" t="s">
        <v>9</v>
      </c>
    </row>
    <row r="2" spans="1:10" x14ac:dyDescent="0.35">
      <c r="A2" s="4" t="s">
        <v>24</v>
      </c>
      <c r="B2" s="4" t="s">
        <v>16</v>
      </c>
      <c r="C2" s="4" t="s">
        <v>23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0.11363636363636363</v>
      </c>
      <c r="F2" s="4">
        <v>10</v>
      </c>
      <c r="G2" s="5">
        <f ca="1">E2*F2</f>
        <v>1.1363636363636362</v>
      </c>
      <c r="H2" s="6">
        <f ca="1">LOG(G2)</f>
        <v>5.5517327849831329E-2</v>
      </c>
    </row>
    <row r="3" spans="1:10" x14ac:dyDescent="0.35">
      <c r="A3" s="4" t="s">
        <v>40</v>
      </c>
      <c r="B3" s="4" t="s">
        <v>16</v>
      </c>
      <c r="C3" s="4" t="s">
        <v>2</v>
      </c>
      <c r="D3" s="4" t="s">
        <v>54</v>
      </c>
      <c r="E3" s="7">
        <f ca="1">IFERROR(OFFSET(INDIRECT("'Qcount'!A"&amp;MATCH(A3,Qcount!$A$1:$A$65328,0)),3,3,1),IFERROR(OFFSET(INDIRECT("'Spread'!A"&amp;MATCH(A3,Spread!$A$1:$A$65536,0)),-1,9,1),IFERROR(OFFSET(INDIRECT("'Filters'!A"&amp;MATCH(A3,Filters!$A:$A,0)),0,9,1),OFFSET(INDIRECT("'HD'!A"&amp;MATCH(A3,HD!$A:$A,0)),0,9,1))))</f>
        <v>0.1149425287356322</v>
      </c>
      <c r="F3" s="4">
        <v>10</v>
      </c>
      <c r="G3" s="5">
        <f t="shared" ref="G3:G17" ca="1" si="0">E3*F3</f>
        <v>1.149425287356322</v>
      </c>
      <c r="H3" s="6">
        <f t="shared" ref="H3:H4" ca="1" si="1">LOG(G3)</f>
        <v>6.0480747381381532E-2</v>
      </c>
    </row>
    <row r="4" spans="1:10" x14ac:dyDescent="0.35">
      <c r="A4" s="4" t="s">
        <v>47</v>
      </c>
      <c r="B4" s="4" t="s">
        <v>16</v>
      </c>
      <c r="C4" s="4" t="s">
        <v>2</v>
      </c>
      <c r="D4" s="4" t="s">
        <v>55</v>
      </c>
      <c r="E4" s="7">
        <f ca="1">IFERROR(OFFSET(INDIRECT("'Qcount'!A"&amp;MATCH(A4,[1]QCount!$A$1:$A$65328,0)),3,3,1),IFERROR(OFFSET(INDIRECT("'Spread'!A"&amp;MATCH(A4,[2]Spread!$A$1:$A$65536,0)),-1,9,1),IFERROR(OFFSET(INDIRECT("'Filters'!A"&amp;MATCH(A4,Filters!$A:$A,0)),0,9,1),OFFSET(INDIRECT("'HD'!A"&amp;MATCH(A4,[3]HD!$A:$A,0)),0,9,1))))</f>
        <v>0.1111111111111111</v>
      </c>
      <c r="F4" s="4">
        <v>10</v>
      </c>
      <c r="G4" s="5">
        <f t="shared" ca="1" si="0"/>
        <v>1.1111111111111112</v>
      </c>
      <c r="H4" s="6">
        <f t="shared" ca="1" si="1"/>
        <v>4.5757490560675143E-2</v>
      </c>
    </row>
    <row r="5" spans="1:10" x14ac:dyDescent="0.35">
      <c r="A5" s="4" t="s">
        <v>35</v>
      </c>
      <c r="B5" s="4" t="s">
        <v>15</v>
      </c>
      <c r="C5" s="4" t="s">
        <v>13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5062000</v>
      </c>
      <c r="F5" s="4">
        <v>10</v>
      </c>
      <c r="G5" s="5">
        <f t="shared" ca="1" si="0"/>
        <v>50620000</v>
      </c>
      <c r="H5" s="6">
        <f t="shared" ref="H5:H17" ca="1" si="2">LOG(G5)</f>
        <v>7.7043221408222351</v>
      </c>
    </row>
    <row r="6" spans="1:10" x14ac:dyDescent="0.35">
      <c r="A6" s="4" t="s">
        <v>36</v>
      </c>
      <c r="B6" s="4" t="s">
        <v>15</v>
      </c>
      <c r="C6" s="4" t="s">
        <v>13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4997000</v>
      </c>
      <c r="F6" s="4">
        <v>10</v>
      </c>
      <c r="G6" s="5">
        <f t="shared" ca="1" si="0"/>
        <v>49970000</v>
      </c>
      <c r="H6" s="6">
        <f t="shared" ca="1" si="2"/>
        <v>7.6987093494425869</v>
      </c>
    </row>
    <row r="7" spans="1:10" x14ac:dyDescent="0.35">
      <c r="A7" s="4" t="s">
        <v>37</v>
      </c>
      <c r="B7" s="4" t="s">
        <v>15</v>
      </c>
      <c r="C7" s="4" t="s">
        <v>13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5071000</v>
      </c>
      <c r="F7" s="4">
        <v>10</v>
      </c>
      <c r="G7" s="5">
        <f t="shared" ca="1" si="0"/>
        <v>50710000</v>
      </c>
      <c r="H7" s="6">
        <f t="shared" ca="1" si="2"/>
        <v>7.7050936105478733</v>
      </c>
    </row>
    <row r="8" spans="1:10" x14ac:dyDescent="0.35">
      <c r="A8" s="4" t="s">
        <v>38</v>
      </c>
      <c r="B8" s="4" t="s">
        <v>15</v>
      </c>
      <c r="C8" s="4" t="s">
        <v>13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4754000</v>
      </c>
      <c r="F8" s="4">
        <v>10</v>
      </c>
      <c r="G8" s="5">
        <f t="shared" ca="1" si="0"/>
        <v>47540000</v>
      </c>
      <c r="H8" s="6">
        <f t="shared" ca="1" si="2"/>
        <v>7.6770591773921613</v>
      </c>
    </row>
    <row r="9" spans="1:10" x14ac:dyDescent="0.35">
      <c r="A9" s="4" t="s">
        <v>41</v>
      </c>
      <c r="B9" s="4" t="s">
        <v>16</v>
      </c>
      <c r="C9" s="4" t="s">
        <v>14</v>
      </c>
      <c r="D9" s="4" t="s">
        <v>54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4264000</v>
      </c>
      <c r="F9" s="4">
        <v>10</v>
      </c>
      <c r="G9" s="5">
        <f t="shared" ca="1" si="0"/>
        <v>42640000</v>
      </c>
      <c r="H9" s="6">
        <f t="shared" ca="1" si="2"/>
        <v>7.6298171960185162</v>
      </c>
      <c r="I9" s="167">
        <f ca="1">AVERAGE(H9:H11,H15:H17)</f>
        <v>7.652310792814025</v>
      </c>
      <c r="J9">
        <f ca="1">STDEV(H9:H11,H15:H17)</f>
        <v>5.7414518049992452E-2</v>
      </c>
    </row>
    <row r="10" spans="1:10" x14ac:dyDescent="0.35">
      <c r="A10" s="4" t="s">
        <v>42</v>
      </c>
      <c r="B10" s="4" t="s">
        <v>16</v>
      </c>
      <c r="C10" s="4" t="s">
        <v>14</v>
      </c>
      <c r="D10" s="4" t="s">
        <v>54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5030000</v>
      </c>
      <c r="F10" s="4">
        <v>10</v>
      </c>
      <c r="G10" s="5">
        <f t="shared" ca="1" si="0"/>
        <v>50300000</v>
      </c>
      <c r="H10" s="6">
        <f t="shared" ca="1" si="2"/>
        <v>7.7015679850559273</v>
      </c>
    </row>
    <row r="11" spans="1:10" x14ac:dyDescent="0.35">
      <c r="A11" s="4" t="s">
        <v>43</v>
      </c>
      <c r="B11" s="4" t="s">
        <v>16</v>
      </c>
      <c r="C11" s="4" t="s">
        <v>14</v>
      </c>
      <c r="D11" s="4" t="s">
        <v>54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5424000</v>
      </c>
      <c r="F11" s="4">
        <v>10</v>
      </c>
      <c r="G11" s="5">
        <f t="shared" ca="1" si="0"/>
        <v>54240000</v>
      </c>
      <c r="H11" s="6">
        <f t="shared" ca="1" si="2"/>
        <v>7.7343196808590067</v>
      </c>
    </row>
    <row r="12" spans="1:10" x14ac:dyDescent="0.35">
      <c r="A12" s="4" t="s">
        <v>44</v>
      </c>
      <c r="B12" s="4" t="s">
        <v>16</v>
      </c>
      <c r="C12" s="4" t="s">
        <v>3</v>
      </c>
      <c r="D12" s="4" t="s">
        <v>54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463.33333333333331</v>
      </c>
      <c r="F12" s="4">
        <v>10</v>
      </c>
      <c r="G12" s="5">
        <f t="shared" ca="1" si="0"/>
        <v>4633.333333333333</v>
      </c>
      <c r="H12" s="6">
        <f t="shared" ca="1" si="2"/>
        <v>3.6658935455344328</v>
      </c>
    </row>
    <row r="13" spans="1:10" x14ac:dyDescent="0.35">
      <c r="A13" s="4" t="s">
        <v>45</v>
      </c>
      <c r="B13" s="4" t="s">
        <v>16</v>
      </c>
      <c r="C13" s="4" t="s">
        <v>3</v>
      </c>
      <c r="D13" s="4" t="s">
        <v>54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82.666666666666671</v>
      </c>
      <c r="F13" s="4">
        <v>10</v>
      </c>
      <c r="G13" s="5">
        <f t="shared" ca="1" si="0"/>
        <v>826.66666666666674</v>
      </c>
      <c r="H13" s="6">
        <f t="shared" ca="1" si="2"/>
        <v>2.9173304261065538</v>
      </c>
    </row>
    <row r="14" spans="1:10" x14ac:dyDescent="0.35">
      <c r="A14" s="4" t="s">
        <v>46</v>
      </c>
      <c r="B14" s="4" t="s">
        <v>16</v>
      </c>
      <c r="C14" s="4" t="s">
        <v>3</v>
      </c>
      <c r="D14" s="4" t="s">
        <v>54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296.66666666666669</v>
      </c>
      <c r="F14" s="4">
        <v>10</v>
      </c>
      <c r="G14" s="5">
        <f t="shared" ca="1" si="0"/>
        <v>2966.666666666667</v>
      </c>
      <c r="H14" s="6">
        <f t="shared" ca="1" si="2"/>
        <v>3.4722687519252502</v>
      </c>
    </row>
    <row r="15" spans="1:10" x14ac:dyDescent="0.35">
      <c r="A15" s="4" t="s">
        <v>48</v>
      </c>
      <c r="B15" s="4" t="s">
        <v>16</v>
      </c>
      <c r="C15" s="4" t="s">
        <v>14</v>
      </c>
      <c r="D15" s="4" t="s">
        <v>55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4378000</v>
      </c>
      <c r="F15" s="4">
        <v>10</v>
      </c>
      <c r="G15" s="5">
        <f t="shared" ca="1" si="0"/>
        <v>43780000</v>
      </c>
      <c r="H15" s="6">
        <f t="shared" ca="1" si="2"/>
        <v>7.641275757231913</v>
      </c>
    </row>
    <row r="16" spans="1:10" x14ac:dyDescent="0.35">
      <c r="A16" s="4" t="s">
        <v>49</v>
      </c>
      <c r="B16" s="4" t="s">
        <v>16</v>
      </c>
      <c r="C16" s="4" t="s">
        <v>14</v>
      </c>
      <c r="D16" s="4" t="s">
        <v>55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4310000</v>
      </c>
      <c r="F16" s="4">
        <v>10</v>
      </c>
      <c r="G16" s="5">
        <f t="shared" ca="1" si="0"/>
        <v>43100000</v>
      </c>
      <c r="H16" s="6">
        <f t="shared" ca="1" si="2"/>
        <v>7.6344772701607315</v>
      </c>
    </row>
    <row r="17" spans="1:8" x14ac:dyDescent="0.35">
      <c r="A17" s="4" t="s">
        <v>50</v>
      </c>
      <c r="B17" s="4" t="s">
        <v>16</v>
      </c>
      <c r="C17" s="4" t="s">
        <v>14</v>
      </c>
      <c r="D17" s="4" t="s">
        <v>55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3736000</v>
      </c>
      <c r="F17" s="4">
        <v>10</v>
      </c>
      <c r="G17" s="5">
        <f t="shared" ca="1" si="0"/>
        <v>37360000</v>
      </c>
      <c r="H17" s="6">
        <f t="shared" ca="1" si="2"/>
        <v>7.5724068675580556</v>
      </c>
    </row>
    <row r="18" spans="1:8" x14ac:dyDescent="0.35">
      <c r="A18" s="4" t="s">
        <v>51</v>
      </c>
      <c r="B18" s="4" t="s">
        <v>16</v>
      </c>
      <c r="C18" s="4" t="s">
        <v>3</v>
      </c>
      <c r="D18" s="4" t="s">
        <v>55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6256</v>
      </c>
      <c r="F18" s="4">
        <v>10</v>
      </c>
      <c r="G18" s="5">
        <f ca="1">E18*F18</f>
        <v>62560</v>
      </c>
      <c r="H18" s="6">
        <f ca="1">LOG(G18)</f>
        <v>4.7962967400517913</v>
      </c>
    </row>
    <row r="19" spans="1:8" x14ac:dyDescent="0.35">
      <c r="A19" s="4" t="s">
        <v>52</v>
      </c>
      <c r="B19" s="4" t="s">
        <v>16</v>
      </c>
      <c r="C19" s="4" t="s">
        <v>3</v>
      </c>
      <c r="D19" s="4" t="s">
        <v>55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98</v>
      </c>
      <c r="F19" s="4">
        <v>10</v>
      </c>
      <c r="G19" s="5">
        <f ca="1">E19*F19</f>
        <v>980</v>
      </c>
      <c r="H19" s="6">
        <f ca="1">LOG(G19)</f>
        <v>2.9912260756924947</v>
      </c>
    </row>
    <row r="20" spans="1:8" x14ac:dyDescent="0.35">
      <c r="A20" s="4" t="s">
        <v>53</v>
      </c>
      <c r="B20" s="4" t="s">
        <v>16</v>
      </c>
      <c r="C20" s="4" t="s">
        <v>3</v>
      </c>
      <c r="D20" s="4" t="s">
        <v>55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2715</v>
      </c>
      <c r="F20" s="4">
        <v>10</v>
      </c>
      <c r="G20" s="5">
        <f ca="1">E20*F20</f>
        <v>27150</v>
      </c>
      <c r="H20" s="6">
        <f ca="1">LOG(G20)</f>
        <v>4.4337698339248659</v>
      </c>
    </row>
    <row r="22" spans="1:8" x14ac:dyDescent="0.35">
      <c r="B22" s="22"/>
    </row>
  </sheetData>
  <phoneticPr fontId="3" type="noConversion"/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7"/>
  <sheetViews>
    <sheetView topLeftCell="A31" zoomScaleNormal="100" workbookViewId="0">
      <selection activeCell="G15" sqref="G15"/>
    </sheetView>
  </sheetViews>
  <sheetFormatPr defaultRowHeight="14.5" x14ac:dyDescent="0.35"/>
  <cols>
    <col min="1" max="1" width="34.26953125" bestFit="1" customWidth="1"/>
    <col min="2" max="2" width="9.26953125" bestFit="1" customWidth="1"/>
    <col min="3" max="3" width="9.7265625" bestFit="1" customWidth="1"/>
    <col min="4" max="4" width="10.453125" bestFit="1" customWidth="1"/>
    <col min="5" max="5" width="9.26953125" bestFit="1" customWidth="1"/>
  </cols>
  <sheetData>
    <row r="1" spans="1:5" x14ac:dyDescent="0.35">
      <c r="A1" t="s">
        <v>25</v>
      </c>
      <c r="B1" s="24"/>
    </row>
    <row r="2" spans="1:5" x14ac:dyDescent="0.35">
      <c r="A2" t="s">
        <v>26</v>
      </c>
      <c r="B2" t="s">
        <v>27</v>
      </c>
    </row>
    <row r="3" spans="1:5" x14ac:dyDescent="0.35">
      <c r="A3" t="s">
        <v>28</v>
      </c>
      <c r="B3" s="24">
        <v>45386</v>
      </c>
    </row>
    <row r="5" spans="1:5" x14ac:dyDescent="0.35">
      <c r="A5" t="s">
        <v>29</v>
      </c>
      <c r="B5" t="s">
        <v>30</v>
      </c>
      <c r="C5" t="s">
        <v>31</v>
      </c>
      <c r="D5" t="s">
        <v>32</v>
      </c>
      <c r="E5" t="s">
        <v>34</v>
      </c>
    </row>
    <row r="6" spans="1:5" x14ac:dyDescent="0.35">
      <c r="A6" t="s">
        <v>35</v>
      </c>
      <c r="B6">
        <v>61</v>
      </c>
      <c r="C6" s="22">
        <v>1E-3</v>
      </c>
      <c r="D6" s="22">
        <v>6016000</v>
      </c>
      <c r="E6" s="25"/>
    </row>
    <row r="7" spans="1:5" x14ac:dyDescent="0.35">
      <c r="A7" t="s">
        <v>35</v>
      </c>
      <c r="B7">
        <v>50</v>
      </c>
      <c r="C7" s="22">
        <v>1E-3</v>
      </c>
      <c r="D7" s="22">
        <v>4931000</v>
      </c>
      <c r="E7" s="25"/>
    </row>
    <row r="8" spans="1:5" x14ac:dyDescent="0.35">
      <c r="A8" t="s">
        <v>35</v>
      </c>
      <c r="B8">
        <v>43</v>
      </c>
      <c r="C8" s="22">
        <v>1E-3</v>
      </c>
      <c r="D8" s="22">
        <v>4241000</v>
      </c>
      <c r="E8" s="25"/>
    </row>
    <row r="9" spans="1:5" x14ac:dyDescent="0.35">
      <c r="A9" t="s">
        <v>35</v>
      </c>
      <c r="B9" t="s">
        <v>33</v>
      </c>
      <c r="D9" s="22">
        <v>5062000</v>
      </c>
      <c r="E9" s="25">
        <f>STDEV(D6:D8)/AVERAGE(D6:D8)</f>
        <v>0.17674383753752987</v>
      </c>
    </row>
    <row r="10" spans="1:5" x14ac:dyDescent="0.35">
      <c r="A10" t="s">
        <v>36</v>
      </c>
      <c r="B10">
        <v>49</v>
      </c>
      <c r="C10" s="22">
        <v>1E-3</v>
      </c>
      <c r="D10" s="22">
        <v>4832000</v>
      </c>
      <c r="E10" s="25"/>
    </row>
    <row r="11" spans="1:5" x14ac:dyDescent="0.35">
      <c r="A11" t="s">
        <v>36</v>
      </c>
      <c r="B11">
        <v>53</v>
      </c>
      <c r="C11" s="22">
        <v>1E-3</v>
      </c>
      <c r="D11" s="22">
        <v>5227000</v>
      </c>
      <c r="E11" s="25"/>
    </row>
    <row r="12" spans="1:5" x14ac:dyDescent="0.35">
      <c r="A12" t="s">
        <v>36</v>
      </c>
      <c r="B12">
        <v>50</v>
      </c>
      <c r="C12" s="22">
        <v>1E-3</v>
      </c>
      <c r="D12" s="22">
        <v>4931000</v>
      </c>
      <c r="E12" s="25"/>
    </row>
    <row r="13" spans="1:5" x14ac:dyDescent="0.35">
      <c r="A13" t="s">
        <v>36</v>
      </c>
      <c r="B13" t="s">
        <v>33</v>
      </c>
      <c r="D13" s="22">
        <v>4997000</v>
      </c>
      <c r="E13" s="25">
        <f t="shared" ref="E13" si="0">STDEV(D10:D12)/AVERAGE(D10:D12)</f>
        <v>4.1132327990682262E-2</v>
      </c>
    </row>
    <row r="14" spans="1:5" x14ac:dyDescent="0.35">
      <c r="A14" t="s">
        <v>37</v>
      </c>
      <c r="B14">
        <v>33</v>
      </c>
      <c r="C14" s="22">
        <v>1E-3</v>
      </c>
      <c r="D14" s="22">
        <v>6395000</v>
      </c>
      <c r="E14" s="25"/>
    </row>
    <row r="15" spans="1:5" x14ac:dyDescent="0.35">
      <c r="A15" t="s">
        <v>37</v>
      </c>
      <c r="B15">
        <v>52</v>
      </c>
      <c r="C15" s="22">
        <v>1E-3</v>
      </c>
      <c r="D15" s="22">
        <v>5128000</v>
      </c>
      <c r="E15" s="25"/>
    </row>
    <row r="16" spans="1:5" x14ac:dyDescent="0.35">
      <c r="A16" t="s">
        <v>37</v>
      </c>
      <c r="B16">
        <v>44</v>
      </c>
      <c r="C16" s="22">
        <v>1E-3</v>
      </c>
      <c r="D16" s="22">
        <v>4339000</v>
      </c>
      <c r="E16" s="25"/>
    </row>
    <row r="17" spans="1:5" x14ac:dyDescent="0.35">
      <c r="A17" t="s">
        <v>37</v>
      </c>
      <c r="B17" t="s">
        <v>33</v>
      </c>
      <c r="D17" s="22">
        <v>5071000</v>
      </c>
      <c r="E17" s="25">
        <f t="shared" ref="E17" si="1">STDEV(D14:D16)/AVERAGE(D14:D16)</f>
        <v>0.1961706317589649</v>
      </c>
    </row>
    <row r="18" spans="1:5" x14ac:dyDescent="0.35">
      <c r="A18" t="s">
        <v>38</v>
      </c>
      <c r="B18">
        <v>58</v>
      </c>
      <c r="C18" s="22">
        <v>1E-3</v>
      </c>
      <c r="D18" s="22">
        <v>5720000</v>
      </c>
      <c r="E18" s="25"/>
    </row>
    <row r="19" spans="1:5" x14ac:dyDescent="0.35">
      <c r="A19" t="s">
        <v>38</v>
      </c>
      <c r="B19">
        <v>54</v>
      </c>
      <c r="C19" s="22">
        <v>1E-3</v>
      </c>
      <c r="D19" s="22">
        <v>5325000</v>
      </c>
      <c r="E19" s="25"/>
    </row>
    <row r="20" spans="1:5" x14ac:dyDescent="0.35">
      <c r="A20" t="s">
        <v>38</v>
      </c>
      <c r="B20">
        <v>70</v>
      </c>
      <c r="C20" s="22">
        <v>1E-3</v>
      </c>
      <c r="D20" s="22">
        <v>3889000</v>
      </c>
      <c r="E20" s="25"/>
    </row>
    <row r="21" spans="1:5" x14ac:dyDescent="0.35">
      <c r="A21" t="s">
        <v>38</v>
      </c>
      <c r="B21" t="s">
        <v>33</v>
      </c>
      <c r="D21" s="22">
        <v>4754000</v>
      </c>
      <c r="E21" s="25">
        <f t="shared" ref="E21" si="2">STDEV(D18:D20)/AVERAGE(D18:D20)</f>
        <v>0.193563589128355</v>
      </c>
    </row>
    <row r="22" spans="1:5" x14ac:dyDescent="0.35">
      <c r="A22" t="s">
        <v>41</v>
      </c>
      <c r="B22">
        <v>37</v>
      </c>
      <c r="C22" s="22">
        <v>1E-3</v>
      </c>
      <c r="D22" s="22">
        <v>7171000</v>
      </c>
      <c r="E22" s="25"/>
    </row>
    <row r="23" spans="1:5" x14ac:dyDescent="0.35">
      <c r="A23" t="s">
        <v>41</v>
      </c>
      <c r="B23">
        <v>41</v>
      </c>
      <c r="C23" s="22">
        <v>1E-3</v>
      </c>
      <c r="D23" s="22">
        <v>4043000</v>
      </c>
      <c r="E23" s="25"/>
    </row>
    <row r="24" spans="1:5" x14ac:dyDescent="0.35">
      <c r="A24" t="s">
        <v>41</v>
      </c>
      <c r="B24">
        <v>64</v>
      </c>
      <c r="C24" s="22">
        <v>1E-3</v>
      </c>
      <c r="D24" s="22">
        <v>3556000</v>
      </c>
      <c r="E24" s="25"/>
    </row>
    <row r="25" spans="1:5" x14ac:dyDescent="0.35">
      <c r="A25" t="s">
        <v>41</v>
      </c>
      <c r="B25" t="s">
        <v>33</v>
      </c>
      <c r="D25" s="22">
        <v>4264000</v>
      </c>
      <c r="E25" s="25">
        <f t="shared" ref="E25" si="3">STDEV(D22:D24)/AVERAGE(D22:D24)</f>
        <v>0.39845108419722891</v>
      </c>
    </row>
    <row r="26" spans="1:5" x14ac:dyDescent="0.35">
      <c r="A26" t="s">
        <v>42</v>
      </c>
      <c r="B26">
        <v>50</v>
      </c>
      <c r="C26" s="22">
        <v>1E-3</v>
      </c>
      <c r="D26" s="22">
        <v>4931000</v>
      </c>
      <c r="E26" s="25"/>
    </row>
    <row r="27" spans="1:5" x14ac:dyDescent="0.35">
      <c r="A27" t="s">
        <v>42</v>
      </c>
      <c r="B27">
        <v>49</v>
      </c>
      <c r="C27" s="22">
        <v>1E-3</v>
      </c>
      <c r="D27" s="22">
        <v>4832000</v>
      </c>
      <c r="E27" s="25"/>
    </row>
    <row r="28" spans="1:5" x14ac:dyDescent="0.35">
      <c r="A28" t="s">
        <v>42</v>
      </c>
      <c r="B28">
        <v>54</v>
      </c>
      <c r="C28" s="22">
        <v>1E-3</v>
      </c>
      <c r="D28" s="22">
        <v>5325000</v>
      </c>
      <c r="E28" s="25"/>
    </row>
    <row r="29" spans="1:5" x14ac:dyDescent="0.35">
      <c r="A29" t="s">
        <v>42</v>
      </c>
      <c r="B29" t="s">
        <v>33</v>
      </c>
      <c r="D29" s="22">
        <v>5030000</v>
      </c>
      <c r="E29" s="25">
        <f t="shared" ref="E29" si="4">STDEV(D26:D28)/AVERAGE(D26:D28)</f>
        <v>5.1854900120383858E-2</v>
      </c>
    </row>
    <row r="30" spans="1:5" x14ac:dyDescent="0.35">
      <c r="A30" t="s">
        <v>43</v>
      </c>
      <c r="B30">
        <v>49</v>
      </c>
      <c r="C30" s="22">
        <v>1E-3</v>
      </c>
      <c r="D30" s="22">
        <v>4832000</v>
      </c>
      <c r="E30" s="25"/>
    </row>
    <row r="31" spans="1:5" x14ac:dyDescent="0.35">
      <c r="A31" t="s">
        <v>43</v>
      </c>
      <c r="B31">
        <v>59</v>
      </c>
      <c r="C31" s="22">
        <v>1E-3</v>
      </c>
      <c r="D31" s="22">
        <v>5819000</v>
      </c>
      <c r="E31" s="25"/>
    </row>
    <row r="32" spans="1:5" x14ac:dyDescent="0.35">
      <c r="A32" t="s">
        <v>43</v>
      </c>
      <c r="B32">
        <v>57</v>
      </c>
      <c r="C32" s="22">
        <v>1E-3</v>
      </c>
      <c r="D32" s="22">
        <v>5621000</v>
      </c>
      <c r="E32" s="25"/>
    </row>
    <row r="33" spans="1:5" x14ac:dyDescent="0.35">
      <c r="A33" t="s">
        <v>43</v>
      </c>
      <c r="B33" t="s">
        <v>33</v>
      </c>
      <c r="D33" s="22">
        <v>5424000</v>
      </c>
      <c r="E33" s="25">
        <f t="shared" ref="E33" si="5">STDEV(D30:D32)/AVERAGE(D30:D32)</f>
        <v>9.6268071913432327E-2</v>
      </c>
    </row>
    <row r="34" spans="1:5" x14ac:dyDescent="0.35">
      <c r="A34" t="s">
        <v>48</v>
      </c>
      <c r="B34">
        <v>47</v>
      </c>
      <c r="C34" s="22">
        <v>1E-3</v>
      </c>
      <c r="D34" s="22">
        <v>4635000</v>
      </c>
      <c r="E34" s="25"/>
    </row>
    <row r="35" spans="1:5" x14ac:dyDescent="0.35">
      <c r="A35" t="s">
        <v>48</v>
      </c>
      <c r="B35">
        <v>82</v>
      </c>
      <c r="C35" s="22">
        <v>1E-3</v>
      </c>
      <c r="D35" s="22">
        <v>4556000</v>
      </c>
      <c r="E35" s="25"/>
    </row>
    <row r="36" spans="1:5" x14ac:dyDescent="0.35">
      <c r="A36" t="s">
        <v>48</v>
      </c>
      <c r="B36">
        <v>73</v>
      </c>
      <c r="C36" s="22">
        <v>1E-3</v>
      </c>
      <c r="D36" s="22">
        <v>4056000</v>
      </c>
      <c r="E36" s="25"/>
    </row>
    <row r="37" spans="1:5" x14ac:dyDescent="0.35">
      <c r="A37" t="s">
        <v>48</v>
      </c>
      <c r="B37" t="s">
        <v>33</v>
      </c>
      <c r="D37" s="22">
        <v>4378000</v>
      </c>
      <c r="E37" s="25">
        <f t="shared" ref="E37" si="6">STDEV(D34:D36)/AVERAGE(D34:D36)</f>
        <v>7.1104790236463211E-2</v>
      </c>
    </row>
    <row r="38" spans="1:5" x14ac:dyDescent="0.35">
      <c r="A38" t="s">
        <v>49</v>
      </c>
      <c r="B38">
        <v>51</v>
      </c>
      <c r="C38" s="22">
        <v>1E-3</v>
      </c>
      <c r="D38" s="22">
        <v>5030000</v>
      </c>
      <c r="E38" s="25"/>
    </row>
    <row r="39" spans="1:5" x14ac:dyDescent="0.35">
      <c r="A39" t="s">
        <v>49</v>
      </c>
      <c r="B39">
        <v>69</v>
      </c>
      <c r="C39" s="22">
        <v>1E-3</v>
      </c>
      <c r="D39" s="22">
        <v>3833000</v>
      </c>
      <c r="E39" s="25"/>
    </row>
    <row r="40" spans="1:5" x14ac:dyDescent="0.35">
      <c r="A40" t="s">
        <v>49</v>
      </c>
      <c r="B40">
        <v>45</v>
      </c>
      <c r="C40" s="22">
        <v>1E-3</v>
      </c>
      <c r="D40" s="22">
        <v>4438000</v>
      </c>
      <c r="E40" s="25"/>
    </row>
    <row r="41" spans="1:5" x14ac:dyDescent="0.35">
      <c r="A41" t="s">
        <v>49</v>
      </c>
      <c r="B41" t="s">
        <v>33</v>
      </c>
      <c r="D41" s="22">
        <v>4310000</v>
      </c>
      <c r="E41" s="25">
        <f t="shared" ref="E41" si="7">STDEV(D38:D40)/AVERAGE(D38:D40)</f>
        <v>0.13499250403938332</v>
      </c>
    </row>
    <row r="42" spans="1:5" x14ac:dyDescent="0.35">
      <c r="A42" t="s">
        <v>50</v>
      </c>
      <c r="B42">
        <v>62</v>
      </c>
      <c r="C42" s="22">
        <v>1E-3</v>
      </c>
      <c r="D42" s="22">
        <v>3444000</v>
      </c>
      <c r="E42" s="25"/>
    </row>
    <row r="43" spans="1:5" x14ac:dyDescent="0.35">
      <c r="A43" t="s">
        <v>50</v>
      </c>
      <c r="B43">
        <v>43</v>
      </c>
      <c r="C43" s="22">
        <v>1E-3</v>
      </c>
      <c r="D43" s="22">
        <v>4241000</v>
      </c>
      <c r="E43" s="25"/>
    </row>
    <row r="44" spans="1:5" x14ac:dyDescent="0.35">
      <c r="A44" t="s">
        <v>50</v>
      </c>
      <c r="B44">
        <v>38</v>
      </c>
      <c r="C44" s="22">
        <v>1E-3</v>
      </c>
      <c r="D44" s="22">
        <v>3748000</v>
      </c>
      <c r="E44" s="25"/>
    </row>
    <row r="45" spans="1:5" x14ac:dyDescent="0.35">
      <c r="A45" t="s">
        <v>50</v>
      </c>
      <c r="B45" t="s">
        <v>33</v>
      </c>
      <c r="D45" s="22">
        <v>3736000</v>
      </c>
      <c r="E45" s="25">
        <f t="shared" ref="E45" si="8">STDEV(D42:D44)/AVERAGE(D42:D44)</f>
        <v>0.1055412235101789</v>
      </c>
    </row>
    <row r="46" spans="1:5" x14ac:dyDescent="0.35">
      <c r="A46" t="s">
        <v>51</v>
      </c>
      <c r="B46">
        <v>57</v>
      </c>
      <c r="C46">
        <v>1</v>
      </c>
      <c r="D46" s="22">
        <v>5621</v>
      </c>
      <c r="E46" s="25"/>
    </row>
    <row r="47" spans="1:5" x14ac:dyDescent="0.35">
      <c r="A47" t="s">
        <v>51</v>
      </c>
      <c r="B47">
        <v>34</v>
      </c>
      <c r="C47">
        <v>1</v>
      </c>
      <c r="D47" s="22">
        <v>6589</v>
      </c>
      <c r="E47" s="25"/>
    </row>
    <row r="48" spans="1:5" x14ac:dyDescent="0.35">
      <c r="A48" t="s">
        <v>51</v>
      </c>
      <c r="B48">
        <v>37</v>
      </c>
      <c r="C48">
        <v>1</v>
      </c>
      <c r="D48" s="22">
        <v>7171</v>
      </c>
      <c r="E48" s="25"/>
    </row>
    <row r="49" spans="1:5" x14ac:dyDescent="0.35">
      <c r="A49" t="s">
        <v>51</v>
      </c>
      <c r="B49" t="s">
        <v>33</v>
      </c>
      <c r="D49" s="22">
        <v>6256</v>
      </c>
      <c r="E49" s="25">
        <f t="shared" ref="E49" si="9">STDEV(D46:D48)/AVERAGE(D46:D48)</f>
        <v>0.1211964647217192</v>
      </c>
    </row>
    <row r="50" spans="1:5" x14ac:dyDescent="0.35">
      <c r="A50" t="s">
        <v>53</v>
      </c>
      <c r="B50">
        <v>69</v>
      </c>
      <c r="C50">
        <v>1</v>
      </c>
      <c r="D50" s="22">
        <v>2268</v>
      </c>
      <c r="E50" s="25"/>
    </row>
    <row r="51" spans="1:5" x14ac:dyDescent="0.35">
      <c r="A51" t="s">
        <v>53</v>
      </c>
      <c r="B51">
        <v>34</v>
      </c>
      <c r="C51">
        <v>1</v>
      </c>
      <c r="D51" s="22">
        <v>3353</v>
      </c>
      <c r="E51" s="25"/>
    </row>
    <row r="52" spans="1:5" x14ac:dyDescent="0.35">
      <c r="A52" t="s">
        <v>53</v>
      </c>
      <c r="B52">
        <v>56</v>
      </c>
      <c r="C52">
        <v>1</v>
      </c>
      <c r="D52" s="22">
        <v>3111</v>
      </c>
      <c r="E52" s="25"/>
    </row>
    <row r="53" spans="1:5" x14ac:dyDescent="0.35">
      <c r="A53" t="s">
        <v>53</v>
      </c>
      <c r="B53" t="s">
        <v>33</v>
      </c>
      <c r="D53" s="22">
        <v>2715</v>
      </c>
      <c r="E53" s="25">
        <f t="shared" ref="E53" si="10">STDEV(D50:D52)/AVERAGE(D50:D52)</f>
        <v>0.195682590853449</v>
      </c>
    </row>
    <row r="54" spans="1:5" x14ac:dyDescent="0.35">
      <c r="A54" t="s">
        <v>39</v>
      </c>
      <c r="B54">
        <v>0</v>
      </c>
      <c r="C54">
        <v>1</v>
      </c>
      <c r="D54" s="22">
        <v>0</v>
      </c>
    </row>
    <row r="55" spans="1:5" x14ac:dyDescent="0.35">
      <c r="A55" t="s">
        <v>39</v>
      </c>
      <c r="B55">
        <v>0</v>
      </c>
      <c r="C55">
        <v>1</v>
      </c>
      <c r="D55" s="22">
        <v>0</v>
      </c>
    </row>
    <row r="56" spans="1:5" x14ac:dyDescent="0.35">
      <c r="A56" t="s">
        <v>39</v>
      </c>
      <c r="B56">
        <v>0</v>
      </c>
      <c r="C56">
        <v>1</v>
      </c>
      <c r="D56" s="22">
        <v>0</v>
      </c>
    </row>
    <row r="57" spans="1:5" x14ac:dyDescent="0.35">
      <c r="A57" t="s">
        <v>39</v>
      </c>
      <c r="B57" t="s">
        <v>33</v>
      </c>
      <c r="D57" s="22">
        <v>0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zoomScaleNormal="100" workbookViewId="0">
      <selection activeCell="M10" sqref="M10"/>
    </sheetView>
  </sheetViews>
  <sheetFormatPr defaultRowHeight="14.5" x14ac:dyDescent="0.35"/>
  <cols>
    <col min="1" max="1" width="33.81640625" bestFit="1" customWidth="1"/>
    <col min="2" max="2" width="11.1796875" bestFit="1" customWidth="1"/>
    <col min="3" max="4" width="9.26953125" bestFit="1" customWidth="1"/>
    <col min="8" max="8" width="9.26953125" bestFit="1" customWidth="1"/>
    <col min="10" max="10" width="9.26953125" bestFit="1" customWidth="1"/>
  </cols>
  <sheetData>
    <row r="1" spans="1:10" x14ac:dyDescent="0.35">
      <c r="A1" s="57" t="s">
        <v>56</v>
      </c>
      <c r="B1" s="57"/>
      <c r="C1" s="57"/>
      <c r="D1" s="57"/>
      <c r="E1" s="57"/>
      <c r="F1" s="57"/>
      <c r="G1" s="60" t="s">
        <v>89</v>
      </c>
      <c r="H1" s="61">
        <v>1</v>
      </c>
      <c r="I1" s="57"/>
    </row>
    <row r="2" spans="1:10" x14ac:dyDescent="0.35">
      <c r="A2" s="86" t="s">
        <v>58</v>
      </c>
      <c r="B2" s="87"/>
      <c r="C2" s="87"/>
      <c r="D2" s="87"/>
      <c r="E2" s="87"/>
      <c r="F2" s="87"/>
      <c r="G2" s="87"/>
      <c r="H2" s="87"/>
      <c r="I2" s="88"/>
    </row>
    <row r="3" spans="1:10" x14ac:dyDescent="0.35">
      <c r="A3" s="89" t="s">
        <v>59</v>
      </c>
      <c r="B3" s="89"/>
      <c r="C3" s="90" t="s">
        <v>60</v>
      </c>
      <c r="D3" s="91"/>
      <c r="E3" s="91"/>
      <c r="F3" s="28" t="s">
        <v>61</v>
      </c>
      <c r="G3" s="92">
        <v>45385</v>
      </c>
      <c r="H3" s="93"/>
      <c r="I3" s="93"/>
    </row>
    <row r="4" spans="1:10" x14ac:dyDescent="0.35">
      <c r="A4" s="89" t="s">
        <v>62</v>
      </c>
      <c r="B4" s="89"/>
      <c r="C4" s="94" t="s">
        <v>63</v>
      </c>
      <c r="D4" s="95"/>
      <c r="E4" s="95"/>
      <c r="F4" s="96" t="s">
        <v>64</v>
      </c>
      <c r="G4" s="98" t="s">
        <v>90</v>
      </c>
      <c r="H4" s="99"/>
      <c r="I4" s="100"/>
    </row>
    <row r="5" spans="1:10" x14ac:dyDescent="0.35">
      <c r="A5" s="89" t="s">
        <v>66</v>
      </c>
      <c r="B5" s="89"/>
      <c r="C5" s="94" t="s">
        <v>63</v>
      </c>
      <c r="D5" s="95"/>
      <c r="E5" s="95"/>
      <c r="F5" s="97"/>
      <c r="G5" s="101"/>
      <c r="H5" s="102"/>
      <c r="I5" s="103"/>
    </row>
    <row r="6" spans="1:10" x14ac:dyDescent="0.35">
      <c r="A6" s="104" t="s">
        <v>67</v>
      </c>
      <c r="B6" s="105"/>
      <c r="C6" s="94" t="s">
        <v>68</v>
      </c>
      <c r="D6" s="106"/>
      <c r="E6" s="107"/>
      <c r="F6" s="97"/>
      <c r="G6" s="101"/>
      <c r="H6" s="102"/>
      <c r="I6" s="103"/>
    </row>
    <row r="7" spans="1:10" x14ac:dyDescent="0.35">
      <c r="A7" s="96" t="s">
        <v>69</v>
      </c>
      <c r="B7" s="96"/>
      <c r="C7" s="108" t="s">
        <v>98</v>
      </c>
      <c r="D7" s="109"/>
      <c r="E7" s="110"/>
      <c r="F7" s="97"/>
      <c r="G7" s="101"/>
      <c r="H7" s="102"/>
      <c r="I7" s="103"/>
    </row>
    <row r="8" spans="1:10" x14ac:dyDescent="0.35">
      <c r="A8" s="111" t="s">
        <v>70</v>
      </c>
      <c r="B8" s="111"/>
      <c r="C8" s="111"/>
      <c r="D8" s="111"/>
      <c r="E8" s="111"/>
      <c r="F8" s="111"/>
      <c r="G8" s="111"/>
      <c r="H8" s="111"/>
      <c r="I8" s="111"/>
    </row>
    <row r="9" spans="1:10" x14ac:dyDescent="0.35">
      <c r="A9" s="29" t="s">
        <v>71</v>
      </c>
      <c r="B9" s="62">
        <v>45385</v>
      </c>
      <c r="C9" s="63" t="s">
        <v>72</v>
      </c>
      <c r="D9" s="81" t="s">
        <v>91</v>
      </c>
      <c r="E9" s="82"/>
      <c r="F9" s="83" t="s">
        <v>74</v>
      </c>
      <c r="G9" s="84"/>
      <c r="H9" s="85" t="s">
        <v>75</v>
      </c>
      <c r="I9" s="85"/>
    </row>
    <row r="10" spans="1:10" x14ac:dyDescent="0.35">
      <c r="A10" s="32" t="s">
        <v>76</v>
      </c>
      <c r="B10" s="64">
        <v>45386</v>
      </c>
      <c r="C10" s="65"/>
      <c r="D10" s="34" t="s">
        <v>77</v>
      </c>
      <c r="E10" s="66" t="s">
        <v>78</v>
      </c>
      <c r="F10" s="65" t="s">
        <v>79</v>
      </c>
      <c r="G10" s="65"/>
      <c r="H10" s="112" t="s">
        <v>78</v>
      </c>
      <c r="I10" s="112"/>
    </row>
    <row r="11" spans="1:10" ht="18" x14ac:dyDescent="0.4">
      <c r="A11" s="67"/>
      <c r="B11" s="68"/>
      <c r="C11" s="113" t="s">
        <v>92</v>
      </c>
      <c r="D11" s="113"/>
      <c r="E11" s="113"/>
      <c r="F11" s="114" t="s">
        <v>93</v>
      </c>
      <c r="G11" s="114"/>
      <c r="H11" s="114"/>
      <c r="I11" s="114"/>
    </row>
    <row r="12" spans="1:10" ht="24.5" thickBot="1" x14ac:dyDescent="0.4">
      <c r="A12" s="115" t="s">
        <v>0</v>
      </c>
      <c r="B12" s="115"/>
      <c r="C12" s="69" t="s">
        <v>94</v>
      </c>
      <c r="D12" s="116" t="s">
        <v>95</v>
      </c>
      <c r="E12" s="116"/>
      <c r="F12" s="117" t="s">
        <v>84</v>
      </c>
      <c r="G12" s="117"/>
      <c r="H12" s="117"/>
      <c r="I12" s="117"/>
      <c r="J12" t="s">
        <v>7</v>
      </c>
    </row>
    <row r="13" spans="1:10" x14ac:dyDescent="0.35">
      <c r="A13" s="118" t="str">
        <f>'[4]List of Sample IDs'!A1</f>
        <v>144-AqSen-SS-1H35M-PB-01</v>
      </c>
      <c r="B13" s="119"/>
      <c r="C13" s="70">
        <v>0</v>
      </c>
      <c r="D13" s="71">
        <v>1</v>
      </c>
      <c r="E13" s="72"/>
      <c r="F13" s="124"/>
      <c r="G13" s="125"/>
      <c r="H13" s="125"/>
      <c r="I13" s="126"/>
      <c r="J13">
        <f>1/D14</f>
        <v>0.1149425287356322</v>
      </c>
    </row>
    <row r="14" spans="1:10" x14ac:dyDescent="0.35">
      <c r="A14" s="120"/>
      <c r="B14" s="121"/>
      <c r="C14" s="73">
        <v>0</v>
      </c>
      <c r="D14" s="74">
        <v>8.6999999999999993</v>
      </c>
      <c r="E14" s="75" t="s">
        <v>96</v>
      </c>
      <c r="F14" s="127"/>
      <c r="G14" s="128"/>
      <c r="H14" s="128"/>
      <c r="I14" s="129"/>
    </row>
    <row r="15" spans="1:10" ht="15" thickBot="1" x14ac:dyDescent="0.4">
      <c r="A15" s="122"/>
      <c r="B15" s="123"/>
      <c r="C15" s="76"/>
      <c r="D15" s="77"/>
      <c r="E15" s="78"/>
      <c r="F15" s="130"/>
      <c r="G15" s="131"/>
      <c r="H15" s="131"/>
      <c r="I15" s="132"/>
    </row>
    <row r="16" spans="1:10" x14ac:dyDescent="0.35">
      <c r="A16" s="118" t="str">
        <f>'[4]List of Sample IDs'!A2</f>
        <v>144-AqSen-SS-3H10M-PB-01</v>
      </c>
      <c r="B16" s="119"/>
      <c r="C16" s="70">
        <v>0</v>
      </c>
      <c r="D16" s="71">
        <v>1</v>
      </c>
      <c r="E16" s="72"/>
      <c r="F16" s="124"/>
      <c r="G16" s="125"/>
      <c r="H16" s="125"/>
      <c r="I16" s="126"/>
      <c r="J16">
        <f t="shared" ref="J16" si="0">1/D17</f>
        <v>0.1111111111111111</v>
      </c>
    </row>
    <row r="17" spans="1:10" x14ac:dyDescent="0.35">
      <c r="A17" s="120"/>
      <c r="B17" s="121"/>
      <c r="C17" s="73">
        <v>0</v>
      </c>
      <c r="D17" s="74">
        <v>9</v>
      </c>
      <c r="E17" s="75" t="s">
        <v>96</v>
      </c>
      <c r="F17" s="127"/>
      <c r="G17" s="128"/>
      <c r="H17" s="128"/>
      <c r="I17" s="129"/>
    </row>
    <row r="18" spans="1:10" ht="15" thickBot="1" x14ac:dyDescent="0.4">
      <c r="A18" s="122"/>
      <c r="B18" s="123"/>
      <c r="C18" s="76"/>
      <c r="D18" s="77"/>
      <c r="E18" s="78"/>
      <c r="F18" s="130"/>
      <c r="G18" s="131"/>
      <c r="H18" s="131"/>
      <c r="I18" s="132"/>
    </row>
    <row r="19" spans="1:10" x14ac:dyDescent="0.35">
      <c r="A19" s="118" t="str">
        <f>'[4]List of Sample IDs'!A3</f>
        <v>144-AqSen-SS-N-01</v>
      </c>
      <c r="B19" s="119"/>
      <c r="C19" s="70">
        <v>0</v>
      </c>
      <c r="D19" s="71">
        <v>1</v>
      </c>
      <c r="E19" s="72"/>
      <c r="F19" s="124"/>
      <c r="G19" s="125"/>
      <c r="H19" s="125"/>
      <c r="I19" s="126"/>
      <c r="J19">
        <f t="shared" ref="J19" si="1">1/D20</f>
        <v>0.11363636363636363</v>
      </c>
    </row>
    <row r="20" spans="1:10" x14ac:dyDescent="0.35">
      <c r="A20" s="120"/>
      <c r="B20" s="121"/>
      <c r="C20" s="73">
        <v>0</v>
      </c>
      <c r="D20" s="74">
        <v>8.8000000000000007</v>
      </c>
      <c r="E20" s="75" t="s">
        <v>96</v>
      </c>
      <c r="F20" s="127"/>
      <c r="G20" s="128"/>
      <c r="H20" s="128"/>
      <c r="I20" s="129"/>
    </row>
    <row r="21" spans="1:10" ht="15" thickBot="1" x14ac:dyDescent="0.4">
      <c r="A21" s="122"/>
      <c r="B21" s="123"/>
      <c r="C21" s="76"/>
      <c r="D21" s="77"/>
      <c r="E21" s="78"/>
      <c r="F21" s="130"/>
      <c r="G21" s="131"/>
      <c r="H21" s="131"/>
      <c r="I21" s="132"/>
    </row>
    <row r="22" spans="1:10" x14ac:dyDescent="0.35">
      <c r="A22" s="118" t="str">
        <f>'[4]List of Sample IDs'!A4</f>
        <v>Sterile DI Water</v>
      </c>
      <c r="B22" s="119"/>
      <c r="C22" s="70">
        <v>0</v>
      </c>
      <c r="D22" s="71">
        <v>10</v>
      </c>
      <c r="E22" s="72"/>
      <c r="F22" s="124"/>
      <c r="G22" s="125"/>
      <c r="H22" s="125"/>
      <c r="I22" s="126"/>
    </row>
    <row r="23" spans="1:10" x14ac:dyDescent="0.35">
      <c r="A23" s="120"/>
      <c r="B23" s="121"/>
      <c r="C23" s="73"/>
      <c r="D23" s="74"/>
      <c r="E23" s="75"/>
      <c r="F23" s="127"/>
      <c r="G23" s="128"/>
      <c r="H23" s="128"/>
      <c r="I23" s="129"/>
    </row>
    <row r="24" spans="1:10" ht="15" thickBot="1" x14ac:dyDescent="0.4">
      <c r="A24" s="122"/>
      <c r="B24" s="123"/>
      <c r="C24" s="76"/>
      <c r="D24" s="77"/>
      <c r="E24" s="78"/>
      <c r="F24" s="130"/>
      <c r="G24" s="131"/>
      <c r="H24" s="131"/>
      <c r="I24" s="132"/>
    </row>
    <row r="25" spans="1:10" x14ac:dyDescent="0.35">
      <c r="A25" s="118" t="str">
        <f>'[4]List of Sample IDs'!A5</f>
        <v>TSA only</v>
      </c>
      <c r="B25" s="119"/>
      <c r="C25" s="70">
        <v>0</v>
      </c>
      <c r="D25" s="133" t="s">
        <v>6</v>
      </c>
      <c r="E25" s="72"/>
      <c r="F25" s="124"/>
      <c r="G25" s="125"/>
      <c r="H25" s="125"/>
      <c r="I25" s="126"/>
    </row>
    <row r="26" spans="1:10" x14ac:dyDescent="0.35">
      <c r="A26" s="120"/>
      <c r="B26" s="121"/>
      <c r="C26" s="73">
        <v>0</v>
      </c>
      <c r="D26" s="133"/>
      <c r="E26" s="75"/>
      <c r="F26" s="127"/>
      <c r="G26" s="128"/>
      <c r="H26" s="128"/>
      <c r="I26" s="129"/>
    </row>
    <row r="27" spans="1:10" ht="15" thickBot="1" x14ac:dyDescent="0.4">
      <c r="A27" s="122"/>
      <c r="B27" s="123"/>
      <c r="C27" s="76">
        <v>0</v>
      </c>
      <c r="D27" s="134"/>
      <c r="E27" s="78"/>
      <c r="F27" s="130"/>
      <c r="G27" s="131"/>
      <c r="H27" s="131"/>
      <c r="I27" s="132"/>
    </row>
    <row r="28" spans="1:10" x14ac:dyDescent="0.35">
      <c r="A28" s="118"/>
      <c r="B28" s="119"/>
      <c r="C28" s="70"/>
      <c r="D28" s="71"/>
      <c r="E28" s="72"/>
      <c r="F28" s="124"/>
      <c r="G28" s="125"/>
      <c r="H28" s="125"/>
      <c r="I28" s="126"/>
    </row>
    <row r="29" spans="1:10" x14ac:dyDescent="0.35">
      <c r="A29" s="120"/>
      <c r="B29" s="121"/>
      <c r="C29" s="73"/>
      <c r="D29" s="74"/>
      <c r="E29" s="75"/>
      <c r="F29" s="127"/>
      <c r="G29" s="128"/>
      <c r="H29" s="128"/>
      <c r="I29" s="129"/>
    </row>
    <row r="30" spans="1:10" ht="15" thickBot="1" x14ac:dyDescent="0.4">
      <c r="A30" s="122"/>
      <c r="B30" s="123"/>
      <c r="C30" s="76"/>
      <c r="D30" s="77"/>
      <c r="E30" s="78"/>
      <c r="F30" s="130"/>
      <c r="G30" s="131"/>
      <c r="H30" s="131"/>
      <c r="I30" s="132"/>
    </row>
    <row r="31" spans="1:10" x14ac:dyDescent="0.35">
      <c r="A31" s="118"/>
      <c r="B31" s="119"/>
      <c r="C31" s="70"/>
      <c r="D31" s="71"/>
      <c r="E31" s="72"/>
      <c r="F31" s="124"/>
      <c r="G31" s="125"/>
      <c r="H31" s="125"/>
      <c r="I31" s="126"/>
    </row>
    <row r="32" spans="1:10" x14ac:dyDescent="0.35">
      <c r="A32" s="120"/>
      <c r="B32" s="121"/>
      <c r="C32" s="73"/>
      <c r="D32" s="74"/>
      <c r="E32" s="75"/>
      <c r="F32" s="127"/>
      <c r="G32" s="128"/>
      <c r="H32" s="128"/>
      <c r="I32" s="129"/>
    </row>
    <row r="33" spans="1:9" ht="15" thickBot="1" x14ac:dyDescent="0.4">
      <c r="A33" s="122"/>
      <c r="B33" s="123"/>
      <c r="C33" s="76"/>
      <c r="D33" s="77"/>
      <c r="E33" s="78"/>
      <c r="F33" s="130"/>
      <c r="G33" s="131"/>
      <c r="H33" s="131"/>
      <c r="I33" s="132"/>
    </row>
    <row r="34" spans="1:9" x14ac:dyDescent="0.35">
      <c r="A34" s="118"/>
      <c r="B34" s="119"/>
      <c r="C34" s="70"/>
      <c r="D34" s="71"/>
      <c r="E34" s="72"/>
      <c r="F34" s="124"/>
      <c r="G34" s="125"/>
      <c r="H34" s="125"/>
      <c r="I34" s="126"/>
    </row>
    <row r="35" spans="1:9" x14ac:dyDescent="0.35">
      <c r="A35" s="120"/>
      <c r="B35" s="121"/>
      <c r="C35" s="73"/>
      <c r="D35" s="74"/>
      <c r="E35" s="75"/>
      <c r="F35" s="127"/>
      <c r="G35" s="128"/>
      <c r="H35" s="128"/>
      <c r="I35" s="129"/>
    </row>
    <row r="36" spans="1:9" ht="15" thickBot="1" x14ac:dyDescent="0.4">
      <c r="A36" s="122"/>
      <c r="B36" s="123"/>
      <c r="C36" s="76"/>
      <c r="D36" s="77"/>
      <c r="E36" s="78"/>
      <c r="F36" s="130"/>
      <c r="G36" s="131"/>
      <c r="H36" s="131"/>
      <c r="I36" s="132"/>
    </row>
    <row r="37" spans="1:9" x14ac:dyDescent="0.35">
      <c r="A37" s="118"/>
      <c r="B37" s="119"/>
      <c r="C37" s="70"/>
      <c r="D37" s="71"/>
      <c r="E37" s="72"/>
      <c r="F37" s="124"/>
      <c r="G37" s="125"/>
      <c r="H37" s="125"/>
      <c r="I37" s="126"/>
    </row>
    <row r="38" spans="1:9" x14ac:dyDescent="0.35">
      <c r="A38" s="120"/>
      <c r="B38" s="121"/>
      <c r="C38" s="73"/>
      <c r="D38" s="74"/>
      <c r="E38" s="75"/>
      <c r="F38" s="127"/>
      <c r="G38" s="128"/>
      <c r="H38" s="128"/>
      <c r="I38" s="129"/>
    </row>
    <row r="39" spans="1:9" ht="15" thickBot="1" x14ac:dyDescent="0.4">
      <c r="A39" s="122"/>
      <c r="B39" s="123"/>
      <c r="C39" s="76"/>
      <c r="D39" s="77"/>
      <c r="E39" s="78"/>
      <c r="F39" s="130"/>
      <c r="G39" s="131"/>
      <c r="H39" s="131"/>
      <c r="I39" s="132"/>
    </row>
    <row r="40" spans="1:9" x14ac:dyDescent="0.35">
      <c r="A40" s="118"/>
      <c r="B40" s="119"/>
      <c r="C40" s="70"/>
      <c r="D40" s="71"/>
      <c r="E40" s="72"/>
      <c r="F40" s="124"/>
      <c r="G40" s="125"/>
      <c r="H40" s="125"/>
      <c r="I40" s="126"/>
    </row>
    <row r="41" spans="1:9" x14ac:dyDescent="0.35">
      <c r="A41" s="120"/>
      <c r="B41" s="121"/>
      <c r="C41" s="73"/>
      <c r="D41" s="74"/>
      <c r="E41" s="75"/>
      <c r="F41" s="127"/>
      <c r="G41" s="128"/>
      <c r="H41" s="128"/>
      <c r="I41" s="129"/>
    </row>
    <row r="42" spans="1:9" ht="15" thickBot="1" x14ac:dyDescent="0.4">
      <c r="A42" s="122"/>
      <c r="B42" s="123"/>
      <c r="C42" s="76"/>
      <c r="D42" s="77"/>
      <c r="E42" s="78"/>
      <c r="F42" s="130"/>
      <c r="G42" s="131"/>
      <c r="H42" s="131"/>
      <c r="I42" s="132"/>
    </row>
    <row r="43" spans="1:9" x14ac:dyDescent="0.35">
      <c r="A43" s="118"/>
      <c r="B43" s="119"/>
      <c r="C43" s="70"/>
      <c r="D43" s="71"/>
      <c r="E43" s="72"/>
      <c r="F43" s="124"/>
      <c r="G43" s="125"/>
      <c r="H43" s="125"/>
      <c r="I43" s="126"/>
    </row>
    <row r="44" spans="1:9" x14ac:dyDescent="0.35">
      <c r="A44" s="120"/>
      <c r="B44" s="121"/>
      <c r="C44" s="73"/>
      <c r="D44" s="74"/>
      <c r="E44" s="75"/>
      <c r="F44" s="127"/>
      <c r="G44" s="128"/>
      <c r="H44" s="128"/>
      <c r="I44" s="129"/>
    </row>
    <row r="45" spans="1:9" ht="15" thickBot="1" x14ac:dyDescent="0.4">
      <c r="A45" s="122"/>
      <c r="B45" s="123"/>
      <c r="C45" s="76"/>
      <c r="D45" s="77"/>
      <c r="E45" s="78"/>
      <c r="F45" s="130"/>
      <c r="G45" s="131"/>
      <c r="H45" s="131"/>
      <c r="I45" s="132"/>
    </row>
    <row r="46" spans="1:9" x14ac:dyDescent="0.35">
      <c r="A46" s="118"/>
      <c r="B46" s="119"/>
      <c r="C46" s="70"/>
      <c r="D46" s="79"/>
      <c r="E46" s="72"/>
      <c r="F46" s="124"/>
      <c r="G46" s="125"/>
      <c r="H46" s="125"/>
      <c r="I46" s="126"/>
    </row>
    <row r="47" spans="1:9" x14ac:dyDescent="0.35">
      <c r="A47" s="120"/>
      <c r="B47" s="121"/>
      <c r="C47" s="73"/>
      <c r="D47" s="74"/>
      <c r="E47" s="75"/>
      <c r="F47" s="127"/>
      <c r="G47" s="128"/>
      <c r="H47" s="128"/>
      <c r="I47" s="129"/>
    </row>
    <row r="48" spans="1:9" ht="15" thickBot="1" x14ac:dyDescent="0.4">
      <c r="A48" s="122"/>
      <c r="B48" s="123"/>
      <c r="C48" s="76"/>
      <c r="D48" s="77"/>
      <c r="E48" s="78"/>
      <c r="F48" s="130"/>
      <c r="G48" s="131"/>
      <c r="H48" s="131"/>
      <c r="I48" s="132"/>
    </row>
    <row r="49" spans="1:9" x14ac:dyDescent="0.35">
      <c r="A49" s="135" t="s">
        <v>97</v>
      </c>
      <c r="B49" s="136"/>
      <c r="C49" s="136"/>
      <c r="D49" s="136"/>
      <c r="E49" s="136"/>
      <c r="F49" s="136"/>
      <c r="G49" s="136"/>
      <c r="H49" s="136"/>
      <c r="I49" s="136"/>
    </row>
    <row r="50" spans="1:9" x14ac:dyDescent="0.35">
      <c r="A50" s="137"/>
      <c r="B50" s="137"/>
      <c r="C50" s="137"/>
      <c r="D50" s="137"/>
      <c r="E50" s="137"/>
      <c r="F50" s="137"/>
      <c r="G50" s="137"/>
      <c r="H50" s="137"/>
      <c r="I50" s="137"/>
    </row>
    <row r="51" spans="1:9" x14ac:dyDescent="0.35">
      <c r="A51" s="138"/>
      <c r="B51" s="138"/>
      <c r="C51" s="138"/>
      <c r="D51" s="138"/>
      <c r="E51" s="138"/>
      <c r="F51" s="138"/>
      <c r="G51" s="138"/>
      <c r="H51" s="138"/>
      <c r="I51" s="138"/>
    </row>
  </sheetData>
  <mergeCells count="50">
    <mergeCell ref="A49:I51"/>
    <mergeCell ref="A40:B42"/>
    <mergeCell ref="F40:I42"/>
    <mergeCell ref="A43:B45"/>
    <mergeCell ref="F43:I45"/>
    <mergeCell ref="A46:B48"/>
    <mergeCell ref="F46:I48"/>
    <mergeCell ref="A31:B33"/>
    <mergeCell ref="F31:I33"/>
    <mergeCell ref="A34:B36"/>
    <mergeCell ref="F34:I36"/>
    <mergeCell ref="A37:B39"/>
    <mergeCell ref="F37:I39"/>
    <mergeCell ref="A12:B12"/>
    <mergeCell ref="D12:E12"/>
    <mergeCell ref="F12:I12"/>
    <mergeCell ref="A28:B30"/>
    <mergeCell ref="F28:I30"/>
    <mergeCell ref="A13:B15"/>
    <mergeCell ref="F13:I15"/>
    <mergeCell ref="A16:B18"/>
    <mergeCell ref="F16:I18"/>
    <mergeCell ref="A19:B21"/>
    <mergeCell ref="F19:I21"/>
    <mergeCell ref="A22:B24"/>
    <mergeCell ref="F22:I24"/>
    <mergeCell ref="A25:B27"/>
    <mergeCell ref="D25:D27"/>
    <mergeCell ref="F25:I27"/>
    <mergeCell ref="C7:E7"/>
    <mergeCell ref="A8:I8"/>
    <mergeCell ref="H10:I10"/>
    <mergeCell ref="C11:E11"/>
    <mergeCell ref="F11:I11"/>
    <mergeCell ref="D9:E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</mergeCells>
  <pageMargins left="0.7" right="0.7" top="0.75" bottom="0.75" header="0.3" footer="0.3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zoomScaleNormal="100" workbookViewId="0">
      <selection activeCell="D22" sqref="D22:D24"/>
    </sheetView>
  </sheetViews>
  <sheetFormatPr defaultRowHeight="14.5" x14ac:dyDescent="0.35"/>
  <cols>
    <col min="1" max="1" width="33.81640625" bestFit="1" customWidth="1"/>
    <col min="2" max="2" width="10.54296875" customWidth="1"/>
    <col min="4" max="4" width="11.26953125" customWidth="1"/>
    <col min="5" max="5" width="13.1796875" customWidth="1"/>
  </cols>
  <sheetData>
    <row r="1" spans="1:11" x14ac:dyDescent="0.35">
      <c r="A1" t="s">
        <v>56</v>
      </c>
      <c r="G1" s="26" t="s">
        <v>57</v>
      </c>
      <c r="H1" s="27">
        <v>1</v>
      </c>
    </row>
    <row r="2" spans="1:11" x14ac:dyDescent="0.35">
      <c r="A2" s="86" t="s">
        <v>58</v>
      </c>
      <c r="B2" s="87"/>
      <c r="C2" s="87"/>
      <c r="D2" s="87"/>
      <c r="E2" s="87"/>
      <c r="F2" s="87"/>
      <c r="G2" s="87"/>
      <c r="H2" s="87"/>
      <c r="I2" s="88"/>
    </row>
    <row r="3" spans="1:11" x14ac:dyDescent="0.35">
      <c r="A3" s="89" t="s">
        <v>59</v>
      </c>
      <c r="B3" s="89"/>
      <c r="C3" s="90" t="s">
        <v>60</v>
      </c>
      <c r="D3" s="91"/>
      <c r="E3" s="91"/>
      <c r="F3" s="28" t="s">
        <v>61</v>
      </c>
      <c r="G3" s="92">
        <v>45385</v>
      </c>
      <c r="H3" s="93"/>
      <c r="I3" s="93"/>
    </row>
    <row r="4" spans="1:11" x14ac:dyDescent="0.35">
      <c r="A4" s="89" t="s">
        <v>62</v>
      </c>
      <c r="B4" s="89"/>
      <c r="C4" s="94" t="s">
        <v>63</v>
      </c>
      <c r="D4" s="95"/>
      <c r="E4" s="95"/>
      <c r="F4" s="96" t="s">
        <v>64</v>
      </c>
      <c r="G4" s="98" t="s">
        <v>65</v>
      </c>
      <c r="H4" s="99"/>
      <c r="I4" s="100"/>
    </row>
    <row r="5" spans="1:11" x14ac:dyDescent="0.35">
      <c r="A5" s="89" t="s">
        <v>66</v>
      </c>
      <c r="B5" s="89"/>
      <c r="C5" s="94" t="s">
        <v>63</v>
      </c>
      <c r="D5" s="95"/>
      <c r="E5" s="95"/>
      <c r="F5" s="97"/>
      <c r="G5" s="101"/>
      <c r="H5" s="102"/>
      <c r="I5" s="103"/>
    </row>
    <row r="6" spans="1:11" x14ac:dyDescent="0.35">
      <c r="A6" s="104" t="s">
        <v>67</v>
      </c>
      <c r="B6" s="105"/>
      <c r="C6" s="94" t="s">
        <v>68</v>
      </c>
      <c r="D6" s="106"/>
      <c r="E6" s="107"/>
      <c r="F6" s="97"/>
      <c r="G6" s="101"/>
      <c r="H6" s="102"/>
      <c r="I6" s="103"/>
    </row>
    <row r="7" spans="1:11" x14ac:dyDescent="0.35">
      <c r="A7" s="96" t="s">
        <v>69</v>
      </c>
      <c r="B7" s="96"/>
      <c r="C7" s="108" t="s">
        <v>100</v>
      </c>
      <c r="D7" s="109"/>
      <c r="E7" s="110"/>
      <c r="F7" s="97"/>
      <c r="G7" s="101"/>
      <c r="H7" s="102"/>
      <c r="I7" s="103"/>
    </row>
    <row r="8" spans="1:11" x14ac:dyDescent="0.35">
      <c r="A8" s="111" t="s">
        <v>70</v>
      </c>
      <c r="B8" s="111"/>
      <c r="C8" s="111"/>
      <c r="D8" s="111"/>
      <c r="E8" s="111"/>
      <c r="F8" s="111"/>
      <c r="G8" s="111"/>
      <c r="H8" s="111"/>
      <c r="I8" s="111"/>
    </row>
    <row r="9" spans="1:11" x14ac:dyDescent="0.35">
      <c r="A9" s="29" t="s">
        <v>71</v>
      </c>
      <c r="B9" s="30">
        <v>45385</v>
      </c>
      <c r="C9" s="139" t="s">
        <v>72</v>
      </c>
      <c r="D9" s="140"/>
      <c r="E9" s="31" t="s">
        <v>73</v>
      </c>
      <c r="F9" s="139" t="s">
        <v>74</v>
      </c>
      <c r="G9" s="140"/>
      <c r="H9" s="85" t="s">
        <v>75</v>
      </c>
      <c r="I9" s="85"/>
    </row>
    <row r="10" spans="1:11" x14ac:dyDescent="0.35">
      <c r="A10" s="32" t="s">
        <v>76</v>
      </c>
      <c r="B10" s="33">
        <v>45386</v>
      </c>
      <c r="D10" s="34" t="s">
        <v>77</v>
      </c>
      <c r="E10" s="35" t="s">
        <v>78</v>
      </c>
      <c r="G10" s="34" t="s">
        <v>79</v>
      </c>
      <c r="H10" s="112" t="s">
        <v>78</v>
      </c>
      <c r="I10" s="112"/>
    </row>
    <row r="11" spans="1:11" ht="18" x14ac:dyDescent="0.4">
      <c r="A11" s="36"/>
      <c r="B11" s="141" t="s">
        <v>80</v>
      </c>
      <c r="C11" s="143" t="s">
        <v>81</v>
      </c>
      <c r="D11" s="145" t="s">
        <v>82</v>
      </c>
      <c r="E11" s="145" t="s">
        <v>83</v>
      </c>
      <c r="F11" s="37"/>
      <c r="G11" s="37"/>
      <c r="H11" s="38"/>
      <c r="I11" s="38"/>
    </row>
    <row r="12" spans="1:11" ht="16" thickBot="1" x14ac:dyDescent="0.4">
      <c r="A12" s="39" t="s">
        <v>0</v>
      </c>
      <c r="B12" s="142"/>
      <c r="C12" s="144"/>
      <c r="D12" s="146"/>
      <c r="E12" s="146"/>
      <c r="F12" s="117" t="s">
        <v>84</v>
      </c>
      <c r="G12" s="117"/>
      <c r="H12" s="117"/>
      <c r="I12" s="117"/>
      <c r="J12" t="s">
        <v>32</v>
      </c>
      <c r="K12" s="40" t="s">
        <v>34</v>
      </c>
    </row>
    <row r="13" spans="1:11" x14ac:dyDescent="0.35">
      <c r="A13" s="41"/>
      <c r="B13" s="42" t="s">
        <v>85</v>
      </c>
      <c r="C13" s="43">
        <v>73</v>
      </c>
      <c r="D13" s="147">
        <v>0</v>
      </c>
      <c r="E13" s="147">
        <v>0.2</v>
      </c>
      <c r="F13" s="149"/>
      <c r="G13" s="150"/>
      <c r="H13" s="150"/>
      <c r="I13" s="151"/>
      <c r="J13">
        <f>AVERAGE(C13:C15)/(10^D13)/E13</f>
        <v>463.33333333333331</v>
      </c>
      <c r="K13" s="25">
        <f>STDEV(C13:C15)/AVERAGE(C13:C15)</f>
        <v>0.29599311621828367</v>
      </c>
    </row>
    <row r="14" spans="1:11" x14ac:dyDescent="0.35">
      <c r="A14" s="44" t="s">
        <v>44</v>
      </c>
      <c r="B14" s="45" t="s">
        <v>86</v>
      </c>
      <c r="C14" s="4">
        <v>81</v>
      </c>
      <c r="D14" s="97"/>
      <c r="E14" s="97"/>
      <c r="F14" s="152"/>
      <c r="G14" s="153"/>
      <c r="H14" s="153"/>
      <c r="I14" s="154"/>
      <c r="K14" s="25"/>
    </row>
    <row r="15" spans="1:11" ht="15" thickBot="1" x14ac:dyDescent="0.4">
      <c r="A15" s="46"/>
      <c r="B15" s="47" t="s">
        <v>87</v>
      </c>
      <c r="C15" s="48">
        <v>124</v>
      </c>
      <c r="D15" s="148"/>
      <c r="E15" s="148"/>
      <c r="F15" s="155"/>
      <c r="G15" s="156"/>
      <c r="H15" s="156"/>
      <c r="I15" s="157"/>
      <c r="K15" s="25"/>
    </row>
    <row r="16" spans="1:11" x14ac:dyDescent="0.35">
      <c r="A16" s="49"/>
      <c r="B16" s="50" t="s">
        <v>85</v>
      </c>
      <c r="C16" s="43">
        <v>48</v>
      </c>
      <c r="D16" s="147">
        <v>0</v>
      </c>
      <c r="E16" s="147">
        <v>0.5</v>
      </c>
      <c r="F16" s="158"/>
      <c r="G16" s="159"/>
      <c r="H16" s="159"/>
      <c r="I16" s="160"/>
      <c r="J16">
        <f t="shared" ref="J16" si="0">AVERAGE(C16:C18)/(10^D16)/E16</f>
        <v>82.666666666666671</v>
      </c>
      <c r="K16" s="25">
        <f t="shared" ref="K16" si="1">STDEV(C16:C18)/AVERAGE(C16:C18)</f>
        <v>0.1417612567036047</v>
      </c>
    </row>
    <row r="17" spans="1:11" x14ac:dyDescent="0.35">
      <c r="A17" s="44" t="s">
        <v>45</v>
      </c>
      <c r="B17" s="51" t="s">
        <v>86</v>
      </c>
      <c r="C17" s="4">
        <v>39</v>
      </c>
      <c r="D17" s="97"/>
      <c r="E17" s="97"/>
      <c r="F17" s="161"/>
      <c r="G17" s="162"/>
      <c r="H17" s="162"/>
      <c r="I17" s="163"/>
      <c r="K17" s="25"/>
    </row>
    <row r="18" spans="1:11" ht="15" thickBot="1" x14ac:dyDescent="0.4">
      <c r="A18" s="46"/>
      <c r="B18" s="52" t="s">
        <v>87</v>
      </c>
      <c r="C18" s="48">
        <v>37</v>
      </c>
      <c r="D18" s="148"/>
      <c r="E18" s="148"/>
      <c r="F18" s="164"/>
      <c r="G18" s="165"/>
      <c r="H18" s="165"/>
      <c r="I18" s="166"/>
      <c r="K18" s="25"/>
    </row>
    <row r="19" spans="1:11" x14ac:dyDescent="0.35">
      <c r="A19" s="49"/>
      <c r="B19" s="50" t="s">
        <v>85</v>
      </c>
      <c r="C19" s="43">
        <v>42</v>
      </c>
      <c r="D19" s="147">
        <v>0</v>
      </c>
      <c r="E19" s="147">
        <v>0.2</v>
      </c>
      <c r="F19" s="158"/>
      <c r="G19" s="159"/>
      <c r="H19" s="159"/>
      <c r="I19" s="160"/>
      <c r="J19">
        <f t="shared" ref="J19" si="2">AVERAGE(C19:C21)/(10^D19)/E19</f>
        <v>296.66666666666669</v>
      </c>
      <c r="K19" s="25">
        <f t="shared" ref="K19" si="3">STDEV(C19:C21)/AVERAGE(C19:C21)</f>
        <v>0.25523183576630426</v>
      </c>
    </row>
    <row r="20" spans="1:11" x14ac:dyDescent="0.35">
      <c r="A20" s="44" t="s">
        <v>46</v>
      </c>
      <c r="B20" s="51" t="s">
        <v>86</v>
      </c>
      <c r="C20" s="4">
        <v>66</v>
      </c>
      <c r="D20" s="97"/>
      <c r="E20" s="97"/>
      <c r="F20" s="161"/>
      <c r="G20" s="162"/>
      <c r="H20" s="162"/>
      <c r="I20" s="163"/>
      <c r="K20" s="25"/>
    </row>
    <row r="21" spans="1:11" ht="15" thickBot="1" x14ac:dyDescent="0.4">
      <c r="A21" s="46"/>
      <c r="B21" s="52" t="s">
        <v>87</v>
      </c>
      <c r="C21" s="48">
        <v>70</v>
      </c>
      <c r="D21" s="148"/>
      <c r="E21" s="148"/>
      <c r="F21" s="164"/>
      <c r="G21" s="165"/>
      <c r="H21" s="165"/>
      <c r="I21" s="166"/>
      <c r="K21" s="25"/>
    </row>
    <row r="22" spans="1:11" x14ac:dyDescent="0.35">
      <c r="A22" s="49"/>
      <c r="B22" s="42" t="s">
        <v>85</v>
      </c>
      <c r="C22" s="43">
        <v>41</v>
      </c>
      <c r="D22" s="147">
        <v>0</v>
      </c>
      <c r="E22" s="147">
        <v>0.5</v>
      </c>
      <c r="F22" s="158"/>
      <c r="G22" s="159"/>
      <c r="H22" s="159"/>
      <c r="I22" s="160"/>
      <c r="J22">
        <f t="shared" ref="J22" si="4">AVERAGE(C22:C24)/(10^D22)/E22</f>
        <v>98</v>
      </c>
      <c r="K22" s="25">
        <f t="shared" ref="K22" si="5">STDEV(C22:C24)/AVERAGE(C22:C24)</f>
        <v>0.15407825378103571</v>
      </c>
    </row>
    <row r="23" spans="1:11" x14ac:dyDescent="0.35">
      <c r="A23" s="44" t="s">
        <v>52</v>
      </c>
      <c r="B23" s="45" t="s">
        <v>86</v>
      </c>
      <c r="C23" s="4">
        <v>50</v>
      </c>
      <c r="D23" s="97"/>
      <c r="E23" s="97"/>
      <c r="F23" s="161"/>
      <c r="G23" s="162"/>
      <c r="H23" s="162"/>
      <c r="I23" s="163"/>
      <c r="K23" s="25"/>
    </row>
    <row r="24" spans="1:11" ht="15" thickBot="1" x14ac:dyDescent="0.4">
      <c r="A24" s="46"/>
      <c r="B24" s="47" t="s">
        <v>87</v>
      </c>
      <c r="C24" s="48">
        <v>56</v>
      </c>
      <c r="D24" s="148"/>
      <c r="E24" s="148"/>
      <c r="F24" s="164"/>
      <c r="G24" s="165"/>
      <c r="H24" s="165"/>
      <c r="I24" s="166"/>
      <c r="K24" s="25"/>
    </row>
    <row r="25" spans="1:11" x14ac:dyDescent="0.35">
      <c r="A25" s="49"/>
      <c r="B25" s="42" t="s">
        <v>85</v>
      </c>
      <c r="C25" s="43">
        <v>0</v>
      </c>
      <c r="D25" s="147" t="s">
        <v>6</v>
      </c>
      <c r="E25" s="147" t="s">
        <v>6</v>
      </c>
      <c r="F25" s="158"/>
      <c r="G25" s="159"/>
      <c r="H25" s="159"/>
      <c r="I25" s="160"/>
      <c r="J25" s="25"/>
    </row>
    <row r="26" spans="1:11" x14ac:dyDescent="0.35">
      <c r="A26" s="44" t="s">
        <v>99</v>
      </c>
      <c r="B26" s="45" t="s">
        <v>86</v>
      </c>
      <c r="C26" s="4">
        <v>0</v>
      </c>
      <c r="D26" s="97"/>
      <c r="E26" s="97"/>
      <c r="F26" s="161"/>
      <c r="G26" s="162"/>
      <c r="H26" s="162"/>
      <c r="I26" s="163"/>
      <c r="J26" s="25"/>
    </row>
    <row r="27" spans="1:11" ht="15" thickBot="1" x14ac:dyDescent="0.4">
      <c r="A27" s="46"/>
      <c r="B27" s="47" t="s">
        <v>87</v>
      </c>
      <c r="C27" s="48">
        <v>0</v>
      </c>
      <c r="D27" s="148"/>
      <c r="E27" s="148"/>
      <c r="F27" s="164"/>
      <c r="G27" s="165"/>
      <c r="H27" s="165"/>
      <c r="I27" s="166"/>
      <c r="J27" s="25"/>
    </row>
    <row r="28" spans="1:11" x14ac:dyDescent="0.35">
      <c r="A28" s="49"/>
      <c r="B28" s="42" t="s">
        <v>85</v>
      </c>
      <c r="C28" s="43"/>
      <c r="D28" s="147"/>
      <c r="E28" s="147"/>
      <c r="F28" s="158"/>
      <c r="G28" s="159"/>
      <c r="H28" s="159"/>
      <c r="I28" s="160"/>
      <c r="J28" s="25"/>
    </row>
    <row r="29" spans="1:11" x14ac:dyDescent="0.35">
      <c r="A29" s="44"/>
      <c r="B29" s="45" t="s">
        <v>86</v>
      </c>
      <c r="C29" s="4"/>
      <c r="D29" s="97"/>
      <c r="E29" s="97"/>
      <c r="F29" s="161"/>
      <c r="G29" s="162"/>
      <c r="H29" s="162"/>
      <c r="I29" s="163"/>
      <c r="J29" s="25"/>
    </row>
    <row r="30" spans="1:11" ht="15" thickBot="1" x14ac:dyDescent="0.4">
      <c r="A30" s="46"/>
      <c r="B30" s="47" t="s">
        <v>87</v>
      </c>
      <c r="C30" s="48"/>
      <c r="D30" s="148"/>
      <c r="E30" s="148"/>
      <c r="F30" s="164"/>
      <c r="G30" s="165"/>
      <c r="H30" s="165"/>
      <c r="I30" s="166"/>
      <c r="J30" s="25"/>
    </row>
    <row r="31" spans="1:11" x14ac:dyDescent="0.35">
      <c r="A31" s="49"/>
      <c r="B31" s="42" t="s">
        <v>85</v>
      </c>
      <c r="C31" s="43"/>
      <c r="D31" s="147"/>
      <c r="E31" s="147"/>
      <c r="F31" s="158"/>
      <c r="G31" s="159"/>
      <c r="H31" s="159"/>
      <c r="I31" s="160"/>
      <c r="J31" s="25"/>
    </row>
    <row r="32" spans="1:11" x14ac:dyDescent="0.35">
      <c r="A32" s="44"/>
      <c r="B32" s="45" t="s">
        <v>86</v>
      </c>
      <c r="C32" s="4"/>
      <c r="D32" s="97"/>
      <c r="E32" s="97"/>
      <c r="F32" s="161"/>
      <c r="G32" s="162"/>
      <c r="H32" s="162"/>
      <c r="I32" s="163"/>
      <c r="J32" s="25"/>
    </row>
    <row r="33" spans="1:10" ht="15" thickBot="1" x14ac:dyDescent="0.4">
      <c r="A33" s="46"/>
      <c r="B33" s="47" t="s">
        <v>87</v>
      </c>
      <c r="C33" s="48"/>
      <c r="D33" s="148"/>
      <c r="E33" s="148"/>
      <c r="F33" s="164"/>
      <c r="G33" s="165"/>
      <c r="H33" s="165"/>
      <c r="I33" s="166"/>
      <c r="J33" s="25"/>
    </row>
    <row r="34" spans="1:10" x14ac:dyDescent="0.35">
      <c r="A34" s="49"/>
      <c r="B34" s="42" t="s">
        <v>85</v>
      </c>
      <c r="C34" s="43"/>
      <c r="D34" s="147"/>
      <c r="E34" s="147"/>
      <c r="F34" s="158"/>
      <c r="G34" s="159"/>
      <c r="H34" s="159"/>
      <c r="I34" s="160"/>
      <c r="J34" s="25"/>
    </row>
    <row r="35" spans="1:10" x14ac:dyDescent="0.35">
      <c r="A35" s="44"/>
      <c r="B35" s="45" t="s">
        <v>86</v>
      </c>
      <c r="C35" s="4"/>
      <c r="D35" s="97"/>
      <c r="E35" s="97"/>
      <c r="F35" s="161"/>
      <c r="G35" s="162"/>
      <c r="H35" s="162"/>
      <c r="I35" s="163"/>
      <c r="J35" s="25"/>
    </row>
    <row r="36" spans="1:10" ht="15" thickBot="1" x14ac:dyDescent="0.4">
      <c r="A36" s="46"/>
      <c r="B36" s="47" t="s">
        <v>87</v>
      </c>
      <c r="C36" s="48"/>
      <c r="D36" s="148"/>
      <c r="E36" s="148"/>
      <c r="F36" s="164"/>
      <c r="G36" s="165"/>
      <c r="H36" s="165"/>
      <c r="I36" s="166"/>
      <c r="J36" s="25"/>
    </row>
    <row r="37" spans="1:10" x14ac:dyDescent="0.35">
      <c r="A37" s="53"/>
      <c r="B37" s="42" t="s">
        <v>85</v>
      </c>
      <c r="C37" s="43"/>
      <c r="D37" s="147"/>
      <c r="E37" s="147"/>
      <c r="F37" s="158"/>
      <c r="G37" s="159"/>
      <c r="H37" s="159"/>
      <c r="I37" s="160"/>
      <c r="J37" s="25"/>
    </row>
    <row r="38" spans="1:10" x14ac:dyDescent="0.35">
      <c r="A38" s="44"/>
      <c r="B38" s="45" t="s">
        <v>86</v>
      </c>
      <c r="C38" s="4"/>
      <c r="D38" s="97"/>
      <c r="E38" s="97"/>
      <c r="F38" s="161"/>
      <c r="G38" s="162"/>
      <c r="H38" s="162"/>
      <c r="I38" s="163"/>
      <c r="J38" s="25"/>
    </row>
    <row r="39" spans="1:10" ht="15" thickBot="1" x14ac:dyDescent="0.4">
      <c r="A39" s="54"/>
      <c r="B39" s="47" t="s">
        <v>87</v>
      </c>
      <c r="C39" s="48"/>
      <c r="D39" s="148"/>
      <c r="E39" s="148"/>
      <c r="F39" s="164"/>
      <c r="G39" s="165"/>
      <c r="H39" s="165"/>
      <c r="I39" s="166"/>
      <c r="J39" s="25"/>
    </row>
    <row r="40" spans="1:10" x14ac:dyDescent="0.35">
      <c r="A40" s="49"/>
      <c r="B40" s="42" t="s">
        <v>85</v>
      </c>
      <c r="C40" s="43"/>
      <c r="D40" s="147"/>
      <c r="E40" s="147"/>
      <c r="F40" s="158"/>
      <c r="G40" s="159"/>
      <c r="H40" s="159"/>
      <c r="I40" s="160"/>
      <c r="J40" s="25"/>
    </row>
    <row r="41" spans="1:10" x14ac:dyDescent="0.35">
      <c r="A41" s="44"/>
      <c r="B41" s="45" t="s">
        <v>86</v>
      </c>
      <c r="C41" s="4"/>
      <c r="D41" s="97"/>
      <c r="E41" s="97"/>
      <c r="F41" s="161"/>
      <c r="G41" s="162"/>
      <c r="H41" s="162"/>
      <c r="I41" s="163"/>
      <c r="J41" s="25"/>
    </row>
    <row r="42" spans="1:10" ht="15" thickBot="1" x14ac:dyDescent="0.4">
      <c r="A42" s="46"/>
      <c r="B42" s="47" t="s">
        <v>87</v>
      </c>
      <c r="C42" s="48"/>
      <c r="D42" s="148"/>
      <c r="E42" s="148"/>
      <c r="F42" s="164"/>
      <c r="G42" s="165"/>
      <c r="H42" s="165"/>
      <c r="I42" s="166"/>
      <c r="J42" s="25"/>
    </row>
    <row r="43" spans="1:10" x14ac:dyDescent="0.35">
      <c r="A43" s="49"/>
      <c r="B43" s="42" t="s">
        <v>85</v>
      </c>
      <c r="C43" s="43"/>
      <c r="D43" s="147"/>
      <c r="E43" s="147"/>
      <c r="F43" s="158"/>
      <c r="G43" s="159"/>
      <c r="H43" s="159"/>
      <c r="I43" s="160"/>
    </row>
    <row r="44" spans="1:10" x14ac:dyDescent="0.35">
      <c r="A44" s="44"/>
      <c r="B44" s="45" t="s">
        <v>86</v>
      </c>
      <c r="C44" s="4"/>
      <c r="D44" s="97"/>
      <c r="E44" s="97"/>
      <c r="F44" s="161"/>
      <c r="G44" s="162"/>
      <c r="H44" s="162"/>
      <c r="I44" s="163"/>
    </row>
    <row r="45" spans="1:10" ht="15" thickBot="1" x14ac:dyDescent="0.4">
      <c r="A45" s="46"/>
      <c r="B45" s="47" t="s">
        <v>87</v>
      </c>
      <c r="C45" s="48"/>
      <c r="D45" s="148"/>
      <c r="E45" s="148"/>
      <c r="F45" s="164"/>
      <c r="G45" s="165"/>
      <c r="H45" s="165"/>
      <c r="I45" s="166"/>
    </row>
    <row r="46" spans="1:10" x14ac:dyDescent="0.35">
      <c r="A46" s="49"/>
      <c r="B46" s="42"/>
      <c r="C46" s="43"/>
      <c r="D46" s="147"/>
      <c r="E46" s="147"/>
      <c r="F46" s="158"/>
      <c r="G46" s="159"/>
      <c r="H46" s="159"/>
      <c r="I46" s="160"/>
    </row>
    <row r="47" spans="1:10" x14ac:dyDescent="0.35">
      <c r="A47" s="44"/>
      <c r="B47" s="45"/>
      <c r="C47" s="4"/>
      <c r="D47" s="97"/>
      <c r="E47" s="97"/>
      <c r="F47" s="161"/>
      <c r="G47" s="162"/>
      <c r="H47" s="162"/>
      <c r="I47" s="163"/>
    </row>
    <row r="48" spans="1:10" ht="15" thickBot="1" x14ac:dyDescent="0.4">
      <c r="A48" s="46"/>
      <c r="B48" s="47"/>
      <c r="C48" s="48"/>
      <c r="D48" s="148"/>
      <c r="E48" s="148"/>
      <c r="F48" s="164"/>
      <c r="G48" s="165"/>
      <c r="H48" s="165"/>
      <c r="I48" s="166"/>
    </row>
    <row r="49" spans="1:10" x14ac:dyDescent="0.35">
      <c r="A49" s="49"/>
      <c r="B49" s="42"/>
      <c r="C49" s="43"/>
      <c r="D49" s="147"/>
      <c r="E49" s="147"/>
      <c r="F49" s="158"/>
      <c r="G49" s="159"/>
      <c r="H49" s="159"/>
      <c r="I49" s="160"/>
    </row>
    <row r="50" spans="1:10" x14ac:dyDescent="0.35">
      <c r="A50" s="44"/>
      <c r="B50" s="45"/>
      <c r="C50" s="4"/>
      <c r="D50" s="97"/>
      <c r="E50" s="97"/>
      <c r="F50" s="161"/>
      <c r="G50" s="162"/>
      <c r="H50" s="162"/>
      <c r="I50" s="163"/>
    </row>
    <row r="51" spans="1:10" ht="15" thickBot="1" x14ac:dyDescent="0.4">
      <c r="A51" s="46"/>
      <c r="B51" s="47"/>
      <c r="C51" s="48"/>
      <c r="D51" s="148"/>
      <c r="E51" s="148"/>
      <c r="F51" s="164"/>
      <c r="G51" s="165"/>
      <c r="H51" s="165"/>
      <c r="I51" s="166"/>
    </row>
    <row r="52" spans="1:10" x14ac:dyDescent="0.35">
      <c r="A52" s="55" t="s">
        <v>88</v>
      </c>
      <c r="B52" s="56"/>
      <c r="C52" s="56"/>
      <c r="D52" s="56"/>
      <c r="E52" s="56"/>
      <c r="F52" s="56"/>
      <c r="G52" s="56"/>
      <c r="H52" s="56"/>
      <c r="I52" s="56"/>
      <c r="J52" s="57"/>
    </row>
    <row r="53" spans="1:10" x14ac:dyDescent="0.35">
      <c r="A53" s="58"/>
      <c r="B53" s="59"/>
      <c r="C53" s="59"/>
      <c r="D53" s="59"/>
      <c r="E53" s="59"/>
      <c r="F53" s="59"/>
      <c r="G53" s="59"/>
      <c r="H53" s="59"/>
      <c r="I53" s="59"/>
    </row>
  </sheetData>
  <mergeCells count="63">
    <mergeCell ref="D49:D51"/>
    <mergeCell ref="E49:E51"/>
    <mergeCell ref="F49:I51"/>
    <mergeCell ref="D43:D45"/>
    <mergeCell ref="E43:E45"/>
    <mergeCell ref="F43:I45"/>
    <mergeCell ref="D46:D48"/>
    <mergeCell ref="E46:E48"/>
    <mergeCell ref="F46:I48"/>
    <mergeCell ref="D37:D39"/>
    <mergeCell ref="E37:E39"/>
    <mergeCell ref="F37:I39"/>
    <mergeCell ref="D40:D42"/>
    <mergeCell ref="E40:E42"/>
    <mergeCell ref="F40:I42"/>
    <mergeCell ref="D31:D33"/>
    <mergeCell ref="E31:E33"/>
    <mergeCell ref="F31:I33"/>
    <mergeCell ref="D34:D36"/>
    <mergeCell ref="E34:E36"/>
    <mergeCell ref="F34:I36"/>
    <mergeCell ref="D25:D27"/>
    <mergeCell ref="E25:E27"/>
    <mergeCell ref="F25:I27"/>
    <mergeCell ref="D28:D30"/>
    <mergeCell ref="E28:E30"/>
    <mergeCell ref="F28:I30"/>
    <mergeCell ref="D19:D21"/>
    <mergeCell ref="E19:E21"/>
    <mergeCell ref="F19:I21"/>
    <mergeCell ref="D22:D24"/>
    <mergeCell ref="E22:E24"/>
    <mergeCell ref="F22:I24"/>
    <mergeCell ref="D13:D15"/>
    <mergeCell ref="E13:E15"/>
    <mergeCell ref="F13:I15"/>
    <mergeCell ref="D16:D18"/>
    <mergeCell ref="E16:E18"/>
    <mergeCell ref="F16:I18"/>
    <mergeCell ref="C7:E7"/>
    <mergeCell ref="A8:I8"/>
    <mergeCell ref="H10:I10"/>
    <mergeCell ref="B11:B12"/>
    <mergeCell ref="C11:C12"/>
    <mergeCell ref="D11:D12"/>
    <mergeCell ref="E11:E12"/>
    <mergeCell ref="F12:I12"/>
    <mergeCell ref="C9:D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</mergeCells>
  <pageMargins left="0.7" right="0.7" top="0.75" bottom="0.75" header="0.3" footer="0.3"/>
  <pageSetup scale="73" orientation="portrait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Pivot</vt:lpstr>
      <vt:lpstr>Summary</vt:lpstr>
      <vt:lpstr>Qcount</vt:lpstr>
      <vt:lpstr>Filters</vt:lpstr>
      <vt:lpstr>Spread</vt:lpstr>
      <vt:lpstr>HD</vt:lpstr>
      <vt:lpstr>Pivot!Print_Area</vt:lpstr>
      <vt:lpstr>Spread!Print_Area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cp:lastPrinted>2024-03-27T14:56:00Z</cp:lastPrinted>
  <dcterms:created xsi:type="dcterms:W3CDTF">2023-05-03T13:30:29Z</dcterms:created>
  <dcterms:modified xsi:type="dcterms:W3CDTF">2024-04-08T12:42:26Z</dcterms:modified>
</cp:coreProperties>
</file>