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epa-my.sharepoint.com/personal/wood_joe_epa_gov/Documents/onsite JTI 68HERC20D0018/UV sterilization TO144/efficacy test results/AquiSense lamp/"/>
    </mc:Choice>
  </mc:AlternateContent>
  <xr:revisionPtr revIDLastSave="2" documentId="13_ncr:1_{96BF791D-1148-453A-837C-12845551A15D}" xr6:coauthVersionLast="47" xr6:coauthVersionMax="47" xr10:uidLastSave="{F0965FEF-A34C-4785-9F51-3BFBA723EC6A}"/>
  <bookViews>
    <workbookView xWindow="28680" yWindow="-120" windowWidth="19440" windowHeight="14880" xr2:uid="{00000000-000D-0000-FFFF-FFFF00000000}"/>
  </bookViews>
  <sheets>
    <sheet name="Pivot" sheetId="4" r:id="rId1"/>
    <sheet name="Summary" sheetId="2" r:id="rId2"/>
    <sheet name="Qcount" sheetId="1" r:id="rId3"/>
    <sheet name="Filters" sheetId="3" r:id="rId4"/>
    <sheet name="Spread" sheetId="5" r:id="rId5"/>
    <sheet name="HD" sheetId="6" r:id="rId6"/>
  </sheets>
  <externalReferences>
    <externalReference r:id="rId7"/>
    <externalReference r:id="rId8"/>
    <externalReference r:id="rId9"/>
  </externalReferences>
  <definedNames>
    <definedName name="_xlnm.Print_Area" localSheetId="0">Pivot!$A$1:$G$19</definedName>
  </definedNames>
  <calcPr calcId="191029"/>
  <pivotCaches>
    <pivotCache cacheId="2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3" l="1"/>
  <c r="J19" i="3"/>
  <c r="J22" i="3"/>
  <c r="J31" i="3"/>
  <c r="J34" i="3"/>
  <c r="J37" i="3"/>
  <c r="J28" i="3"/>
  <c r="J25" i="3"/>
  <c r="J13" i="3"/>
  <c r="E49" i="1"/>
  <c r="E45" i="1"/>
  <c r="E41" i="1"/>
  <c r="E37" i="1"/>
  <c r="E33" i="1"/>
  <c r="E29" i="1"/>
  <c r="E25" i="1"/>
  <c r="E21" i="1"/>
  <c r="E17" i="1"/>
  <c r="E13" i="1"/>
  <c r="E9" i="1"/>
  <c r="G11" i="4"/>
  <c r="G12" i="4"/>
  <c r="F12" i="4"/>
  <c r="F11" i="4"/>
  <c r="E2" i="2"/>
  <c r="G2" i="2" l="1"/>
  <c r="H2" i="2" s="1"/>
  <c r="E7" i="2"/>
  <c r="E18" i="2"/>
  <c r="E15" i="2"/>
  <c r="E20" i="2"/>
  <c r="E13" i="2"/>
  <c r="E10" i="2"/>
  <c r="E17" i="2"/>
  <c r="E8" i="2"/>
  <c r="E6" i="2"/>
  <c r="E11" i="2"/>
  <c r="E5" i="2"/>
  <c r="E19" i="2"/>
  <c r="E3" i="2"/>
  <c r="E14" i="2"/>
  <c r="E12" i="2"/>
  <c r="E16" i="2"/>
  <c r="E9" i="2"/>
  <c r="E4" i="2"/>
  <c r="G12" i="2" l="1"/>
  <c r="H12" i="2" s="1"/>
  <c r="G4" i="2"/>
  <c r="H4" i="2" s="1"/>
  <c r="G20" i="2"/>
  <c r="H20" i="2" s="1"/>
  <c r="G11" i="2"/>
  <c r="H11" i="2" s="1"/>
  <c r="G14" i="2"/>
  <c r="H14" i="2" s="1"/>
  <c r="G5" i="2"/>
  <c r="H5" i="2" s="1"/>
  <c r="G19" i="2"/>
  <c r="H19" i="2" s="1"/>
  <c r="G10" i="2"/>
  <c r="H10" i="2" s="1"/>
  <c r="G9" i="2"/>
  <c r="H9" i="2" s="1"/>
  <c r="G16" i="2"/>
  <c r="H16" i="2" s="1"/>
  <c r="G8" i="2"/>
  <c r="H8" i="2" s="1"/>
  <c r="G17" i="2"/>
  <c r="H17" i="2" s="1"/>
  <c r="G15" i="2"/>
  <c r="H15" i="2" s="1"/>
  <c r="G7" i="2"/>
  <c r="H7" i="2" s="1"/>
  <c r="G6" i="2"/>
  <c r="H6" i="2" s="1"/>
  <c r="G3" i="2"/>
  <c r="H3" i="2" s="1"/>
  <c r="G13" i="2"/>
  <c r="H13" i="2" s="1"/>
  <c r="G18" i="2"/>
  <c r="H18" i="2" s="1"/>
</calcChain>
</file>

<file path=xl/sharedStrings.xml><?xml version="1.0" encoding="utf-8"?>
<sst xmlns="http://schemas.openxmlformats.org/spreadsheetml/2006/main" count="227" uniqueCount="92">
  <si>
    <t>Sample ID</t>
  </si>
  <si>
    <t>Sample Type</t>
  </si>
  <si>
    <t>Procedural Blank</t>
  </si>
  <si>
    <t>Test Sample</t>
  </si>
  <si>
    <t>Sample Material</t>
  </si>
  <si>
    <t>Time Point</t>
  </si>
  <si>
    <t>N/A</t>
  </si>
  <si>
    <t>2 Hour</t>
  </si>
  <si>
    <t>CFU/ml</t>
  </si>
  <si>
    <t>CFU/Sample</t>
  </si>
  <si>
    <t>Log CFU/Sample</t>
  </si>
  <si>
    <t>Sample Volume</t>
  </si>
  <si>
    <t>Average of Log CFU/Sample</t>
  </si>
  <si>
    <t>Average of CFU/Sample</t>
  </si>
  <si>
    <t>Inoculation Control</t>
  </si>
  <si>
    <t>Positive Control</t>
  </si>
  <si>
    <t>1X PBS</t>
  </si>
  <si>
    <t>2- x 2- cm Stainless Steel</t>
  </si>
  <si>
    <t>Std Dev of Log CFU/Sample</t>
  </si>
  <si>
    <t>Std Dev of CFU/Sample</t>
  </si>
  <si>
    <t xml:space="preserve"> </t>
  </si>
  <si>
    <t>Log Reduction</t>
  </si>
  <si>
    <t>Standard Error</t>
  </si>
  <si>
    <t xml:space="preserve">Denotes at or below detection limit. </t>
  </si>
  <si>
    <t>Field Blank</t>
  </si>
  <si>
    <t>144-AqSen-SS-N-01</t>
  </si>
  <si>
    <t>144-AqSen-SS-2H-PB-01</t>
  </si>
  <si>
    <t>Serial Dilution/Plating Results Sheet</t>
  </si>
  <si>
    <t>Page 1 of</t>
  </si>
  <si>
    <t>Test Information</t>
  </si>
  <si>
    <t>EPA Project No.</t>
  </si>
  <si>
    <t>TO-144</t>
  </si>
  <si>
    <t>Test Date</t>
  </si>
  <si>
    <t>Analyst Name</t>
  </si>
  <si>
    <t>Abdel-Hady/Aslett/Ford/Monge/Sandoval/Viola</t>
  </si>
  <si>
    <t>Test No.</t>
  </si>
  <si>
    <t>Counters Name</t>
  </si>
  <si>
    <t>Data Entered by</t>
  </si>
  <si>
    <t>Data Entry QC'd by</t>
  </si>
  <si>
    <t>Results</t>
  </si>
  <si>
    <t>Date Plated</t>
  </si>
  <si>
    <t>Organism</t>
  </si>
  <si>
    <t>Temperature</t>
  </si>
  <si>
    <t>35°C</t>
  </si>
  <si>
    <t>Date Counted</t>
  </si>
  <si>
    <t>Volume Plated:</t>
  </si>
  <si>
    <t>varies</t>
  </si>
  <si>
    <t>Extraction Volume:</t>
  </si>
  <si>
    <t>Filter plates</t>
  </si>
  <si>
    <t>Colony Count</t>
  </si>
  <si>
    <t>Volume Plated (mL)</t>
  </si>
  <si>
    <t>Comments</t>
  </si>
  <si>
    <t>R</t>
  </si>
  <si>
    <r>
      <t xml:space="preserve">Notes: </t>
    </r>
    <r>
      <rPr>
        <u/>
        <sz val="9"/>
        <rFont val="Arial"/>
        <family val="2"/>
      </rPr>
      <t xml:space="preserve">   R=Remainder                          </t>
    </r>
  </si>
  <si>
    <t>Sterile DI Water</t>
  </si>
  <si>
    <t>TSA only</t>
  </si>
  <si>
    <t>SCAN1200, version 8.4.1.0 v3.4</t>
  </si>
  <si>
    <t>Operator name :</t>
  </si>
  <si>
    <t>lauser</t>
  </si>
  <si>
    <t>Date:</t>
  </si>
  <si>
    <t>Sample N°</t>
  </si>
  <si>
    <t>Count</t>
  </si>
  <si>
    <t>Dilution</t>
  </si>
  <si>
    <t>CFU/mL</t>
  </si>
  <si>
    <t>--- Average ---</t>
  </si>
  <si>
    <t>144-AqSen-SS-4H-PB-01</t>
  </si>
  <si>
    <t>4 Hour</t>
  </si>
  <si>
    <t>144-AqSen-E6-Bg-PBST-IC-01</t>
  </si>
  <si>
    <t>144-AqSen-E6-Bg-PBST-IC-02</t>
  </si>
  <si>
    <t>144-AqSen-E6-Bg-PBST-IC-03</t>
  </si>
  <si>
    <t>144-AqSen-E6-Bg-PBST-IC-04</t>
  </si>
  <si>
    <t>144-AqSen-E6-Bg-SS-2H-PC-01</t>
  </si>
  <si>
    <t>144-AqSen-E6-Bg-SS-2H-PC-02</t>
  </si>
  <si>
    <t>144-AqSen-E6-Bg-SS-2H-PC-03</t>
  </si>
  <si>
    <t>144-AqSen-E6-Bg-SS-2H-TS-01</t>
  </si>
  <si>
    <t>144-AqSen-E6-Bg-SS-2H-TS-02</t>
  </si>
  <si>
    <t>144-AqSen-E6-Bg-SS-2H-TS-03</t>
  </si>
  <si>
    <t>144-AqSen-E6-Bg-SS-4H-PC-01</t>
  </si>
  <si>
    <t>144-AqSen-E6-Bg-SS-4H-PC-02</t>
  </si>
  <si>
    <t>144-AqSen-E6-Bg-SS-4H-PC-03</t>
  </si>
  <si>
    <t>144-AqSen-E6-Bg-SS-4H-TS-01</t>
  </si>
  <si>
    <t>144-AqSen-E6-Bg-SS-4H-TS-02</t>
  </si>
  <si>
    <t>144-AqSen-E6-Bg-SS-4H-TS-03</t>
  </si>
  <si>
    <t>%RSD</t>
  </si>
  <si>
    <t>QC BLANK</t>
  </si>
  <si>
    <t>E6 Bg 2- and 4-hours AquiSense Exposure</t>
  </si>
  <si>
    <t>Lesley Mendez Sandoval/Josh Viola</t>
  </si>
  <si>
    <t>Mariela Monge</t>
  </si>
  <si>
    <t>3/(27-28)/2024</t>
  </si>
  <si>
    <t>B.g</t>
  </si>
  <si>
    <t>3/(28-29)/2024</t>
  </si>
  <si>
    <t xml:space="preserve">  Pall Filters #4805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</si>
</sst>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E+00"/>
    <numFmt numFmtId="166" formatCode="0.E+00"/>
  </numFmts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u/>
      <sz val="9"/>
      <name val="Arial"/>
      <family val="2"/>
    </font>
    <font>
      <u/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11">
    <xf numFmtId="0" fontId="0" fillId="0" borderId="0" xfId="0"/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1" fontId="1" fillId="0" borderId="2" xfId="0" applyNumberFormat="1" applyFont="1" applyBorder="1" applyAlignment="1">
      <alignment horizontal="center" vertical="center" wrapText="1"/>
    </xf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11" fontId="0" fillId="0" borderId="1" xfId="0" applyNumberFormat="1" applyBorder="1"/>
    <xf numFmtId="0" fontId="1" fillId="0" borderId="1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3" borderId="0" xfId="0" applyFill="1" applyAlignment="1">
      <alignment horizontal="left" indent="1"/>
    </xf>
    <xf numFmtId="0" fontId="0" fillId="0" borderId="0" xfId="0" pivotButton="1" applyAlignment="1">
      <alignment wrapText="1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3" borderId="0" xfId="0" applyNumberFormat="1" applyFill="1" applyAlignment="1">
      <alignment horizontal="center"/>
    </xf>
    <xf numFmtId="165" fontId="0" fillId="3" borderId="0" xfId="0" applyNumberFormat="1" applyFill="1" applyAlignment="1">
      <alignment horizontal="center"/>
    </xf>
    <xf numFmtId="0" fontId="0" fillId="0" borderId="0" xfId="0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0" xfId="0" pivotButton="1"/>
    <xf numFmtId="0" fontId="2" fillId="2" borderId="0" xfId="0" applyFont="1" applyFill="1"/>
    <xf numFmtId="165" fontId="2" fillId="0" borderId="3" xfId="0" applyNumberFormat="1" applyFont="1" applyBorder="1" applyAlignment="1">
      <alignment horizontal="center"/>
    </xf>
    <xf numFmtId="11" fontId="0" fillId="0" borderId="0" xfId="0" applyNumberFormat="1"/>
    <xf numFmtId="0" fontId="0" fillId="4" borderId="0" xfId="0" applyFill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1" xfId="0" applyFont="1" applyBorder="1"/>
    <xf numFmtId="0" fontId="1" fillId="6" borderId="1" xfId="0" applyFont="1" applyFill="1" applyBorder="1" applyAlignment="1">
      <alignment horizontal="right" vertical="center"/>
    </xf>
    <xf numFmtId="0" fontId="1" fillId="6" borderId="1" xfId="0" applyFont="1" applyFill="1" applyBorder="1"/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4" fillId="0" borderId="1" xfId="0" applyFont="1" applyBorder="1"/>
    <xf numFmtId="0" fontId="0" fillId="5" borderId="0" xfId="0" applyFill="1"/>
    <xf numFmtId="0" fontId="1" fillId="5" borderId="8" xfId="0" applyFont="1" applyFill="1" applyBorder="1" applyAlignment="1">
      <alignment vertical="center" wrapText="1"/>
    </xf>
    <xf numFmtId="166" fontId="3" fillId="6" borderId="12" xfId="0" applyNumberFormat="1" applyFont="1" applyFill="1" applyBorder="1" applyAlignment="1">
      <alignment horizontal="center" wrapText="1"/>
    </xf>
    <xf numFmtId="1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" fontId="0" fillId="0" borderId="23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1" applyFont="1"/>
    <xf numFmtId="19" fontId="0" fillId="0" borderId="0" xfId="0" applyNumberFormat="1"/>
    <xf numFmtId="14" fontId="13" fillId="6" borderId="1" xfId="0" applyNumberFormat="1" applyFont="1" applyFill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4" fillId="0" borderId="25" xfId="0" applyNumberFormat="1" applyFont="1" applyBorder="1" applyAlignment="1">
      <alignment horizontal="center"/>
    </xf>
    <xf numFmtId="0" fontId="10" fillId="0" borderId="0" xfId="0" applyFont="1" applyAlignment="1">
      <alignment horizontal="left" wrapText="1"/>
    </xf>
    <xf numFmtId="0" fontId="2" fillId="3" borderId="0" xfId="0" applyFont="1" applyFill="1" applyAlignment="1">
      <alignment horizontal="center"/>
    </xf>
    <xf numFmtId="0" fontId="9" fillId="0" borderId="19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28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22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wrapText="1"/>
    </xf>
    <xf numFmtId="166" fontId="1" fillId="6" borderId="12" xfId="0" applyNumberFormat="1" applyFont="1" applyFill="1" applyBorder="1" applyAlignment="1">
      <alignment horizontal="center" wrapText="1"/>
    </xf>
    <xf numFmtId="166" fontId="8" fillId="6" borderId="12" xfId="0" applyNumberFormat="1" applyFont="1" applyFill="1" applyBorder="1" applyAlignment="1">
      <alignment horizontal="center" shrinkToFit="1"/>
    </xf>
    <xf numFmtId="0" fontId="4" fillId="0" borderId="1" xfId="0" applyFont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6" xfId="0" applyFont="1" applyFill="1" applyBorder="1"/>
    <xf numFmtId="0" fontId="4" fillId="6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 wrapText="1"/>
    </xf>
    <xf numFmtId="14" fontId="4" fillId="0" borderId="27" xfId="0" applyNumberFormat="1" applyFont="1" applyBorder="1" applyAlignment="1">
      <alignment horizontal="center" vertical="center" wrapText="1"/>
    </xf>
    <xf numFmtId="14" fontId="4" fillId="0" borderId="28" xfId="0" applyNumberFormat="1" applyFont="1" applyBorder="1" applyAlignment="1">
      <alignment horizontal="center" vertical="center" wrapText="1"/>
    </xf>
    <xf numFmtId="14" fontId="4" fillId="0" borderId="2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2" fontId="0" fillId="0" borderId="0" xfId="0" applyNumberFormat="1" applyAlignment="1">
      <alignment horizontal="center"/>
    </xf>
    <xf numFmtId="2" fontId="0" fillId="3" borderId="0" xfId="0" applyNumberFormat="1" applyFill="1" applyAlignment="1">
      <alignment horizontal="center"/>
    </xf>
  </cellXfs>
  <cellStyles count="2">
    <cellStyle name="Normal" xfId="0" builtinId="0"/>
    <cellStyle name="Percent" xfId="1" builtinId="5"/>
  </cellStyles>
  <dxfs count="22">
    <dxf>
      <numFmt numFmtId="2" formatCode="0.00"/>
    </dxf>
    <dxf>
      <numFmt numFmtId="2" formatCode="0.0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QCoun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pread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Count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read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D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onge, Mariela" refreshedDate="45380.400666666668" createdVersion="3" refreshedVersion="8" minRefreshableVersion="3" recordCount="19" xr:uid="{00000000-000A-0000-FFFF-FFFF00000000}">
  <cacheSource type="worksheet">
    <worksheetSource ref="A1:H20" sheet="Summary"/>
  </cacheSource>
  <cacheFields count="8">
    <cacheField name="Sample ID" numFmtId="0">
      <sharedItems/>
    </cacheField>
    <cacheField name="Sample Material" numFmtId="0">
      <sharedItems/>
    </cacheField>
    <cacheField name="Sample Type" numFmtId="0">
      <sharedItems count="6">
        <s v="Field Blank"/>
        <s v="Procedural Blank"/>
        <s v="Inoculation Control"/>
        <s v="Positive Control"/>
        <s v="Test Sample"/>
        <s v="Inoculum" u="1"/>
      </sharedItems>
    </cacheField>
    <cacheField name="Time Point" numFmtId="0">
      <sharedItems count="4">
        <s v="N/A"/>
        <s v="2 Hour"/>
        <s v="4 Hour"/>
        <s v="1 Hour" u="1"/>
      </sharedItems>
    </cacheField>
    <cacheField name="CFU/ml" numFmtId="11">
      <sharedItems containsSemiMixedTypes="0" containsString="0" containsNumber="1" minValue="0.10309278350515465" maxValue="55560"/>
    </cacheField>
    <cacheField name="Sample Volume" numFmtId="0">
      <sharedItems containsSemiMixedTypes="0" containsString="0" containsNumber="1" containsInteger="1" minValue="10" maxValue="10"/>
    </cacheField>
    <cacheField name="CFU/Sample" numFmtId="165">
      <sharedItems containsSemiMixedTypes="0" containsString="0" containsNumber="1" minValue="1.0309278350515465" maxValue="555600"/>
    </cacheField>
    <cacheField name="Log CFU/Sample" numFmtId="164">
      <sharedItems containsSemiMixedTypes="0" containsString="0" containsNumber="1" minValue="1.3228265733755195E-2" maxValue="5.74476223706557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">
  <r>
    <s v="144-AqSen-SS-N-01"/>
    <s v="2- x 2- cm Stainless Steel"/>
    <x v="0"/>
    <x v="0"/>
    <n v="0.12820512820512822"/>
    <n v="10"/>
    <n v="1.2820512820512822"/>
    <n v="0.10790539730951963"/>
  </r>
  <r>
    <s v="144-AqSen-SS-2H-PB-01"/>
    <s v="2- x 2- cm Stainless Steel"/>
    <x v="1"/>
    <x v="1"/>
    <n v="0.10638297872340426"/>
    <n v="10"/>
    <n v="1.0638297872340425"/>
    <n v="2.6872146400301333E-2"/>
  </r>
  <r>
    <s v="144-AqSen-SS-4H-PB-01"/>
    <s v="2- x 2- cm Stainless Steel"/>
    <x v="1"/>
    <x v="2"/>
    <n v="0.12820512820512822"/>
    <n v="10"/>
    <n v="1.2820512820512822"/>
    <n v="0.10790539730951963"/>
  </r>
  <r>
    <s v="144-AqSen-E6-Bg-PBST-IC-01"/>
    <s v="1X PBS"/>
    <x v="2"/>
    <x v="0"/>
    <n v="55560"/>
    <n v="10"/>
    <n v="555600"/>
    <n v="5.7447622370655775"/>
  </r>
  <r>
    <s v="144-AqSen-E6-Bg-PBST-IC-02"/>
    <s v="1X PBS"/>
    <x v="2"/>
    <x v="0"/>
    <n v="44930"/>
    <n v="10"/>
    <n v="449300"/>
    <n v="5.6525364185930256"/>
  </r>
  <r>
    <s v="144-AqSen-E6-Bg-PBST-IC-03"/>
    <s v="1X PBS"/>
    <x v="2"/>
    <x v="0"/>
    <n v="52930"/>
    <n v="10"/>
    <n v="529300"/>
    <n v="5.7237018939912678"/>
  </r>
  <r>
    <s v="144-AqSen-E6-Bg-PBST-IC-04"/>
    <s v="1X PBS"/>
    <x v="2"/>
    <x v="0"/>
    <n v="48070"/>
    <n v="10"/>
    <n v="480700"/>
    <n v="5.6818741221286473"/>
  </r>
  <r>
    <s v="144-AqSen-E6-Bg-SS-2H-PC-01"/>
    <s v="2- x 2- cm Stainless Steel"/>
    <x v="3"/>
    <x v="1"/>
    <n v="45450"/>
    <n v="10"/>
    <n v="454500"/>
    <n v="5.6575338875579861"/>
  </r>
  <r>
    <s v="144-AqSen-E6-Bg-SS-2H-PC-02"/>
    <s v="2- x 2- cm Stainless Steel"/>
    <x v="3"/>
    <x v="1"/>
    <n v="43130"/>
    <n v="10"/>
    <n v="431300"/>
    <n v="5.6347794581459514"/>
  </r>
  <r>
    <s v="144-AqSen-E6-Bg-SS-2H-PC-03"/>
    <s v="2- x 2- cm Stainless Steel"/>
    <x v="3"/>
    <x v="1"/>
    <n v="54570"/>
    <n v="10"/>
    <n v="545700"/>
    <n v="5.7369539537831464"/>
  </r>
  <r>
    <s v="144-AqSen-E6-Bg-SS-2H-TS-01"/>
    <s v="2- x 2- cm Stainless Steel"/>
    <x v="4"/>
    <x v="1"/>
    <n v="0.10526315789473684"/>
    <n v="10"/>
    <n v="1.0526315789473684"/>
    <n v="2.2276394711152208E-2"/>
  </r>
  <r>
    <s v="144-AqSen-E6-Bg-SS-2H-TS-02"/>
    <s v="2- x 2- cm Stainless Steel"/>
    <x v="4"/>
    <x v="1"/>
    <n v="0.10526315789473684"/>
    <n v="10"/>
    <n v="1.0526315789473684"/>
    <n v="2.2276394711152208E-2"/>
  </r>
  <r>
    <s v="144-AqSen-E6-Bg-SS-2H-TS-03"/>
    <s v="2- x 2- cm Stainless Steel"/>
    <x v="4"/>
    <x v="1"/>
    <n v="0.10526315789473684"/>
    <n v="10"/>
    <n v="1.0526315789473684"/>
    <n v="2.2276394711152208E-2"/>
  </r>
  <r>
    <s v="144-AqSen-E6-Bg-SS-4H-PC-01"/>
    <s v="2- x 2- cm Stainless Steel"/>
    <x v="3"/>
    <x v="2"/>
    <n v="38140"/>
    <n v="10"/>
    <n v="381400"/>
    <n v="5.581380688709987"/>
  </r>
  <r>
    <s v="144-AqSen-E6-Bg-SS-4H-PC-02"/>
    <s v="2- x 2- cm Stainless Steel"/>
    <x v="3"/>
    <x v="2"/>
    <n v="51460"/>
    <n v="10"/>
    <n v="514600"/>
    <n v="5.7114697818743281"/>
  </r>
  <r>
    <s v="144-AqSen-E6-Bg-SS-4H-PC-03"/>
    <s v="2- x 2- cm Stainless Steel"/>
    <x v="3"/>
    <x v="2"/>
    <n v="51610"/>
    <n v="10"/>
    <n v="516100"/>
    <n v="5.7127338590699521"/>
  </r>
  <r>
    <s v="144-AqSen-E6-Bg-SS-4H-TS-01"/>
    <s v="2- x 2- cm Stainless Steel"/>
    <x v="4"/>
    <x v="2"/>
    <n v="0.1111111111111111"/>
    <n v="10"/>
    <n v="1.1111111111111112"/>
    <n v="4.5757490560675143E-2"/>
  </r>
  <r>
    <s v="144-AqSen-E6-Bg-SS-4H-TS-02"/>
    <s v="2- x 2- cm Stainless Steel"/>
    <x v="4"/>
    <x v="2"/>
    <n v="0.10526315789473684"/>
    <n v="10"/>
    <n v="1.0526315789473684"/>
    <n v="2.2276394711152208E-2"/>
  </r>
  <r>
    <s v="144-AqSen-E6-Bg-SS-4H-TS-03"/>
    <s v="2- x 2- cm Stainless Steel"/>
    <x v="4"/>
    <x v="2"/>
    <n v="0.10309278350515465"/>
    <n v="10"/>
    <n v="1.0309278350515465"/>
    <n v="1.3228265733755195E-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2" applyNumberFormats="0" applyBorderFormats="0" applyFontFormats="0" applyPatternFormats="0" applyAlignmentFormats="0" applyWidthHeightFormats="1" dataCaption=" " updatedVersion="8" minRefreshableVersion="3" useAutoFormatting="1" rowGrandTotals="0" colGrandTotals="0" itemPrintTitles="1" createdVersion="8" indent="0" outline="1" outlineData="1" multipleFieldFilters="0" rowHeaderCaption=" ">
  <location ref="A3:E17" firstHeaderRow="1" firstDataRow="2" firstDataCol="1"/>
  <pivotFields count="8">
    <pivotField showAll="0" defaultSubtotal="0"/>
    <pivotField showAll="0" defaultSubtotal="0"/>
    <pivotField axis="axisRow" showAll="0" defaultSubtotal="0">
      <items count="6">
        <item m="1" x="5"/>
        <item x="2"/>
        <item x="3"/>
        <item x="4"/>
        <item x="1"/>
        <item x="0"/>
      </items>
    </pivotField>
    <pivotField axis="axisRow" showAll="0" defaultSubtotal="0">
      <items count="4">
        <item m="1" x="3"/>
        <item x="1"/>
        <item x="2"/>
        <item x="0"/>
      </items>
    </pivotField>
    <pivotField showAll="0" defaultSubtotal="0"/>
    <pivotField showAll="0" defaultSubtotal="0"/>
    <pivotField dataField="1" showAll="0" defaultSubtotal="0"/>
    <pivotField dataField="1" showAll="0" defaultSubtotal="0"/>
  </pivotFields>
  <rowFields count="2">
    <field x="2"/>
    <field x="3"/>
  </rowFields>
  <rowItems count="13">
    <i>
      <x v="1"/>
    </i>
    <i r="1">
      <x v="3"/>
    </i>
    <i>
      <x v="2"/>
    </i>
    <i r="1">
      <x v="1"/>
    </i>
    <i r="1">
      <x v="2"/>
    </i>
    <i>
      <x v="3"/>
    </i>
    <i r="1">
      <x v="1"/>
    </i>
    <i r="1">
      <x v="2"/>
    </i>
    <i>
      <x v="4"/>
    </i>
    <i r="1">
      <x v="1"/>
    </i>
    <i r="1">
      <x v="2"/>
    </i>
    <i>
      <x v="5"/>
    </i>
    <i r="1">
      <x v="3"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Average of Log CFU/Sample" fld="7" subtotal="average" baseField="2" baseItem="0" numFmtId="164"/>
    <dataField name="Std Dev of Log CFU/Sample" fld="7" subtotal="stdDev" baseField="2" baseItem="0" numFmtId="164"/>
    <dataField name="Average of CFU/Sample" fld="6" subtotal="average" baseField="2" baseItem="0" numFmtId="165"/>
    <dataField name="Std Dev of CFU/Sample" fld="6" subtotal="stdDev" baseField="2" baseItem="0" numFmtId="165"/>
  </dataFields>
  <formats count="22">
    <format dxfId="21">
      <pivotArea collapsedLevelsAreSubtotals="1" fieldPosition="0">
        <references count="2">
          <reference field="2" count="1" selected="0">
            <x v="4"/>
          </reference>
          <reference field="3" count="2">
            <x v="1"/>
            <x v="2"/>
          </reference>
        </references>
      </pivotArea>
    </format>
    <format dxfId="20">
      <pivotArea dataOnly="0" labelOnly="1" fieldPosition="0">
        <references count="2">
          <reference field="2" count="1" selected="0">
            <x v="4"/>
          </reference>
          <reference field="3" count="2">
            <x v="1"/>
            <x v="2"/>
          </reference>
        </references>
      </pivotArea>
    </format>
    <format dxfId="19">
      <pivotArea field="2" type="button" dataOnly="0" labelOnly="1" outline="0" axis="axisRow" fieldPosition="0"/>
    </format>
    <format dxfId="18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7">
      <pivotArea collapsedLevelsAreSubtotals="1" fieldPosition="0">
        <references count="2">
          <reference field="2" count="1" selected="0">
            <x v="1"/>
          </reference>
          <reference field="3" count="1">
            <x v="3"/>
          </reference>
        </references>
      </pivotArea>
    </format>
    <format dxfId="16">
      <pivotArea collapsedLevelsAreSubtotals="1" fieldPosition="0">
        <references count="1">
          <reference field="2" count="1">
            <x v="2"/>
          </reference>
        </references>
      </pivotArea>
    </format>
    <format dxfId="15">
      <pivotArea collapsedLevelsAreSubtotals="1" fieldPosition="0">
        <references count="2">
          <reference field="2" count="1" selected="0">
            <x v="2"/>
          </reference>
          <reference field="3" count="2">
            <x v="1"/>
            <x v="2"/>
          </reference>
        </references>
      </pivotArea>
    </format>
    <format dxfId="14">
      <pivotArea collapsedLevelsAreSubtotals="1" fieldPosition="0">
        <references count="1">
          <reference field="2" count="1">
            <x v="3"/>
          </reference>
        </references>
      </pivotArea>
    </format>
    <format dxfId="13">
      <pivotArea collapsedLevelsAreSubtotals="1" fieldPosition="0">
        <references count="2">
          <reference field="2" count="1" selected="0">
            <x v="3"/>
          </reference>
          <reference field="3" count="2">
            <x v="1"/>
            <x v="2"/>
          </reference>
        </references>
      </pivotArea>
    </format>
    <format dxfId="12">
      <pivotArea collapsedLevelsAreSubtotals="1" fieldPosition="0">
        <references count="1">
          <reference field="2" count="1">
            <x v="4"/>
          </reference>
        </references>
      </pivotArea>
    </format>
    <format dxfId="11">
      <pivotArea collapsedLevelsAreSubtotals="1" fieldPosition="0">
        <references count="2">
          <reference field="2" count="1" selected="0">
            <x v="4"/>
          </reference>
          <reference field="3" count="2">
            <x v="1"/>
            <x v="2"/>
          </reference>
        </references>
      </pivotArea>
    </format>
    <format dxfId="10">
      <pivotArea dataOnly="0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9">
      <pivotArea collapsedLevelsAreSubtotals="1" fieldPosition="0">
        <references count="2">
          <reference field="2" count="1" selected="0">
            <x v="5"/>
          </reference>
          <reference field="3" count="1">
            <x v="3"/>
          </reference>
        </references>
      </pivotArea>
    </format>
    <format dxfId="8">
      <pivotArea dataOnly="0" labelOnly="1" fieldPosition="0">
        <references count="2">
          <reference field="2" count="1" selected="0">
            <x v="5"/>
          </reference>
          <reference field="3" count="1">
            <x v="3"/>
          </reference>
        </references>
      </pivotArea>
    </format>
    <format dxfId="7">
      <pivotArea collapsedLevelsAreSubtotals="1" fieldPosition="0">
        <references count="2">
          <reference field="2" count="1" selected="0">
            <x v="3"/>
          </reference>
          <reference field="3" count="1">
            <x v="2"/>
          </reference>
        </references>
      </pivotArea>
    </format>
    <format dxfId="6">
      <pivotArea dataOnly="0" labelOnly="1" fieldPosition="0">
        <references count="2">
          <reference field="2" count="1" selected="0">
            <x v="3"/>
          </reference>
          <reference field="3" count="1">
            <x v="2"/>
          </reference>
        </references>
      </pivotArea>
    </format>
    <format dxfId="5">
      <pivotArea collapsedLevelsAreSubtotals="1" fieldPosition="0">
        <references count="2">
          <reference field="2" count="1" selected="0">
            <x v="4"/>
          </reference>
          <reference field="3" count="1">
            <x v="0"/>
          </reference>
        </references>
      </pivotArea>
    </format>
    <format dxfId="4">
      <pivotArea dataOnly="0" labelOnly="1" fieldPosition="0">
        <references count="2">
          <reference field="2" count="1" selected="0">
            <x v="4"/>
          </reference>
          <reference field="3" count="1">
            <x v="0"/>
          </reference>
        </references>
      </pivotArea>
    </format>
    <format dxfId="3">
      <pivotArea collapsedLevelsAreSubtotals="1" fieldPosition="0">
        <references count="2">
          <reference field="2" count="1" selected="0">
            <x v="3"/>
          </reference>
          <reference field="3" count="2">
            <x v="1"/>
            <x v="2"/>
          </reference>
        </references>
      </pivotArea>
    </format>
    <format dxfId="2">
      <pivotArea dataOnly="0" labelOnly="1" fieldPosition="0">
        <references count="2">
          <reference field="2" count="1" selected="0">
            <x v="3"/>
          </reference>
          <reference field="3" count="2">
            <x v="1"/>
            <x v="2"/>
          </reference>
        </references>
      </pivotArea>
    </format>
    <format dxfId="1">
      <pivotArea collapsedLevelsAreSubtotals="1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3" count="2">
            <x v="1"/>
            <x v="2"/>
          </reference>
        </references>
      </pivotArea>
    </format>
    <format dxfId="0">
      <pivotArea collapsedLevelsAreSubtotals="1" fieldPosition="0">
        <references count="3">
          <reference field="4294967294" count="2" selected="0">
            <x v="0"/>
            <x v="1"/>
          </reference>
          <reference field="2" count="1" selected="0">
            <x v="3"/>
          </reference>
          <reference field="3" count="2"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19"/>
  <sheetViews>
    <sheetView tabSelected="1" zoomScaleNormal="100" workbookViewId="0">
      <selection activeCell="C28" sqref="C28"/>
    </sheetView>
  </sheetViews>
  <sheetFormatPr defaultRowHeight="14.5" x14ac:dyDescent="0.35"/>
  <cols>
    <col min="1" max="1" width="20.1796875" bestFit="1" customWidth="1"/>
    <col min="2" max="5" width="12" customWidth="1"/>
    <col min="6" max="6" width="12.26953125" customWidth="1"/>
    <col min="7" max="7" width="10.81640625" customWidth="1"/>
  </cols>
  <sheetData>
    <row r="3" spans="1:8" x14ac:dyDescent="0.35">
      <c r="B3" s="19" t="s">
        <v>20</v>
      </c>
      <c r="F3" s="20"/>
      <c r="G3" s="20"/>
    </row>
    <row r="4" spans="1:8" ht="43.5" x14ac:dyDescent="0.35">
      <c r="A4" s="12" t="s">
        <v>20</v>
      </c>
      <c r="B4" s="17" t="s">
        <v>12</v>
      </c>
      <c r="C4" s="17" t="s">
        <v>18</v>
      </c>
      <c r="D4" s="17" t="s">
        <v>13</v>
      </c>
      <c r="E4" s="17" t="s">
        <v>19</v>
      </c>
      <c r="F4" s="18" t="s">
        <v>21</v>
      </c>
      <c r="G4" s="18" t="s">
        <v>22</v>
      </c>
    </row>
    <row r="5" spans="1:8" x14ac:dyDescent="0.35">
      <c r="A5" s="9" t="s">
        <v>14</v>
      </c>
      <c r="B5" s="13"/>
      <c r="C5" s="13"/>
      <c r="D5" s="14"/>
      <c r="E5" s="14"/>
      <c r="F5" s="21"/>
      <c r="G5" s="21"/>
    </row>
    <row r="6" spans="1:8" x14ac:dyDescent="0.35">
      <c r="A6" s="10" t="s">
        <v>6</v>
      </c>
      <c r="B6" s="13">
        <v>5.7007186679446296</v>
      </c>
      <c r="C6" s="13">
        <v>4.1411394245236946E-2</v>
      </c>
      <c r="D6" s="14">
        <v>503725</v>
      </c>
      <c r="E6" s="14">
        <v>47740.016408320036</v>
      </c>
      <c r="F6" s="14"/>
      <c r="G6" s="14"/>
    </row>
    <row r="7" spans="1:8" x14ac:dyDescent="0.35">
      <c r="A7" s="9" t="s">
        <v>15</v>
      </c>
      <c r="B7" s="13"/>
      <c r="C7" s="13"/>
      <c r="D7" s="14"/>
      <c r="E7" s="14"/>
      <c r="F7" s="21"/>
      <c r="G7" s="21"/>
    </row>
    <row r="8" spans="1:8" x14ac:dyDescent="0.35">
      <c r="A8" s="10" t="s">
        <v>7</v>
      </c>
      <c r="B8" s="109">
        <v>5.6764224331623616</v>
      </c>
      <c r="C8" s="13">
        <v>5.3642238543587392E-2</v>
      </c>
      <c r="D8" s="14">
        <v>477166.66666666669</v>
      </c>
      <c r="E8" s="14">
        <v>60474.567657266576</v>
      </c>
      <c r="F8" s="14"/>
      <c r="G8" s="14"/>
    </row>
    <row r="9" spans="1:8" x14ac:dyDescent="0.35">
      <c r="A9" s="10" t="s">
        <v>66</v>
      </c>
      <c r="B9" s="109">
        <v>5.6685281098847566</v>
      </c>
      <c r="C9" s="13">
        <v>7.5474527065987673E-2</v>
      </c>
      <c r="D9" s="14">
        <v>470700</v>
      </c>
      <c r="E9" s="14">
        <v>77339.70519726591</v>
      </c>
      <c r="F9" s="14"/>
      <c r="G9" s="14"/>
    </row>
    <row r="10" spans="1:8" x14ac:dyDescent="0.35">
      <c r="A10" s="9" t="s">
        <v>3</v>
      </c>
      <c r="B10" s="13"/>
      <c r="C10" s="13"/>
      <c r="D10" s="14"/>
      <c r="E10" s="14"/>
      <c r="F10" s="21"/>
      <c r="G10" s="21"/>
    </row>
    <row r="11" spans="1:8" x14ac:dyDescent="0.35">
      <c r="A11" s="11" t="s">
        <v>7</v>
      </c>
      <c r="B11" s="110">
        <v>2.2276394711152208E-2</v>
      </c>
      <c r="C11" s="110">
        <v>3.2927225399135965E-10</v>
      </c>
      <c r="D11" s="16">
        <v>1.0526315789473684</v>
      </c>
      <c r="E11" s="16">
        <v>0</v>
      </c>
      <c r="F11" s="15">
        <f>B8-B11</f>
        <v>5.6541460384512092</v>
      </c>
      <c r="G11" s="15">
        <f>(((C8^2)/3)+((C11^2)/3))^0.5</f>
        <v>3.0970360863074298E-2</v>
      </c>
    </row>
    <row r="12" spans="1:8" x14ac:dyDescent="0.35">
      <c r="A12" s="11" t="s">
        <v>66</v>
      </c>
      <c r="B12" s="110">
        <v>2.7087383668527518E-2</v>
      </c>
      <c r="C12" s="110">
        <v>1.6789783441756075E-2</v>
      </c>
      <c r="D12" s="16">
        <v>1.0648901750366753</v>
      </c>
      <c r="E12" s="16">
        <v>4.147341707011791E-2</v>
      </c>
      <c r="F12" s="15">
        <f>B9-B12</f>
        <v>5.6414407262162287</v>
      </c>
      <c r="G12" s="15">
        <f>(((C9^2)/3)+((C12^2)/3))^0.5</f>
        <v>4.4640419143251682E-2</v>
      </c>
    </row>
    <row r="13" spans="1:8" x14ac:dyDescent="0.35">
      <c r="A13" s="9" t="s">
        <v>2</v>
      </c>
      <c r="B13" s="13"/>
      <c r="C13" s="13"/>
      <c r="D13" s="14"/>
      <c r="E13" s="14"/>
      <c r="F13" s="21"/>
      <c r="G13" s="21"/>
    </row>
    <row r="14" spans="1:8" x14ac:dyDescent="0.35">
      <c r="A14" s="11" t="s">
        <v>7</v>
      </c>
      <c r="B14" s="15">
        <v>2.6872146400301333E-2</v>
      </c>
      <c r="C14" s="15" t="e">
        <v>#DIV/0!</v>
      </c>
      <c r="D14" s="16">
        <v>1.0638297872340425</v>
      </c>
      <c r="E14" s="16" t="e">
        <v>#DIV/0!</v>
      </c>
      <c r="F14" s="14"/>
      <c r="G14" s="14"/>
      <c r="H14" s="23"/>
    </row>
    <row r="15" spans="1:8" x14ac:dyDescent="0.35">
      <c r="A15" s="11" t="s">
        <v>66</v>
      </c>
      <c r="B15" s="15">
        <v>0.10790539730951963</v>
      </c>
      <c r="C15" s="15" t="e">
        <v>#DIV/0!</v>
      </c>
      <c r="D15" s="16">
        <v>1.2820512820512822</v>
      </c>
      <c r="E15" s="16" t="e">
        <v>#DIV/0!</v>
      </c>
      <c r="F15" s="14"/>
      <c r="G15" s="14"/>
    </row>
    <row r="16" spans="1:8" x14ac:dyDescent="0.35">
      <c r="A16" s="9" t="s">
        <v>24</v>
      </c>
      <c r="B16" s="13"/>
      <c r="C16" s="13"/>
      <c r="D16" s="14"/>
      <c r="E16" s="14"/>
      <c r="F16" s="21"/>
      <c r="G16" s="21"/>
    </row>
    <row r="17" spans="1:7" x14ac:dyDescent="0.35">
      <c r="A17" s="11" t="s">
        <v>6</v>
      </c>
      <c r="B17" s="15">
        <v>0.10790539730951963</v>
      </c>
      <c r="C17" s="15" t="e">
        <v>#DIV/0!</v>
      </c>
      <c r="D17" s="16">
        <v>1.2820512820512822</v>
      </c>
      <c r="E17" s="16" t="e">
        <v>#DIV/0!</v>
      </c>
      <c r="F17" s="14"/>
      <c r="G17" s="14"/>
    </row>
    <row r="19" spans="1:7" x14ac:dyDescent="0.35">
      <c r="A19" s="53" t="s">
        <v>23</v>
      </c>
      <c r="B19" s="53"/>
      <c r="C19" s="53"/>
      <c r="D19" s="53"/>
      <c r="E19" s="53"/>
    </row>
  </sheetData>
  <mergeCells count="1">
    <mergeCell ref="A19:E19"/>
  </mergeCells>
  <pageMargins left="0.7" right="0.7" top="0.75" bottom="0.75" header="0.3" footer="0.3"/>
  <pageSetup scale="99" orientation="portrait" r:id="rId2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"/>
  <sheetViews>
    <sheetView zoomScaleNormal="100" workbookViewId="0">
      <selection sqref="A1:A1048576"/>
    </sheetView>
  </sheetViews>
  <sheetFormatPr defaultRowHeight="14.5" x14ac:dyDescent="0.35"/>
  <cols>
    <col min="1" max="1" width="28" bestFit="1" customWidth="1"/>
    <col min="2" max="2" width="23" bestFit="1" customWidth="1"/>
    <col min="3" max="3" width="18.26953125" bestFit="1" customWidth="1"/>
    <col min="4" max="4" width="25.1796875" bestFit="1" customWidth="1"/>
    <col min="5" max="5" width="10.453125" bestFit="1" customWidth="1"/>
    <col min="6" max="6" width="15.81640625" bestFit="1" customWidth="1"/>
    <col min="7" max="7" width="12.453125" bestFit="1" customWidth="1"/>
    <col min="8" max="8" width="16.54296875" bestFit="1" customWidth="1"/>
    <col min="9" max="9" width="17.26953125" bestFit="1" customWidth="1"/>
    <col min="10" max="10" width="7.7265625" bestFit="1" customWidth="1"/>
  </cols>
  <sheetData>
    <row r="1" spans="1:8" x14ac:dyDescent="0.35">
      <c r="A1" s="1" t="s">
        <v>0</v>
      </c>
      <c r="B1" s="2" t="s">
        <v>4</v>
      </c>
      <c r="C1" s="2" t="s">
        <v>1</v>
      </c>
      <c r="D1" s="3" t="s">
        <v>5</v>
      </c>
      <c r="E1" s="3" t="s">
        <v>8</v>
      </c>
      <c r="F1" s="8" t="s">
        <v>11</v>
      </c>
      <c r="G1" s="8" t="s">
        <v>9</v>
      </c>
      <c r="H1" s="8" t="s">
        <v>10</v>
      </c>
    </row>
    <row r="2" spans="1:8" x14ac:dyDescent="0.35">
      <c r="A2" s="4" t="s">
        <v>25</v>
      </c>
      <c r="B2" s="4" t="s">
        <v>17</v>
      </c>
      <c r="C2" s="4" t="s">
        <v>24</v>
      </c>
      <c r="D2" s="4" t="s">
        <v>6</v>
      </c>
      <c r="E2" s="7">
        <f ca="1">IFERROR(OFFSET(INDIRECT("'Qcount'!A"&amp;MATCH(A2,Qcount!$A$1:$A$65308,0)),3,3,1),IFERROR(OFFSET(INDIRECT("'Spread'!A"&amp;MATCH(A2,Spread!$A$1:$A$65536,0)),-1,9,1),IFERROR(OFFSET(INDIRECT("'Filters'!A"&amp;MATCH(A2,Filters!$A:$A,0)),0,9,1),OFFSET(INDIRECT("'HD'!A"&amp;MATCH(A2,HD!$A:$A,0)),0,9,1))))</f>
        <v>0.12820512820512822</v>
      </c>
      <c r="F2" s="4">
        <v>10</v>
      </c>
      <c r="G2" s="5">
        <f ca="1">E2*F2</f>
        <v>1.2820512820512822</v>
      </c>
      <c r="H2" s="6">
        <f ca="1">LOG(G2)</f>
        <v>0.10790539730951963</v>
      </c>
    </row>
    <row r="3" spans="1:8" x14ac:dyDescent="0.35">
      <c r="A3" s="4" t="s">
        <v>26</v>
      </c>
      <c r="B3" s="4" t="s">
        <v>17</v>
      </c>
      <c r="C3" s="4" t="s">
        <v>2</v>
      </c>
      <c r="D3" s="4" t="s">
        <v>7</v>
      </c>
      <c r="E3" s="7">
        <f ca="1">IFERROR(OFFSET(INDIRECT("'Qcount'!A"&amp;MATCH(A3,[1]QCount!$A$1:$A$65328,0)),3,3,1),IFERROR(OFFSET(INDIRECT("'Spread'!A"&amp;MATCH(A3,[2]Spread!$A$1:$A$65536,0)),-1,9,1),IFERROR(OFFSET(INDIRECT("'Filters'!A"&amp;MATCH(A3,Filters!$A:$A,0)),0,9,1),OFFSET(INDIRECT("'HD'!A"&amp;MATCH(A3,[3]HD!$A:$A,0)),0,9,1))))</f>
        <v>0.10638297872340426</v>
      </c>
      <c r="F3" s="4">
        <v>10</v>
      </c>
      <c r="G3" s="5">
        <f t="shared" ref="G3:G17" ca="1" si="0">E3*F3</f>
        <v>1.0638297872340425</v>
      </c>
      <c r="H3" s="6">
        <f t="shared" ref="H3:H4" ca="1" si="1">LOG(G3)</f>
        <v>2.6872146400301333E-2</v>
      </c>
    </row>
    <row r="4" spans="1:8" x14ac:dyDescent="0.35">
      <c r="A4" s="4" t="s">
        <v>65</v>
      </c>
      <c r="B4" s="4" t="s">
        <v>17</v>
      </c>
      <c r="C4" s="4" t="s">
        <v>2</v>
      </c>
      <c r="D4" s="4" t="s">
        <v>66</v>
      </c>
      <c r="E4" s="7">
        <f ca="1">IFERROR(OFFSET(INDIRECT("'Qcount'!A"&amp;MATCH(A4,[1]QCount!$A$1:$A$65328,0)),3,3,1),IFERROR(OFFSET(INDIRECT("'Spread'!A"&amp;MATCH(A4,[2]Spread!$A$1:$A$65536,0)),-1,9,1),IFERROR(OFFSET(INDIRECT("'Filters'!A"&amp;MATCH(A4,Filters!$A:$A,0)),0,9,1),OFFSET(INDIRECT("'HD'!A"&amp;MATCH(A4,[3]HD!$A:$A,0)),0,9,1))))</f>
        <v>0.12820512820512822</v>
      </c>
      <c r="F4" s="4">
        <v>10</v>
      </c>
      <c r="G4" s="5">
        <f t="shared" ca="1" si="0"/>
        <v>1.2820512820512822</v>
      </c>
      <c r="H4" s="6">
        <f t="shared" ca="1" si="1"/>
        <v>0.10790539730951963</v>
      </c>
    </row>
    <row r="5" spans="1:8" x14ac:dyDescent="0.35">
      <c r="A5" s="4" t="s">
        <v>67</v>
      </c>
      <c r="B5" s="4" t="s">
        <v>16</v>
      </c>
      <c r="C5" s="4" t="s">
        <v>14</v>
      </c>
      <c r="D5" s="4" t="s">
        <v>6</v>
      </c>
      <c r="E5" s="7">
        <f ca="1">IFERROR(OFFSET(INDIRECT("'Qcount'!A"&amp;MATCH(A5,Qcount!$A$1:$A$65308,0)),3,3,1),IFERROR(OFFSET(INDIRECT("'Spread'!A"&amp;MATCH(A5,Spread!$A$1:$A$65536,0)),-1,9,1),IFERROR(OFFSET(INDIRECT("'Filters'!A"&amp;MATCH(A5,Filters!$A:$A,0)),0,9,1),OFFSET(INDIRECT("'HD'!A"&amp;MATCH(A5,#REF!,0)),0,9,1))))</f>
        <v>55560</v>
      </c>
      <c r="F5" s="4">
        <v>10</v>
      </c>
      <c r="G5" s="5">
        <f t="shared" ca="1" si="0"/>
        <v>555600</v>
      </c>
      <c r="H5" s="6">
        <f t="shared" ref="H5:H17" ca="1" si="2">LOG(G5)</f>
        <v>5.7447622370655775</v>
      </c>
    </row>
    <row r="6" spans="1:8" x14ac:dyDescent="0.35">
      <c r="A6" s="4" t="s">
        <v>68</v>
      </c>
      <c r="B6" s="4" t="s">
        <v>16</v>
      </c>
      <c r="C6" s="4" t="s">
        <v>14</v>
      </c>
      <c r="D6" s="4" t="s">
        <v>6</v>
      </c>
      <c r="E6" s="7">
        <f ca="1">IFERROR(OFFSET(INDIRECT("'Qcount'!A"&amp;MATCH(A6,Qcount!$A$1:$A$65308,0)),3,3,1),IFERROR(OFFSET(INDIRECT("'Spread'!A"&amp;MATCH(A6,Spread!$A$1:$A$65536,0)),-1,9,1),IFERROR(OFFSET(INDIRECT("'Filters'!A"&amp;MATCH(A6,Filters!$A:$A,0)),0,9,1),OFFSET(INDIRECT("'HD'!A"&amp;MATCH(A6,#REF!,0)),0,9,1))))</f>
        <v>44930</v>
      </c>
      <c r="F6" s="4">
        <v>10</v>
      </c>
      <c r="G6" s="5">
        <f t="shared" ca="1" si="0"/>
        <v>449300</v>
      </c>
      <c r="H6" s="6">
        <f t="shared" ca="1" si="2"/>
        <v>5.6525364185930256</v>
      </c>
    </row>
    <row r="7" spans="1:8" x14ac:dyDescent="0.35">
      <c r="A7" s="4" t="s">
        <v>69</v>
      </c>
      <c r="B7" s="4" t="s">
        <v>16</v>
      </c>
      <c r="C7" s="4" t="s">
        <v>14</v>
      </c>
      <c r="D7" s="4" t="s">
        <v>6</v>
      </c>
      <c r="E7" s="7">
        <f ca="1">IFERROR(OFFSET(INDIRECT("'Qcount'!A"&amp;MATCH(A7,Qcount!$A$1:$A$65308,0)),3,3,1),IFERROR(OFFSET(INDIRECT("'Spread'!A"&amp;MATCH(A7,Spread!$A$1:$A$65536,0)),-1,9,1),IFERROR(OFFSET(INDIRECT("'Filters'!A"&amp;MATCH(A7,Filters!$A:$A,0)),0,9,1),OFFSET(INDIRECT("'HD'!A"&amp;MATCH(A7,#REF!,0)),0,9,1))))</f>
        <v>52930</v>
      </c>
      <c r="F7" s="4">
        <v>10</v>
      </c>
      <c r="G7" s="5">
        <f t="shared" ca="1" si="0"/>
        <v>529300</v>
      </c>
      <c r="H7" s="6">
        <f t="shared" ca="1" si="2"/>
        <v>5.7237018939912678</v>
      </c>
    </row>
    <row r="8" spans="1:8" x14ac:dyDescent="0.35">
      <c r="A8" s="4" t="s">
        <v>70</v>
      </c>
      <c r="B8" s="4" t="s">
        <v>16</v>
      </c>
      <c r="C8" s="4" t="s">
        <v>14</v>
      </c>
      <c r="D8" s="4" t="s">
        <v>6</v>
      </c>
      <c r="E8" s="7">
        <f ca="1">IFERROR(OFFSET(INDIRECT("'Qcount'!A"&amp;MATCH(A8,Qcount!$A$1:$A$65308,0)),3,3,1),IFERROR(OFFSET(INDIRECT("'Spread'!A"&amp;MATCH(A8,Spread!$A$1:$A$65536,0)),-1,9,1),IFERROR(OFFSET(INDIRECT("'Filters'!A"&amp;MATCH(A8,Filters!$A:$A,0)),0,9,1),OFFSET(INDIRECT("'HD'!A"&amp;MATCH(A8,#REF!,0)),0,9,1))))</f>
        <v>48070</v>
      </c>
      <c r="F8" s="4">
        <v>10</v>
      </c>
      <c r="G8" s="5">
        <f t="shared" ca="1" si="0"/>
        <v>480700</v>
      </c>
      <c r="H8" s="6">
        <f t="shared" ca="1" si="2"/>
        <v>5.6818741221286473</v>
      </c>
    </row>
    <row r="9" spans="1:8" x14ac:dyDescent="0.35">
      <c r="A9" s="4" t="s">
        <v>71</v>
      </c>
      <c r="B9" s="4" t="s">
        <v>17</v>
      </c>
      <c r="C9" s="4" t="s">
        <v>15</v>
      </c>
      <c r="D9" s="4" t="s">
        <v>7</v>
      </c>
      <c r="E9" s="7">
        <f ca="1">IFERROR(OFFSET(INDIRECT("'Qcount'!A"&amp;MATCH(A9,Qcount!$A$1:$A$65308,0)),3,3,1),IFERROR(OFFSET(INDIRECT("'Spread'!A"&amp;MATCH(A9,Spread!$A$1:$A$65536,0)),-1,9,1),IFERROR(OFFSET(INDIRECT("'Filters'!A"&amp;MATCH(A9,Filters!$A:$A,0)),0,9,1),OFFSET(INDIRECT("'HD'!A"&amp;MATCH(A9,#REF!,0)),0,9,1))))</f>
        <v>45450</v>
      </c>
      <c r="F9" s="4">
        <v>10</v>
      </c>
      <c r="G9" s="5">
        <f t="shared" ca="1" si="0"/>
        <v>454500</v>
      </c>
      <c r="H9" s="6">
        <f t="shared" ca="1" si="2"/>
        <v>5.6575338875579861</v>
      </c>
    </row>
    <row r="10" spans="1:8" x14ac:dyDescent="0.35">
      <c r="A10" s="4" t="s">
        <v>72</v>
      </c>
      <c r="B10" s="4" t="s">
        <v>17</v>
      </c>
      <c r="C10" s="4" t="s">
        <v>15</v>
      </c>
      <c r="D10" s="4" t="s">
        <v>7</v>
      </c>
      <c r="E10" s="7">
        <f ca="1">IFERROR(OFFSET(INDIRECT("'Qcount'!A"&amp;MATCH(A10,Qcount!$A$1:$A$65308,0)),3,3,1),IFERROR(OFFSET(INDIRECT("'Spread'!A"&amp;MATCH(A10,Spread!$A$1:$A$65536,0)),-1,9,1),IFERROR(OFFSET(INDIRECT("'Filters'!A"&amp;MATCH(A10,Filters!$A:$A,0)),0,9,1),OFFSET(INDIRECT("'HD'!A"&amp;MATCH(A10,#REF!,0)),0,9,1))))</f>
        <v>43130</v>
      </c>
      <c r="F10" s="4">
        <v>10</v>
      </c>
      <c r="G10" s="5">
        <f t="shared" ca="1" si="0"/>
        <v>431300</v>
      </c>
      <c r="H10" s="6">
        <f t="shared" ca="1" si="2"/>
        <v>5.6347794581459514</v>
      </c>
    </row>
    <row r="11" spans="1:8" x14ac:dyDescent="0.35">
      <c r="A11" s="4" t="s">
        <v>73</v>
      </c>
      <c r="B11" s="4" t="s">
        <v>17</v>
      </c>
      <c r="C11" s="4" t="s">
        <v>15</v>
      </c>
      <c r="D11" s="4" t="s">
        <v>7</v>
      </c>
      <c r="E11" s="7">
        <f ca="1">IFERROR(OFFSET(INDIRECT("'Qcount'!A"&amp;MATCH(A11,Qcount!$A$1:$A$65308,0)),3,3,1),IFERROR(OFFSET(INDIRECT("'Spread'!A"&amp;MATCH(A11,Spread!$A$1:$A$65536,0)),-1,9,1),IFERROR(OFFSET(INDIRECT("'Filters'!A"&amp;MATCH(A11,Filters!$A:$A,0)),0,9,1),OFFSET(INDIRECT("'HD'!A"&amp;MATCH(A11,#REF!,0)),0,9,1))))</f>
        <v>54570</v>
      </c>
      <c r="F11" s="4">
        <v>10</v>
      </c>
      <c r="G11" s="5">
        <f t="shared" ca="1" si="0"/>
        <v>545700</v>
      </c>
      <c r="H11" s="6">
        <f t="shared" ca="1" si="2"/>
        <v>5.7369539537831464</v>
      </c>
    </row>
    <row r="12" spans="1:8" x14ac:dyDescent="0.35">
      <c r="A12" s="4" t="s">
        <v>74</v>
      </c>
      <c r="B12" s="4" t="s">
        <v>17</v>
      </c>
      <c r="C12" s="4" t="s">
        <v>3</v>
      </c>
      <c r="D12" s="4" t="s">
        <v>7</v>
      </c>
      <c r="E12" s="7">
        <f ca="1">IFERROR(OFFSET(INDIRECT("'Qcount'!A"&amp;MATCH(A12,Qcount!$A$1:$A$65308,0)),3,3,1),IFERROR(OFFSET(INDIRECT("'Spread'!A"&amp;MATCH(A12,Spread!$A$1:$A$65536,0)),-1,9,1),IFERROR(OFFSET(INDIRECT("'Filters'!A"&amp;MATCH(A12,Filters!$A:$A,0)),0,9,1),OFFSET(INDIRECT("'HD'!A"&amp;MATCH(A12,#REF!,0)),0,9,1))))</f>
        <v>0.10526315789473684</v>
      </c>
      <c r="F12" s="4">
        <v>10</v>
      </c>
      <c r="G12" s="5">
        <f t="shared" ca="1" si="0"/>
        <v>1.0526315789473684</v>
      </c>
      <c r="H12" s="6">
        <f t="shared" ca="1" si="2"/>
        <v>2.2276394711152208E-2</v>
      </c>
    </row>
    <row r="13" spans="1:8" x14ac:dyDescent="0.35">
      <c r="A13" s="4" t="s">
        <v>75</v>
      </c>
      <c r="B13" s="4" t="s">
        <v>17</v>
      </c>
      <c r="C13" s="4" t="s">
        <v>3</v>
      </c>
      <c r="D13" s="4" t="s">
        <v>7</v>
      </c>
      <c r="E13" s="7">
        <f ca="1">IFERROR(OFFSET(INDIRECT("'Qcount'!A"&amp;MATCH(A13,Qcount!$A$1:$A$65308,0)),3,3,1),IFERROR(OFFSET(INDIRECT("'Spread'!A"&amp;MATCH(A13,Spread!$A$1:$A$65536,0)),-1,9,1),IFERROR(OFFSET(INDIRECT("'Filters'!A"&amp;MATCH(A13,Filters!$A:$A,0)),0,9,1),OFFSET(INDIRECT("'HD'!A"&amp;MATCH(A13,#REF!,0)),0,9,1))))</f>
        <v>0.10526315789473684</v>
      </c>
      <c r="F13" s="4">
        <v>10</v>
      </c>
      <c r="G13" s="5">
        <f t="shared" ca="1" si="0"/>
        <v>1.0526315789473684</v>
      </c>
      <c r="H13" s="6">
        <f t="shared" ca="1" si="2"/>
        <v>2.2276394711152208E-2</v>
      </c>
    </row>
    <row r="14" spans="1:8" x14ac:dyDescent="0.35">
      <c r="A14" s="4" t="s">
        <v>76</v>
      </c>
      <c r="B14" s="4" t="s">
        <v>17</v>
      </c>
      <c r="C14" s="4" t="s">
        <v>3</v>
      </c>
      <c r="D14" s="4" t="s">
        <v>7</v>
      </c>
      <c r="E14" s="7">
        <f ca="1">IFERROR(OFFSET(INDIRECT("'Qcount'!A"&amp;MATCH(A14,Qcount!$A$1:$A$65308,0)),3,3,1),IFERROR(OFFSET(INDIRECT("'Spread'!A"&amp;MATCH(A14,Spread!$A$1:$A$65536,0)),-1,9,1),IFERROR(OFFSET(INDIRECT("'Filters'!A"&amp;MATCH(A14,Filters!$A:$A,0)),0,9,1),OFFSET(INDIRECT("'HD'!A"&amp;MATCH(A14,#REF!,0)),0,9,1))))</f>
        <v>0.10526315789473684</v>
      </c>
      <c r="F14" s="4">
        <v>10</v>
      </c>
      <c r="G14" s="5">
        <f t="shared" ca="1" si="0"/>
        <v>1.0526315789473684</v>
      </c>
      <c r="H14" s="6">
        <f t="shared" ca="1" si="2"/>
        <v>2.2276394711152208E-2</v>
      </c>
    </row>
    <row r="15" spans="1:8" x14ac:dyDescent="0.35">
      <c r="A15" s="4" t="s">
        <v>77</v>
      </c>
      <c r="B15" s="4" t="s">
        <v>17</v>
      </c>
      <c r="C15" s="4" t="s">
        <v>15</v>
      </c>
      <c r="D15" s="4" t="s">
        <v>66</v>
      </c>
      <c r="E15" s="7">
        <f ca="1">IFERROR(OFFSET(INDIRECT("'Qcount'!A"&amp;MATCH(A15,Qcount!$A$1:$A$65308,0)),3,3,1),IFERROR(OFFSET(INDIRECT("'Spread'!A"&amp;MATCH(A15,Spread!$A$1:$A$65536,0)),-1,9,1),IFERROR(OFFSET(INDIRECT("'Filters'!A"&amp;MATCH(A15,Filters!$A:$A,0)),0,9,1),OFFSET(INDIRECT("'HD'!A"&amp;MATCH(A15,#REF!,0)),0,9,1))))</f>
        <v>38140</v>
      </c>
      <c r="F15" s="4">
        <v>10</v>
      </c>
      <c r="G15" s="5">
        <f t="shared" ca="1" si="0"/>
        <v>381400</v>
      </c>
      <c r="H15" s="6">
        <f t="shared" ca="1" si="2"/>
        <v>5.581380688709987</v>
      </c>
    </row>
    <row r="16" spans="1:8" x14ac:dyDescent="0.35">
      <c r="A16" s="4" t="s">
        <v>78</v>
      </c>
      <c r="B16" s="4" t="s">
        <v>17</v>
      </c>
      <c r="C16" s="4" t="s">
        <v>15</v>
      </c>
      <c r="D16" s="4" t="s">
        <v>66</v>
      </c>
      <c r="E16" s="7">
        <f ca="1">IFERROR(OFFSET(INDIRECT("'Qcount'!A"&amp;MATCH(A16,Qcount!$A$1:$A$65308,0)),3,3,1),IFERROR(OFFSET(INDIRECT("'Spread'!A"&amp;MATCH(A16,Spread!$A$1:$A$65536,0)),-1,9,1),IFERROR(OFFSET(INDIRECT("'Filters'!A"&amp;MATCH(A16,Filters!$A:$A,0)),0,9,1),OFFSET(INDIRECT("'HD'!A"&amp;MATCH(A16,#REF!,0)),0,9,1))))</f>
        <v>51460</v>
      </c>
      <c r="F16" s="4">
        <v>10</v>
      </c>
      <c r="G16" s="5">
        <f t="shared" ca="1" si="0"/>
        <v>514600</v>
      </c>
      <c r="H16" s="6">
        <f t="shared" ca="1" si="2"/>
        <v>5.7114697818743281</v>
      </c>
    </row>
    <row r="17" spans="1:8" x14ac:dyDescent="0.35">
      <c r="A17" s="4" t="s">
        <v>79</v>
      </c>
      <c r="B17" s="4" t="s">
        <v>17</v>
      </c>
      <c r="C17" s="4" t="s">
        <v>15</v>
      </c>
      <c r="D17" s="4" t="s">
        <v>66</v>
      </c>
      <c r="E17" s="7">
        <f ca="1">IFERROR(OFFSET(INDIRECT("'Qcount'!A"&amp;MATCH(A17,Qcount!$A$1:$A$65308,0)),3,3,1),IFERROR(OFFSET(INDIRECT("'Spread'!A"&amp;MATCH(A17,Spread!$A$1:$A$65536,0)),-1,9,1),IFERROR(OFFSET(INDIRECT("'Filters'!A"&amp;MATCH(A17,Filters!$A:$A,0)),0,9,1),OFFSET(INDIRECT("'HD'!A"&amp;MATCH(A17,#REF!,0)),0,9,1))))</f>
        <v>51610</v>
      </c>
      <c r="F17" s="4">
        <v>10</v>
      </c>
      <c r="G17" s="5">
        <f t="shared" ca="1" si="0"/>
        <v>516100</v>
      </c>
      <c r="H17" s="6">
        <f t="shared" ca="1" si="2"/>
        <v>5.7127338590699521</v>
      </c>
    </row>
    <row r="18" spans="1:8" x14ac:dyDescent="0.35">
      <c r="A18" s="4" t="s">
        <v>80</v>
      </c>
      <c r="B18" s="4" t="s">
        <v>17</v>
      </c>
      <c r="C18" s="4" t="s">
        <v>3</v>
      </c>
      <c r="D18" s="4" t="s">
        <v>66</v>
      </c>
      <c r="E18" s="7">
        <f ca="1">IFERROR(OFFSET(INDIRECT("'Qcount'!A"&amp;MATCH(A18,Qcount!$A$1:$A$65308,0)),3,3,1),IFERROR(OFFSET(INDIRECT("'Spread'!A"&amp;MATCH(A18,Spread!$A$1:$A$65536,0)),-1,9,1),IFERROR(OFFSET(INDIRECT("'Filters'!A"&amp;MATCH(A18,Filters!$A:$A,0)),0,9,1),OFFSET(INDIRECT("'HD'!A"&amp;MATCH(A18,#REF!,0)),0,9,1))))</f>
        <v>0.1111111111111111</v>
      </c>
      <c r="F18" s="4">
        <v>10</v>
      </c>
      <c r="G18" s="5">
        <f ca="1">E18*F18</f>
        <v>1.1111111111111112</v>
      </c>
      <c r="H18" s="6">
        <f ca="1">LOG(G18)</f>
        <v>4.5757490560675143E-2</v>
      </c>
    </row>
    <row r="19" spans="1:8" x14ac:dyDescent="0.35">
      <c r="A19" s="4" t="s">
        <v>81</v>
      </c>
      <c r="B19" s="4" t="s">
        <v>17</v>
      </c>
      <c r="C19" s="4" t="s">
        <v>3</v>
      </c>
      <c r="D19" s="4" t="s">
        <v>66</v>
      </c>
      <c r="E19" s="7">
        <f ca="1">IFERROR(OFFSET(INDIRECT("'Qcount'!A"&amp;MATCH(A19,Qcount!$A$1:$A$65308,0)),3,3,1),IFERROR(OFFSET(INDIRECT("'Spread'!A"&amp;MATCH(A19,Spread!$A$1:$A$65536,0)),-1,9,1),IFERROR(OFFSET(INDIRECT("'Filters'!A"&amp;MATCH(A19,Filters!$A:$A,0)),0,9,1),OFFSET(INDIRECT("'HD'!A"&amp;MATCH(A19,#REF!,0)),0,9,1))))</f>
        <v>0.10526315789473684</v>
      </c>
      <c r="F19" s="4">
        <v>10</v>
      </c>
      <c r="G19" s="5">
        <f ca="1">E19*F19</f>
        <v>1.0526315789473684</v>
      </c>
      <c r="H19" s="6">
        <f ca="1">LOG(G19)</f>
        <v>2.2276394711152208E-2</v>
      </c>
    </row>
    <row r="20" spans="1:8" x14ac:dyDescent="0.35">
      <c r="A20" s="4" t="s">
        <v>82</v>
      </c>
      <c r="B20" s="4" t="s">
        <v>17</v>
      </c>
      <c r="C20" s="4" t="s">
        <v>3</v>
      </c>
      <c r="D20" s="4" t="s">
        <v>66</v>
      </c>
      <c r="E20" s="7">
        <f ca="1">IFERROR(OFFSET(INDIRECT("'Qcount'!A"&amp;MATCH(A20,Qcount!$A$1:$A$65308,0)),3,3,1),IFERROR(OFFSET(INDIRECT("'Spread'!A"&amp;MATCH(A20,Spread!$A$1:$A$65536,0)),-1,9,1),IFERROR(OFFSET(INDIRECT("'Filters'!A"&amp;MATCH(A20,Filters!$A:$A,0)),0,9,1),OFFSET(INDIRECT("'HD'!A"&amp;MATCH(A20,#REF!,0)),0,9,1))))</f>
        <v>0.10309278350515465</v>
      </c>
      <c r="F20" s="4">
        <v>10</v>
      </c>
      <c r="G20" s="5">
        <f ca="1">E20*F20</f>
        <v>1.0309278350515465</v>
      </c>
      <c r="H20" s="6">
        <f ca="1">LOG(G20)</f>
        <v>1.3228265733755195E-2</v>
      </c>
    </row>
    <row r="22" spans="1:8" x14ac:dyDescent="0.35">
      <c r="B22" s="22"/>
    </row>
  </sheetData>
  <phoneticPr fontId="11" type="noConversion"/>
  <pageMargins left="0.7" right="0.7" top="0.75" bottom="0.75" header="0.3" footer="0.3"/>
  <pageSetup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9"/>
  <sheetViews>
    <sheetView topLeftCell="A25" zoomScaleNormal="100" workbookViewId="0">
      <selection activeCell="A23" sqref="A1:XFD1048576"/>
    </sheetView>
  </sheetViews>
  <sheetFormatPr defaultRowHeight="14.5" x14ac:dyDescent="0.35"/>
  <cols>
    <col min="1" max="1" width="30.453125" bestFit="1" customWidth="1"/>
  </cols>
  <sheetData>
    <row r="1" spans="1:15" x14ac:dyDescent="0.35">
      <c r="A1" t="s">
        <v>56</v>
      </c>
      <c r="B1" s="44"/>
    </row>
    <row r="2" spans="1:15" x14ac:dyDescent="0.35">
      <c r="A2" t="s">
        <v>57</v>
      </c>
      <c r="B2" t="s">
        <v>58</v>
      </c>
    </row>
    <row r="3" spans="1:15" x14ac:dyDescent="0.35">
      <c r="A3" t="s">
        <v>59</v>
      </c>
      <c r="B3" s="44">
        <v>45379</v>
      </c>
    </row>
    <row r="5" spans="1:15" x14ac:dyDescent="0.35">
      <c r="A5" t="s">
        <v>60</v>
      </c>
      <c r="B5" t="s">
        <v>61</v>
      </c>
      <c r="C5" t="s">
        <v>62</v>
      </c>
      <c r="D5" t="s">
        <v>63</v>
      </c>
      <c r="E5" t="s">
        <v>83</v>
      </c>
    </row>
    <row r="6" spans="1:15" x14ac:dyDescent="0.35">
      <c r="A6" t="s">
        <v>67</v>
      </c>
      <c r="B6">
        <v>53</v>
      </c>
      <c r="C6" s="22">
        <v>0.1</v>
      </c>
      <c r="D6" s="22">
        <v>52270</v>
      </c>
      <c r="E6" s="46"/>
      <c r="M6" s="45"/>
      <c r="N6" s="44"/>
      <c r="O6" s="47"/>
    </row>
    <row r="7" spans="1:15" x14ac:dyDescent="0.35">
      <c r="A7" t="s">
        <v>67</v>
      </c>
      <c r="B7">
        <v>61</v>
      </c>
      <c r="C7" s="22">
        <v>0.1</v>
      </c>
      <c r="D7" s="22">
        <v>60160</v>
      </c>
      <c r="E7" s="46"/>
      <c r="N7" s="44"/>
      <c r="O7" s="47"/>
    </row>
    <row r="8" spans="1:15" x14ac:dyDescent="0.35">
      <c r="A8" t="s">
        <v>67</v>
      </c>
      <c r="B8">
        <v>55</v>
      </c>
      <c r="C8" s="22">
        <v>0.1</v>
      </c>
      <c r="D8" s="22">
        <v>54240</v>
      </c>
      <c r="E8" s="46"/>
      <c r="N8" s="44"/>
      <c r="O8" s="47"/>
    </row>
    <row r="9" spans="1:15" x14ac:dyDescent="0.35">
      <c r="A9" t="s">
        <v>67</v>
      </c>
      <c r="B9" t="s">
        <v>64</v>
      </c>
      <c r="D9" s="22">
        <v>55560</v>
      </c>
      <c r="E9" s="46">
        <f>STDEV(D6:D8)/AVERAGE(D6:D8)</f>
        <v>7.3915282987026779E-2</v>
      </c>
    </row>
    <row r="10" spans="1:15" x14ac:dyDescent="0.35">
      <c r="A10" t="s">
        <v>68</v>
      </c>
      <c r="B10">
        <v>54</v>
      </c>
      <c r="C10" s="22">
        <v>0.1</v>
      </c>
      <c r="D10" s="22">
        <v>53250</v>
      </c>
      <c r="E10" s="46"/>
      <c r="M10" s="45"/>
      <c r="N10" s="44"/>
      <c r="O10" s="47"/>
    </row>
    <row r="11" spans="1:15" x14ac:dyDescent="0.35">
      <c r="A11" t="s">
        <v>68</v>
      </c>
      <c r="B11">
        <v>49</v>
      </c>
      <c r="C11" s="22">
        <v>0.1</v>
      </c>
      <c r="D11" s="22">
        <v>48320</v>
      </c>
      <c r="E11" s="46"/>
      <c r="M11" s="45"/>
      <c r="N11" s="44"/>
      <c r="O11" s="47"/>
    </row>
    <row r="12" spans="1:15" x14ac:dyDescent="0.35">
      <c r="A12" t="s">
        <v>68</v>
      </c>
      <c r="B12">
        <v>69</v>
      </c>
      <c r="C12" s="22">
        <v>0.1</v>
      </c>
      <c r="D12" s="22">
        <v>38330</v>
      </c>
      <c r="E12" s="46"/>
      <c r="M12" s="45"/>
      <c r="N12" s="44"/>
      <c r="O12" s="47"/>
    </row>
    <row r="13" spans="1:15" x14ac:dyDescent="0.35">
      <c r="A13" t="s">
        <v>68</v>
      </c>
      <c r="B13" t="s">
        <v>64</v>
      </c>
      <c r="D13" s="22">
        <v>44930</v>
      </c>
      <c r="E13" s="46">
        <f t="shared" ref="E13" si="0">STDEV(D10:D12)/AVERAGE(D10:D12)</f>
        <v>0.16300914738635314</v>
      </c>
    </row>
    <row r="14" spans="1:15" x14ac:dyDescent="0.35">
      <c r="A14" t="s">
        <v>69</v>
      </c>
      <c r="B14">
        <v>46</v>
      </c>
      <c r="C14" s="22">
        <v>0.1</v>
      </c>
      <c r="D14" s="22">
        <v>45360</v>
      </c>
      <c r="E14" s="46"/>
      <c r="M14" s="45"/>
      <c r="N14" s="44"/>
      <c r="O14" s="47"/>
    </row>
    <row r="15" spans="1:15" x14ac:dyDescent="0.35">
      <c r="A15" t="s">
        <v>69</v>
      </c>
      <c r="B15">
        <v>60</v>
      </c>
      <c r="C15" s="22">
        <v>0.1</v>
      </c>
      <c r="D15" s="22">
        <v>59170</v>
      </c>
      <c r="E15" s="46"/>
      <c r="M15" s="45"/>
      <c r="N15" s="44"/>
      <c r="O15" s="47"/>
    </row>
    <row r="16" spans="1:15" x14ac:dyDescent="0.35">
      <c r="A16" t="s">
        <v>69</v>
      </c>
      <c r="B16">
        <v>55</v>
      </c>
      <c r="C16" s="22">
        <v>0.1</v>
      </c>
      <c r="D16" s="22">
        <v>54240</v>
      </c>
      <c r="E16" s="46"/>
      <c r="M16" s="45"/>
      <c r="N16" s="44"/>
      <c r="O16" s="47"/>
    </row>
    <row r="17" spans="1:15" x14ac:dyDescent="0.35">
      <c r="A17" t="s">
        <v>69</v>
      </c>
      <c r="B17" t="s">
        <v>64</v>
      </c>
      <c r="D17" s="22">
        <v>52930</v>
      </c>
      <c r="E17" s="46">
        <f t="shared" ref="E17" si="1">STDEV(D14:D16)/AVERAGE(D14:D16)</f>
        <v>0.13223877009770107</v>
      </c>
    </row>
    <row r="18" spans="1:15" x14ac:dyDescent="0.35">
      <c r="A18" t="s">
        <v>70</v>
      </c>
      <c r="B18">
        <v>50</v>
      </c>
      <c r="C18" s="22">
        <v>0.1</v>
      </c>
      <c r="D18" s="22">
        <v>49310</v>
      </c>
      <c r="E18" s="46"/>
      <c r="M18" s="45"/>
      <c r="N18" s="44"/>
      <c r="O18" s="47"/>
    </row>
    <row r="19" spans="1:15" x14ac:dyDescent="0.35">
      <c r="A19" t="s">
        <v>70</v>
      </c>
      <c r="B19">
        <v>60</v>
      </c>
      <c r="C19" s="22">
        <v>0.1</v>
      </c>
      <c r="D19" s="22">
        <v>59170</v>
      </c>
      <c r="E19" s="46"/>
      <c r="M19" s="45"/>
      <c r="N19" s="44"/>
      <c r="O19" s="47"/>
    </row>
    <row r="20" spans="1:15" x14ac:dyDescent="0.35">
      <c r="A20" t="s">
        <v>70</v>
      </c>
      <c r="B20">
        <v>74</v>
      </c>
      <c r="C20" s="22">
        <v>0.1</v>
      </c>
      <c r="D20" s="22">
        <v>41110</v>
      </c>
      <c r="E20" s="46"/>
      <c r="N20" s="44"/>
      <c r="O20" s="47"/>
    </row>
    <row r="21" spans="1:15" x14ac:dyDescent="0.35">
      <c r="A21" t="s">
        <v>70</v>
      </c>
      <c r="B21" t="s">
        <v>64</v>
      </c>
      <c r="D21" s="22">
        <v>48070</v>
      </c>
      <c r="E21" s="46">
        <f t="shared" ref="E21" si="2">STDEV(D18:D20)/AVERAGE(D18:D20)</f>
        <v>0.18134981117684726</v>
      </c>
    </row>
    <row r="22" spans="1:15" x14ac:dyDescent="0.35">
      <c r="A22" t="s">
        <v>71</v>
      </c>
      <c r="B22">
        <v>50</v>
      </c>
      <c r="C22" s="22">
        <v>0.1</v>
      </c>
      <c r="D22" s="22">
        <v>49310</v>
      </c>
      <c r="E22" s="46"/>
      <c r="M22" s="45"/>
      <c r="N22" s="44"/>
      <c r="O22" s="47"/>
    </row>
    <row r="23" spans="1:15" x14ac:dyDescent="0.35">
      <c r="A23" t="s">
        <v>71</v>
      </c>
      <c r="B23">
        <v>52</v>
      </c>
      <c r="C23" s="22">
        <v>0.1</v>
      </c>
      <c r="D23" s="22">
        <v>51280</v>
      </c>
      <c r="E23" s="46"/>
      <c r="N23" s="44"/>
      <c r="O23" s="47"/>
    </row>
    <row r="24" spans="1:15" x14ac:dyDescent="0.35">
      <c r="A24" t="s">
        <v>71</v>
      </c>
      <c r="B24">
        <v>72</v>
      </c>
      <c r="C24" s="22">
        <v>0.1</v>
      </c>
      <c r="D24" s="22">
        <v>40000</v>
      </c>
      <c r="E24" s="46"/>
      <c r="N24" s="44"/>
      <c r="O24" s="47"/>
    </row>
    <row r="25" spans="1:15" x14ac:dyDescent="0.35">
      <c r="A25" t="s">
        <v>71</v>
      </c>
      <c r="B25" t="s">
        <v>64</v>
      </c>
      <c r="D25" s="22">
        <v>45450</v>
      </c>
      <c r="E25" s="46">
        <f t="shared" ref="E25" si="3">STDEV(D22:D24)/AVERAGE(D22:D24)</f>
        <v>0.12856286737072495</v>
      </c>
    </row>
    <row r="26" spans="1:15" x14ac:dyDescent="0.35">
      <c r="A26" t="s">
        <v>72</v>
      </c>
      <c r="B26">
        <v>67</v>
      </c>
      <c r="C26" s="22">
        <v>0.1</v>
      </c>
      <c r="D26" s="22">
        <v>37220</v>
      </c>
      <c r="E26" s="46"/>
      <c r="M26" s="45"/>
      <c r="N26" s="44"/>
      <c r="O26" s="47"/>
    </row>
    <row r="27" spans="1:15" x14ac:dyDescent="0.35">
      <c r="A27" t="s">
        <v>72</v>
      </c>
      <c r="B27">
        <v>62</v>
      </c>
      <c r="C27" s="22">
        <v>0.1</v>
      </c>
      <c r="D27" s="22">
        <v>61140</v>
      </c>
      <c r="E27" s="46"/>
      <c r="M27" s="45"/>
      <c r="N27" s="44"/>
      <c r="O27" s="47"/>
    </row>
    <row r="28" spans="1:15" x14ac:dyDescent="0.35">
      <c r="A28" t="s">
        <v>72</v>
      </c>
      <c r="B28">
        <v>70</v>
      </c>
      <c r="C28" s="22">
        <v>0.1</v>
      </c>
      <c r="D28" s="22">
        <v>38890</v>
      </c>
      <c r="E28" s="46"/>
      <c r="N28" s="44"/>
      <c r="O28" s="47"/>
    </row>
    <row r="29" spans="1:15" x14ac:dyDescent="0.35">
      <c r="A29" t="s">
        <v>72</v>
      </c>
      <c r="B29" t="s">
        <v>64</v>
      </c>
      <c r="D29" s="22">
        <v>43130</v>
      </c>
      <c r="E29" s="46">
        <f t="shared" ref="E29" si="4">STDEV(D26:D28)/AVERAGE(D26:D28)</f>
        <v>0.29189642605733396</v>
      </c>
    </row>
    <row r="30" spans="1:15" x14ac:dyDescent="0.35">
      <c r="A30" t="s">
        <v>73</v>
      </c>
      <c r="B30">
        <v>53</v>
      </c>
      <c r="C30" s="22">
        <v>0.1</v>
      </c>
      <c r="D30" s="22">
        <v>52270</v>
      </c>
      <c r="E30" s="46"/>
      <c r="M30" s="45"/>
      <c r="N30" s="44"/>
      <c r="O30" s="47"/>
    </row>
    <row r="31" spans="1:15" x14ac:dyDescent="0.35">
      <c r="A31" t="s">
        <v>73</v>
      </c>
      <c r="B31">
        <v>67</v>
      </c>
      <c r="C31" s="22">
        <v>0.1</v>
      </c>
      <c r="D31" s="22">
        <v>66070</v>
      </c>
      <c r="E31" s="46"/>
      <c r="N31" s="44"/>
      <c r="O31" s="47"/>
    </row>
    <row r="32" spans="1:15" x14ac:dyDescent="0.35">
      <c r="A32" t="s">
        <v>73</v>
      </c>
      <c r="B32">
        <v>46</v>
      </c>
      <c r="C32" s="22">
        <v>0.1</v>
      </c>
      <c r="D32" s="22">
        <v>45360</v>
      </c>
      <c r="E32" s="46"/>
      <c r="N32" s="44"/>
      <c r="O32" s="47"/>
    </row>
    <row r="33" spans="1:15" x14ac:dyDescent="0.35">
      <c r="A33" t="s">
        <v>73</v>
      </c>
      <c r="B33" t="s">
        <v>64</v>
      </c>
      <c r="D33" s="22">
        <v>54570</v>
      </c>
      <c r="E33" s="46">
        <f t="shared" ref="E33" si="5">STDEV(D30:D32)/AVERAGE(D30:D32)</f>
        <v>0.19323681979751847</v>
      </c>
    </row>
    <row r="34" spans="1:15" x14ac:dyDescent="0.35">
      <c r="A34" t="s">
        <v>77</v>
      </c>
      <c r="B34">
        <v>38</v>
      </c>
      <c r="C34" s="22">
        <v>0.1</v>
      </c>
      <c r="D34" s="22">
        <v>37480</v>
      </c>
      <c r="E34" s="46"/>
      <c r="M34" s="45"/>
      <c r="N34" s="44"/>
      <c r="O34" s="47"/>
    </row>
    <row r="35" spans="1:15" x14ac:dyDescent="0.35">
      <c r="A35" t="s">
        <v>77</v>
      </c>
      <c r="B35">
        <v>76</v>
      </c>
      <c r="C35" s="22">
        <v>0.1</v>
      </c>
      <c r="D35" s="22">
        <v>42220</v>
      </c>
      <c r="E35" s="46"/>
      <c r="N35" s="44"/>
      <c r="O35" s="47"/>
    </row>
    <row r="36" spans="1:15" x14ac:dyDescent="0.35">
      <c r="A36" t="s">
        <v>77</v>
      </c>
      <c r="B36">
        <v>62</v>
      </c>
      <c r="C36" s="22">
        <v>0.1</v>
      </c>
      <c r="D36" s="22">
        <v>34440</v>
      </c>
      <c r="E36" s="46"/>
      <c r="M36" s="45"/>
      <c r="N36" s="44"/>
      <c r="O36" s="47"/>
    </row>
    <row r="37" spans="1:15" x14ac:dyDescent="0.35">
      <c r="A37" t="s">
        <v>77</v>
      </c>
      <c r="B37" t="s">
        <v>64</v>
      </c>
      <c r="D37" s="22">
        <v>38140</v>
      </c>
      <c r="E37" s="46">
        <f t="shared" ref="E37" si="6">STDEV(D34:D36)/AVERAGE(D34:D36)</f>
        <v>0.10305326558897129</v>
      </c>
    </row>
    <row r="38" spans="1:15" x14ac:dyDescent="0.35">
      <c r="A38" t="s">
        <v>78</v>
      </c>
      <c r="B38">
        <v>48</v>
      </c>
      <c r="C38" s="22">
        <v>0.1</v>
      </c>
      <c r="D38" s="22">
        <v>47340</v>
      </c>
      <c r="E38" s="46"/>
      <c r="M38" s="45"/>
      <c r="N38" s="44"/>
      <c r="O38" s="47"/>
    </row>
    <row r="39" spans="1:15" x14ac:dyDescent="0.35">
      <c r="A39" t="s">
        <v>78</v>
      </c>
      <c r="B39">
        <v>93</v>
      </c>
      <c r="C39" s="22">
        <v>0.1</v>
      </c>
      <c r="D39" s="22">
        <v>51670</v>
      </c>
      <c r="E39" s="46"/>
      <c r="M39" s="45"/>
      <c r="N39" s="44"/>
      <c r="O39" s="47"/>
    </row>
    <row r="40" spans="1:15" x14ac:dyDescent="0.35">
      <c r="A40" t="s">
        <v>78</v>
      </c>
      <c r="B40">
        <v>56</v>
      </c>
      <c r="C40" s="22">
        <v>0.1</v>
      </c>
      <c r="D40" s="22">
        <v>55230</v>
      </c>
      <c r="E40" s="46"/>
      <c r="M40" s="45"/>
      <c r="N40" s="44"/>
      <c r="O40" s="47"/>
    </row>
    <row r="41" spans="1:15" x14ac:dyDescent="0.35">
      <c r="A41" t="s">
        <v>78</v>
      </c>
      <c r="B41" t="s">
        <v>64</v>
      </c>
      <c r="D41" s="22">
        <v>51460</v>
      </c>
      <c r="E41" s="46">
        <f t="shared" ref="E41" si="7">STDEV(D38:D40)/AVERAGE(D38:D40)</f>
        <v>7.6852771989785684E-2</v>
      </c>
    </row>
    <row r="42" spans="1:15" x14ac:dyDescent="0.35">
      <c r="A42" t="s">
        <v>79</v>
      </c>
      <c r="B42">
        <v>54</v>
      </c>
      <c r="C42" s="22">
        <v>0.1</v>
      </c>
      <c r="D42" s="22">
        <v>53250</v>
      </c>
      <c r="E42" s="46"/>
      <c r="M42" s="45"/>
      <c r="N42" s="44"/>
      <c r="O42" s="47"/>
    </row>
    <row r="43" spans="1:15" x14ac:dyDescent="0.35">
      <c r="A43" t="s">
        <v>79</v>
      </c>
      <c r="B43">
        <v>60</v>
      </c>
      <c r="C43" s="22">
        <v>0.1</v>
      </c>
      <c r="D43" s="22">
        <v>59170</v>
      </c>
      <c r="E43" s="46"/>
      <c r="M43" s="45"/>
      <c r="N43" s="44"/>
      <c r="O43" s="47"/>
    </row>
    <row r="44" spans="1:15" x14ac:dyDescent="0.35">
      <c r="A44" t="s">
        <v>79</v>
      </c>
      <c r="B44">
        <v>43</v>
      </c>
      <c r="C44" s="22">
        <v>0.1</v>
      </c>
      <c r="D44" s="22">
        <v>42410</v>
      </c>
      <c r="E44" s="46"/>
      <c r="M44" s="45"/>
      <c r="N44" s="44"/>
      <c r="O44" s="47"/>
    </row>
    <row r="45" spans="1:15" x14ac:dyDescent="0.35">
      <c r="A45" t="s">
        <v>79</v>
      </c>
      <c r="B45" t="s">
        <v>64</v>
      </c>
      <c r="D45" s="22">
        <v>51610</v>
      </c>
      <c r="E45" s="46">
        <f t="shared" ref="E45" si="8">STDEV(D42:D44)/AVERAGE(D42:D44)</f>
        <v>0.16468718984673916</v>
      </c>
    </row>
    <row r="46" spans="1:15" x14ac:dyDescent="0.35">
      <c r="A46" t="s">
        <v>84</v>
      </c>
      <c r="B46">
        <v>0</v>
      </c>
      <c r="C46">
        <v>1</v>
      </c>
      <c r="D46" s="22">
        <v>0</v>
      </c>
      <c r="E46" s="46"/>
      <c r="N46" s="44"/>
      <c r="O46" s="47"/>
    </row>
    <row r="47" spans="1:15" x14ac:dyDescent="0.35">
      <c r="A47" t="s">
        <v>84</v>
      </c>
      <c r="B47">
        <v>0</v>
      </c>
      <c r="C47">
        <v>1</v>
      </c>
      <c r="D47" s="22">
        <v>0</v>
      </c>
      <c r="E47" s="46"/>
      <c r="N47" s="44"/>
      <c r="O47" s="47"/>
    </row>
    <row r="48" spans="1:15" x14ac:dyDescent="0.35">
      <c r="A48" t="s">
        <v>84</v>
      </c>
      <c r="B48">
        <v>0</v>
      </c>
      <c r="C48">
        <v>1</v>
      </c>
      <c r="D48" s="22">
        <v>0</v>
      </c>
      <c r="E48" s="46"/>
      <c r="M48" s="45"/>
      <c r="N48" s="44"/>
      <c r="O48" s="47"/>
    </row>
    <row r="49" spans="1:5" x14ac:dyDescent="0.35">
      <c r="A49" t="s">
        <v>84</v>
      </c>
      <c r="B49" t="s">
        <v>64</v>
      </c>
      <c r="D49" s="22">
        <v>0</v>
      </c>
      <c r="E49" s="46" t="e">
        <f t="shared" ref="E49" si="9">STDEV(D46:D48)/AVERAGE(D46:D48)</f>
        <v>#DIV/0!</v>
      </c>
    </row>
  </sheetData>
  <sortState xmlns:xlrd2="http://schemas.microsoft.com/office/spreadsheetml/2017/richdata2" ref="A6:E65">
    <sortCondition ref="A6"/>
  </sortState>
  <pageMargins left="0.7" right="0.7" top="0.75" bottom="0.75" header="0.3" footer="0.3"/>
  <pageSetup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21"/>
  <sheetViews>
    <sheetView zoomScaleNormal="100" workbookViewId="0">
      <selection activeCell="J16" sqref="J16"/>
    </sheetView>
  </sheetViews>
  <sheetFormatPr defaultRowHeight="14.5" x14ac:dyDescent="0.35"/>
  <cols>
    <col min="1" max="1" width="24.7265625" customWidth="1"/>
    <col min="2" max="2" width="11.54296875" customWidth="1"/>
    <col min="3" max="3" width="10" customWidth="1"/>
    <col min="4" max="4" width="11.26953125" customWidth="1"/>
    <col min="5" max="5" width="8.453125" customWidth="1"/>
    <col min="6" max="6" width="8.1796875" customWidth="1"/>
    <col min="7" max="7" width="8.54296875" customWidth="1"/>
    <col min="8" max="8" width="5.453125" customWidth="1"/>
    <col min="9" max="9" width="4.1796875" customWidth="1"/>
    <col min="11" max="11" width="14.26953125" bestFit="1" customWidth="1"/>
  </cols>
  <sheetData>
    <row r="1" spans="1:10" x14ac:dyDescent="0.35">
      <c r="A1" t="s">
        <v>27</v>
      </c>
      <c r="G1" s="24" t="s">
        <v>28</v>
      </c>
      <c r="H1" s="25">
        <v>1</v>
      </c>
    </row>
    <row r="2" spans="1:10" x14ac:dyDescent="0.35">
      <c r="A2" s="96" t="s">
        <v>29</v>
      </c>
      <c r="B2" s="97"/>
      <c r="C2" s="97"/>
      <c r="D2" s="97"/>
      <c r="E2" s="97"/>
      <c r="F2" s="97"/>
      <c r="G2" s="97"/>
      <c r="H2" s="97"/>
      <c r="I2" s="98"/>
    </row>
    <row r="3" spans="1:10" x14ac:dyDescent="0.35">
      <c r="A3" s="84" t="s">
        <v>30</v>
      </c>
      <c r="B3" s="84"/>
      <c r="C3" s="99" t="s">
        <v>31</v>
      </c>
      <c r="D3" s="100"/>
      <c r="E3" s="100"/>
      <c r="F3" s="26" t="s">
        <v>32</v>
      </c>
      <c r="G3" s="101">
        <v>45378</v>
      </c>
      <c r="H3" s="102"/>
      <c r="I3" s="102"/>
    </row>
    <row r="4" spans="1:10" ht="12.75" customHeight="1" x14ac:dyDescent="0.35">
      <c r="A4" s="84" t="s">
        <v>33</v>
      </c>
      <c r="B4" s="84"/>
      <c r="C4" s="103" t="s">
        <v>34</v>
      </c>
      <c r="D4" s="104"/>
      <c r="E4" s="104"/>
      <c r="F4" s="84" t="s">
        <v>35</v>
      </c>
      <c r="G4" s="85" t="s">
        <v>85</v>
      </c>
      <c r="H4" s="86"/>
      <c r="I4" s="87"/>
    </row>
    <row r="5" spans="1:10" ht="12.75" customHeight="1" x14ac:dyDescent="0.35">
      <c r="A5" s="84" t="s">
        <v>36</v>
      </c>
      <c r="B5" s="84"/>
      <c r="C5" s="103" t="s">
        <v>34</v>
      </c>
      <c r="D5" s="104"/>
      <c r="E5" s="104"/>
      <c r="F5" s="84"/>
      <c r="G5" s="88"/>
      <c r="H5" s="89"/>
      <c r="I5" s="90"/>
    </row>
    <row r="6" spans="1:10" x14ac:dyDescent="0.35">
      <c r="A6" s="105" t="s">
        <v>37</v>
      </c>
      <c r="B6" s="106"/>
      <c r="C6" s="103" t="s">
        <v>86</v>
      </c>
      <c r="D6" s="107"/>
      <c r="E6" s="108"/>
      <c r="F6" s="84"/>
      <c r="G6" s="88"/>
      <c r="H6" s="89"/>
      <c r="I6" s="90"/>
    </row>
    <row r="7" spans="1:10" x14ac:dyDescent="0.35">
      <c r="A7" s="84" t="s">
        <v>38</v>
      </c>
      <c r="B7" s="84"/>
      <c r="C7" s="103" t="s">
        <v>87</v>
      </c>
      <c r="D7" s="107"/>
      <c r="E7" s="108"/>
      <c r="F7" s="84"/>
      <c r="G7" s="88"/>
      <c r="H7" s="89"/>
      <c r="I7" s="90"/>
    </row>
    <row r="8" spans="1:10" x14ac:dyDescent="0.35">
      <c r="A8" s="94" t="s">
        <v>39</v>
      </c>
      <c r="B8" s="94"/>
      <c r="C8" s="94"/>
      <c r="D8" s="94"/>
      <c r="E8" s="95"/>
      <c r="F8" s="84"/>
      <c r="G8" s="91"/>
      <c r="H8" s="92"/>
      <c r="I8" s="93"/>
    </row>
    <row r="9" spans="1:10" x14ac:dyDescent="0.35">
      <c r="A9" s="27" t="s">
        <v>40</v>
      </c>
      <c r="B9" s="48" t="s">
        <v>88</v>
      </c>
      <c r="C9" s="28" t="s">
        <v>41</v>
      </c>
      <c r="D9" s="79" t="s">
        <v>89</v>
      </c>
      <c r="E9" s="80"/>
      <c r="F9" s="81" t="s">
        <v>42</v>
      </c>
      <c r="G9" s="82"/>
      <c r="H9" s="83" t="s">
        <v>43</v>
      </c>
      <c r="I9" s="83"/>
    </row>
    <row r="10" spans="1:10" x14ac:dyDescent="0.35">
      <c r="A10" s="29" t="s">
        <v>44</v>
      </c>
      <c r="B10" s="49" t="s">
        <v>90</v>
      </c>
      <c r="C10" s="4"/>
      <c r="D10" s="30" t="s">
        <v>45</v>
      </c>
      <c r="E10" s="31" t="s">
        <v>46</v>
      </c>
      <c r="F10" s="4" t="s">
        <v>47</v>
      </c>
      <c r="G10" s="4"/>
      <c r="H10" s="76" t="s">
        <v>46</v>
      </c>
      <c r="I10" s="76"/>
    </row>
    <row r="11" spans="1:10" ht="18" x14ac:dyDescent="0.4">
      <c r="A11" s="32"/>
      <c r="B11" s="33"/>
      <c r="C11" s="77" t="s">
        <v>48</v>
      </c>
      <c r="D11" s="77"/>
      <c r="E11" s="77"/>
      <c r="F11" s="78" t="s">
        <v>91</v>
      </c>
      <c r="G11" s="78"/>
      <c r="H11" s="78"/>
      <c r="I11" s="78"/>
    </row>
    <row r="12" spans="1:10" ht="33" customHeight="1" thickBot="1" x14ac:dyDescent="0.4">
      <c r="A12" s="73" t="s">
        <v>0</v>
      </c>
      <c r="B12" s="73"/>
      <c r="C12" s="34" t="s">
        <v>49</v>
      </c>
      <c r="D12" s="74" t="s">
        <v>50</v>
      </c>
      <c r="E12" s="74"/>
      <c r="F12" s="75" t="s">
        <v>51</v>
      </c>
      <c r="G12" s="75"/>
      <c r="H12" s="75"/>
      <c r="I12" s="75"/>
      <c r="J12" t="s">
        <v>8</v>
      </c>
    </row>
    <row r="13" spans="1:10" ht="12.75" customHeight="1" x14ac:dyDescent="0.35">
      <c r="A13" s="58" t="s">
        <v>74</v>
      </c>
      <c r="B13" s="59"/>
      <c r="C13" s="35">
        <v>0</v>
      </c>
      <c r="D13" s="36">
        <v>1</v>
      </c>
      <c r="E13" s="37"/>
      <c r="F13" s="64"/>
      <c r="G13" s="65"/>
      <c r="H13" s="65"/>
      <c r="I13" s="66"/>
      <c r="J13">
        <f>(C14+C13)/(D13+D14)</f>
        <v>0.10526315789473684</v>
      </c>
    </row>
    <row r="14" spans="1:10" x14ac:dyDescent="0.35">
      <c r="A14" s="60"/>
      <c r="B14" s="61"/>
      <c r="C14" s="38">
        <v>1</v>
      </c>
      <c r="D14" s="39">
        <v>8.5</v>
      </c>
      <c r="E14" s="40" t="s">
        <v>52</v>
      </c>
      <c r="F14" s="67"/>
      <c r="G14" s="68"/>
      <c r="H14" s="68"/>
      <c r="I14" s="69"/>
    </row>
    <row r="15" spans="1:10" ht="15" thickBot="1" x14ac:dyDescent="0.4">
      <c r="A15" s="62"/>
      <c r="B15" s="63"/>
      <c r="C15" s="41"/>
      <c r="D15" s="42"/>
      <c r="E15" s="43"/>
      <c r="F15" s="70"/>
      <c r="G15" s="71"/>
      <c r="H15" s="71"/>
      <c r="I15" s="72"/>
    </row>
    <row r="16" spans="1:10" ht="12.75" customHeight="1" x14ac:dyDescent="0.35">
      <c r="A16" s="58" t="s">
        <v>75</v>
      </c>
      <c r="B16" s="59"/>
      <c r="C16" s="35">
        <v>0</v>
      </c>
      <c r="D16" s="36">
        <v>1</v>
      </c>
      <c r="E16" s="37"/>
      <c r="F16" s="64"/>
      <c r="G16" s="65"/>
      <c r="H16" s="65"/>
      <c r="I16" s="66"/>
      <c r="J16">
        <f>(1)/(D16+D17)</f>
        <v>0.10526315789473684</v>
      </c>
    </row>
    <row r="17" spans="1:10" x14ac:dyDescent="0.35">
      <c r="A17" s="60"/>
      <c r="B17" s="61"/>
      <c r="C17" s="38">
        <v>0</v>
      </c>
      <c r="D17" s="39">
        <v>8.5</v>
      </c>
      <c r="E17" s="40" t="s">
        <v>52</v>
      </c>
      <c r="F17" s="67"/>
      <c r="G17" s="68"/>
      <c r="H17" s="68"/>
      <c r="I17" s="69"/>
    </row>
    <row r="18" spans="1:10" ht="15" thickBot="1" x14ac:dyDescent="0.4">
      <c r="A18" s="62"/>
      <c r="B18" s="63"/>
      <c r="C18" s="41"/>
      <c r="D18" s="42"/>
      <c r="E18" s="43"/>
      <c r="F18" s="70"/>
      <c r="G18" s="71"/>
      <c r="H18" s="71"/>
      <c r="I18" s="72"/>
    </row>
    <row r="19" spans="1:10" ht="12.75" customHeight="1" x14ac:dyDescent="0.35">
      <c r="A19" s="58" t="s">
        <v>76</v>
      </c>
      <c r="B19" s="59"/>
      <c r="C19" s="35">
        <v>0</v>
      </c>
      <c r="D19" s="36">
        <v>1</v>
      </c>
      <c r="E19" s="37"/>
      <c r="F19" s="64"/>
      <c r="G19" s="65"/>
      <c r="H19" s="65"/>
      <c r="I19" s="66"/>
      <c r="J19">
        <f>(1)/(D19+D20)</f>
        <v>0.10526315789473684</v>
      </c>
    </row>
    <row r="20" spans="1:10" x14ac:dyDescent="0.35">
      <c r="A20" s="60"/>
      <c r="B20" s="61"/>
      <c r="C20" s="38">
        <v>0</v>
      </c>
      <c r="D20" s="39">
        <v>8.5</v>
      </c>
      <c r="E20" s="50" t="s">
        <v>52</v>
      </c>
      <c r="F20" s="67"/>
      <c r="G20" s="68"/>
      <c r="H20" s="68"/>
      <c r="I20" s="69"/>
    </row>
    <row r="21" spans="1:10" ht="15" thickBot="1" x14ac:dyDescent="0.4">
      <c r="A21" s="62"/>
      <c r="B21" s="63"/>
      <c r="C21" s="41"/>
      <c r="D21" s="42"/>
      <c r="E21" s="51"/>
      <c r="F21" s="70"/>
      <c r="G21" s="71"/>
      <c r="H21" s="71"/>
      <c r="I21" s="72"/>
    </row>
    <row r="22" spans="1:10" ht="12.75" customHeight="1" x14ac:dyDescent="0.35">
      <c r="A22" s="58" t="s">
        <v>80</v>
      </c>
      <c r="B22" s="59"/>
      <c r="C22" s="35">
        <v>0</v>
      </c>
      <c r="D22" s="36">
        <v>1</v>
      </c>
      <c r="E22" s="37"/>
      <c r="F22" s="64"/>
      <c r="G22" s="65"/>
      <c r="H22" s="65"/>
      <c r="I22" s="66"/>
      <c r="J22">
        <f>(1)/(D22+D23)</f>
        <v>0.1111111111111111</v>
      </c>
    </row>
    <row r="23" spans="1:10" x14ac:dyDescent="0.35">
      <c r="A23" s="60"/>
      <c r="B23" s="61"/>
      <c r="C23" s="38">
        <v>0</v>
      </c>
      <c r="D23" s="39">
        <v>8</v>
      </c>
      <c r="E23" s="40" t="s">
        <v>52</v>
      </c>
      <c r="F23" s="67"/>
      <c r="G23" s="68"/>
      <c r="H23" s="68"/>
      <c r="I23" s="69"/>
    </row>
    <row r="24" spans="1:10" ht="15" thickBot="1" x14ac:dyDescent="0.4">
      <c r="A24" s="62"/>
      <c r="B24" s="63"/>
      <c r="C24" s="41"/>
      <c r="D24" s="42"/>
      <c r="E24" s="43"/>
      <c r="F24" s="70"/>
      <c r="G24" s="71"/>
      <c r="H24" s="71"/>
      <c r="I24" s="72"/>
    </row>
    <row r="25" spans="1:10" ht="12.75" customHeight="1" x14ac:dyDescent="0.35">
      <c r="A25" s="58" t="s">
        <v>81</v>
      </c>
      <c r="B25" s="59"/>
      <c r="C25" s="35">
        <v>0</v>
      </c>
      <c r="D25" s="36">
        <v>1</v>
      </c>
      <c r="E25" s="37"/>
      <c r="F25" s="64"/>
      <c r="G25" s="65"/>
      <c r="H25" s="65"/>
      <c r="I25" s="66"/>
      <c r="J25">
        <f>(C26+C25)/(D25+D26)</f>
        <v>0.10526315789473684</v>
      </c>
    </row>
    <row r="26" spans="1:10" x14ac:dyDescent="0.35">
      <c r="A26" s="60"/>
      <c r="B26" s="61"/>
      <c r="C26" s="38">
        <v>1</v>
      </c>
      <c r="D26" s="39">
        <v>8.5</v>
      </c>
      <c r="E26" s="40" t="s">
        <v>52</v>
      </c>
      <c r="F26" s="67"/>
      <c r="G26" s="68"/>
      <c r="H26" s="68"/>
      <c r="I26" s="69"/>
    </row>
    <row r="27" spans="1:10" ht="15" thickBot="1" x14ac:dyDescent="0.4">
      <c r="A27" s="62"/>
      <c r="B27" s="63"/>
      <c r="C27" s="41"/>
      <c r="D27" s="42"/>
      <c r="E27" s="43"/>
      <c r="F27" s="70"/>
      <c r="G27" s="71"/>
      <c r="H27" s="71"/>
      <c r="I27" s="72"/>
    </row>
    <row r="28" spans="1:10" ht="12.75" customHeight="1" x14ac:dyDescent="0.35">
      <c r="A28" s="58" t="s">
        <v>82</v>
      </c>
      <c r="B28" s="59"/>
      <c r="C28" s="35">
        <v>0</v>
      </c>
      <c r="D28" s="36">
        <v>1</v>
      </c>
      <c r="E28" s="37"/>
      <c r="F28" s="64"/>
      <c r="G28" s="65"/>
      <c r="H28" s="65"/>
      <c r="I28" s="66"/>
      <c r="J28">
        <f>(C29+C28)/(D28+D29)</f>
        <v>0.10309278350515465</v>
      </c>
    </row>
    <row r="29" spans="1:10" x14ac:dyDescent="0.35">
      <c r="A29" s="60"/>
      <c r="B29" s="61"/>
      <c r="C29" s="38">
        <v>1</v>
      </c>
      <c r="D29" s="39">
        <v>8.6999999999999993</v>
      </c>
      <c r="E29" s="40" t="s">
        <v>52</v>
      </c>
      <c r="F29" s="67"/>
      <c r="G29" s="68"/>
      <c r="H29" s="68"/>
      <c r="I29" s="69"/>
    </row>
    <row r="30" spans="1:10" ht="15" thickBot="1" x14ac:dyDescent="0.4">
      <c r="A30" s="62"/>
      <c r="B30" s="63"/>
      <c r="C30" s="41"/>
      <c r="D30" s="42"/>
      <c r="E30" s="43"/>
      <c r="F30" s="70"/>
      <c r="G30" s="71"/>
      <c r="H30" s="71"/>
      <c r="I30" s="72"/>
    </row>
    <row r="31" spans="1:10" ht="12.75" customHeight="1" x14ac:dyDescent="0.35">
      <c r="A31" s="58" t="s">
        <v>26</v>
      </c>
      <c r="B31" s="59"/>
      <c r="C31" s="35">
        <v>0</v>
      </c>
      <c r="D31" s="36">
        <v>1</v>
      </c>
      <c r="E31" s="37"/>
      <c r="F31" s="64"/>
      <c r="G31" s="65"/>
      <c r="H31" s="65"/>
      <c r="I31" s="66"/>
      <c r="J31">
        <f>(1)/(D31+D32)</f>
        <v>0.10638297872340426</v>
      </c>
    </row>
    <row r="32" spans="1:10" x14ac:dyDescent="0.35">
      <c r="A32" s="60"/>
      <c r="B32" s="61"/>
      <c r="C32" s="38">
        <v>0</v>
      </c>
      <c r="D32" s="39">
        <v>8.4</v>
      </c>
      <c r="E32" s="40" t="s">
        <v>52</v>
      </c>
      <c r="F32" s="67"/>
      <c r="G32" s="68"/>
      <c r="H32" s="68"/>
      <c r="I32" s="69"/>
    </row>
    <row r="33" spans="1:10" ht="15" thickBot="1" x14ac:dyDescent="0.4">
      <c r="A33" s="62"/>
      <c r="B33" s="63"/>
      <c r="C33" s="41"/>
      <c r="D33" s="42"/>
      <c r="E33" s="43"/>
      <c r="F33" s="70"/>
      <c r="G33" s="71"/>
      <c r="H33" s="71"/>
      <c r="I33" s="72"/>
    </row>
    <row r="34" spans="1:10" ht="12.75" customHeight="1" x14ac:dyDescent="0.35">
      <c r="A34" s="58" t="s">
        <v>65</v>
      </c>
      <c r="B34" s="59"/>
      <c r="C34" s="35">
        <v>0</v>
      </c>
      <c r="D34" s="36">
        <v>1</v>
      </c>
      <c r="E34" s="37"/>
      <c r="F34" s="64"/>
      <c r="G34" s="65"/>
      <c r="H34" s="65"/>
      <c r="I34" s="66"/>
      <c r="J34">
        <f>(1)/(D34+D35)</f>
        <v>0.12820512820512822</v>
      </c>
    </row>
    <row r="35" spans="1:10" x14ac:dyDescent="0.35">
      <c r="A35" s="60"/>
      <c r="B35" s="61"/>
      <c r="C35" s="38">
        <v>0</v>
      </c>
      <c r="D35" s="39">
        <v>6.8</v>
      </c>
      <c r="E35" s="40" t="s">
        <v>52</v>
      </c>
      <c r="F35" s="67"/>
      <c r="G35" s="68"/>
      <c r="H35" s="68"/>
      <c r="I35" s="69"/>
    </row>
    <row r="36" spans="1:10" ht="15" thickBot="1" x14ac:dyDescent="0.4">
      <c r="A36" s="62"/>
      <c r="B36" s="63"/>
      <c r="C36" s="41"/>
      <c r="D36" s="42"/>
      <c r="E36" s="43"/>
      <c r="F36" s="70"/>
      <c r="G36" s="71"/>
      <c r="H36" s="71"/>
      <c r="I36" s="72"/>
    </row>
    <row r="37" spans="1:10" ht="12.75" customHeight="1" x14ac:dyDescent="0.35">
      <c r="A37" s="58" t="s">
        <v>25</v>
      </c>
      <c r="B37" s="59"/>
      <c r="C37" s="35">
        <v>0</v>
      </c>
      <c r="D37" s="36">
        <v>1</v>
      </c>
      <c r="E37" s="37"/>
      <c r="F37" s="64"/>
      <c r="G37" s="65"/>
      <c r="H37" s="65"/>
      <c r="I37" s="66"/>
      <c r="J37">
        <f>(1)/(D37+D38)</f>
        <v>0.12820512820512822</v>
      </c>
    </row>
    <row r="38" spans="1:10" x14ac:dyDescent="0.35">
      <c r="A38" s="60"/>
      <c r="B38" s="61"/>
      <c r="C38" s="38">
        <v>0</v>
      </c>
      <c r="D38" s="39">
        <v>6.8</v>
      </c>
      <c r="E38" s="40" t="s">
        <v>52</v>
      </c>
      <c r="F38" s="67"/>
      <c r="G38" s="68"/>
      <c r="H38" s="68"/>
      <c r="I38" s="69"/>
    </row>
    <row r="39" spans="1:10" ht="15" thickBot="1" x14ac:dyDescent="0.4">
      <c r="A39" s="62"/>
      <c r="B39" s="63"/>
      <c r="C39" s="41"/>
      <c r="D39" s="42"/>
      <c r="E39" s="43"/>
      <c r="F39" s="70"/>
      <c r="G39" s="71"/>
      <c r="H39" s="71"/>
      <c r="I39" s="72"/>
    </row>
    <row r="40" spans="1:10" ht="12.75" customHeight="1" x14ac:dyDescent="0.35">
      <c r="A40" s="58" t="s">
        <v>54</v>
      </c>
      <c r="B40" s="59"/>
      <c r="C40" s="35">
        <v>0</v>
      </c>
      <c r="D40" s="36">
        <v>10</v>
      </c>
      <c r="E40" s="37"/>
      <c r="F40" s="64"/>
      <c r="G40" s="65"/>
      <c r="H40" s="65"/>
      <c r="I40" s="66"/>
    </row>
    <row r="41" spans="1:10" x14ac:dyDescent="0.35">
      <c r="A41" s="60"/>
      <c r="B41" s="61"/>
      <c r="C41" s="38"/>
      <c r="D41" s="39"/>
      <c r="E41" s="40"/>
      <c r="F41" s="67"/>
      <c r="G41" s="68"/>
      <c r="H41" s="68"/>
      <c r="I41" s="69"/>
    </row>
    <row r="42" spans="1:10" ht="15" thickBot="1" x14ac:dyDescent="0.4">
      <c r="A42" s="62"/>
      <c r="B42" s="63"/>
      <c r="C42" s="41"/>
      <c r="D42" s="42"/>
      <c r="E42" s="43"/>
      <c r="F42" s="70"/>
      <c r="G42" s="71"/>
      <c r="H42" s="71"/>
      <c r="I42" s="72"/>
    </row>
    <row r="43" spans="1:10" ht="12.75" customHeight="1" x14ac:dyDescent="0.35">
      <c r="A43" s="58" t="s">
        <v>55</v>
      </c>
      <c r="B43" s="59"/>
      <c r="C43" s="35">
        <v>0</v>
      </c>
      <c r="D43" s="36"/>
      <c r="E43" s="37"/>
      <c r="F43" s="64"/>
      <c r="G43" s="65"/>
      <c r="H43" s="65"/>
      <c r="I43" s="66"/>
    </row>
    <row r="44" spans="1:10" x14ac:dyDescent="0.35">
      <c r="A44" s="60"/>
      <c r="B44" s="61"/>
      <c r="C44" s="38">
        <v>0</v>
      </c>
      <c r="D44" s="39"/>
      <c r="E44" s="40"/>
      <c r="F44" s="67"/>
      <c r="G44" s="68"/>
      <c r="H44" s="68"/>
      <c r="I44" s="69"/>
    </row>
    <row r="45" spans="1:10" ht="15" thickBot="1" x14ac:dyDescent="0.4">
      <c r="A45" s="62"/>
      <c r="B45" s="63"/>
      <c r="C45" s="41">
        <v>0</v>
      </c>
      <c r="D45" s="42"/>
      <c r="E45" s="43"/>
      <c r="F45" s="70"/>
      <c r="G45" s="71"/>
      <c r="H45" s="71"/>
      <c r="I45" s="72"/>
    </row>
    <row r="46" spans="1:10" ht="12.75" customHeight="1" x14ac:dyDescent="0.35">
      <c r="A46" s="58"/>
      <c r="B46" s="59"/>
      <c r="C46" s="35"/>
      <c r="D46" s="36"/>
      <c r="E46" s="37"/>
      <c r="F46" s="64"/>
      <c r="G46" s="65"/>
      <c r="H46" s="65"/>
      <c r="I46" s="66"/>
    </row>
    <row r="47" spans="1:10" x14ac:dyDescent="0.35">
      <c r="A47" s="60"/>
      <c r="B47" s="61"/>
      <c r="C47" s="38"/>
      <c r="D47" s="39"/>
      <c r="E47" s="40"/>
      <c r="F47" s="67"/>
      <c r="G47" s="68"/>
      <c r="H47" s="68"/>
      <c r="I47" s="69"/>
    </row>
    <row r="48" spans="1:10" ht="15" thickBot="1" x14ac:dyDescent="0.4">
      <c r="A48" s="62"/>
      <c r="B48" s="63"/>
      <c r="C48" s="41"/>
      <c r="D48" s="42"/>
      <c r="E48" s="43"/>
      <c r="F48" s="70"/>
      <c r="G48" s="71"/>
      <c r="H48" s="71"/>
      <c r="I48" s="72"/>
    </row>
    <row r="49" spans="1:9" ht="12.75" customHeight="1" x14ac:dyDescent="0.35">
      <c r="A49" s="54" t="s">
        <v>53</v>
      </c>
      <c r="B49" s="55"/>
      <c r="C49" s="55"/>
      <c r="D49" s="55"/>
      <c r="E49" s="55"/>
      <c r="F49" s="55"/>
      <c r="G49" s="55"/>
      <c r="H49" s="55"/>
      <c r="I49" s="55"/>
    </row>
    <row r="50" spans="1:9" x14ac:dyDescent="0.35">
      <c r="A50" s="56"/>
      <c r="B50" s="56"/>
      <c r="C50" s="56"/>
      <c r="D50" s="56"/>
      <c r="E50" s="56"/>
      <c r="F50" s="56"/>
      <c r="G50" s="56"/>
      <c r="H50" s="56"/>
      <c r="I50" s="56"/>
    </row>
    <row r="51" spans="1:9" x14ac:dyDescent="0.35">
      <c r="A51" s="57"/>
      <c r="B51" s="57"/>
      <c r="C51" s="57"/>
      <c r="D51" s="57"/>
      <c r="E51" s="57"/>
      <c r="F51" s="57"/>
      <c r="G51" s="57"/>
      <c r="H51" s="57"/>
      <c r="I51" s="57"/>
    </row>
    <row r="52" spans="1:9" x14ac:dyDescent="0.35">
      <c r="A52" s="52"/>
      <c r="B52" s="52"/>
      <c r="C52" s="52"/>
      <c r="D52" s="52"/>
      <c r="E52" s="52"/>
      <c r="F52" s="52"/>
      <c r="G52" s="52"/>
      <c r="H52" s="52"/>
      <c r="I52" s="52"/>
    </row>
    <row r="53" spans="1:9" ht="17.25" customHeight="1" x14ac:dyDescent="0.35"/>
    <row r="54" spans="1:9" ht="17.25" customHeight="1" x14ac:dyDescent="0.35"/>
    <row r="55" spans="1:9" ht="13.5" customHeight="1" x14ac:dyDescent="0.35"/>
    <row r="56" spans="1:9" ht="12.75" customHeight="1" x14ac:dyDescent="0.35"/>
    <row r="59" spans="1:9" ht="12.75" customHeight="1" x14ac:dyDescent="0.35"/>
    <row r="62" spans="1:9" ht="12.75" customHeight="1" x14ac:dyDescent="0.35"/>
    <row r="65" ht="12.75" customHeight="1" x14ac:dyDescent="0.35"/>
    <row r="68" ht="12.75" customHeight="1" x14ac:dyDescent="0.35"/>
    <row r="71" ht="12.75" customHeight="1" x14ac:dyDescent="0.35"/>
    <row r="74" ht="12.75" customHeight="1" x14ac:dyDescent="0.35"/>
    <row r="77" ht="12.75" customHeight="1" x14ac:dyDescent="0.35"/>
    <row r="80" ht="12.75" customHeight="1" x14ac:dyDescent="0.35"/>
    <row r="83" ht="12.75" customHeight="1" x14ac:dyDescent="0.35"/>
    <row r="86" ht="12.75" customHeight="1" x14ac:dyDescent="0.35"/>
    <row r="88" ht="12.75" customHeight="1" x14ac:dyDescent="0.35"/>
    <row r="89" ht="13.5" customHeight="1" x14ac:dyDescent="0.35"/>
    <row r="92" ht="12.75" customHeight="1" x14ac:dyDescent="0.35"/>
    <row r="101" ht="12.75" customHeight="1" x14ac:dyDescent="0.35"/>
    <row r="105" ht="12.75" customHeight="1" x14ac:dyDescent="0.35"/>
    <row r="106" ht="12.75" customHeight="1" x14ac:dyDescent="0.35"/>
    <row r="107" ht="13.5" customHeight="1" x14ac:dyDescent="0.35"/>
    <row r="108" ht="14.25" customHeight="1" x14ac:dyDescent="0.35"/>
    <row r="109" ht="15.75" customHeight="1" x14ac:dyDescent="0.35"/>
    <row r="110" ht="12.75" customHeight="1" x14ac:dyDescent="0.35"/>
    <row r="113" ht="12.75" customHeight="1" x14ac:dyDescent="0.35"/>
    <row r="116" ht="12.75" customHeight="1" x14ac:dyDescent="0.35"/>
    <row r="119" ht="12.75" customHeight="1" x14ac:dyDescent="0.35"/>
    <row r="122" ht="12.75" customHeight="1" x14ac:dyDescent="0.35"/>
    <row r="125" ht="12.75" customHeight="1" x14ac:dyDescent="0.35"/>
    <row r="128" ht="12.75" customHeight="1" x14ac:dyDescent="0.35"/>
    <row r="131" ht="12.75" customHeight="1" x14ac:dyDescent="0.35"/>
    <row r="134" ht="12.75" customHeight="1" x14ac:dyDescent="0.35"/>
    <row r="137" ht="12.75" customHeight="1" x14ac:dyDescent="0.35"/>
    <row r="140" ht="12.75" customHeight="1" x14ac:dyDescent="0.35"/>
    <row r="143" ht="12.75" customHeight="1" x14ac:dyDescent="0.35"/>
    <row r="146" ht="12.75" customHeight="1" x14ac:dyDescent="0.35"/>
    <row r="149" ht="12.75" customHeight="1" x14ac:dyDescent="0.35"/>
    <row r="152" ht="12.75" customHeight="1" x14ac:dyDescent="0.35"/>
    <row r="153" ht="12.75" customHeight="1" x14ac:dyDescent="0.35"/>
    <row r="156" ht="12.75" customHeight="1" x14ac:dyDescent="0.35"/>
    <row r="157" ht="13.5" customHeight="1" x14ac:dyDescent="0.35"/>
    <row r="158" ht="12.75" customHeight="1" x14ac:dyDescent="0.35"/>
    <row r="159" ht="13.5" customHeight="1" x14ac:dyDescent="0.35"/>
    <row r="160" ht="14.25" customHeight="1" x14ac:dyDescent="0.35"/>
    <row r="161" ht="15.75" customHeight="1" x14ac:dyDescent="0.35"/>
    <row r="162" ht="12.75" customHeight="1" x14ac:dyDescent="0.35"/>
    <row r="165" ht="12.75" customHeight="1" x14ac:dyDescent="0.35"/>
    <row r="168" ht="12.75" customHeight="1" x14ac:dyDescent="0.35"/>
    <row r="171" ht="12.75" customHeight="1" x14ac:dyDescent="0.35"/>
    <row r="174" ht="12.75" customHeight="1" x14ac:dyDescent="0.35"/>
    <row r="177" ht="12.75" customHeight="1" x14ac:dyDescent="0.35"/>
    <row r="180" ht="12.75" customHeight="1" x14ac:dyDescent="0.35"/>
    <row r="183" ht="12.75" customHeight="1" x14ac:dyDescent="0.35"/>
    <row r="186" ht="12.75" customHeight="1" x14ac:dyDescent="0.35"/>
    <row r="189" ht="12.75" customHeight="1" x14ac:dyDescent="0.35"/>
    <row r="192" ht="12.75" customHeight="1" x14ac:dyDescent="0.35"/>
    <row r="195" ht="12.75" customHeight="1" x14ac:dyDescent="0.35"/>
    <row r="198" ht="12.75" customHeight="1" x14ac:dyDescent="0.35"/>
    <row r="201" ht="12.75" customHeight="1" x14ac:dyDescent="0.35"/>
    <row r="204" ht="12.75" customHeight="1" x14ac:dyDescent="0.35"/>
    <row r="205" ht="12.75" customHeight="1" x14ac:dyDescent="0.35"/>
    <row r="207" ht="12.75" customHeight="1" x14ac:dyDescent="0.35"/>
    <row r="208" ht="13.5" customHeight="1" x14ac:dyDescent="0.35"/>
    <row r="210" ht="12.75" customHeight="1" x14ac:dyDescent="0.35"/>
    <row r="211" ht="13.5" customHeight="1" x14ac:dyDescent="0.35"/>
    <row r="213" ht="12.75" customHeight="1" x14ac:dyDescent="0.35"/>
    <row r="214" ht="13.5" customHeight="1" x14ac:dyDescent="0.35"/>
    <row r="257" ht="12.75" customHeight="1" x14ac:dyDescent="0.35"/>
    <row r="258" ht="12.75" customHeight="1" x14ac:dyDescent="0.35"/>
    <row r="259" ht="13.5" customHeight="1" x14ac:dyDescent="0.35"/>
    <row r="262" ht="12.75" customHeight="1" x14ac:dyDescent="0.35"/>
    <row r="263" ht="13.5" customHeight="1" x14ac:dyDescent="0.35"/>
    <row r="264" ht="12.75" customHeight="1" x14ac:dyDescent="0.35"/>
    <row r="265" ht="13.5" customHeight="1" x14ac:dyDescent="0.35"/>
    <row r="309" ht="12.75" customHeight="1" x14ac:dyDescent="0.35"/>
    <row r="314" ht="12.75" customHeight="1" x14ac:dyDescent="0.35"/>
    <row r="315" ht="13.5" customHeight="1" x14ac:dyDescent="0.35"/>
    <row r="316" ht="12.75" customHeight="1" x14ac:dyDescent="0.35"/>
    <row r="317" ht="13.5" customHeight="1" x14ac:dyDescent="0.35"/>
    <row r="361" ht="12.75" customHeight="1" x14ac:dyDescent="0.35"/>
    <row r="366" ht="12.75" customHeight="1" x14ac:dyDescent="0.35"/>
    <row r="367" ht="13.5" customHeight="1" x14ac:dyDescent="0.35"/>
    <row r="413" ht="12.75" customHeight="1" x14ac:dyDescent="0.35"/>
    <row r="418" ht="12.75" customHeight="1" x14ac:dyDescent="0.35"/>
    <row r="419" ht="13.5" customHeight="1" x14ac:dyDescent="0.35"/>
    <row r="465" ht="12.75" customHeight="1" x14ac:dyDescent="0.35"/>
    <row r="470" ht="12.75" customHeight="1" x14ac:dyDescent="0.35"/>
    <row r="471" ht="13.5" customHeight="1" x14ac:dyDescent="0.35"/>
    <row r="517" ht="12.75" customHeight="1" x14ac:dyDescent="0.35"/>
    <row r="522" ht="12.75" customHeight="1" x14ac:dyDescent="0.35"/>
    <row r="523" ht="13.5" customHeight="1" x14ac:dyDescent="0.35"/>
    <row r="569" ht="12.75" customHeight="1" x14ac:dyDescent="0.35"/>
    <row r="574" ht="12.75" customHeight="1" x14ac:dyDescent="0.35"/>
    <row r="575" ht="13.5" customHeight="1" x14ac:dyDescent="0.35"/>
    <row r="621" ht="12.75" customHeight="1" x14ac:dyDescent="0.35"/>
  </sheetData>
  <mergeCells count="49">
    <mergeCell ref="F4:F8"/>
    <mergeCell ref="G4:I8"/>
    <mergeCell ref="A8:E8"/>
    <mergeCell ref="A2:I2"/>
    <mergeCell ref="A3:B3"/>
    <mergeCell ref="C3:E3"/>
    <mergeCell ref="G3:I3"/>
    <mergeCell ref="A4:B4"/>
    <mergeCell ref="C4:E4"/>
    <mergeCell ref="A5:B5"/>
    <mergeCell ref="C5:E5"/>
    <mergeCell ref="A6:B6"/>
    <mergeCell ref="C6:E6"/>
    <mergeCell ref="A7:B7"/>
    <mergeCell ref="C7:E7"/>
    <mergeCell ref="H10:I10"/>
    <mergeCell ref="C11:E11"/>
    <mergeCell ref="F11:I11"/>
    <mergeCell ref="D9:E9"/>
    <mergeCell ref="F9:G9"/>
    <mergeCell ref="H9:I9"/>
    <mergeCell ref="F43:I45"/>
    <mergeCell ref="A12:B12"/>
    <mergeCell ref="D12:E12"/>
    <mergeCell ref="F12:I12"/>
    <mergeCell ref="A13:B15"/>
    <mergeCell ref="F13:I15"/>
    <mergeCell ref="A16:B18"/>
    <mergeCell ref="F16:I18"/>
    <mergeCell ref="A19:B21"/>
    <mergeCell ref="F19:I21"/>
    <mergeCell ref="A22:B24"/>
    <mergeCell ref="F22:I24"/>
    <mergeCell ref="A49:I51"/>
    <mergeCell ref="A25:B27"/>
    <mergeCell ref="F25:I27"/>
    <mergeCell ref="A28:B30"/>
    <mergeCell ref="F28:I30"/>
    <mergeCell ref="A46:B48"/>
    <mergeCell ref="F46:I48"/>
    <mergeCell ref="A31:B33"/>
    <mergeCell ref="F31:I33"/>
    <mergeCell ref="A34:B36"/>
    <mergeCell ref="F34:I36"/>
    <mergeCell ref="A37:B39"/>
    <mergeCell ref="F37:I39"/>
    <mergeCell ref="A40:B42"/>
    <mergeCell ref="F40:I42"/>
    <mergeCell ref="A43:B45"/>
  </mergeCells>
  <pageMargins left="0.7" right="0.7" top="0.75" bottom="0.75" header="0.3" footer="0.3"/>
  <pageSetup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E37" sqref="E37"/>
    </sheetView>
  </sheetViews>
  <sheetFormatPr defaultRowHeight="14.5" x14ac:dyDescent="0.3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sqref="A1:XFD104857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Pivot</vt:lpstr>
      <vt:lpstr>Summary</vt:lpstr>
      <vt:lpstr>Qcount</vt:lpstr>
      <vt:lpstr>Filters</vt:lpstr>
      <vt:lpstr>Spread</vt:lpstr>
      <vt:lpstr>HD</vt:lpstr>
      <vt:lpstr>Pivot!Print_Area</vt:lpstr>
    </vt:vector>
  </TitlesOfParts>
  <Company>U.S. 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lauser</dc:creator>
  <cp:lastModifiedBy>Wood, Joe</cp:lastModifiedBy>
  <cp:lastPrinted>2024-03-27T14:56:00Z</cp:lastPrinted>
  <dcterms:created xsi:type="dcterms:W3CDTF">2023-05-03T13:30:29Z</dcterms:created>
  <dcterms:modified xsi:type="dcterms:W3CDTF">2024-04-01T21:30:33Z</dcterms:modified>
</cp:coreProperties>
</file>