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ILT lamp tests/newer MDI tests brushed vs milled vs Bg per cm2/"/>
    </mc:Choice>
  </mc:AlternateContent>
  <xr:revisionPtr revIDLastSave="0" documentId="8_{6E31DE6C-C7AF-4D57-B328-C30CBC6AC4B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  <sheet name="Sheet1" sheetId="7" r:id="rId7"/>
  </sheets>
  <calcPr calcId="191029"/>
  <pivotCaches>
    <pivotCache cacheId="2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J19" i="3"/>
  <c r="J13" i="3"/>
  <c r="E73" i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E9" i="1"/>
  <c r="E13" i="2"/>
  <c r="E16" i="2"/>
  <c r="E17" i="2"/>
  <c r="E15" i="2"/>
  <c r="E14" i="2"/>
  <c r="E3" i="2"/>
  <c r="E12" i="2"/>
  <c r="E19" i="2"/>
  <c r="E10" i="2"/>
  <c r="E18" i="2"/>
  <c r="E8" i="2"/>
  <c r="E11" i="2"/>
  <c r="E9" i="2"/>
  <c r="E4" i="2"/>
  <c r="E2" i="2"/>
  <c r="E5" i="2"/>
  <c r="E20" i="2"/>
  <c r="E7" i="2"/>
  <c r="E6" i="2"/>
  <c r="G12" i="4" l="1"/>
  <c r="F12" i="4"/>
  <c r="G11" i="4"/>
  <c r="F11" i="4"/>
  <c r="G2" i="2" l="1"/>
  <c r="H2" i="2" l="1"/>
  <c r="I2" i="2"/>
  <c r="J2" i="2" s="1"/>
  <c r="G12" i="2"/>
  <c r="G4" i="2"/>
  <c r="G20" i="2"/>
  <c r="G11" i="2"/>
  <c r="G14" i="2"/>
  <c r="G5" i="2"/>
  <c r="G19" i="2"/>
  <c r="G10" i="2"/>
  <c r="G9" i="2"/>
  <c r="G16" i="2"/>
  <c r="G8" i="2"/>
  <c r="G17" i="2"/>
  <c r="G15" i="2"/>
  <c r="G7" i="2"/>
  <c r="G6" i="2"/>
  <c r="G3" i="2"/>
  <c r="G13" i="2"/>
  <c r="G18" i="2"/>
  <c r="H5" i="2" l="1"/>
  <c r="I5" i="2"/>
  <c r="J5" i="2" s="1"/>
  <c r="H15" i="2"/>
  <c r="I15" i="2"/>
  <c r="J15" i="2" s="1"/>
  <c r="H14" i="2"/>
  <c r="I14" i="2"/>
  <c r="J14" i="2" s="1"/>
  <c r="H17" i="2"/>
  <c r="I17" i="2"/>
  <c r="J17" i="2" s="1"/>
  <c r="H11" i="2"/>
  <c r="I11" i="2"/>
  <c r="J11" i="2" s="1"/>
  <c r="H6" i="2"/>
  <c r="I6" i="2"/>
  <c r="J6" i="2" s="1"/>
  <c r="H8" i="2"/>
  <c r="I8" i="2"/>
  <c r="J8" i="2" s="1"/>
  <c r="H18" i="2"/>
  <c r="I18" i="2"/>
  <c r="J18" i="2" s="1"/>
  <c r="H16" i="2"/>
  <c r="I16" i="2"/>
  <c r="J16" i="2" s="1"/>
  <c r="H4" i="2"/>
  <c r="I4" i="2"/>
  <c r="J4" i="2" s="1"/>
  <c r="H19" i="2"/>
  <c r="I19" i="2"/>
  <c r="J19" i="2" s="1"/>
  <c r="H20" i="2"/>
  <c r="I20" i="2"/>
  <c r="J20" i="2" s="1"/>
  <c r="H13" i="2"/>
  <c r="I13" i="2"/>
  <c r="J13" i="2" s="1"/>
  <c r="H9" i="2"/>
  <c r="I9" i="2"/>
  <c r="J9" i="2" s="1"/>
  <c r="H12" i="2"/>
  <c r="I12" i="2"/>
  <c r="J12" i="2" s="1"/>
  <c r="H7" i="2"/>
  <c r="I7" i="2"/>
  <c r="J7" i="2" s="1"/>
  <c r="H3" i="2"/>
  <c r="I3" i="2"/>
  <c r="J3" i="2" s="1"/>
  <c r="H10" i="2"/>
  <c r="I10" i="2"/>
  <c r="J10" i="2" s="1"/>
  <c r="L18" i="2" l="1"/>
  <c r="K18" i="2"/>
  <c r="L12" i="2"/>
  <c r="K12" i="2"/>
  <c r="L9" i="2"/>
  <c r="K9" i="2"/>
</calcChain>
</file>

<file path=xl/sharedStrings.xml><?xml version="1.0" encoding="utf-8"?>
<sst xmlns="http://schemas.openxmlformats.org/spreadsheetml/2006/main" count="247" uniqueCount="94">
  <si>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</si>
  <si>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</si>
  <si>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</si>
  <si>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</si>
  <si>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</si>
  <si>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</si>
  <si>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</si>
  <si>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</si>
  <si>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4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</si>
  <si>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</si>
  <si>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</si>
  <si>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</si>
  <si>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</si>
  <si>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</si>
  <si>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</si>
  <si>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</si>
  <si>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</si>
  <si>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</si>
  <si>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</si>
  <si>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</si>
  <si>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</si>
  <si>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</si>
  <si>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</si>
  <si>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</si>
  <si>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18 mm SEM Stub</t>
  </si>
  <si>
    <t>Serial Dilution/Plating Results Sheet</t>
  </si>
  <si>
    <t>Test Information</t>
  </si>
  <si>
    <t>EPA Project No.</t>
  </si>
  <si>
    <t>Test Date</t>
  </si>
  <si>
    <t>Analyst Name</t>
  </si>
  <si>
    <t>Abdel-Hady/Aslett/Ford/Monge/Sandoval/Viola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</si>
  <si>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</si>
  <si>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</si>
  <si>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</si>
  <si>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</si>
  <si>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</si>
  <si>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</si>
  <si>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</si>
  <si>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</si>
  <si>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Date Counted</t>
  </si>
  <si>
    <t>Volume Plated:</t>
  </si>
  <si>
    <t>Extraction Volume:</t>
  </si>
  <si>
    <t>Comments</t>
  </si>
  <si>
    <t>CFU/mL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</si>
  <si>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</si>
  <si>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</si>
  <si>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</si>
  <si>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</si>
  <si>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</si>
  <si>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</si>
  <si>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</si>
  <si>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% RSD</t>
  </si>
  <si>
    <t>--- Average ---</t>
  </si>
  <si>
    <t>Page 1 of</t>
  </si>
  <si>
    <t>TO-144</t>
  </si>
  <si>
    <t>35°C</t>
  </si>
  <si>
    <t>varies</t>
  </si>
  <si>
    <t>Filter plates</t>
  </si>
  <si>
    <t xml:space="preserve">  Pall Filters #4852</t>
  </si>
  <si>
    <t>Colony Count</t>
  </si>
  <si>
    <t>Volume Plated (mL)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</si>
  <si>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</si>
  <si>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</si>
  <si>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 xml:space="preserve">18 mm Brushed Stainless Steel </t>
  </si>
  <si>
    <t>144-BRSS-N-01</t>
  </si>
  <si>
    <t>144-BRSS-2H-PB-01</t>
  </si>
  <si>
    <t>144-BRSS-4H-PB-01</t>
  </si>
  <si>
    <t>TSA only</t>
  </si>
  <si>
    <t>Mariela Monge</t>
  </si>
  <si>
    <t>144-MDI-E6-Bg-BRSS-4H-TS-01</t>
  </si>
  <si>
    <t>144-MDI-E6-Bg-BRSS-4H-TS-02</t>
  </si>
  <si>
    <t>144-MDI-E6-Bg-BRSS-4H-TS-03</t>
  </si>
  <si>
    <t>144-MDI-E6-Bg-BRSS-2H-PC-01</t>
  </si>
  <si>
    <t>144-MDI-E6-Bg-BRSS-2H-PC-02</t>
  </si>
  <si>
    <t>144-MDI-E6-Bg-BRSS-2H-PC-03</t>
  </si>
  <si>
    <t>144-MDI-E6-Bg-BRSS-2H-TS-01</t>
  </si>
  <si>
    <t>144-MDI-E6-Bg-BRSS-2H-TS-02</t>
  </si>
  <si>
    <t>144-MDI-E6-Bg-BRSS-2H-TS-03</t>
  </si>
  <si>
    <t>144-MDI-E6-Bg-BRSS-4H-PC-01</t>
  </si>
  <si>
    <t>144-MDI-E6-Bg-BRSS-4H-PC-02</t>
  </si>
  <si>
    <t>144-MDI-E6-Bg-BRSS-4H-PC-03</t>
  </si>
  <si>
    <t>QC Lab Blank</t>
  </si>
  <si>
    <t>E6 Bg MDI Deposition UV-C Exposure 2- and 4-hours (Brushed Stainless Steel)</t>
  </si>
  <si>
    <t>Josh Viola</t>
  </si>
  <si>
    <t>Bg</t>
  </si>
  <si>
    <t>Sterile DI Water</t>
  </si>
  <si>
    <t>144-MDI-E6-Bg-SEM-IC-01</t>
  </si>
  <si>
    <t>144-MDI-E6-Bg-SEM-IC-02</t>
  </si>
  <si>
    <t>144-MDI-E6-Bg-SEM-IC-03</t>
  </si>
  <si>
    <t>144-MDI-E6-Bg-SEM-IC-04</t>
  </si>
  <si>
    <t>CFU/cm2</t>
  </si>
  <si>
    <t>log CFU/cm2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</si>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</sst>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0" fontId="0" fillId="4" borderId="0" xfId="0" applyFill="1" applyAlignment="1">
      <alignment horizontal="left" indent="1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2" fontId="0" fillId="4" borderId="0" xfId="0" applyNumberFormat="1" applyFill="1" applyAlignment="1">
      <alignment horizontal="center"/>
    </xf>
    <xf numFmtId="0" fontId="5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0" fillId="5" borderId="0" xfId="0" applyFill="1"/>
    <xf numFmtId="14" fontId="0" fillId="0" borderId="0" xfId="0" applyNumberFormat="1"/>
    <xf numFmtId="14" fontId="8" fillId="6" borderId="1" xfId="0" applyNumberFormat="1" applyFont="1" applyFill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1" fillId="5" borderId="8" xfId="0" applyFont="1" applyFill="1" applyBorder="1" applyAlignment="1">
      <alignment vertical="center" wrapText="1"/>
    </xf>
    <xf numFmtId="166" fontId="8" fillId="6" borderId="13" xfId="0" applyNumberFormat="1" applyFont="1" applyFill="1" applyBorder="1" applyAlignment="1">
      <alignment horizontal="center" wrapText="1"/>
    </xf>
    <xf numFmtId="1" fontId="0" fillId="0" borderId="1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1" fillId="6" borderId="1" xfId="0" applyFont="1" applyFill="1" applyBorder="1"/>
    <xf numFmtId="10" fontId="0" fillId="0" borderId="0" xfId="0" applyNumberFormat="1"/>
    <xf numFmtId="0" fontId="8" fillId="0" borderId="0" xfId="0" applyFont="1"/>
    <xf numFmtId="0" fontId="8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6" fillId="6" borderId="13" xfId="0" applyNumberFormat="1" applyFont="1" applyFill="1" applyBorder="1" applyAlignment="1">
      <alignment horizontal="center" shrinkToFit="1"/>
    </xf>
    <xf numFmtId="0" fontId="5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6" xfId="0" applyFont="1" applyFill="1" applyBorder="1"/>
    <xf numFmtId="0" fontId="4" fillId="6" borderId="1" xfId="0" applyFont="1" applyFill="1" applyBorder="1" applyAlignment="1">
      <alignment horizontal="center"/>
    </xf>
    <xf numFmtId="0" fontId="9" fillId="0" borderId="16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" fillId="0" borderId="10" xfId="0" applyFont="1" applyBorder="1"/>
    <xf numFmtId="0" fontId="1" fillId="0" borderId="10" xfId="0" applyFont="1" applyBorder="1" applyAlignment="1">
      <alignment wrapText="1"/>
    </xf>
    <xf numFmtId="165" fontId="0" fillId="0" borderId="0" xfId="0" applyNumberFormat="1"/>
  </cellXfs>
  <cellStyles count="1">
    <cellStyle name="Normal" xfId="0" builtinId="0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ge, Mariela" refreshedDate="45309.527479861114" createdVersion="3" refreshedVersion="8" minRefreshableVersion="3" recordCount="19" xr:uid="{00000000-000A-0000-FFFF-FFFF00000000}">
  <cacheSource type="worksheet">
    <worksheetSource ref="A1:H20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 u="1"/>
      </sharedItems>
    </cacheField>
    <cacheField name="Time Point" numFmtId="0">
      <sharedItems count="3">
        <s v="N/A"/>
        <s v="2 Hour"/>
        <s v="4 Hour"/>
      </sharedItems>
    </cacheField>
    <cacheField name="CFU/ml" numFmtId="11">
      <sharedItems containsSemiMixedTypes="0" containsString="0" containsNumber="1" minValue="0.1" maxValue="95780"/>
    </cacheField>
    <cacheField name="Sample Volume" numFmtId="0">
      <sharedItems containsSemiMixedTypes="0" containsString="0" containsNumber="1" containsInteger="1" minValue="10" maxValue="10"/>
    </cacheField>
    <cacheField name="CFU/Sample" numFmtId="165">
      <sharedItems containsSemiMixedTypes="0" containsString="0" containsNumber="1" minValue="1" maxValue="957800"/>
    </cacheField>
    <cacheField name="Log CFU/Sample" numFmtId="164">
      <sharedItems containsSemiMixedTypes="0" containsString="0" containsNumber="1" minValue="0" maxValue="5.9812748327065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144-BRSS-N-01"/>
    <s v="18 mm Brushed Stainless Steel "/>
    <x v="0"/>
    <x v="0"/>
    <n v="0.10638297872340426"/>
    <n v="10"/>
    <n v="1.0638297872340425"/>
    <n v="2.6872146400301333E-2"/>
  </r>
  <r>
    <s v="144-BRSS-2H-PB-01"/>
    <s v="18 mm Brushed Stainless Steel "/>
    <x v="1"/>
    <x v="1"/>
    <n v="0.1"/>
    <n v="10"/>
    <n v="1"/>
    <n v="0"/>
  </r>
  <r>
    <s v="144-BRSS-4H-PB-01"/>
    <s v="18 mm Brushed Stainless Steel "/>
    <x v="1"/>
    <x v="2"/>
    <n v="0.1111111111111111"/>
    <n v="10"/>
    <n v="1.1111111111111112"/>
    <n v="4.5757490560675143E-2"/>
  </r>
  <r>
    <s v="144-MDI-E6-Bg-SEM-IC-01"/>
    <s v="18 mm SEM Stub"/>
    <x v="2"/>
    <x v="0"/>
    <n v="62130"/>
    <n v="10"/>
    <n v="621300"/>
    <n v="5.7933013536131153"/>
  </r>
  <r>
    <s v="144-MDI-E6-Bg-SEM-IC-02"/>
    <s v="18 mm SEM Stub"/>
    <x v="2"/>
    <x v="0"/>
    <n v="80580"/>
    <n v="10"/>
    <n v="805800"/>
    <n v="5.9062272630523589"/>
  </r>
  <r>
    <s v="144-MDI-E6-Bg-SEM-IC-03"/>
    <s v="18 mm SEM Stub"/>
    <x v="2"/>
    <x v="0"/>
    <n v="88760"/>
    <n v="10"/>
    <n v="887600"/>
    <n v="5.9482172935599706"/>
  </r>
  <r>
    <s v="144-MDI-E6-Bg-SEM-IC-04"/>
    <s v="18 mm SEM Stub"/>
    <x v="2"/>
    <x v="0"/>
    <n v="89790"/>
    <n v="10"/>
    <n v="897900"/>
    <n v="5.9532279715598539"/>
  </r>
  <r>
    <s v="144-MDI-E6-Bg-BRSS-2H-PC-01"/>
    <s v="18 mm Brushed Stainless Steel "/>
    <x v="3"/>
    <x v="1"/>
    <n v="66070"/>
    <n v="10"/>
    <n v="660700"/>
    <n v="5.8200043068083183"/>
  </r>
  <r>
    <s v="144-MDI-E6-Bg-BRSS-2H-PC-02"/>
    <s v="18 mm Brushed Stainless Steel "/>
    <x v="3"/>
    <x v="1"/>
    <n v="95780"/>
    <n v="10"/>
    <n v="957800"/>
    <n v="5.981274832706589"/>
  </r>
  <r>
    <s v="144-MDI-E6-Bg-BRSS-2H-PC-03"/>
    <s v="18 mm Brushed Stainless Steel "/>
    <x v="3"/>
    <x v="1"/>
    <n v="89150"/>
    <n v="10"/>
    <n v="891500"/>
    <n v="5.9501213475113737"/>
  </r>
  <r>
    <s v="144-MDI-E6-Bg-BRSS-2H-TS-01"/>
    <s v="18 mm Brushed Stainless Steel "/>
    <x v="4"/>
    <x v="1"/>
    <n v="3579"/>
    <n v="10"/>
    <n v="35790"/>
    <n v="4.5537616983900042"/>
  </r>
  <r>
    <s v="144-MDI-E6-Bg-BRSS-2H-TS-02"/>
    <s v="18 mm Brushed Stainless Steel "/>
    <x v="4"/>
    <x v="1"/>
    <n v="3296"/>
    <n v="10"/>
    <n v="32960"/>
    <n v="4.5179872030250783"/>
  </r>
  <r>
    <s v="144-MDI-E6-Bg-BRSS-2H-TS-03"/>
    <s v="18 mm Brushed Stainless Steel "/>
    <x v="4"/>
    <x v="1"/>
    <n v="5884"/>
    <n v="10"/>
    <n v="58840"/>
    <n v="4.7696726640554923"/>
  </r>
  <r>
    <s v="144-MDI-E6-Bg-BRSS-4H-PC-01"/>
    <s v="18 mm Brushed Stainless Steel "/>
    <x v="3"/>
    <x v="2"/>
    <n v="58840"/>
    <n v="10"/>
    <n v="588400"/>
    <n v="5.7696726640554923"/>
  </r>
  <r>
    <s v="144-MDI-E6-Bg-BRSS-4H-PC-02"/>
    <s v="18 mm Brushed Stainless Steel "/>
    <x v="3"/>
    <x v="2"/>
    <n v="82550"/>
    <n v="10"/>
    <n v="825500"/>
    <n v="5.916717077598812"/>
  </r>
  <r>
    <s v="144-MDI-E6-Bg-BRSS-4H-PC-03"/>
    <s v="18 mm Brushed Stainless Steel "/>
    <x v="3"/>
    <x v="2"/>
    <n v="80160"/>
    <n v="10"/>
    <n v="801600"/>
    <n v="5.9039577085231709"/>
  </r>
  <r>
    <s v="144-MDI-E6-Bg-BRSS-4H-TS-01"/>
    <s v="18 mm Brushed Stainless Steel "/>
    <x v="4"/>
    <x v="2"/>
    <n v="3344"/>
    <n v="10"/>
    <n v="33440"/>
    <n v="4.5242662687669783"/>
  </r>
  <r>
    <s v="144-MDI-E6-Bg-BRSS-4H-TS-02"/>
    <s v="18 mm Brushed Stainless Steel "/>
    <x v="4"/>
    <x v="2"/>
    <n v="6345"/>
    <n v="10"/>
    <n v="63450"/>
    <n v="4.8024316264307236"/>
  </r>
  <r>
    <s v="144-MDI-E6-Bg-BRSS-4H-TS-03"/>
    <s v="18 mm Brushed Stainless Steel "/>
    <x v="4"/>
    <x v="2"/>
    <n v="5857"/>
    <n v="10"/>
    <n v="58570"/>
    <n v="4.76767522402796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 " updatedVersion="8" minRefreshableVersion="3" useAutoFormatting="1" rowGrandTotals="0" colGrandTotals="0" itemPrintTitles="1" createdVersion="8" indent="0" outline="1" outlineData="1" multipleFieldFilters="0" rowHeaderCaption=" ">
  <location ref="A3:E17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m="1" x="5"/>
        <item x="2"/>
        <item x="3"/>
        <item x="4"/>
        <item x="1"/>
        <item x="0"/>
      </items>
    </pivotField>
    <pivotField axis="axisRow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3">
    <i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9">
    <format dxfId="2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7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6">
      <pivotArea field="2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3">
      <pivotArea collapsedLevelsAreSubtotals="1" fieldPosition="0">
        <references count="1">
          <reference field="2" count="1">
            <x v="2"/>
          </reference>
        </references>
      </pivotArea>
    </format>
    <format dxfId="22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21">
      <pivotArea collapsedLevelsAreSubtotals="1" fieldPosition="0">
        <references count="1">
          <reference field="2" count="1">
            <x v="3"/>
          </reference>
        </references>
      </pivotArea>
    </format>
    <format dxfId="20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9">
      <pivotArea collapsedLevelsAreSubtotals="1" fieldPosition="0">
        <references count="1">
          <reference field="2" count="1">
            <x v="4"/>
          </reference>
        </references>
      </pivotArea>
    </format>
    <format dxfId="1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7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5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4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1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0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8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7">
      <pivotArea collapsedLevelsAreSubtotals="1" fieldPosition="0">
        <references count="1">
          <reference field="2" count="1">
            <x v="4"/>
          </reference>
        </references>
      </pivotArea>
    </format>
    <format dxfId="6">
      <pivotArea collapsedLevelsAreSubtotals="1" fieldPosition="0">
        <references count="1">
          <reference field="2" count="1">
            <x v="5"/>
          </reference>
        </references>
      </pivotArea>
    </format>
    <format dxfId="5">
      <pivotArea dataOnly="0" labelOnly="1" fieldPosition="0">
        <references count="1">
          <reference field="2" count="2">
            <x v="4"/>
            <x v="5"/>
          </reference>
        </references>
      </pivotArea>
    </format>
    <format dxfId="4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3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0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zoomScaleNormal="100" workbookViewId="0">
      <selection activeCell="A3" sqref="A3:G19"/>
    </sheetView>
  </sheetViews>
  <sheetFormatPr defaultRowHeight="14.5" x14ac:dyDescent="0.35"/>
  <cols>
    <col min="1" max="1" width="20.1796875" bestFit="1" customWidth="1"/>
    <col min="2" max="2" width="12" bestFit="1" customWidth="1"/>
    <col min="3" max="3" width="13.54296875" customWidth="1"/>
    <col min="4" max="5" width="12" bestFit="1" customWidth="1"/>
    <col min="6" max="6" width="12.26953125" customWidth="1"/>
    <col min="7" max="7" width="10.81640625" customWidth="1"/>
  </cols>
  <sheetData>
    <row r="3" spans="1:8" x14ac:dyDescent="0.35">
      <c r="B3" s="19" t="s">
        <v>19</v>
      </c>
      <c r="F3" s="20"/>
      <c r="G3" s="20"/>
    </row>
    <row r="4" spans="1:8" ht="43.5" x14ac:dyDescent="0.35">
      <c r="A4" s="12" t="s">
        <v>19</v>
      </c>
      <c r="B4" s="17" t="s">
        <v>13</v>
      </c>
      <c r="C4" s="17" t="s">
        <v>17</v>
      </c>
      <c r="D4" s="17" t="s">
        <v>14</v>
      </c>
      <c r="E4" s="17" t="s">
        <v>18</v>
      </c>
      <c r="F4" s="18" t="s">
        <v>20</v>
      </c>
      <c r="G4" s="18" t="s">
        <v>21</v>
      </c>
    </row>
    <row r="5" spans="1:8" x14ac:dyDescent="0.35">
      <c r="A5" s="9" t="s">
        <v>15</v>
      </c>
      <c r="B5" s="13"/>
      <c r="C5" s="13"/>
      <c r="D5" s="14"/>
      <c r="E5" s="14"/>
      <c r="F5" s="21"/>
      <c r="G5" s="21"/>
    </row>
    <row r="6" spans="1:8" x14ac:dyDescent="0.35">
      <c r="A6" s="10" t="s">
        <v>6</v>
      </c>
      <c r="B6" s="13">
        <v>5.9002434704463251</v>
      </c>
      <c r="C6" s="13">
        <v>7.4344394967121155E-2</v>
      </c>
      <c r="D6" s="14">
        <v>803150</v>
      </c>
      <c r="E6" s="14">
        <v>128044.01586954386</v>
      </c>
      <c r="F6" s="14"/>
      <c r="G6" s="14"/>
    </row>
    <row r="7" spans="1:8" x14ac:dyDescent="0.35">
      <c r="A7" s="9" t="s">
        <v>16</v>
      </c>
      <c r="B7" s="13"/>
      <c r="C7" s="13"/>
      <c r="D7" s="14"/>
      <c r="E7" s="14"/>
      <c r="F7" s="21"/>
      <c r="G7" s="21"/>
    </row>
    <row r="8" spans="1:8" x14ac:dyDescent="0.35">
      <c r="A8" s="10" t="s">
        <v>7</v>
      </c>
      <c r="B8" s="13">
        <v>5.9171334956754267</v>
      </c>
      <c r="C8" s="13">
        <v>8.5546445907659349E-2</v>
      </c>
      <c r="D8" s="14">
        <v>836666.66666666663</v>
      </c>
      <c r="E8" s="14">
        <v>155955.51716221319</v>
      </c>
      <c r="F8" s="14"/>
      <c r="G8" s="14"/>
    </row>
    <row r="9" spans="1:8" x14ac:dyDescent="0.35">
      <c r="A9" s="10" t="s">
        <v>8</v>
      </c>
      <c r="B9" s="13">
        <v>5.8634491500591581</v>
      </c>
      <c r="C9" s="13">
        <v>8.1463012282858974E-2</v>
      </c>
      <c r="D9" s="14">
        <v>738500</v>
      </c>
      <c r="E9" s="14">
        <v>130538.53837085814</v>
      </c>
      <c r="F9" s="14"/>
      <c r="G9" s="14"/>
    </row>
    <row r="10" spans="1:8" x14ac:dyDescent="0.35">
      <c r="A10" s="9" t="s">
        <v>3</v>
      </c>
      <c r="B10" s="13"/>
      <c r="C10" s="13"/>
      <c r="D10" s="14"/>
      <c r="E10" s="14"/>
      <c r="F10" s="21"/>
      <c r="G10" s="21"/>
    </row>
    <row r="11" spans="1:8" x14ac:dyDescent="0.35">
      <c r="A11" s="24" t="s">
        <v>7</v>
      </c>
      <c r="B11" s="25">
        <v>4.6138071884901919</v>
      </c>
      <c r="C11" s="25">
        <v>0.1361634623698546</v>
      </c>
      <c r="D11" s="26">
        <v>42530</v>
      </c>
      <c r="E11" s="26">
        <v>14195.573253659044</v>
      </c>
      <c r="F11" s="29">
        <f>B8-B11</f>
        <v>1.3033263071852348</v>
      </c>
      <c r="G11" s="29">
        <f>(((C8^2)/3)+((C11^2)/3))^0.5</f>
        <v>9.28415907015437E-2</v>
      </c>
    </row>
    <row r="12" spans="1:8" x14ac:dyDescent="0.35">
      <c r="A12" s="24" t="s">
        <v>8</v>
      </c>
      <c r="B12" s="25">
        <v>4.6981243730752205</v>
      </c>
      <c r="C12" s="25">
        <v>0.15156510878907178</v>
      </c>
      <c r="D12" s="26">
        <v>51820</v>
      </c>
      <c r="E12" s="26">
        <v>16103.47478030751</v>
      </c>
      <c r="F12" s="29">
        <f>B9-B12</f>
        <v>1.1653247769839377</v>
      </c>
      <c r="G12" s="29">
        <f>(((C9^2)/3)+((C12^2)/3))^0.5</f>
        <v>9.9344861589046457E-2</v>
      </c>
    </row>
    <row r="13" spans="1:8" x14ac:dyDescent="0.35">
      <c r="A13" s="28" t="s">
        <v>2</v>
      </c>
      <c r="B13" s="25"/>
      <c r="C13" s="25"/>
      <c r="D13" s="26"/>
      <c r="E13" s="26"/>
      <c r="F13" s="27"/>
      <c r="G13" s="27"/>
    </row>
    <row r="14" spans="1:8" x14ac:dyDescent="0.35">
      <c r="A14" s="11" t="s">
        <v>7</v>
      </c>
      <c r="B14" s="15">
        <v>0</v>
      </c>
      <c r="C14" s="15" t="e">
        <v>#DIV/0!</v>
      </c>
      <c r="D14" s="16">
        <v>1</v>
      </c>
      <c r="E14" s="16" t="e">
        <v>#DIV/0!</v>
      </c>
      <c r="F14" s="26"/>
      <c r="G14" s="26"/>
      <c r="H14" s="23"/>
    </row>
    <row r="15" spans="1:8" x14ac:dyDescent="0.35">
      <c r="A15" s="11" t="s">
        <v>8</v>
      </c>
      <c r="B15" s="15">
        <v>4.5757490560675143E-2</v>
      </c>
      <c r="C15" s="15" t="e">
        <v>#DIV/0!</v>
      </c>
      <c r="D15" s="16">
        <v>1.1111111111111112</v>
      </c>
      <c r="E15" s="16" t="e">
        <v>#DIV/0!</v>
      </c>
      <c r="F15" s="26"/>
      <c r="G15" s="26"/>
    </row>
    <row r="16" spans="1:8" x14ac:dyDescent="0.35">
      <c r="A16" s="28" t="s">
        <v>23</v>
      </c>
      <c r="B16" s="25"/>
      <c r="C16" s="25"/>
      <c r="D16" s="26"/>
      <c r="E16" s="26"/>
      <c r="F16" s="27"/>
      <c r="G16" s="27"/>
    </row>
    <row r="17" spans="1:7" x14ac:dyDescent="0.35">
      <c r="A17" s="11" t="s">
        <v>6</v>
      </c>
      <c r="B17" s="15">
        <v>2.6872146400301333E-2</v>
      </c>
      <c r="C17" s="15" t="e">
        <v>#DIV/0!</v>
      </c>
      <c r="D17" s="16">
        <v>1.0638297872340425</v>
      </c>
      <c r="E17" s="16" t="e">
        <v>#DIV/0!</v>
      </c>
      <c r="F17" s="26"/>
      <c r="G17" s="26"/>
    </row>
    <row r="18" spans="1:7" x14ac:dyDescent="0.35">
      <c r="F18" s="21"/>
      <c r="G18" s="21"/>
    </row>
    <row r="19" spans="1:7" x14ac:dyDescent="0.35">
      <c r="A19" s="54" t="s">
        <v>22</v>
      </c>
      <c r="B19" s="54"/>
      <c r="C19" s="54"/>
      <c r="D19" s="54"/>
      <c r="E19" s="54"/>
    </row>
  </sheetData>
  <mergeCells count="1">
    <mergeCell ref="A19:E19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tabSelected="1" topLeftCell="B1" zoomScaleNormal="100" workbookViewId="0">
      <selection activeCell="I1" sqref="I1:L20"/>
    </sheetView>
  </sheetViews>
  <sheetFormatPr defaultRowHeight="14.5" x14ac:dyDescent="0.35"/>
  <cols>
    <col min="1" max="1" width="25.81640625" bestFit="1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7.7265625" bestFit="1" customWidth="1"/>
  </cols>
  <sheetData>
    <row r="1" spans="1:12" ht="39.5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9</v>
      </c>
      <c r="F1" s="8" t="s">
        <v>12</v>
      </c>
      <c r="G1" s="8" t="s">
        <v>10</v>
      </c>
      <c r="H1" s="8" t="s">
        <v>11</v>
      </c>
      <c r="I1" s="111" t="s">
        <v>90</v>
      </c>
      <c r="J1" s="112" t="s">
        <v>91</v>
      </c>
      <c r="K1" s="111" t="s">
        <v>92</v>
      </c>
      <c r="L1" s="111" t="s">
        <v>93</v>
      </c>
    </row>
    <row r="2" spans="1:12" x14ac:dyDescent="0.35">
      <c r="A2" s="4" t="s">
        <v>64</v>
      </c>
      <c r="B2" s="4" t="s">
        <v>63</v>
      </c>
      <c r="C2" s="4" t="s">
        <v>23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#REF!,0)),0,9,1))))</f>
        <v>0.10638297872340426</v>
      </c>
      <c r="F2" s="4">
        <v>10</v>
      </c>
      <c r="G2" s="5">
        <f ca="1">E2*F2</f>
        <v>1.0638297872340425</v>
      </c>
      <c r="H2" s="6">
        <f ca="1">LOG(G2)</f>
        <v>2.6872146400301333E-2</v>
      </c>
      <c r="I2" s="113">
        <f ca="1">G2/2.54</f>
        <v>0.41883062489529232</v>
      </c>
      <c r="J2">
        <f ca="1">LOG10(I2)</f>
        <v>-0.37796157021963672</v>
      </c>
    </row>
    <row r="3" spans="1:12" x14ac:dyDescent="0.35">
      <c r="A3" s="4" t="s">
        <v>65</v>
      </c>
      <c r="B3" s="4" t="s">
        <v>63</v>
      </c>
      <c r="C3" s="4" t="s">
        <v>2</v>
      </c>
      <c r="D3" s="4" t="s">
        <v>7</v>
      </c>
      <c r="E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#REF!,0)),0,9,1))))</f>
        <v>0.1</v>
      </c>
      <c r="F3" s="4">
        <v>10</v>
      </c>
      <c r="G3" s="5">
        <f t="shared" ref="G3:G17" ca="1" si="0">E3*F3</f>
        <v>1</v>
      </c>
      <c r="H3" s="6">
        <f t="shared" ref="H3:H4" ca="1" si="1">LOG(G3)</f>
        <v>0</v>
      </c>
      <c r="I3" s="113">
        <f t="shared" ref="I3:I19" ca="1" si="2">G3/2.54</f>
        <v>0.39370078740157477</v>
      </c>
      <c r="J3">
        <f t="shared" ref="J3:J20" ca="1" si="3">LOG10(I3)</f>
        <v>-0.40483371661993811</v>
      </c>
    </row>
    <row r="4" spans="1:12" x14ac:dyDescent="0.35">
      <c r="A4" s="4" t="s">
        <v>66</v>
      </c>
      <c r="B4" s="4" t="s">
        <v>63</v>
      </c>
      <c r="C4" s="4" t="s">
        <v>2</v>
      </c>
      <c r="D4" s="4" t="s">
        <v>8</v>
      </c>
      <c r="E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#REF!,0)),0,9,1))))</f>
        <v>0.1111111111111111</v>
      </c>
      <c r="F4" s="4">
        <v>10</v>
      </c>
      <c r="G4" s="5">
        <f t="shared" ca="1" si="0"/>
        <v>1.1111111111111112</v>
      </c>
      <c r="H4" s="6">
        <f t="shared" ca="1" si="1"/>
        <v>4.5757490560675143E-2</v>
      </c>
      <c r="I4" s="113">
        <f t="shared" ca="1" si="2"/>
        <v>0.43744531933508313</v>
      </c>
      <c r="J4">
        <f t="shared" ca="1" si="3"/>
        <v>-0.35907622605926293</v>
      </c>
    </row>
    <row r="5" spans="1:12" x14ac:dyDescent="0.35">
      <c r="A5" s="4" t="s">
        <v>86</v>
      </c>
      <c r="B5" s="4" t="s">
        <v>24</v>
      </c>
      <c r="C5" s="4" t="s">
        <v>15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62130</v>
      </c>
      <c r="F5" s="4">
        <v>10</v>
      </c>
      <c r="G5" s="5">
        <f t="shared" ca="1" si="0"/>
        <v>621300</v>
      </c>
      <c r="H5" s="6">
        <f t="shared" ref="H5:H17" ca="1" si="4">LOG(G5)</f>
        <v>5.7933013536131153</v>
      </c>
      <c r="I5" s="113">
        <f t="shared" ca="1" si="2"/>
        <v>244606.29921259842</v>
      </c>
      <c r="J5">
        <f t="shared" ca="1" si="3"/>
        <v>5.3884676369931768</v>
      </c>
    </row>
    <row r="6" spans="1:12" x14ac:dyDescent="0.35">
      <c r="A6" s="4" t="s">
        <v>87</v>
      </c>
      <c r="B6" s="4" t="s">
        <v>24</v>
      </c>
      <c r="C6" s="4" t="s">
        <v>15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80580</v>
      </c>
      <c r="F6" s="4">
        <v>10</v>
      </c>
      <c r="G6" s="5">
        <f t="shared" ca="1" si="0"/>
        <v>805800</v>
      </c>
      <c r="H6" s="6">
        <f t="shared" ca="1" si="4"/>
        <v>5.9062272630523589</v>
      </c>
      <c r="I6" s="113">
        <f t="shared" ca="1" si="2"/>
        <v>317244.09448818897</v>
      </c>
      <c r="J6">
        <f t="shared" ca="1" si="3"/>
        <v>5.5013935464324213</v>
      </c>
    </row>
    <row r="7" spans="1:12" x14ac:dyDescent="0.35">
      <c r="A7" s="4" t="s">
        <v>88</v>
      </c>
      <c r="B7" s="4" t="s">
        <v>24</v>
      </c>
      <c r="C7" s="4" t="s">
        <v>15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88760</v>
      </c>
      <c r="F7" s="4">
        <v>10</v>
      </c>
      <c r="G7" s="5">
        <f t="shared" ca="1" si="0"/>
        <v>887600</v>
      </c>
      <c r="H7" s="6">
        <f t="shared" ca="1" si="4"/>
        <v>5.9482172935599706</v>
      </c>
      <c r="I7" s="113">
        <f t="shared" ca="1" si="2"/>
        <v>349448.81889763777</v>
      </c>
      <c r="J7">
        <f t="shared" ca="1" si="3"/>
        <v>5.543383576940033</v>
      </c>
    </row>
    <row r="8" spans="1:12" x14ac:dyDescent="0.35">
      <c r="A8" s="4" t="s">
        <v>89</v>
      </c>
      <c r="B8" s="4" t="s">
        <v>24</v>
      </c>
      <c r="C8" s="4" t="s">
        <v>15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89790</v>
      </c>
      <c r="F8" s="4">
        <v>10</v>
      </c>
      <c r="G8" s="5">
        <f t="shared" ca="1" si="0"/>
        <v>897900</v>
      </c>
      <c r="H8" s="6">
        <f t="shared" ca="1" si="4"/>
        <v>5.9532279715598539</v>
      </c>
      <c r="I8" s="113">
        <f t="shared" ca="1" si="2"/>
        <v>353503.93700787402</v>
      </c>
      <c r="J8">
        <f t="shared" ca="1" si="3"/>
        <v>5.5483942549399154</v>
      </c>
    </row>
    <row r="9" spans="1:12" x14ac:dyDescent="0.35">
      <c r="A9" s="4" t="s">
        <v>72</v>
      </c>
      <c r="B9" s="4" t="s">
        <v>63</v>
      </c>
      <c r="C9" s="4" t="s">
        <v>16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66070</v>
      </c>
      <c r="F9" s="4">
        <v>10</v>
      </c>
      <c r="G9" s="5">
        <f t="shared" ca="1" si="0"/>
        <v>660700</v>
      </c>
      <c r="H9" s="6">
        <f t="shared" ca="1" si="4"/>
        <v>5.8200043068083183</v>
      </c>
      <c r="I9" s="113">
        <f t="shared" ca="1" si="2"/>
        <v>260118.11023622047</v>
      </c>
      <c r="J9">
        <f t="shared" ca="1" si="3"/>
        <v>5.4151705901883798</v>
      </c>
      <c r="K9">
        <f ca="1">AVERAGE(J9:J11,J15:J17)</f>
        <v>5.4854576062473548</v>
      </c>
      <c r="L9">
        <f ca="1">STDEV(J9:J11,J15:J17)</f>
        <v>8.0289285713158715E-2</v>
      </c>
    </row>
    <row r="10" spans="1:12" x14ac:dyDescent="0.35">
      <c r="A10" s="4" t="s">
        <v>73</v>
      </c>
      <c r="B10" s="4" t="s">
        <v>63</v>
      </c>
      <c r="C10" s="4" t="s">
        <v>16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95780</v>
      </c>
      <c r="F10" s="4">
        <v>10</v>
      </c>
      <c r="G10" s="5">
        <f t="shared" ca="1" si="0"/>
        <v>957800</v>
      </c>
      <c r="H10" s="6">
        <f t="shared" ca="1" si="4"/>
        <v>5.981274832706589</v>
      </c>
      <c r="I10" s="113">
        <f t="shared" ca="1" si="2"/>
        <v>377086.61417322833</v>
      </c>
      <c r="J10">
        <f t="shared" ca="1" si="3"/>
        <v>5.5764411160866505</v>
      </c>
    </row>
    <row r="11" spans="1:12" x14ac:dyDescent="0.35">
      <c r="A11" s="4" t="s">
        <v>74</v>
      </c>
      <c r="B11" s="4" t="s">
        <v>63</v>
      </c>
      <c r="C11" s="4" t="s">
        <v>16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89150</v>
      </c>
      <c r="F11" s="4">
        <v>10</v>
      </c>
      <c r="G11" s="5">
        <f t="shared" ca="1" si="0"/>
        <v>891500</v>
      </c>
      <c r="H11" s="6">
        <f t="shared" ca="1" si="4"/>
        <v>5.9501213475113737</v>
      </c>
      <c r="I11" s="113">
        <f t="shared" ca="1" si="2"/>
        <v>350984.25196850393</v>
      </c>
      <c r="J11">
        <f t="shared" ca="1" si="3"/>
        <v>5.5452876308914352</v>
      </c>
    </row>
    <row r="12" spans="1:12" x14ac:dyDescent="0.35">
      <c r="A12" s="4" t="s">
        <v>75</v>
      </c>
      <c r="B12" s="4" t="s">
        <v>63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3579</v>
      </c>
      <c r="F12" s="4">
        <v>10</v>
      </c>
      <c r="G12" s="5">
        <f t="shared" ca="1" si="0"/>
        <v>35790</v>
      </c>
      <c r="H12" s="6">
        <f t="shared" ca="1" si="4"/>
        <v>4.5537616983900042</v>
      </c>
      <c r="I12" s="113">
        <f t="shared" ca="1" si="2"/>
        <v>14090.551181102363</v>
      </c>
      <c r="J12">
        <f t="shared" ca="1" si="3"/>
        <v>4.1489279817700666</v>
      </c>
      <c r="K12">
        <f ca="1">AVERAGE(J12:J14)</f>
        <v>4.2089734718702543</v>
      </c>
      <c r="L12">
        <f ca="1">STDEV(J12:J14)</f>
        <v>0.1361634623698732</v>
      </c>
    </row>
    <row r="13" spans="1:12" x14ac:dyDescent="0.35">
      <c r="A13" s="4" t="s">
        <v>76</v>
      </c>
      <c r="B13" s="4" t="s">
        <v>63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3296</v>
      </c>
      <c r="F13" s="4">
        <v>10</v>
      </c>
      <c r="G13" s="5">
        <f t="shared" ca="1" si="0"/>
        <v>32960</v>
      </c>
      <c r="H13" s="6">
        <f t="shared" ca="1" si="4"/>
        <v>4.5179872030250783</v>
      </c>
      <c r="I13" s="113">
        <f t="shared" ca="1" si="2"/>
        <v>12976.377952755905</v>
      </c>
      <c r="J13">
        <f t="shared" ca="1" si="3"/>
        <v>4.1131534864051398</v>
      </c>
    </row>
    <row r="14" spans="1:12" x14ac:dyDescent="0.35">
      <c r="A14" s="4" t="s">
        <v>77</v>
      </c>
      <c r="B14" s="4" t="s">
        <v>63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5884</v>
      </c>
      <c r="F14" s="4">
        <v>10</v>
      </c>
      <c r="G14" s="5">
        <f t="shared" ca="1" si="0"/>
        <v>58840</v>
      </c>
      <c r="H14" s="6">
        <f t="shared" ca="1" si="4"/>
        <v>4.7696726640554923</v>
      </c>
      <c r="I14" s="113">
        <f t="shared" ca="1" si="2"/>
        <v>23165.354330708662</v>
      </c>
      <c r="J14">
        <f t="shared" ca="1" si="3"/>
        <v>4.3648389474355547</v>
      </c>
    </row>
    <row r="15" spans="1:12" x14ac:dyDescent="0.35">
      <c r="A15" s="4" t="s">
        <v>78</v>
      </c>
      <c r="B15" s="4" t="s">
        <v>63</v>
      </c>
      <c r="C15" s="4" t="s">
        <v>16</v>
      </c>
      <c r="D15" s="4" t="s">
        <v>8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#REF!,0)),0,9,1))))</f>
        <v>58840</v>
      </c>
      <c r="F15" s="4">
        <v>10</v>
      </c>
      <c r="G15" s="5">
        <f t="shared" ca="1" si="0"/>
        <v>588400</v>
      </c>
      <c r="H15" s="6">
        <f t="shared" ca="1" si="4"/>
        <v>5.7696726640554923</v>
      </c>
      <c r="I15" s="113">
        <f t="shared" ca="1" si="2"/>
        <v>231653.5433070866</v>
      </c>
      <c r="J15">
        <f t="shared" ca="1" si="3"/>
        <v>5.3648389474355547</v>
      </c>
    </row>
    <row r="16" spans="1:12" x14ac:dyDescent="0.35">
      <c r="A16" s="4" t="s">
        <v>79</v>
      </c>
      <c r="B16" s="4" t="s">
        <v>63</v>
      </c>
      <c r="C16" s="4" t="s">
        <v>16</v>
      </c>
      <c r="D16" s="4" t="s">
        <v>8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#REF!,0)),0,9,1))))</f>
        <v>82550</v>
      </c>
      <c r="F16" s="4">
        <v>10</v>
      </c>
      <c r="G16" s="5">
        <f t="shared" ca="1" si="0"/>
        <v>825500</v>
      </c>
      <c r="H16" s="6">
        <f t="shared" ca="1" si="4"/>
        <v>5.916717077598812</v>
      </c>
      <c r="I16" s="113">
        <f t="shared" ca="1" si="2"/>
        <v>325000</v>
      </c>
      <c r="J16">
        <f t="shared" ca="1" si="3"/>
        <v>5.5118833609788744</v>
      </c>
    </row>
    <row r="17" spans="1:12" x14ac:dyDescent="0.35">
      <c r="A17" s="4" t="s">
        <v>80</v>
      </c>
      <c r="B17" s="4" t="s">
        <v>63</v>
      </c>
      <c r="C17" s="4" t="s">
        <v>16</v>
      </c>
      <c r="D17" s="4" t="s">
        <v>8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#REF!,0)),0,9,1))))</f>
        <v>80160</v>
      </c>
      <c r="F17" s="4">
        <v>10</v>
      </c>
      <c r="G17" s="5">
        <f t="shared" ca="1" si="0"/>
        <v>801600</v>
      </c>
      <c r="H17" s="6">
        <f t="shared" ca="1" si="4"/>
        <v>5.9039577085231709</v>
      </c>
      <c r="I17" s="113">
        <f t="shared" ca="1" si="2"/>
        <v>315590.55118110235</v>
      </c>
      <c r="J17">
        <f t="shared" ca="1" si="3"/>
        <v>5.4991239919032324</v>
      </c>
    </row>
    <row r="18" spans="1:12" x14ac:dyDescent="0.35">
      <c r="A18" s="4" t="s">
        <v>69</v>
      </c>
      <c r="B18" s="4" t="s">
        <v>63</v>
      </c>
      <c r="C18" s="4" t="s">
        <v>3</v>
      </c>
      <c r="D18" s="4" t="s">
        <v>8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#REF!,0)),0,9,1))))</f>
        <v>3344</v>
      </c>
      <c r="F18" s="4">
        <v>10</v>
      </c>
      <c r="G18" s="5">
        <f ca="1">E18*F18</f>
        <v>33440</v>
      </c>
      <c r="H18" s="6">
        <f ca="1">LOG(G18)</f>
        <v>4.5242662687669783</v>
      </c>
      <c r="I18" s="113">
        <f t="shared" ca="1" si="2"/>
        <v>13165.354330708662</v>
      </c>
      <c r="J18">
        <f t="shared" ca="1" si="3"/>
        <v>4.1194325521470407</v>
      </c>
      <c r="K18">
        <f ca="1">AVERAGE(J18:J20)</f>
        <v>4.2932906564552828</v>
      </c>
      <c r="L18">
        <f ca="1">STDEV(J18:J20)</f>
        <v>0.15156510878905252</v>
      </c>
    </row>
    <row r="19" spans="1:12" x14ac:dyDescent="0.35">
      <c r="A19" s="4" t="s">
        <v>70</v>
      </c>
      <c r="B19" s="4" t="s">
        <v>63</v>
      </c>
      <c r="C19" s="4" t="s">
        <v>3</v>
      </c>
      <c r="D19" s="4" t="s">
        <v>8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#REF!,0)),0,9,1))))</f>
        <v>6345</v>
      </c>
      <c r="F19" s="4">
        <v>10</v>
      </c>
      <c r="G19" s="5">
        <f ca="1">E19*F19</f>
        <v>63450</v>
      </c>
      <c r="H19" s="6">
        <f ca="1">LOG(G19)</f>
        <v>4.8024316264307236</v>
      </c>
      <c r="I19" s="113">
        <f t="shared" ca="1" si="2"/>
        <v>24980.314960629919</v>
      </c>
      <c r="J19">
        <f t="shared" ca="1" si="3"/>
        <v>4.3975979098107851</v>
      </c>
    </row>
    <row r="20" spans="1:12" x14ac:dyDescent="0.35">
      <c r="A20" s="4" t="s">
        <v>71</v>
      </c>
      <c r="B20" s="4" t="s">
        <v>63</v>
      </c>
      <c r="C20" s="4" t="s">
        <v>3</v>
      </c>
      <c r="D20" s="4" t="s">
        <v>8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#REF!,0)),0,9,1))))</f>
        <v>5857</v>
      </c>
      <c r="F20" s="4">
        <v>10</v>
      </c>
      <c r="G20" s="5">
        <f ca="1">E20*F20</f>
        <v>58570</v>
      </c>
      <c r="H20" s="6">
        <f ca="1">LOG(G20)</f>
        <v>4.7676752240279603</v>
      </c>
      <c r="I20" s="113">
        <f ca="1">G20/2.54</f>
        <v>23059.055118110235</v>
      </c>
      <c r="J20">
        <f t="shared" ca="1" si="3"/>
        <v>4.3628415074080218</v>
      </c>
    </row>
    <row r="22" spans="1:12" x14ac:dyDescent="0.35">
      <c r="B22" s="22"/>
    </row>
  </sheetData>
  <phoneticPr fontId="3" type="noConversion"/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3"/>
  <sheetViews>
    <sheetView topLeftCell="A49" zoomScaleNormal="100" workbookViewId="0">
      <selection activeCell="A59" sqref="A59:A61"/>
    </sheetView>
  </sheetViews>
  <sheetFormatPr defaultRowHeight="14.5" x14ac:dyDescent="0.35"/>
  <cols>
    <col min="1" max="1" width="28.1796875" bestFit="1" customWidth="1"/>
  </cols>
  <sheetData>
    <row r="1" spans="1:5" x14ac:dyDescent="0.35">
      <c r="A1" t="s">
        <v>44</v>
      </c>
      <c r="B1" s="36"/>
    </row>
    <row r="2" spans="1:5" x14ac:dyDescent="0.35">
      <c r="A2" t="s">
        <v>45</v>
      </c>
      <c r="B2" t="s">
        <v>46</v>
      </c>
    </row>
    <row r="3" spans="1:5" x14ac:dyDescent="0.35">
      <c r="A3" t="s">
        <v>47</v>
      </c>
      <c r="B3" s="36">
        <v>45309</v>
      </c>
    </row>
    <row r="5" spans="1:5" x14ac:dyDescent="0.35">
      <c r="A5" t="s">
        <v>48</v>
      </c>
      <c r="B5" t="s">
        <v>49</v>
      </c>
      <c r="C5" t="s">
        <v>50</v>
      </c>
      <c r="D5" t="s">
        <v>43</v>
      </c>
      <c r="E5" t="s">
        <v>51</v>
      </c>
    </row>
    <row r="6" spans="1:5" x14ac:dyDescent="0.35">
      <c r="A6" t="s">
        <v>69</v>
      </c>
      <c r="B6">
        <v>40</v>
      </c>
      <c r="C6">
        <v>1</v>
      </c>
      <c r="D6" s="22">
        <v>3945</v>
      </c>
    </row>
    <row r="7" spans="1:5" x14ac:dyDescent="0.35">
      <c r="A7" t="s">
        <v>69</v>
      </c>
      <c r="B7">
        <v>53</v>
      </c>
      <c r="C7">
        <v>1</v>
      </c>
      <c r="D7" s="22">
        <v>2944</v>
      </c>
    </row>
    <row r="8" spans="1:5" x14ac:dyDescent="0.35">
      <c r="A8" t="s">
        <v>69</v>
      </c>
      <c r="B8">
        <v>35</v>
      </c>
      <c r="C8">
        <v>1</v>
      </c>
      <c r="D8" s="22">
        <v>3452</v>
      </c>
    </row>
    <row r="9" spans="1:5" x14ac:dyDescent="0.35">
      <c r="A9" t="s">
        <v>69</v>
      </c>
      <c r="B9" t="s">
        <v>52</v>
      </c>
      <c r="D9" s="22">
        <v>3344</v>
      </c>
      <c r="E9" s="51">
        <f>STDEV(D6:D8)/AVERAGE(D6:D8)</f>
        <v>0.14520415750456467</v>
      </c>
    </row>
    <row r="10" spans="1:5" x14ac:dyDescent="0.35">
      <c r="A10" t="s">
        <v>70</v>
      </c>
      <c r="B10">
        <v>77</v>
      </c>
      <c r="C10">
        <v>1</v>
      </c>
      <c r="D10" s="22">
        <v>7594</v>
      </c>
    </row>
    <row r="11" spans="1:5" x14ac:dyDescent="0.35">
      <c r="A11" t="s">
        <v>70</v>
      </c>
      <c r="B11">
        <v>56</v>
      </c>
      <c r="C11">
        <v>1</v>
      </c>
      <c r="D11" s="22">
        <v>5523</v>
      </c>
    </row>
    <row r="12" spans="1:5" x14ac:dyDescent="0.35">
      <c r="A12" t="s">
        <v>70</v>
      </c>
      <c r="B12">
        <v>60</v>
      </c>
      <c r="C12">
        <v>1</v>
      </c>
      <c r="D12" s="22">
        <v>5917</v>
      </c>
    </row>
    <row r="13" spans="1:5" x14ac:dyDescent="0.35">
      <c r="A13" t="s">
        <v>70</v>
      </c>
      <c r="B13" t="s">
        <v>52</v>
      </c>
      <c r="D13" s="22">
        <v>6345</v>
      </c>
      <c r="E13" s="51">
        <f t="shared" ref="E13" si="0">STDEV(D10:D12)/AVERAGE(D10:D12)</f>
        <v>0.17333343207895158</v>
      </c>
    </row>
    <row r="14" spans="1:5" x14ac:dyDescent="0.35">
      <c r="A14" t="s">
        <v>71</v>
      </c>
      <c r="B14">
        <v>50</v>
      </c>
      <c r="C14">
        <v>1</v>
      </c>
      <c r="D14" s="22">
        <v>4931</v>
      </c>
    </row>
    <row r="15" spans="1:5" x14ac:dyDescent="0.35">
      <c r="A15" t="s">
        <v>71</v>
      </c>
      <c r="B15">
        <v>61</v>
      </c>
      <c r="C15">
        <v>1</v>
      </c>
      <c r="D15" s="22">
        <v>6016</v>
      </c>
    </row>
    <row r="16" spans="1:5" x14ac:dyDescent="0.35">
      <c r="A16" t="s">
        <v>71</v>
      </c>
      <c r="B16">
        <v>38</v>
      </c>
      <c r="C16">
        <v>1</v>
      </c>
      <c r="D16" s="22">
        <v>7364</v>
      </c>
    </row>
    <row r="17" spans="1:5" x14ac:dyDescent="0.35">
      <c r="A17" t="s">
        <v>71</v>
      </c>
      <c r="B17" t="s">
        <v>52</v>
      </c>
      <c r="D17" s="22">
        <v>5857</v>
      </c>
      <c r="E17" s="51">
        <f t="shared" ref="E17" si="1">STDEV(D14:D16)/AVERAGE(D14:D16)</f>
        <v>0.19969419859004398</v>
      </c>
    </row>
    <row r="18" spans="1:5" x14ac:dyDescent="0.35">
      <c r="A18" t="s">
        <v>72</v>
      </c>
      <c r="B18">
        <v>68</v>
      </c>
      <c r="C18" s="22">
        <v>0.1</v>
      </c>
      <c r="D18" s="22">
        <v>67060</v>
      </c>
    </row>
    <row r="19" spans="1:5" x14ac:dyDescent="0.35">
      <c r="A19" t="s">
        <v>72</v>
      </c>
      <c r="B19">
        <v>66</v>
      </c>
      <c r="C19" s="22">
        <v>0.1</v>
      </c>
      <c r="D19" s="22">
        <v>65090</v>
      </c>
    </row>
    <row r="20" spans="1:5" x14ac:dyDescent="0.35">
      <c r="A20" t="s">
        <v>72</v>
      </c>
      <c r="B20">
        <v>67</v>
      </c>
      <c r="C20" s="22">
        <v>0.1</v>
      </c>
      <c r="D20" s="22">
        <v>66070</v>
      </c>
    </row>
    <row r="21" spans="1:5" x14ac:dyDescent="0.35">
      <c r="A21" t="s">
        <v>72</v>
      </c>
      <c r="B21" t="s">
        <v>52</v>
      </c>
      <c r="D21" s="22">
        <v>66070</v>
      </c>
      <c r="E21" s="51">
        <f t="shared" ref="E21" si="2">STDEV(D18:D20)/AVERAGE(D18:D20)</f>
        <v>1.490774235863223E-2</v>
      </c>
    </row>
    <row r="22" spans="1:5" x14ac:dyDescent="0.35">
      <c r="A22" t="s">
        <v>73</v>
      </c>
      <c r="B22">
        <v>44</v>
      </c>
      <c r="C22" s="22">
        <v>0.1</v>
      </c>
      <c r="D22" s="22">
        <v>85270</v>
      </c>
    </row>
    <row r="23" spans="1:5" x14ac:dyDescent="0.35">
      <c r="A23" t="s">
        <v>73</v>
      </c>
      <c r="B23">
        <v>28</v>
      </c>
      <c r="C23" s="22">
        <v>0.1</v>
      </c>
      <c r="D23" s="22">
        <v>140000</v>
      </c>
    </row>
    <row r="24" spans="1:5" x14ac:dyDescent="0.35">
      <c r="A24" t="s">
        <v>73</v>
      </c>
      <c r="B24">
        <v>46</v>
      </c>
      <c r="C24" s="22">
        <v>0.1</v>
      </c>
      <c r="D24" s="22">
        <v>89150</v>
      </c>
    </row>
    <row r="25" spans="1:5" x14ac:dyDescent="0.35">
      <c r="A25" t="s">
        <v>73</v>
      </c>
      <c r="B25" t="s">
        <v>52</v>
      </c>
      <c r="D25" s="22">
        <v>95780</v>
      </c>
      <c r="E25" s="51">
        <f t="shared" ref="E25" si="3">STDEV(D22:D24)/AVERAGE(D22:D24)</f>
        <v>0.29139368245403324</v>
      </c>
    </row>
    <row r="26" spans="1:5" x14ac:dyDescent="0.35">
      <c r="A26" t="s">
        <v>74</v>
      </c>
      <c r="B26">
        <v>56</v>
      </c>
      <c r="C26" s="22">
        <v>0.1</v>
      </c>
      <c r="D26" s="22">
        <v>108500</v>
      </c>
    </row>
    <row r="27" spans="1:5" x14ac:dyDescent="0.35">
      <c r="A27" t="s">
        <v>74</v>
      </c>
      <c r="B27">
        <v>44</v>
      </c>
      <c r="C27" s="22">
        <v>0.1</v>
      </c>
      <c r="D27" s="22">
        <v>85270</v>
      </c>
    </row>
    <row r="28" spans="1:5" x14ac:dyDescent="0.35">
      <c r="A28" t="s">
        <v>74</v>
      </c>
      <c r="B28">
        <v>38</v>
      </c>
      <c r="C28" s="22">
        <v>0.1</v>
      </c>
      <c r="D28" s="22">
        <v>73640</v>
      </c>
    </row>
    <row r="29" spans="1:5" x14ac:dyDescent="0.35">
      <c r="A29" t="s">
        <v>74</v>
      </c>
      <c r="B29" t="s">
        <v>52</v>
      </c>
      <c r="D29" s="22">
        <v>89150</v>
      </c>
      <c r="E29" s="51">
        <f t="shared" ref="E29" si="4">STDEV(D26:D28)/AVERAGE(D26:D28)</f>
        <v>0.19911842871815591</v>
      </c>
    </row>
    <row r="30" spans="1:5" x14ac:dyDescent="0.35">
      <c r="A30" t="s">
        <v>75</v>
      </c>
      <c r="B30">
        <v>60</v>
      </c>
      <c r="C30">
        <v>1</v>
      </c>
      <c r="D30" s="22">
        <v>3333</v>
      </c>
    </row>
    <row r="31" spans="1:5" x14ac:dyDescent="0.35">
      <c r="A31" t="s">
        <v>75</v>
      </c>
      <c r="B31">
        <v>39</v>
      </c>
      <c r="C31">
        <v>1</v>
      </c>
      <c r="D31" s="22">
        <v>3846</v>
      </c>
    </row>
    <row r="32" spans="1:5" x14ac:dyDescent="0.35">
      <c r="A32" t="s">
        <v>75</v>
      </c>
      <c r="B32">
        <v>38</v>
      </c>
      <c r="C32">
        <v>1</v>
      </c>
      <c r="D32" s="22">
        <v>3748</v>
      </c>
    </row>
    <row r="33" spans="1:5" x14ac:dyDescent="0.35">
      <c r="A33" t="s">
        <v>75</v>
      </c>
      <c r="B33" t="s">
        <v>52</v>
      </c>
      <c r="D33" s="22">
        <v>3579</v>
      </c>
      <c r="E33" s="51">
        <f t="shared" ref="E33" si="5">STDEV(D30:D32)/AVERAGE(D30:D32)</f>
        <v>7.4769369080823878E-2</v>
      </c>
    </row>
    <row r="34" spans="1:5" x14ac:dyDescent="0.35">
      <c r="A34" t="s">
        <v>76</v>
      </c>
      <c r="B34">
        <v>57</v>
      </c>
      <c r="C34">
        <v>1</v>
      </c>
      <c r="D34" s="22">
        <v>3167</v>
      </c>
    </row>
    <row r="35" spans="1:5" x14ac:dyDescent="0.35">
      <c r="A35" t="s">
        <v>76</v>
      </c>
      <c r="B35">
        <v>77</v>
      </c>
      <c r="C35">
        <v>1</v>
      </c>
      <c r="D35" s="22">
        <v>4278</v>
      </c>
    </row>
    <row r="36" spans="1:5" x14ac:dyDescent="0.35">
      <c r="A36" t="s">
        <v>76</v>
      </c>
      <c r="B36">
        <v>44</v>
      </c>
      <c r="C36">
        <v>1</v>
      </c>
      <c r="D36" s="22">
        <v>2444</v>
      </c>
    </row>
    <row r="37" spans="1:5" x14ac:dyDescent="0.35">
      <c r="A37" t="s">
        <v>76</v>
      </c>
      <c r="B37" t="s">
        <v>52</v>
      </c>
      <c r="D37" s="22">
        <v>3296</v>
      </c>
      <c r="E37" s="51">
        <f t="shared" ref="E37" si="6">STDEV(D34:D36)/AVERAGE(D34:D36)</f>
        <v>0.28025536361800929</v>
      </c>
    </row>
    <row r="38" spans="1:5" x14ac:dyDescent="0.35">
      <c r="A38" t="s">
        <v>77</v>
      </c>
      <c r="B38">
        <v>65</v>
      </c>
      <c r="C38">
        <v>1</v>
      </c>
      <c r="D38" s="22">
        <v>6410</v>
      </c>
    </row>
    <row r="39" spans="1:5" x14ac:dyDescent="0.35">
      <c r="A39" t="s">
        <v>77</v>
      </c>
      <c r="B39">
        <v>61</v>
      </c>
      <c r="C39">
        <v>1</v>
      </c>
      <c r="D39" s="22">
        <v>6016</v>
      </c>
    </row>
    <row r="40" spans="1:5" x14ac:dyDescent="0.35">
      <c r="A40" t="s">
        <v>77</v>
      </c>
      <c r="B40">
        <v>53</v>
      </c>
      <c r="C40">
        <v>1</v>
      </c>
      <c r="D40" s="22">
        <v>5227</v>
      </c>
    </row>
    <row r="41" spans="1:5" x14ac:dyDescent="0.35">
      <c r="A41" t="s">
        <v>77</v>
      </c>
      <c r="B41" t="s">
        <v>52</v>
      </c>
      <c r="D41" s="22">
        <v>5884</v>
      </c>
      <c r="E41" s="51">
        <f t="shared" ref="E41" si="7">STDEV(D38:D40)/AVERAGE(D38:D40)</f>
        <v>0.1023719224449537</v>
      </c>
    </row>
    <row r="42" spans="1:5" x14ac:dyDescent="0.35">
      <c r="A42" t="s">
        <v>78</v>
      </c>
      <c r="B42">
        <v>56</v>
      </c>
      <c r="C42" s="22">
        <v>0.1</v>
      </c>
      <c r="D42" s="22">
        <v>55230</v>
      </c>
    </row>
    <row r="43" spans="1:5" x14ac:dyDescent="0.35">
      <c r="A43" t="s">
        <v>78</v>
      </c>
      <c r="B43">
        <v>71</v>
      </c>
      <c r="C43" s="22">
        <v>0.1</v>
      </c>
      <c r="D43" s="22">
        <v>70020</v>
      </c>
    </row>
    <row r="44" spans="1:5" x14ac:dyDescent="0.35">
      <c r="A44" t="s">
        <v>78</v>
      </c>
      <c r="B44">
        <v>52</v>
      </c>
      <c r="C44" s="22">
        <v>0.1</v>
      </c>
      <c r="D44" s="22">
        <v>51280</v>
      </c>
    </row>
    <row r="45" spans="1:5" x14ac:dyDescent="0.35">
      <c r="A45" t="s">
        <v>78</v>
      </c>
      <c r="B45" t="s">
        <v>52</v>
      </c>
      <c r="D45" s="22">
        <v>58840</v>
      </c>
      <c r="E45" s="51">
        <f t="shared" ref="E45" si="8">STDEV(D42:D44)/AVERAGE(D42:D44)</f>
        <v>0.16788165487561649</v>
      </c>
    </row>
    <row r="46" spans="1:5" x14ac:dyDescent="0.35">
      <c r="A46" t="s">
        <v>79</v>
      </c>
      <c r="B46">
        <v>83</v>
      </c>
      <c r="C46" s="22">
        <v>0.1</v>
      </c>
      <c r="D46" s="22">
        <v>81850</v>
      </c>
    </row>
    <row r="47" spans="1:5" x14ac:dyDescent="0.35">
      <c r="A47" t="s">
        <v>79</v>
      </c>
      <c r="B47">
        <v>35</v>
      </c>
      <c r="C47" s="22">
        <v>0.1</v>
      </c>
      <c r="D47" s="22">
        <v>67830</v>
      </c>
    </row>
    <row r="48" spans="1:5" x14ac:dyDescent="0.35">
      <c r="A48" t="s">
        <v>79</v>
      </c>
      <c r="B48">
        <v>92</v>
      </c>
      <c r="C48" s="22">
        <v>0.1</v>
      </c>
      <c r="D48" s="22">
        <v>90730</v>
      </c>
    </row>
    <row r="49" spans="1:5" x14ac:dyDescent="0.35">
      <c r="A49" t="s">
        <v>79</v>
      </c>
      <c r="B49" t="s">
        <v>52</v>
      </c>
      <c r="D49" s="22">
        <v>82550</v>
      </c>
      <c r="E49" s="51">
        <f t="shared" ref="E49" si="9">STDEV(D46:D48)/AVERAGE(D46:D48)</f>
        <v>0.14407563226325479</v>
      </c>
    </row>
    <row r="50" spans="1:5" x14ac:dyDescent="0.35">
      <c r="A50" t="s">
        <v>80</v>
      </c>
      <c r="B50">
        <v>48</v>
      </c>
      <c r="C50" s="22">
        <v>0.1</v>
      </c>
      <c r="D50" s="22">
        <v>93020</v>
      </c>
    </row>
    <row r="51" spans="1:5" x14ac:dyDescent="0.35">
      <c r="A51" t="s">
        <v>80</v>
      </c>
      <c r="B51">
        <v>79</v>
      </c>
      <c r="C51" s="22">
        <v>0.1</v>
      </c>
      <c r="D51" s="22">
        <v>77910</v>
      </c>
    </row>
    <row r="52" spans="1:5" x14ac:dyDescent="0.35">
      <c r="A52" t="s">
        <v>80</v>
      </c>
      <c r="B52">
        <v>37</v>
      </c>
      <c r="C52" s="22">
        <v>0.1</v>
      </c>
      <c r="D52" s="22">
        <v>71710</v>
      </c>
    </row>
    <row r="53" spans="1:5" x14ac:dyDescent="0.35">
      <c r="A53" t="s">
        <v>80</v>
      </c>
      <c r="B53" t="s">
        <v>52</v>
      </c>
      <c r="D53" s="22">
        <v>80160</v>
      </c>
      <c r="E53" s="51">
        <f t="shared" ref="E53" si="10">STDEV(D50:D52)/AVERAGE(D50:D52)</f>
        <v>0.13552242558676222</v>
      </c>
    </row>
    <row r="54" spans="1:5" x14ac:dyDescent="0.35">
      <c r="A54" t="s">
        <v>81</v>
      </c>
      <c r="B54">
        <v>0</v>
      </c>
      <c r="C54">
        <v>1</v>
      </c>
      <c r="D54" s="22">
        <v>0</v>
      </c>
    </row>
    <row r="55" spans="1:5" x14ac:dyDescent="0.35">
      <c r="A55" t="s">
        <v>81</v>
      </c>
      <c r="B55">
        <v>0</v>
      </c>
      <c r="C55">
        <v>1</v>
      </c>
      <c r="D55" s="22">
        <v>0</v>
      </c>
    </row>
    <row r="56" spans="1:5" x14ac:dyDescent="0.35">
      <c r="A56" t="s">
        <v>81</v>
      </c>
      <c r="B56">
        <v>0</v>
      </c>
      <c r="C56">
        <v>1</v>
      </c>
      <c r="D56" s="22">
        <v>0</v>
      </c>
    </row>
    <row r="57" spans="1:5" x14ac:dyDescent="0.35">
      <c r="A57" t="s">
        <v>81</v>
      </c>
      <c r="B57" t="s">
        <v>52</v>
      </c>
      <c r="D57" s="22">
        <v>0</v>
      </c>
      <c r="E57" s="51" t="e">
        <f t="shared" ref="E57" si="11">STDEV(D54:D56)/AVERAGE(D54:D56)</f>
        <v>#DIV/0!</v>
      </c>
    </row>
    <row r="58" spans="1:5" x14ac:dyDescent="0.35">
      <c r="A58" t="s">
        <v>89</v>
      </c>
      <c r="B58">
        <v>50</v>
      </c>
      <c r="C58" s="22">
        <v>0.1</v>
      </c>
      <c r="D58" s="22">
        <v>96900</v>
      </c>
    </row>
    <row r="59" spans="1:5" x14ac:dyDescent="0.35">
      <c r="A59" t="s">
        <v>89</v>
      </c>
      <c r="B59">
        <v>40</v>
      </c>
      <c r="C59" s="22">
        <v>0.1</v>
      </c>
      <c r="D59" s="22">
        <v>77520</v>
      </c>
    </row>
    <row r="60" spans="1:5" x14ac:dyDescent="0.35">
      <c r="A60" t="s">
        <v>89</v>
      </c>
      <c r="B60">
        <v>49</v>
      </c>
      <c r="C60" s="22">
        <v>0.1</v>
      </c>
      <c r="D60" s="22">
        <v>94960</v>
      </c>
    </row>
    <row r="61" spans="1:5" x14ac:dyDescent="0.35">
      <c r="A61" t="s">
        <v>89</v>
      </c>
      <c r="B61" t="s">
        <v>52</v>
      </c>
      <c r="D61" s="22">
        <v>89790</v>
      </c>
      <c r="E61" s="51">
        <f t="shared" ref="E61" si="12">STDEV(D58:D60)/AVERAGE(D58:D60)</f>
        <v>0.11886392000253006</v>
      </c>
    </row>
    <row r="62" spans="1:5" x14ac:dyDescent="0.35">
      <c r="A62" t="s">
        <v>86</v>
      </c>
      <c r="B62">
        <v>56</v>
      </c>
      <c r="C62" s="22">
        <v>0.1</v>
      </c>
      <c r="D62" s="22">
        <v>55230</v>
      </c>
    </row>
    <row r="63" spans="1:5" x14ac:dyDescent="0.35">
      <c r="A63" t="s">
        <v>86</v>
      </c>
      <c r="B63">
        <v>60</v>
      </c>
      <c r="C63" s="22">
        <v>0.1</v>
      </c>
      <c r="D63" s="22">
        <v>59170</v>
      </c>
    </row>
    <row r="64" spans="1:5" x14ac:dyDescent="0.35">
      <c r="A64" t="s">
        <v>86</v>
      </c>
      <c r="B64">
        <v>73</v>
      </c>
      <c r="C64" s="22">
        <v>0.1</v>
      </c>
      <c r="D64" s="22">
        <v>71990</v>
      </c>
    </row>
    <row r="65" spans="1:5" x14ac:dyDescent="0.35">
      <c r="A65" t="s">
        <v>86</v>
      </c>
      <c r="B65" t="s">
        <v>52</v>
      </c>
      <c r="D65" s="22">
        <v>62130</v>
      </c>
      <c r="E65" s="51">
        <f t="shared" ref="E65" si="13">STDEV(D62:D64)/AVERAGE(D62:D64)</f>
        <v>0.14104796196654457</v>
      </c>
    </row>
    <row r="66" spans="1:5" x14ac:dyDescent="0.35">
      <c r="A66" t="s">
        <v>87</v>
      </c>
      <c r="B66">
        <v>77</v>
      </c>
      <c r="C66" s="22">
        <v>0.1</v>
      </c>
      <c r="D66" s="22">
        <v>75940</v>
      </c>
    </row>
    <row r="67" spans="1:5" x14ac:dyDescent="0.35">
      <c r="A67" t="s">
        <v>87</v>
      </c>
      <c r="B67">
        <v>37</v>
      </c>
      <c r="C67" s="22">
        <v>0.1</v>
      </c>
      <c r="D67" s="22">
        <v>71710</v>
      </c>
    </row>
    <row r="68" spans="1:5" x14ac:dyDescent="0.35">
      <c r="A68" t="s">
        <v>87</v>
      </c>
      <c r="B68">
        <v>91</v>
      </c>
      <c r="C68" s="22">
        <v>0.1</v>
      </c>
      <c r="D68" s="22">
        <v>89740</v>
      </c>
    </row>
    <row r="69" spans="1:5" x14ac:dyDescent="0.35">
      <c r="A69" t="s">
        <v>87</v>
      </c>
      <c r="B69" t="s">
        <v>52</v>
      </c>
      <c r="D69" s="22">
        <v>80580</v>
      </c>
      <c r="E69" s="51">
        <f t="shared" ref="E69" si="14">STDEV(D66:D68)/AVERAGE(D66:D68)</f>
        <v>0.11915584001727077</v>
      </c>
    </row>
    <row r="70" spans="1:5" x14ac:dyDescent="0.35">
      <c r="A70" t="s">
        <v>88</v>
      </c>
      <c r="B70">
        <v>100</v>
      </c>
      <c r="C70" s="22">
        <v>0.1</v>
      </c>
      <c r="D70" s="22">
        <v>98620</v>
      </c>
    </row>
    <row r="71" spans="1:5" x14ac:dyDescent="0.35">
      <c r="A71" t="s">
        <v>88</v>
      </c>
      <c r="B71">
        <v>89</v>
      </c>
      <c r="C71" s="22">
        <v>0.1</v>
      </c>
      <c r="D71" s="22">
        <v>87770</v>
      </c>
    </row>
    <row r="72" spans="1:5" x14ac:dyDescent="0.35">
      <c r="A72" t="s">
        <v>88</v>
      </c>
      <c r="B72">
        <v>81</v>
      </c>
      <c r="C72" s="22">
        <v>0.1</v>
      </c>
      <c r="D72" s="22">
        <v>79880</v>
      </c>
    </row>
    <row r="73" spans="1:5" x14ac:dyDescent="0.35">
      <c r="A73" t="s">
        <v>88</v>
      </c>
      <c r="B73" t="s">
        <v>52</v>
      </c>
      <c r="D73" s="22">
        <v>88760</v>
      </c>
      <c r="E73" s="51">
        <f t="shared" ref="E73" si="15">STDEV(D70:D72)/AVERAGE(D70:D72)</f>
        <v>0.10600759255865093</v>
      </c>
    </row>
  </sheetData>
  <sortState xmlns:xlrd2="http://schemas.microsoft.com/office/spreadsheetml/2017/richdata2" ref="A6:E65">
    <sortCondition ref="A6"/>
  </sortState>
  <phoneticPr fontId="3" type="noConversion"/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1"/>
  <sheetViews>
    <sheetView zoomScaleNormal="100" workbookViewId="0">
      <selection activeCell="J17" sqref="J17"/>
    </sheetView>
  </sheetViews>
  <sheetFormatPr defaultRowHeight="14.5" x14ac:dyDescent="0.35"/>
  <cols>
    <col min="1" max="1" width="24.7265625" customWidth="1"/>
    <col min="2" max="2" width="11.54296875" customWidth="1"/>
    <col min="3" max="3" width="10" customWidth="1"/>
    <col min="4" max="4" width="11.26953125" customWidth="1"/>
    <col min="5" max="5" width="8.453125" customWidth="1"/>
    <col min="6" max="6" width="8.1796875" customWidth="1"/>
    <col min="7" max="7" width="8.54296875" customWidth="1"/>
    <col min="8" max="8" width="5.453125" customWidth="1"/>
    <col min="9" max="9" width="4.1796875" customWidth="1"/>
    <col min="11" max="11" width="14.26953125" bestFit="1" customWidth="1"/>
  </cols>
  <sheetData>
    <row r="1" spans="1:10" x14ac:dyDescent="0.35">
      <c r="A1" t="s">
        <v>25</v>
      </c>
      <c r="G1" s="52" t="s">
        <v>53</v>
      </c>
      <c r="H1" s="53">
        <v>1</v>
      </c>
    </row>
    <row r="2" spans="1:10" x14ac:dyDescent="0.35">
      <c r="A2" s="55" t="s">
        <v>26</v>
      </c>
      <c r="B2" s="56"/>
      <c r="C2" s="56"/>
      <c r="D2" s="56"/>
      <c r="E2" s="56"/>
      <c r="F2" s="56"/>
      <c r="G2" s="56"/>
      <c r="H2" s="56"/>
      <c r="I2" s="57"/>
    </row>
    <row r="3" spans="1:10" x14ac:dyDescent="0.35">
      <c r="A3" s="58" t="s">
        <v>27</v>
      </c>
      <c r="B3" s="58"/>
      <c r="C3" s="59" t="s">
        <v>54</v>
      </c>
      <c r="D3" s="60"/>
      <c r="E3" s="60"/>
      <c r="F3" s="30" t="s">
        <v>28</v>
      </c>
      <c r="G3" s="61">
        <v>45308</v>
      </c>
      <c r="H3" s="62"/>
      <c r="I3" s="62"/>
    </row>
    <row r="4" spans="1:10" ht="12.75" customHeight="1" x14ac:dyDescent="0.35">
      <c r="A4" s="58" t="s">
        <v>29</v>
      </c>
      <c r="B4" s="58"/>
      <c r="C4" s="63" t="s">
        <v>30</v>
      </c>
      <c r="D4" s="64"/>
      <c r="E4" s="64"/>
      <c r="F4" s="65" t="s">
        <v>31</v>
      </c>
      <c r="G4" s="67" t="s">
        <v>82</v>
      </c>
      <c r="H4" s="68"/>
      <c r="I4" s="69"/>
    </row>
    <row r="5" spans="1:10" ht="12.75" customHeight="1" x14ac:dyDescent="0.35">
      <c r="A5" s="58" t="s">
        <v>32</v>
      </c>
      <c r="B5" s="58"/>
      <c r="C5" s="63" t="s">
        <v>30</v>
      </c>
      <c r="D5" s="64"/>
      <c r="E5" s="64"/>
      <c r="F5" s="66"/>
      <c r="G5" s="70"/>
      <c r="H5" s="71"/>
      <c r="I5" s="72"/>
    </row>
    <row r="6" spans="1:10" x14ac:dyDescent="0.35">
      <c r="A6" s="73" t="s">
        <v>33</v>
      </c>
      <c r="B6" s="74"/>
      <c r="C6" s="63" t="s">
        <v>68</v>
      </c>
      <c r="D6" s="75"/>
      <c r="E6" s="76"/>
      <c r="F6" s="66"/>
      <c r="G6" s="70"/>
      <c r="H6" s="71"/>
      <c r="I6" s="72"/>
    </row>
    <row r="7" spans="1:10" x14ac:dyDescent="0.35">
      <c r="A7" s="65" t="s">
        <v>34</v>
      </c>
      <c r="B7" s="65"/>
      <c r="C7" s="77" t="s">
        <v>83</v>
      </c>
      <c r="D7" s="78"/>
      <c r="E7" s="79"/>
      <c r="F7" s="66"/>
      <c r="G7" s="70"/>
      <c r="H7" s="71"/>
      <c r="I7" s="72"/>
    </row>
    <row r="8" spans="1:10" x14ac:dyDescent="0.35">
      <c r="A8" s="98" t="s">
        <v>35</v>
      </c>
      <c r="B8" s="98"/>
      <c r="C8" s="98"/>
      <c r="D8" s="98"/>
      <c r="E8" s="98"/>
      <c r="F8" s="98"/>
      <c r="G8" s="98"/>
      <c r="H8" s="98"/>
      <c r="I8" s="98"/>
    </row>
    <row r="9" spans="1:10" x14ac:dyDescent="0.35">
      <c r="A9" s="31" t="s">
        <v>36</v>
      </c>
      <c r="B9" s="37">
        <v>45308</v>
      </c>
      <c r="C9" s="50" t="s">
        <v>37</v>
      </c>
      <c r="D9" s="102" t="s">
        <v>84</v>
      </c>
      <c r="E9" s="103"/>
      <c r="F9" s="104" t="s">
        <v>38</v>
      </c>
      <c r="G9" s="105"/>
      <c r="H9" s="106" t="s">
        <v>55</v>
      </c>
      <c r="I9" s="106"/>
    </row>
    <row r="10" spans="1:10" x14ac:dyDescent="0.35">
      <c r="A10" s="32" t="s">
        <v>39</v>
      </c>
      <c r="B10" s="38">
        <v>45309</v>
      </c>
      <c r="C10" s="4"/>
      <c r="D10" s="33" t="s">
        <v>40</v>
      </c>
      <c r="E10" s="34" t="s">
        <v>56</v>
      </c>
      <c r="F10" s="4" t="s">
        <v>41</v>
      </c>
      <c r="G10" s="4"/>
      <c r="H10" s="99" t="s">
        <v>56</v>
      </c>
      <c r="I10" s="99"/>
    </row>
    <row r="11" spans="1:10" ht="18" x14ac:dyDescent="0.4">
      <c r="A11" s="35"/>
      <c r="B11" s="39"/>
      <c r="C11" s="100" t="s">
        <v>57</v>
      </c>
      <c r="D11" s="100"/>
      <c r="E11" s="100"/>
      <c r="F11" s="101" t="s">
        <v>58</v>
      </c>
      <c r="G11" s="101"/>
      <c r="H11" s="101"/>
      <c r="I11" s="101"/>
    </row>
    <row r="12" spans="1:10" ht="33" customHeight="1" thickBot="1" x14ac:dyDescent="0.4">
      <c r="A12" s="80" t="s">
        <v>0</v>
      </c>
      <c r="B12" s="80"/>
      <c r="C12" s="40" t="s">
        <v>59</v>
      </c>
      <c r="D12" s="81" t="s">
        <v>60</v>
      </c>
      <c r="E12" s="81"/>
      <c r="F12" s="82" t="s">
        <v>42</v>
      </c>
      <c r="G12" s="82"/>
      <c r="H12" s="82"/>
      <c r="I12" s="82"/>
      <c r="J12" t="s">
        <v>43</v>
      </c>
    </row>
    <row r="13" spans="1:10" ht="12.75" customHeight="1" x14ac:dyDescent="0.35">
      <c r="A13" s="83" t="s">
        <v>65</v>
      </c>
      <c r="B13" s="84"/>
      <c r="C13" s="41">
        <v>0</v>
      </c>
      <c r="D13" s="42">
        <v>1</v>
      </c>
      <c r="E13" s="43"/>
      <c r="F13" s="89"/>
      <c r="G13" s="90"/>
      <c r="H13" s="90"/>
      <c r="I13" s="91"/>
      <c r="J13">
        <f>1/(D13+D14)</f>
        <v>0.1</v>
      </c>
    </row>
    <row r="14" spans="1:10" x14ac:dyDescent="0.35">
      <c r="A14" s="85"/>
      <c r="B14" s="86"/>
      <c r="C14" s="44">
        <v>0</v>
      </c>
      <c r="D14" s="45">
        <v>9</v>
      </c>
      <c r="E14" s="46" t="s">
        <v>61</v>
      </c>
      <c r="F14" s="92"/>
      <c r="G14" s="93"/>
      <c r="H14" s="93"/>
      <c r="I14" s="94"/>
    </row>
    <row r="15" spans="1:10" ht="15" thickBot="1" x14ac:dyDescent="0.4">
      <c r="A15" s="87"/>
      <c r="B15" s="88"/>
      <c r="C15" s="47"/>
      <c r="D15" s="48"/>
      <c r="E15" s="49"/>
      <c r="F15" s="95"/>
      <c r="G15" s="96"/>
      <c r="H15" s="96"/>
      <c r="I15" s="97"/>
    </row>
    <row r="16" spans="1:10" ht="12.75" customHeight="1" x14ac:dyDescent="0.35">
      <c r="A16" s="83" t="s">
        <v>66</v>
      </c>
      <c r="B16" s="84"/>
      <c r="C16" s="41">
        <v>0</v>
      </c>
      <c r="D16" s="42">
        <v>1</v>
      </c>
      <c r="E16" s="43"/>
      <c r="F16" s="89"/>
      <c r="G16" s="90"/>
      <c r="H16" s="90"/>
      <c r="I16" s="91"/>
      <c r="J16">
        <f>(C17+C16)/(D16+D17)</f>
        <v>0.1111111111111111</v>
      </c>
    </row>
    <row r="17" spans="1:10" x14ac:dyDescent="0.35">
      <c r="A17" s="85"/>
      <c r="B17" s="86"/>
      <c r="C17" s="44">
        <v>1</v>
      </c>
      <c r="D17" s="45">
        <v>8</v>
      </c>
      <c r="E17" s="46" t="s">
        <v>61</v>
      </c>
      <c r="F17" s="92"/>
      <c r="G17" s="93"/>
      <c r="H17" s="93"/>
      <c r="I17" s="94"/>
    </row>
    <row r="18" spans="1:10" ht="15" thickBot="1" x14ac:dyDescent="0.4">
      <c r="A18" s="87"/>
      <c r="B18" s="88"/>
      <c r="C18" s="47"/>
      <c r="D18" s="48"/>
      <c r="E18" s="49"/>
      <c r="F18" s="95"/>
      <c r="G18" s="96"/>
      <c r="H18" s="96"/>
      <c r="I18" s="97"/>
    </row>
    <row r="19" spans="1:10" ht="12.75" customHeight="1" x14ac:dyDescent="0.35">
      <c r="A19" s="83" t="s">
        <v>64</v>
      </c>
      <c r="B19" s="84"/>
      <c r="C19" s="41">
        <v>0</v>
      </c>
      <c r="D19" s="42">
        <v>1</v>
      </c>
      <c r="E19" s="43"/>
      <c r="F19" s="89"/>
      <c r="G19" s="90"/>
      <c r="H19" s="90"/>
      <c r="I19" s="91"/>
      <c r="J19">
        <f>1/(D19+D20)</f>
        <v>0.10638297872340426</v>
      </c>
    </row>
    <row r="20" spans="1:10" x14ac:dyDescent="0.35">
      <c r="A20" s="85"/>
      <c r="B20" s="86"/>
      <c r="C20" s="44">
        <v>0</v>
      </c>
      <c r="D20" s="45">
        <v>8.4</v>
      </c>
      <c r="E20" s="46" t="s">
        <v>61</v>
      </c>
      <c r="F20" s="92"/>
      <c r="G20" s="93"/>
      <c r="H20" s="93"/>
      <c r="I20" s="94"/>
    </row>
    <row r="21" spans="1:10" ht="15" thickBot="1" x14ac:dyDescent="0.4">
      <c r="A21" s="87"/>
      <c r="B21" s="88"/>
      <c r="C21" s="47"/>
      <c r="D21" s="48"/>
      <c r="E21" s="49"/>
      <c r="F21" s="95"/>
      <c r="G21" s="96"/>
      <c r="H21" s="96"/>
      <c r="I21" s="97"/>
    </row>
    <row r="22" spans="1:10" ht="12.75" customHeight="1" x14ac:dyDescent="0.35">
      <c r="A22" s="83" t="s">
        <v>85</v>
      </c>
      <c r="B22" s="84"/>
      <c r="C22" s="41">
        <v>0</v>
      </c>
      <c r="D22" s="42">
        <v>10</v>
      </c>
      <c r="E22" s="43"/>
      <c r="F22" s="89"/>
      <c r="G22" s="90"/>
      <c r="H22" s="90"/>
      <c r="I22" s="91"/>
    </row>
    <row r="23" spans="1:10" x14ac:dyDescent="0.35">
      <c r="A23" s="85"/>
      <c r="B23" s="86"/>
      <c r="C23" s="44"/>
      <c r="D23" s="45"/>
      <c r="E23" s="46"/>
      <c r="F23" s="92"/>
      <c r="G23" s="93"/>
      <c r="H23" s="93"/>
      <c r="I23" s="94"/>
    </row>
    <row r="24" spans="1:10" ht="15" thickBot="1" x14ac:dyDescent="0.4">
      <c r="A24" s="87"/>
      <c r="B24" s="88"/>
      <c r="C24" s="47"/>
      <c r="D24" s="48"/>
      <c r="E24" s="49"/>
      <c r="F24" s="95"/>
      <c r="G24" s="96"/>
      <c r="H24" s="96"/>
      <c r="I24" s="97"/>
    </row>
    <row r="25" spans="1:10" ht="12.75" customHeight="1" x14ac:dyDescent="0.35">
      <c r="A25" s="83" t="s">
        <v>67</v>
      </c>
      <c r="B25" s="84"/>
      <c r="C25" s="41">
        <v>0</v>
      </c>
      <c r="D25" s="42"/>
      <c r="E25" s="43"/>
      <c r="F25" s="89"/>
      <c r="G25" s="90"/>
      <c r="H25" s="90"/>
      <c r="I25" s="91"/>
    </row>
    <row r="26" spans="1:10" x14ac:dyDescent="0.35">
      <c r="A26" s="85"/>
      <c r="B26" s="86"/>
      <c r="C26" s="44">
        <v>0</v>
      </c>
      <c r="D26" s="45"/>
      <c r="E26" s="46"/>
      <c r="F26" s="92"/>
      <c r="G26" s="93"/>
      <c r="H26" s="93"/>
      <c r="I26" s="94"/>
    </row>
    <row r="27" spans="1:10" ht="15" thickBot="1" x14ac:dyDescent="0.4">
      <c r="A27" s="87"/>
      <c r="B27" s="88"/>
      <c r="C27" s="47">
        <v>0</v>
      </c>
      <c r="D27" s="48"/>
      <c r="E27" s="49"/>
      <c r="F27" s="95"/>
      <c r="G27" s="96"/>
      <c r="H27" s="96"/>
      <c r="I27" s="97"/>
    </row>
    <row r="28" spans="1:10" ht="12.75" customHeight="1" x14ac:dyDescent="0.35">
      <c r="A28" s="83"/>
      <c r="B28" s="84"/>
      <c r="C28" s="41"/>
      <c r="D28" s="42"/>
      <c r="E28" s="43"/>
      <c r="F28" s="89"/>
      <c r="G28" s="90"/>
      <c r="H28" s="90"/>
      <c r="I28" s="91"/>
    </row>
    <row r="29" spans="1:10" x14ac:dyDescent="0.35">
      <c r="A29" s="85"/>
      <c r="B29" s="86"/>
      <c r="C29" s="44"/>
      <c r="D29" s="45"/>
      <c r="E29" s="46"/>
      <c r="F29" s="92"/>
      <c r="G29" s="93"/>
      <c r="H29" s="93"/>
      <c r="I29" s="94"/>
    </row>
    <row r="30" spans="1:10" ht="15" thickBot="1" x14ac:dyDescent="0.4">
      <c r="A30" s="87"/>
      <c r="B30" s="88"/>
      <c r="C30" s="47"/>
      <c r="D30" s="48"/>
      <c r="E30" s="49"/>
      <c r="F30" s="95"/>
      <c r="G30" s="96"/>
      <c r="H30" s="96"/>
      <c r="I30" s="97"/>
    </row>
    <row r="31" spans="1:10" ht="12.75" customHeight="1" x14ac:dyDescent="0.35">
      <c r="A31" s="83"/>
      <c r="B31" s="84"/>
      <c r="C31" s="41"/>
      <c r="D31" s="42"/>
      <c r="E31" s="43"/>
      <c r="F31" s="89"/>
      <c r="G31" s="90"/>
      <c r="H31" s="90"/>
      <c r="I31" s="91"/>
    </row>
    <row r="32" spans="1:10" x14ac:dyDescent="0.35">
      <c r="A32" s="85"/>
      <c r="B32" s="86"/>
      <c r="C32" s="44"/>
      <c r="D32" s="45"/>
      <c r="E32" s="46"/>
      <c r="F32" s="92"/>
      <c r="G32" s="93"/>
      <c r="H32" s="93"/>
      <c r="I32" s="94"/>
    </row>
    <row r="33" spans="1:9" ht="15" thickBot="1" x14ac:dyDescent="0.4">
      <c r="A33" s="87"/>
      <c r="B33" s="88"/>
      <c r="C33" s="47"/>
      <c r="D33" s="48"/>
      <c r="E33" s="49"/>
      <c r="F33" s="95"/>
      <c r="G33" s="96"/>
      <c r="H33" s="96"/>
      <c r="I33" s="97"/>
    </row>
    <row r="34" spans="1:9" ht="12.75" customHeight="1" x14ac:dyDescent="0.35">
      <c r="A34" s="83"/>
      <c r="B34" s="84"/>
      <c r="C34" s="41"/>
      <c r="D34" s="42"/>
      <c r="E34" s="43"/>
      <c r="F34" s="89"/>
      <c r="G34" s="90"/>
      <c r="H34" s="90"/>
      <c r="I34" s="91"/>
    </row>
    <row r="35" spans="1:9" x14ac:dyDescent="0.35">
      <c r="A35" s="85"/>
      <c r="B35" s="86"/>
      <c r="C35" s="44"/>
      <c r="D35" s="45"/>
      <c r="E35" s="46"/>
      <c r="F35" s="92"/>
      <c r="G35" s="93"/>
      <c r="H35" s="93"/>
      <c r="I35" s="94"/>
    </row>
    <row r="36" spans="1:9" ht="15" thickBot="1" x14ac:dyDescent="0.4">
      <c r="A36" s="87"/>
      <c r="B36" s="88"/>
      <c r="C36" s="47"/>
      <c r="D36" s="48"/>
      <c r="E36" s="49"/>
      <c r="F36" s="95"/>
      <c r="G36" s="96"/>
      <c r="H36" s="96"/>
      <c r="I36" s="97"/>
    </row>
    <row r="37" spans="1:9" ht="12.75" customHeight="1" x14ac:dyDescent="0.35">
      <c r="A37" s="83"/>
      <c r="B37" s="84"/>
      <c r="C37" s="41"/>
      <c r="D37" s="42"/>
      <c r="E37" s="43"/>
      <c r="F37" s="89"/>
      <c r="G37" s="90"/>
      <c r="H37" s="90"/>
      <c r="I37" s="91"/>
    </row>
    <row r="38" spans="1:9" x14ac:dyDescent="0.35">
      <c r="A38" s="85"/>
      <c r="B38" s="86"/>
      <c r="C38" s="44"/>
      <c r="D38" s="45"/>
      <c r="E38" s="46"/>
      <c r="F38" s="92"/>
      <c r="G38" s="93"/>
      <c r="H38" s="93"/>
      <c r="I38" s="94"/>
    </row>
    <row r="39" spans="1:9" ht="15" thickBot="1" x14ac:dyDescent="0.4">
      <c r="A39" s="87"/>
      <c r="B39" s="88"/>
      <c r="C39" s="47"/>
      <c r="D39" s="48"/>
      <c r="E39" s="49"/>
      <c r="F39" s="95"/>
      <c r="G39" s="96"/>
      <c r="H39" s="96"/>
      <c r="I39" s="97"/>
    </row>
    <row r="40" spans="1:9" ht="12.75" customHeight="1" x14ac:dyDescent="0.35">
      <c r="A40" s="83"/>
      <c r="B40" s="84"/>
      <c r="C40" s="41"/>
      <c r="D40" s="42"/>
      <c r="E40" s="43"/>
      <c r="F40" s="89"/>
      <c r="G40" s="90"/>
      <c r="H40" s="90"/>
      <c r="I40" s="91"/>
    </row>
    <row r="41" spans="1:9" x14ac:dyDescent="0.35">
      <c r="A41" s="85"/>
      <c r="B41" s="86"/>
      <c r="C41" s="44"/>
      <c r="D41" s="45"/>
      <c r="E41" s="46"/>
      <c r="F41" s="92"/>
      <c r="G41" s="93"/>
      <c r="H41" s="93"/>
      <c r="I41" s="94"/>
    </row>
    <row r="42" spans="1:9" ht="15" thickBot="1" x14ac:dyDescent="0.4">
      <c r="A42" s="87"/>
      <c r="B42" s="88"/>
      <c r="C42" s="47"/>
      <c r="D42" s="48"/>
      <c r="E42" s="49"/>
      <c r="F42" s="95"/>
      <c r="G42" s="96"/>
      <c r="H42" s="96"/>
      <c r="I42" s="97"/>
    </row>
    <row r="43" spans="1:9" ht="12.75" customHeight="1" x14ac:dyDescent="0.35">
      <c r="A43" s="83"/>
      <c r="B43" s="84"/>
      <c r="C43" s="41"/>
      <c r="D43" s="42"/>
      <c r="E43" s="43"/>
      <c r="F43" s="89"/>
      <c r="G43" s="90"/>
      <c r="H43" s="90"/>
      <c r="I43" s="91"/>
    </row>
    <row r="44" spans="1:9" x14ac:dyDescent="0.35">
      <c r="A44" s="85"/>
      <c r="B44" s="86"/>
      <c r="C44" s="44"/>
      <c r="D44" s="45"/>
      <c r="E44" s="46"/>
      <c r="F44" s="92"/>
      <c r="G44" s="93"/>
      <c r="H44" s="93"/>
      <c r="I44" s="94"/>
    </row>
    <row r="45" spans="1:9" ht="15" thickBot="1" x14ac:dyDescent="0.4">
      <c r="A45" s="87"/>
      <c r="B45" s="88"/>
      <c r="C45" s="47"/>
      <c r="D45" s="48"/>
      <c r="E45" s="49"/>
      <c r="F45" s="95"/>
      <c r="G45" s="96"/>
      <c r="H45" s="96"/>
      <c r="I45" s="97"/>
    </row>
    <row r="46" spans="1:9" ht="12.75" customHeight="1" x14ac:dyDescent="0.35">
      <c r="A46" s="83"/>
      <c r="B46" s="84"/>
      <c r="C46" s="41"/>
      <c r="D46" s="42"/>
      <c r="E46" s="43"/>
      <c r="F46" s="89"/>
      <c r="G46" s="90"/>
      <c r="H46" s="90"/>
      <c r="I46" s="91"/>
    </row>
    <row r="47" spans="1:9" x14ac:dyDescent="0.35">
      <c r="A47" s="85"/>
      <c r="B47" s="86"/>
      <c r="C47" s="44"/>
      <c r="D47" s="45"/>
      <c r="E47" s="46"/>
      <c r="F47" s="92"/>
      <c r="G47" s="93"/>
      <c r="H47" s="93"/>
      <c r="I47" s="94"/>
    </row>
    <row r="48" spans="1:9" ht="15" thickBot="1" x14ac:dyDescent="0.4">
      <c r="A48" s="87"/>
      <c r="B48" s="88"/>
      <c r="C48" s="47"/>
      <c r="D48" s="48"/>
      <c r="E48" s="49"/>
      <c r="F48" s="95"/>
      <c r="G48" s="96"/>
      <c r="H48" s="96"/>
      <c r="I48" s="97"/>
    </row>
    <row r="49" spans="1:9" ht="12.75" customHeight="1" x14ac:dyDescent="0.35">
      <c r="A49" s="107" t="s">
        <v>62</v>
      </c>
      <c r="B49" s="108"/>
      <c r="C49" s="108"/>
      <c r="D49" s="108"/>
      <c r="E49" s="108"/>
      <c r="F49" s="108"/>
      <c r="G49" s="108"/>
      <c r="H49" s="108"/>
      <c r="I49" s="108"/>
    </row>
    <row r="50" spans="1:9" x14ac:dyDescent="0.35">
      <c r="A50" s="109"/>
      <c r="B50" s="109"/>
      <c r="C50" s="109"/>
      <c r="D50" s="109"/>
      <c r="E50" s="109"/>
      <c r="F50" s="109"/>
      <c r="G50" s="109"/>
      <c r="H50" s="109"/>
      <c r="I50" s="109"/>
    </row>
    <row r="51" spans="1:9" x14ac:dyDescent="0.35">
      <c r="A51" s="110"/>
      <c r="B51" s="110"/>
      <c r="C51" s="110"/>
      <c r="D51" s="110"/>
      <c r="E51" s="110"/>
      <c r="F51" s="110"/>
      <c r="G51" s="110"/>
      <c r="H51" s="110"/>
      <c r="I51" s="110"/>
    </row>
    <row r="53" spans="1:9" ht="17.25" customHeight="1" x14ac:dyDescent="0.35"/>
    <row r="54" spans="1:9" ht="17.25" customHeight="1" x14ac:dyDescent="0.35"/>
    <row r="55" spans="1:9" ht="13.5" customHeight="1" x14ac:dyDescent="0.35"/>
    <row r="56" spans="1:9" ht="12.75" customHeight="1" x14ac:dyDescent="0.35"/>
    <row r="59" spans="1:9" ht="12.75" customHeight="1" x14ac:dyDescent="0.35"/>
    <row r="62" spans="1:9" ht="12.75" customHeight="1" x14ac:dyDescent="0.35"/>
    <row r="65" ht="12.75" customHeight="1" x14ac:dyDescent="0.35"/>
    <row r="68" ht="12.75" customHeight="1" x14ac:dyDescent="0.35"/>
    <row r="71" ht="12.75" customHeight="1" x14ac:dyDescent="0.35"/>
    <row r="74" ht="12.75" customHeight="1" x14ac:dyDescent="0.35"/>
    <row r="77" ht="12.75" customHeight="1" x14ac:dyDescent="0.35"/>
    <row r="80" ht="12.75" customHeight="1" x14ac:dyDescent="0.35"/>
    <row r="83" ht="12.75" customHeight="1" x14ac:dyDescent="0.35"/>
    <row r="86" ht="12.75" customHeight="1" x14ac:dyDescent="0.35"/>
    <row r="88" ht="12.75" customHeight="1" x14ac:dyDescent="0.35"/>
    <row r="89" ht="13.5" customHeight="1" x14ac:dyDescent="0.35"/>
    <row r="92" ht="12.75" customHeight="1" x14ac:dyDescent="0.35"/>
    <row r="101" ht="12.75" customHeight="1" x14ac:dyDescent="0.35"/>
    <row r="105" ht="12.75" customHeight="1" x14ac:dyDescent="0.35"/>
    <row r="106" ht="12.75" customHeight="1" x14ac:dyDescent="0.35"/>
    <row r="107" ht="13.5" customHeight="1" x14ac:dyDescent="0.35"/>
    <row r="108" ht="14.25" customHeight="1" x14ac:dyDescent="0.35"/>
    <row r="109" ht="15.75" customHeight="1" x14ac:dyDescent="0.35"/>
    <row r="110" ht="12.75" customHeight="1" x14ac:dyDescent="0.35"/>
    <row r="113" ht="12.75" customHeight="1" x14ac:dyDescent="0.35"/>
    <row r="116" ht="12.75" customHeight="1" x14ac:dyDescent="0.35"/>
    <row r="119" ht="12.75" customHeight="1" x14ac:dyDescent="0.35"/>
    <row r="122" ht="12.75" customHeight="1" x14ac:dyDescent="0.35"/>
    <row r="125" ht="12.75" customHeight="1" x14ac:dyDescent="0.35"/>
    <row r="128" ht="12.75" customHeight="1" x14ac:dyDescent="0.35"/>
    <row r="131" ht="12.75" customHeight="1" x14ac:dyDescent="0.35"/>
    <row r="134" ht="12.75" customHeight="1" x14ac:dyDescent="0.35"/>
    <row r="137" ht="12.75" customHeight="1" x14ac:dyDescent="0.35"/>
    <row r="140" ht="12.75" customHeight="1" x14ac:dyDescent="0.35"/>
    <row r="143" ht="12.75" customHeight="1" x14ac:dyDescent="0.35"/>
    <row r="146" ht="12.75" customHeight="1" x14ac:dyDescent="0.35"/>
    <row r="149" ht="12.75" customHeight="1" x14ac:dyDescent="0.35"/>
    <row r="152" ht="12.75" customHeight="1" x14ac:dyDescent="0.35"/>
    <row r="153" ht="12.75" customHeight="1" x14ac:dyDescent="0.35"/>
    <row r="156" ht="12.75" customHeight="1" x14ac:dyDescent="0.35"/>
    <row r="157" ht="13.5" customHeight="1" x14ac:dyDescent="0.35"/>
    <row r="158" ht="12.75" customHeight="1" x14ac:dyDescent="0.35"/>
    <row r="159" ht="13.5" customHeight="1" x14ac:dyDescent="0.35"/>
    <row r="160" ht="14.25" customHeight="1" x14ac:dyDescent="0.35"/>
    <row r="161" ht="15.75" customHeight="1" x14ac:dyDescent="0.35"/>
    <row r="162" ht="12.75" customHeight="1" x14ac:dyDescent="0.35"/>
    <row r="165" ht="12.75" customHeight="1" x14ac:dyDescent="0.35"/>
    <row r="168" ht="12.75" customHeight="1" x14ac:dyDescent="0.35"/>
    <row r="171" ht="12.75" customHeight="1" x14ac:dyDescent="0.35"/>
    <row r="174" ht="12.75" customHeight="1" x14ac:dyDescent="0.35"/>
    <row r="177" ht="12.75" customHeight="1" x14ac:dyDescent="0.35"/>
    <row r="180" ht="12.75" customHeight="1" x14ac:dyDescent="0.35"/>
    <row r="183" ht="12.75" customHeight="1" x14ac:dyDescent="0.35"/>
    <row r="186" ht="12.75" customHeight="1" x14ac:dyDescent="0.35"/>
    <row r="189" ht="12.75" customHeight="1" x14ac:dyDescent="0.35"/>
    <row r="192" ht="12.75" customHeight="1" x14ac:dyDescent="0.35"/>
    <row r="195" ht="12.75" customHeight="1" x14ac:dyDescent="0.35"/>
    <row r="198" ht="12.75" customHeight="1" x14ac:dyDescent="0.35"/>
    <row r="201" ht="12.75" customHeight="1" x14ac:dyDescent="0.35"/>
    <row r="204" ht="12.75" customHeight="1" x14ac:dyDescent="0.35"/>
    <row r="205" ht="12.75" customHeight="1" x14ac:dyDescent="0.35"/>
    <row r="207" ht="12.75" customHeight="1" x14ac:dyDescent="0.35"/>
    <row r="208" ht="13.5" customHeight="1" x14ac:dyDescent="0.35"/>
    <row r="210" ht="12.75" customHeight="1" x14ac:dyDescent="0.35"/>
    <row r="211" ht="13.5" customHeight="1" x14ac:dyDescent="0.35"/>
    <row r="213" ht="12.75" customHeight="1" x14ac:dyDescent="0.35"/>
    <row r="214" ht="13.5" customHeight="1" x14ac:dyDescent="0.35"/>
    <row r="257" ht="12.75" customHeight="1" x14ac:dyDescent="0.35"/>
    <row r="258" ht="12.75" customHeight="1" x14ac:dyDescent="0.35"/>
    <row r="259" ht="13.5" customHeight="1" x14ac:dyDescent="0.35"/>
    <row r="262" ht="12.75" customHeight="1" x14ac:dyDescent="0.35"/>
    <row r="263" ht="13.5" customHeight="1" x14ac:dyDescent="0.35"/>
    <row r="264" ht="12.75" customHeight="1" x14ac:dyDescent="0.35"/>
    <row r="265" ht="13.5" customHeight="1" x14ac:dyDescent="0.35"/>
    <row r="309" ht="12.75" customHeight="1" x14ac:dyDescent="0.35"/>
    <row r="314" ht="12.75" customHeight="1" x14ac:dyDescent="0.35"/>
    <row r="315" ht="13.5" customHeight="1" x14ac:dyDescent="0.35"/>
    <row r="316" ht="12.75" customHeight="1" x14ac:dyDescent="0.35"/>
    <row r="317" ht="13.5" customHeight="1" x14ac:dyDescent="0.35"/>
    <row r="361" ht="12.75" customHeight="1" x14ac:dyDescent="0.35"/>
    <row r="366" ht="12.75" customHeight="1" x14ac:dyDescent="0.35"/>
    <row r="367" ht="13.5" customHeight="1" x14ac:dyDescent="0.35"/>
    <row r="413" ht="12.75" customHeight="1" x14ac:dyDescent="0.35"/>
    <row r="418" ht="12.75" customHeight="1" x14ac:dyDescent="0.35"/>
    <row r="419" ht="13.5" customHeight="1" x14ac:dyDescent="0.35"/>
    <row r="465" ht="12.75" customHeight="1" x14ac:dyDescent="0.35"/>
    <row r="470" ht="12.75" customHeight="1" x14ac:dyDescent="0.35"/>
    <row r="471" ht="13.5" customHeight="1" x14ac:dyDescent="0.35"/>
    <row r="517" ht="12.75" customHeight="1" x14ac:dyDescent="0.35"/>
    <row r="522" ht="12.75" customHeight="1" x14ac:dyDescent="0.35"/>
    <row r="523" ht="13.5" customHeight="1" x14ac:dyDescent="0.35"/>
    <row r="569" ht="12.75" customHeight="1" x14ac:dyDescent="0.35"/>
    <row r="574" ht="12.75" customHeight="1" x14ac:dyDescent="0.35"/>
    <row r="575" ht="13.5" customHeight="1" x14ac:dyDescent="0.35"/>
    <row r="621" ht="12.75" customHeight="1" x14ac:dyDescent="0.35"/>
  </sheetData>
  <mergeCells count="49"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8:I8"/>
    <mergeCell ref="H10:I10"/>
    <mergeCell ref="C11:E11"/>
    <mergeCell ref="F11:I11"/>
    <mergeCell ref="D9:E9"/>
    <mergeCell ref="F9:G9"/>
    <mergeCell ref="H9:I9"/>
    <mergeCell ref="A12:B12"/>
    <mergeCell ref="D12:E12"/>
    <mergeCell ref="F12:I12"/>
    <mergeCell ref="A13:B15"/>
    <mergeCell ref="F13:I15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Pivot</vt:lpstr>
      <vt:lpstr>Summary</vt:lpstr>
      <vt:lpstr>Qcount</vt:lpstr>
      <vt:lpstr>Filters</vt:lpstr>
      <vt:lpstr>Spread</vt:lpstr>
      <vt:lpstr>HD</vt:lpstr>
      <vt:lpstr>Sheet1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dcterms:created xsi:type="dcterms:W3CDTF">2023-05-03T13:30:29Z</dcterms:created>
  <dcterms:modified xsi:type="dcterms:W3CDTF">2024-01-18T20:48:17Z</dcterms:modified>
</cp:coreProperties>
</file>