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ILT lamp tests/newer MDI tests brushed vs milled vs Bg per cm2/"/>
    </mc:Choice>
  </mc:AlternateContent>
  <xr:revisionPtr revIDLastSave="12" documentId="8_{4CC6AA43-5EFA-4E43-B224-91CC5AD4F132}" xr6:coauthVersionLast="47" xr6:coauthVersionMax="47" xr10:uidLastSave="{E93ABA8F-44C3-4CE8-81DA-599CA35758EA}"/>
  <bookViews>
    <workbookView xWindow="-110" yWindow="-110" windowWidth="19420" windowHeight="10300" activeTab="1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  <sheet name="Sheet1" sheetId="7" r:id="rId7"/>
  </sheets>
  <externalReferences>
    <externalReference r:id="rId8"/>
  </externalReferences>
  <calcPr calcId="191029"/>
  <pivotCaches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J16" i="3"/>
  <c r="J13" i="3"/>
  <c r="A25" i="3"/>
  <c r="A22" i="3"/>
  <c r="A19" i="3"/>
  <c r="A16" i="3"/>
  <c r="A13" i="3"/>
  <c r="K34" i="5"/>
  <c r="J34" i="5"/>
  <c r="K31" i="5"/>
  <c r="J31" i="5"/>
  <c r="K28" i="5"/>
  <c r="J28" i="5"/>
  <c r="K25" i="5"/>
  <c r="J25" i="5"/>
  <c r="K22" i="5"/>
  <c r="J22" i="5"/>
  <c r="K19" i="5"/>
  <c r="J19" i="5"/>
  <c r="K16" i="5"/>
  <c r="J16" i="5"/>
  <c r="K13" i="5"/>
  <c r="J13" i="5"/>
  <c r="E49" i="1" l="1"/>
  <c r="E45" i="1"/>
  <c r="E41" i="1"/>
  <c r="E37" i="1"/>
  <c r="E33" i="1"/>
  <c r="E29" i="1"/>
  <c r="E25" i="1"/>
  <c r="E21" i="1"/>
  <c r="E17" i="1"/>
  <c r="E13" i="1"/>
  <c r="E9" i="1"/>
  <c r="E9" i="2"/>
  <c r="E20" i="2"/>
  <c r="E2" i="2"/>
  <c r="E18" i="2"/>
  <c r="E8" i="2"/>
  <c r="E16" i="2"/>
  <c r="E5" i="2"/>
  <c r="E7" i="2"/>
  <c r="E10" i="2"/>
  <c r="E3" i="2"/>
  <c r="E15" i="2"/>
  <c r="E17" i="2"/>
  <c r="E19" i="2"/>
  <c r="E13" i="2"/>
  <c r="E12" i="2"/>
  <c r="E11" i="2"/>
  <c r="E6" i="2"/>
  <c r="E4" i="2"/>
  <c r="E14" i="2"/>
  <c r="G12" i="4" l="1"/>
  <c r="F12" i="4"/>
  <c r="G11" i="4"/>
  <c r="F11" i="4"/>
  <c r="G2" i="2" l="1"/>
  <c r="H2" i="2" l="1"/>
  <c r="I2" i="2"/>
  <c r="J2" i="2" s="1"/>
  <c r="G12" i="2"/>
  <c r="G4" i="2"/>
  <c r="G20" i="2"/>
  <c r="G11" i="2"/>
  <c r="G14" i="2"/>
  <c r="G5" i="2"/>
  <c r="G19" i="2"/>
  <c r="G10" i="2"/>
  <c r="G9" i="2"/>
  <c r="G16" i="2"/>
  <c r="G8" i="2"/>
  <c r="G17" i="2"/>
  <c r="G15" i="2"/>
  <c r="G7" i="2"/>
  <c r="G6" i="2"/>
  <c r="G3" i="2"/>
  <c r="G13" i="2"/>
  <c r="G18" i="2"/>
  <c r="H13" i="2" l="1"/>
  <c r="I13" i="2"/>
  <c r="J13" i="2" s="1"/>
  <c r="H9" i="2"/>
  <c r="I9" i="2"/>
  <c r="J9" i="2" s="1"/>
  <c r="H12" i="2"/>
  <c r="I12" i="2"/>
  <c r="J12" i="2" s="1"/>
  <c r="H10" i="2"/>
  <c r="I10" i="2"/>
  <c r="J10" i="2" s="1"/>
  <c r="H6" i="2"/>
  <c r="I6" i="2"/>
  <c r="J6" i="2" s="1"/>
  <c r="H19" i="2"/>
  <c r="I19" i="2"/>
  <c r="J19" i="2" s="1"/>
  <c r="H7" i="2"/>
  <c r="I7" i="2"/>
  <c r="J7" i="2" s="1"/>
  <c r="H5" i="2"/>
  <c r="I5" i="2"/>
  <c r="J5" i="2" s="1"/>
  <c r="H15" i="2"/>
  <c r="I15" i="2"/>
  <c r="J15" i="2" s="1"/>
  <c r="H14" i="2"/>
  <c r="I14" i="2"/>
  <c r="J14" i="2" s="1"/>
  <c r="H3" i="2"/>
  <c r="I3" i="2"/>
  <c r="J3" i="2" s="1"/>
  <c r="H17" i="2"/>
  <c r="I17" i="2"/>
  <c r="J17" i="2" s="1"/>
  <c r="H11" i="2"/>
  <c r="I11" i="2"/>
  <c r="J11" i="2" s="1"/>
  <c r="H8" i="2"/>
  <c r="I8" i="2"/>
  <c r="J8" i="2" s="1"/>
  <c r="H20" i="2"/>
  <c r="I20" i="2"/>
  <c r="J20" i="2" s="1"/>
  <c r="H18" i="2"/>
  <c r="I18" i="2"/>
  <c r="J18" i="2" s="1"/>
  <c r="H16" i="2"/>
  <c r="I16" i="2"/>
  <c r="J16" i="2" s="1"/>
  <c r="H4" i="2"/>
  <c r="I4" i="2"/>
  <c r="J4" i="2" s="1"/>
  <c r="K9" i="2" l="1"/>
  <c r="L12" i="2"/>
  <c r="K12" i="2"/>
  <c r="K18" i="2"/>
  <c r="L18" i="2"/>
  <c r="L9" i="2"/>
</calcChain>
</file>

<file path=xl/sharedStrings.xml><?xml version="1.0" encoding="utf-8"?>
<sst xmlns="http://schemas.openxmlformats.org/spreadsheetml/2006/main" count="284" uniqueCount="107">
  <si>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</si>
  <si>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</si>
  <si>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</si>
  <si>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</si>
  <si>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</si>
  <si>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</si>
  <si>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</si>
  <si>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</si>
  <si>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4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</si>
  <si>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</si>
  <si>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</si>
  <si>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</si>
  <si>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</si>
  <si>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</si>
  <si>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</si>
  <si>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</si>
  <si>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</si>
  <si>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</si>
  <si>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</si>
  <si>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</si>
  <si>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</si>
  <si>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</si>
  <si>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</si>
  <si>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</si>
  <si>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144-MDI-E5-Bg-SEM-IC-01</t>
  </si>
  <si>
    <t>144-MDI-E5-Bg-SEM-IC-02</t>
  </si>
  <si>
    <t>144-MDI-E5-Bg-SEM-IC-03</t>
  </si>
  <si>
    <t>144-MDI-E5-Bg-SEM-IC-04</t>
  </si>
  <si>
    <t>18 mm SEM Stub</t>
  </si>
  <si>
    <t>Serial Dilution/Plating Results Sheet</t>
  </si>
  <si>
    <t>Page   1 of</t>
  </si>
  <si>
    <t>Test Information</t>
  </si>
  <si>
    <t>EPA Project No.</t>
  </si>
  <si>
    <t>Test Date</t>
  </si>
  <si>
    <t>Analyst Name</t>
  </si>
  <si>
    <t>Abdel-Hady/Aslett/Ford/Monge/Sandoval/Viola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</si>
  <si>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</si>
  <si>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</si>
  <si>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</si>
  <si>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</si>
  <si>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</si>
  <si>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</si>
  <si>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</si>
  <si>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</si>
  <si>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Date Counted</t>
  </si>
  <si>
    <t>Volume Plated:</t>
  </si>
  <si>
    <t>Extraction Volume:</t>
  </si>
  <si>
    <t>Plate Replicate</t>
  </si>
  <si>
    <t>Plate CFU Counts</t>
  </si>
  <si>
    <t>Dilution Plated</t>
  </si>
  <si>
    <t>Volume Plated (ml)</t>
  </si>
  <si>
    <t>Comments</t>
  </si>
  <si>
    <t>CFU/mL</t>
  </si>
  <si>
    <t>%RSD</t>
  </si>
  <si>
    <t>A</t>
  </si>
  <si>
    <t>B</t>
  </si>
  <si>
    <t>C</t>
  </si>
  <si>
    <t xml:space="preserve">Notes:  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</si>
  <si>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</si>
  <si>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</si>
  <si>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</si>
  <si>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</si>
  <si>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</si>
  <si>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</si>
  <si>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</si>
  <si>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% RSD</t>
  </si>
  <si>
    <t>--- Average ---</t>
  </si>
  <si>
    <t>Page 1 of</t>
  </si>
  <si>
    <t>TO-144</t>
  </si>
  <si>
    <t>B.g.</t>
  </si>
  <si>
    <t>35°C</t>
  </si>
  <si>
    <t>varies</t>
  </si>
  <si>
    <t>Filter plates</t>
  </si>
  <si>
    <t xml:space="preserve">  Pall Filters #4852</t>
  </si>
  <si>
    <t>Colony Count</t>
  </si>
  <si>
    <t>Volume Plated (mL)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</si>
  <si>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</si>
  <si>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</si>
  <si>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 xml:space="preserve">18 mm Brushed Stainless Steel </t>
  </si>
  <si>
    <t>144-BRSS-N-01</t>
  </si>
  <si>
    <t>144-BRSS-2H-PB-01</t>
  </si>
  <si>
    <t>144-BRSS-4H-PB-01</t>
  </si>
  <si>
    <t>144-MDI-E5-Bg-BRSS-2H-PC-01</t>
  </si>
  <si>
    <t>144-MDI-E5-Bg-BRSS-2H-PC-02</t>
  </si>
  <si>
    <t>144-MDI-E5-Bg-BRSS-2H-PC-03</t>
  </si>
  <si>
    <t>144-MDI-E5-Bg-BRSS-2H-TS-01</t>
  </si>
  <si>
    <t>144-MDI-E5-Bg-BRSS-2H-TS-02</t>
  </si>
  <si>
    <t>144-MDI-E5-Bg-BRSS-2H-TS-03</t>
  </si>
  <si>
    <t>144-MDI-E5-Bg-BRSS-4H-PC-01</t>
  </si>
  <si>
    <t>144-MDI-E5-Bg-BRSS-4H-PC-02</t>
  </si>
  <si>
    <t>144-MDI-E5-Bg-BRSS-4H-PC-03</t>
  </si>
  <si>
    <t>144-MDI-E5-Bg-BRSS-4H-TS-01</t>
  </si>
  <si>
    <t>144-MDI-E5-Bg-BRSS-4H-TS-02</t>
  </si>
  <si>
    <t>144-MDI-E5-Bg-BRSS-4H-TS-03</t>
  </si>
  <si>
    <t>QC Blank Plate</t>
  </si>
  <si>
    <t>E5 Bg MDI 2-and 4-hour UV-C Exposure (Brushed SS)</t>
  </si>
  <si>
    <r>
      <t>35</t>
    </r>
    <r>
      <rPr>
        <sz val="10"/>
        <rFont val="Calibri"/>
        <family val="2"/>
      </rPr>
      <t>°</t>
    </r>
    <r>
      <rPr>
        <sz val="10"/>
        <rFont val="Arial"/>
        <family val="2"/>
      </rPr>
      <t>C</t>
    </r>
  </si>
  <si>
    <t>Brian Ford</t>
  </si>
  <si>
    <t>Brian Ford/Lesley Mendez Sandoval/Mariela Monge</t>
  </si>
  <si>
    <t>Mariela Monge/Josh Viola</t>
  </si>
  <si>
    <t>Cell Spreaders</t>
  </si>
  <si>
    <t>TSA only</t>
  </si>
  <si>
    <t>Mariela Monge</t>
  </si>
  <si>
    <t>CFU/cm2</t>
  </si>
  <si>
    <t>log CFU/cm2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</si>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</sst>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E+00"/>
    <numFmt numFmtId="166" formatCode="0.E+00"/>
    <numFmt numFmtId="167" formatCode="0.0%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9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0" fontId="0" fillId="4" borderId="0" xfId="0" applyFill="1" applyAlignment="1">
      <alignment horizontal="left" indent="1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center"/>
    </xf>
    <xf numFmtId="0" fontId="6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5" borderId="0" xfId="0" applyFill="1"/>
    <xf numFmtId="0" fontId="7" fillId="5" borderId="0" xfId="0" applyFont="1" applyFill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1" fontId="0" fillId="0" borderId="0" xfId="0" applyNumberFormat="1"/>
    <xf numFmtId="167" fontId="0" fillId="0" borderId="0" xfId="1" applyNumberFormat="1" applyFont="1"/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Border="1"/>
    <xf numFmtId="0" fontId="6" fillId="0" borderId="1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5" fillId="0" borderId="28" xfId="0" applyFont="1" applyBorder="1"/>
    <xf numFmtId="0" fontId="0" fillId="0" borderId="28" xfId="0" applyBorder="1"/>
    <xf numFmtId="14" fontId="0" fillId="0" borderId="0" xfId="0" applyNumberFormat="1"/>
    <xf numFmtId="14" fontId="9" fillId="6" borderId="1" xfId="0" applyNumberFormat="1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" fillId="5" borderId="8" xfId="0" applyFont="1" applyFill="1" applyBorder="1" applyAlignment="1">
      <alignment vertical="center" wrapText="1"/>
    </xf>
    <xf numFmtId="166" fontId="9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6" borderId="1" xfId="0" applyNumberFormat="1" applyFont="1" applyFill="1" applyBorder="1"/>
    <xf numFmtId="0" fontId="1" fillId="6" borderId="1" xfId="0" applyFont="1" applyFill="1" applyBorder="1"/>
    <xf numFmtId="0" fontId="8" fillId="6" borderId="8" xfId="0" applyFont="1" applyFill="1" applyBorder="1"/>
    <xf numFmtId="0" fontId="0" fillId="6" borderId="0" xfId="0" applyFill="1"/>
    <xf numFmtId="0" fontId="12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0" fontId="0" fillId="0" borderId="0" xfId="0" applyNumberFormat="1"/>
    <xf numFmtId="0" fontId="9" fillId="0" borderId="0" xfId="0" applyFont="1"/>
    <xf numFmtId="0" fontId="9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6" xfId="0" applyFont="1" applyFill="1" applyBorder="1"/>
    <xf numFmtId="0" fontId="5" fillId="6" borderId="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7" fillId="6" borderId="13" xfId="0" applyNumberFormat="1" applyFont="1" applyFill="1" applyBorder="1" applyAlignment="1">
      <alignment horizontal="center" shrinkToFit="1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24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wrapText="1"/>
    </xf>
    <xf numFmtId="166" fontId="7" fillId="6" borderId="14" xfId="0" applyNumberFormat="1" applyFont="1" applyFill="1" applyBorder="1" applyAlignment="1">
      <alignment horizont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166" fontId="7" fillId="6" borderId="1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0" fontId="5" fillId="7" borderId="18" xfId="0" applyFont="1" applyFill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7" borderId="2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7" borderId="24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5" fillId="7" borderId="25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0" xfId="0" applyFont="1" applyBorder="1"/>
    <xf numFmtId="165" fontId="0" fillId="0" borderId="0" xfId="0" applyNumberFormat="1"/>
    <xf numFmtId="0" fontId="1" fillId="0" borderId="10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Excel%20Files/2024-01-10_E5%20Bg%20(Brushed%20SS)_Filters.xlsx?59F1849B" TargetMode="External"/><Relationship Id="rId1" Type="http://schemas.openxmlformats.org/officeDocument/2006/relationships/externalLinkPath" Target="file:///\\59F1849B\2024-01-10_E5%20Bg%20(Brushed%20SS)_Fil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 refreshError="1"/>
      <sheetData sheetId="1">
        <row r="1">
          <cell r="A1" t="str">
            <v>144-BRSS-2H-PB-01</v>
          </cell>
        </row>
        <row r="2">
          <cell r="A2" t="str">
            <v>144-BRSS-4H-PB-01</v>
          </cell>
        </row>
        <row r="3">
          <cell r="A3" t="str">
            <v>144-BRSS-N-01</v>
          </cell>
        </row>
        <row r="4">
          <cell r="A4" t="str">
            <v>Sterile DI Water</v>
          </cell>
        </row>
        <row r="5">
          <cell r="A5" t="str">
            <v>TSA only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308.38774953704" createdVersion="3" refreshedVersion="8" minRefreshableVersion="3" recordCount="19" xr:uid="{00000000-000A-0000-FFFF-FFFF00000000}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3">
        <s v="N/A"/>
        <s v="2 Hour"/>
        <s v="4 Hour"/>
      </sharedItems>
    </cacheField>
    <cacheField name="CFU/ml" numFmtId="11">
      <sharedItems containsSemiMixedTypes="0" containsString="0" containsNumber="1" minValue="0.1111111111111111" maxValue="1419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1111111111111112" maxValue="141900"/>
    </cacheField>
    <cacheField name="Log CFU/Sample" numFmtId="164">
      <sharedItems containsSemiMixedTypes="0" containsString="0" containsNumber="1" minValue="4.5757490560675143E-2" maxValue="5.15198239545747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144-BRSS-N-01"/>
    <s v="18 mm Brushed Stainless Steel "/>
    <x v="0"/>
    <x v="0"/>
    <n v="0.1111111111111111"/>
    <n v="10"/>
    <n v="1.1111111111111112"/>
    <n v="4.5757490560675143E-2"/>
  </r>
  <r>
    <s v="144-BRSS-2H-PB-01"/>
    <s v="18 mm Brushed Stainless Steel "/>
    <x v="1"/>
    <x v="1"/>
    <n v="0.1111111111111111"/>
    <n v="10"/>
    <n v="1.1111111111111112"/>
    <n v="4.5757490560675143E-2"/>
  </r>
  <r>
    <s v="144-BRSS-4H-PB-01"/>
    <s v="18 mm Brushed Stainless Steel "/>
    <x v="1"/>
    <x v="2"/>
    <n v="0.11904761904761904"/>
    <n v="10"/>
    <n v="1.1904761904761905"/>
    <n v="7.5720713938118342E-2"/>
  </r>
  <r>
    <s v="144-MDI-E5-Bg-SEM-IC-01"/>
    <s v="18 mm SEM Stub"/>
    <x v="2"/>
    <x v="0"/>
    <n v="12340"/>
    <n v="10"/>
    <n v="123400"/>
    <n v="5.0913151596972233"/>
  </r>
  <r>
    <s v="144-MDI-E5-Bg-SEM-IC-02"/>
    <s v="18 mm SEM Stub"/>
    <x v="2"/>
    <x v="0"/>
    <n v="7674"/>
    <n v="10"/>
    <n v="76740"/>
    <n v="4.8850217948622978"/>
  </r>
  <r>
    <s v="144-MDI-E5-Bg-SEM-IC-03"/>
    <s v="18 mm SEM Stub"/>
    <x v="2"/>
    <x v="0"/>
    <n v="14190"/>
    <n v="10"/>
    <n v="141900"/>
    <n v="5.1519823954574742"/>
  </r>
  <r>
    <s v="144-MDI-E5-Bg-SEM-IC-04"/>
    <s v="18 mm SEM Stub"/>
    <x v="2"/>
    <x v="0"/>
    <n v="9971"/>
    <n v="10"/>
    <n v="99710"/>
    <n v="4.9987387162558177"/>
  </r>
  <r>
    <s v="144-MDI-E5-Bg-BRSS-2H-PC-01"/>
    <s v="18 mm Brushed Stainless Steel "/>
    <x v="3"/>
    <x v="1"/>
    <n v="13470"/>
    <n v="10"/>
    <n v="134700"/>
    <n v="5.1293675957229858"/>
  </r>
  <r>
    <s v="144-MDI-E5-Bg-BRSS-2H-PC-02"/>
    <s v="18 mm Brushed Stainless Steel "/>
    <x v="3"/>
    <x v="1"/>
    <n v="12460"/>
    <n v="10"/>
    <n v="124600"/>
    <n v="5.0955180423231505"/>
  </r>
  <r>
    <s v="144-MDI-E5-Bg-BRSS-2H-PC-03"/>
    <s v="18 mm Brushed Stainless Steel "/>
    <x v="3"/>
    <x v="1"/>
    <n v="12370"/>
    <n v="10"/>
    <n v="123700"/>
    <n v="5.0923696996291206"/>
  </r>
  <r>
    <s v="144-MDI-E5-Bg-BRSS-2H-TS-01"/>
    <s v="18 mm Brushed Stainless Steel "/>
    <x v="4"/>
    <x v="1"/>
    <n v="704"/>
    <n v="10"/>
    <n v="7040"/>
    <n v="3.847572659142112"/>
  </r>
  <r>
    <s v="144-MDI-E5-Bg-BRSS-2H-TS-02"/>
    <s v="18 mm Brushed Stainless Steel "/>
    <x v="4"/>
    <x v="1"/>
    <n v="258.66666666666669"/>
    <n v="10"/>
    <n v="2586.666666666667"/>
    <n v="3.4127404665385259"/>
  </r>
  <r>
    <s v="144-MDI-E5-Bg-BRSS-2H-TS-03"/>
    <s v="18 mm Brushed Stainless Steel "/>
    <x v="4"/>
    <x v="1"/>
    <n v="288"/>
    <n v="10"/>
    <n v="2880"/>
    <n v="3.459392487759231"/>
  </r>
  <r>
    <s v="144-MDI-E5-Bg-BRSS-4H-PC-01"/>
    <s v="18 mm Brushed Stainless Steel "/>
    <x v="3"/>
    <x v="2"/>
    <n v="12190"/>
    <n v="10"/>
    <n v="121900"/>
    <n v="5.0860037056183822"/>
  </r>
  <r>
    <s v="144-MDI-E5-Bg-BRSS-4H-PC-02"/>
    <s v="18 mm Brushed Stainless Steel "/>
    <x v="3"/>
    <x v="2"/>
    <n v="11930"/>
    <n v="10"/>
    <n v="119300"/>
    <n v="5.0766404436703416"/>
  </r>
  <r>
    <s v="144-MDI-E5-Bg-BRSS-4H-PC-03"/>
    <s v="18 mm Brushed Stainless Steel "/>
    <x v="3"/>
    <x v="2"/>
    <n v="3836"/>
    <n v="10"/>
    <n v="38360"/>
    <n v="4.5838785984986261"/>
  </r>
  <r>
    <s v="144-MDI-E5-Bg-BRSS-4H-TS-01"/>
    <s v="18 mm Brushed Stainless Steel "/>
    <x v="4"/>
    <x v="2"/>
    <n v="325.33333333333331"/>
    <n v="10"/>
    <n v="3253.333333333333"/>
    <n v="3.5123285629470296"/>
  </r>
  <r>
    <s v="144-MDI-E5-Bg-BRSS-4H-TS-02"/>
    <s v="18 mm Brushed Stainless Steel "/>
    <x v="4"/>
    <x v="2"/>
    <n v="450"/>
    <n v="10"/>
    <n v="4500"/>
    <n v="3.6532125137753435"/>
  </r>
  <r>
    <s v="144-MDI-E5-Bg-BRSS-4H-TS-03"/>
    <s v="18 mm Brushed Stainless Steel "/>
    <x v="4"/>
    <x v="2"/>
    <n v="92.666666666666671"/>
    <n v="10"/>
    <n v="926.66666666666674"/>
    <n v="2.96692354119841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7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9">
    <format dxfId="2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7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6">
      <pivotArea field="2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3">
      <pivotArea collapsedLevelsAreSubtotals="1" fieldPosition="0">
        <references count="1">
          <reference field="2" count="1">
            <x v="2"/>
          </reference>
        </references>
      </pivotArea>
    </format>
    <format dxfId="22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21">
      <pivotArea collapsedLevelsAreSubtotals="1" fieldPosition="0">
        <references count="1">
          <reference field="2" count="1">
            <x v="3"/>
          </reference>
        </references>
      </pivotArea>
    </format>
    <format dxfId="20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9">
      <pivotArea collapsedLevelsAreSubtotals="1" fieldPosition="0">
        <references count="1">
          <reference field="2" count="1">
            <x v="4"/>
          </reference>
        </references>
      </pivotArea>
    </format>
    <format dxfId="1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7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5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4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1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0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8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7">
      <pivotArea collapsedLevelsAreSubtotals="1" fieldPosition="0">
        <references count="1">
          <reference field="2" count="1">
            <x v="4"/>
          </reference>
        </references>
      </pivotArea>
    </format>
    <format dxfId="6">
      <pivotArea collapsedLevelsAreSubtotals="1" fieldPosition="0">
        <references count="1">
          <reference field="2" count="1">
            <x v="5"/>
          </reference>
        </references>
      </pivotArea>
    </format>
    <format dxfId="5">
      <pivotArea dataOnly="0" labelOnly="1" fieldPosition="0">
        <references count="1">
          <reference field="2" count="2">
            <x v="4"/>
            <x v="5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0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zoomScaleNormal="100" workbookViewId="0">
      <selection activeCell="J5" sqref="J5"/>
    </sheetView>
  </sheetViews>
  <sheetFormatPr defaultRowHeight="14.5" x14ac:dyDescent="0.35"/>
  <cols>
    <col min="1" max="1" width="20.1796875" bestFit="1" customWidth="1"/>
    <col min="2" max="2" width="12.453125" customWidth="1"/>
    <col min="3" max="3" width="13.54296875" customWidth="1"/>
    <col min="4" max="4" width="12.453125" customWidth="1"/>
    <col min="5" max="5" width="13.54296875" customWidth="1"/>
    <col min="6" max="6" width="12.26953125" customWidth="1"/>
    <col min="7" max="7" width="10.81640625" customWidth="1"/>
  </cols>
  <sheetData>
    <row r="3" spans="1:8" x14ac:dyDescent="0.35">
      <c r="B3" s="18" t="s">
        <v>19</v>
      </c>
      <c r="F3" s="19"/>
      <c r="G3" s="19"/>
    </row>
    <row r="4" spans="1:8" ht="43.5" x14ac:dyDescent="0.35">
      <c r="A4" s="11" t="s">
        <v>19</v>
      </c>
      <c r="B4" s="16" t="s">
        <v>13</v>
      </c>
      <c r="C4" s="16" t="s">
        <v>17</v>
      </c>
      <c r="D4" s="16" t="s">
        <v>14</v>
      </c>
      <c r="E4" s="16" t="s">
        <v>18</v>
      </c>
      <c r="F4" s="17" t="s">
        <v>20</v>
      </c>
      <c r="G4" s="17" t="s">
        <v>21</v>
      </c>
    </row>
    <row r="5" spans="1:8" x14ac:dyDescent="0.35">
      <c r="A5" s="8" t="s">
        <v>15</v>
      </c>
      <c r="B5" s="12"/>
      <c r="C5" s="12"/>
      <c r="D5" s="13"/>
      <c r="E5" s="13"/>
      <c r="F5" s="20"/>
      <c r="G5" s="20"/>
    </row>
    <row r="6" spans="1:8" x14ac:dyDescent="0.35">
      <c r="A6" s="9" t="s">
        <v>6</v>
      </c>
      <c r="B6" s="12">
        <v>5.0317645165682032</v>
      </c>
      <c r="C6" s="12">
        <v>0.11636544069102948</v>
      </c>
      <c r="D6" s="13">
        <v>110437.5</v>
      </c>
      <c r="E6" s="13">
        <v>28334.408263922975</v>
      </c>
      <c r="F6" s="13"/>
      <c r="G6" s="13"/>
    </row>
    <row r="7" spans="1:8" x14ac:dyDescent="0.35">
      <c r="A7" s="8" t="s">
        <v>16</v>
      </c>
      <c r="B7" s="12"/>
      <c r="C7" s="12"/>
      <c r="D7" s="13"/>
      <c r="E7" s="13"/>
      <c r="F7" s="20"/>
      <c r="G7" s="20"/>
    </row>
    <row r="8" spans="1:8" x14ac:dyDescent="0.35">
      <c r="A8" s="9" t="s">
        <v>7</v>
      </c>
      <c r="B8" s="12">
        <v>5.1057517792250851</v>
      </c>
      <c r="C8" s="12">
        <v>2.0512389112021415E-2</v>
      </c>
      <c r="D8" s="13">
        <v>127666.66666666667</v>
      </c>
      <c r="E8" s="13">
        <v>6107.6454819621003</v>
      </c>
      <c r="F8" s="13"/>
      <c r="G8" s="13"/>
    </row>
    <row r="9" spans="1:8" x14ac:dyDescent="0.35">
      <c r="A9" s="9" t="s">
        <v>8</v>
      </c>
      <c r="B9" s="12">
        <v>4.915507582595783</v>
      </c>
      <c r="C9" s="12">
        <v>0.2872372799421557</v>
      </c>
      <c r="D9" s="13">
        <v>93186.666666666672</v>
      </c>
      <c r="E9" s="13">
        <v>47499.079289322377</v>
      </c>
      <c r="F9" s="13"/>
      <c r="G9" s="13"/>
    </row>
    <row r="10" spans="1:8" x14ac:dyDescent="0.35">
      <c r="A10" s="8" t="s">
        <v>3</v>
      </c>
      <c r="B10" s="12"/>
      <c r="C10" s="12"/>
      <c r="D10" s="13"/>
      <c r="E10" s="13"/>
      <c r="F10" s="20"/>
      <c r="G10" s="20"/>
    </row>
    <row r="11" spans="1:8" x14ac:dyDescent="0.35">
      <c r="A11" s="23" t="s">
        <v>7</v>
      </c>
      <c r="B11" s="24">
        <v>3.5732352044799565</v>
      </c>
      <c r="C11" s="24">
        <v>0.23872553705852134</v>
      </c>
      <c r="D11" s="25">
        <v>4168.8888888888896</v>
      </c>
      <c r="E11" s="25">
        <v>2490.7770615553632</v>
      </c>
      <c r="F11" s="28">
        <f>B8-B11</f>
        <v>1.5325165747451286</v>
      </c>
      <c r="G11" s="28">
        <f>(((C8^2)/3)+((C11^2)/3))^0.5</f>
        <v>0.13833611260376233</v>
      </c>
    </row>
    <row r="12" spans="1:8" x14ac:dyDescent="0.35">
      <c r="A12" s="23" t="s">
        <v>8</v>
      </c>
      <c r="B12" s="24">
        <v>3.3774882059735956</v>
      </c>
      <c r="C12" s="24">
        <v>0.36247010893550585</v>
      </c>
      <c r="D12" s="25">
        <v>2893.3333333333335</v>
      </c>
      <c r="E12" s="25">
        <v>1813.6641855034184</v>
      </c>
      <c r="F12" s="28">
        <f>B9-B12</f>
        <v>1.5380193766221875</v>
      </c>
      <c r="G12" s="28">
        <f>(((C9^2)/3)+((C12^2)/3))^0.5</f>
        <v>0.26701425358975739</v>
      </c>
    </row>
    <row r="13" spans="1:8" x14ac:dyDescent="0.35">
      <c r="A13" s="27" t="s">
        <v>2</v>
      </c>
      <c r="B13" s="24"/>
      <c r="C13" s="24"/>
      <c r="D13" s="25"/>
      <c r="E13" s="25"/>
      <c r="F13" s="26"/>
      <c r="G13" s="26"/>
    </row>
    <row r="14" spans="1:8" x14ac:dyDescent="0.35">
      <c r="A14" s="10" t="s">
        <v>7</v>
      </c>
      <c r="B14" s="14">
        <v>4.5757490560675143E-2</v>
      </c>
      <c r="C14" s="14" t="e">
        <v>#DIV/0!</v>
      </c>
      <c r="D14" s="15">
        <v>1.1111111111111112</v>
      </c>
      <c r="E14" s="15" t="e">
        <v>#DIV/0!</v>
      </c>
      <c r="F14" s="25"/>
      <c r="G14" s="25"/>
      <c r="H14" s="22"/>
    </row>
    <row r="15" spans="1:8" x14ac:dyDescent="0.35">
      <c r="A15" s="10" t="s">
        <v>8</v>
      </c>
      <c r="B15" s="14">
        <v>7.5720713938118342E-2</v>
      </c>
      <c r="C15" s="14" t="e">
        <v>#DIV/0!</v>
      </c>
      <c r="D15" s="15">
        <v>1.1904761904761905</v>
      </c>
      <c r="E15" s="15" t="e">
        <v>#DIV/0!</v>
      </c>
      <c r="F15" s="25"/>
      <c r="G15" s="25"/>
    </row>
    <row r="16" spans="1:8" x14ac:dyDescent="0.35">
      <c r="A16" s="27" t="s">
        <v>23</v>
      </c>
      <c r="B16" s="24"/>
      <c r="C16" s="24"/>
      <c r="D16" s="25"/>
      <c r="E16" s="25"/>
      <c r="F16" s="26"/>
      <c r="G16" s="26"/>
    </row>
    <row r="17" spans="1:7" x14ac:dyDescent="0.35">
      <c r="A17" s="10" t="s">
        <v>6</v>
      </c>
      <c r="B17" s="14">
        <v>4.5757490560675143E-2</v>
      </c>
      <c r="C17" s="14" t="e">
        <v>#DIV/0!</v>
      </c>
      <c r="D17" s="15">
        <v>1.1111111111111112</v>
      </c>
      <c r="E17" s="15" t="e">
        <v>#DIV/0!</v>
      </c>
      <c r="F17" s="25"/>
      <c r="G17" s="25"/>
    </row>
    <row r="18" spans="1:7" x14ac:dyDescent="0.35">
      <c r="F18" s="20"/>
      <c r="G18" s="20"/>
    </row>
    <row r="19" spans="1:7" x14ac:dyDescent="0.35">
      <c r="A19" s="80" t="s">
        <v>22</v>
      </c>
      <c r="B19" s="80"/>
      <c r="C19" s="80"/>
      <c r="D19" s="80"/>
      <c r="E19" s="80"/>
    </row>
  </sheetData>
  <mergeCells count="1">
    <mergeCell ref="A19:E19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tabSelected="1" zoomScaleNormal="100" workbookViewId="0">
      <selection activeCell="K9" sqref="K9"/>
    </sheetView>
  </sheetViews>
  <sheetFormatPr defaultRowHeight="14.5" x14ac:dyDescent="0.35"/>
  <cols>
    <col min="1" max="1" width="25.81640625" bestFit="1" customWidth="1"/>
    <col min="2" max="2" width="23" bestFit="1" customWidth="1"/>
    <col min="3" max="3" width="18.26953125" bestFit="1" customWidth="1"/>
    <col min="4" max="4" width="13.54296875" customWidth="1"/>
    <col min="5" max="5" width="10.453125" bestFit="1" customWidth="1"/>
    <col min="6" max="6" width="10.453125" customWidth="1"/>
    <col min="7" max="7" width="12.453125" bestFit="1" customWidth="1"/>
    <col min="8" max="8" width="12.36328125" customWidth="1"/>
    <col min="9" max="9" width="10.453125" customWidth="1"/>
    <col min="10" max="10" width="9.6328125" customWidth="1"/>
  </cols>
  <sheetData>
    <row r="1" spans="1:12" ht="26.5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9</v>
      </c>
      <c r="F1" s="165" t="s">
        <v>12</v>
      </c>
      <c r="G1" s="165" t="s">
        <v>10</v>
      </c>
      <c r="H1" s="165" t="s">
        <v>11</v>
      </c>
      <c r="I1" s="166" t="s">
        <v>103</v>
      </c>
      <c r="J1" s="168" t="s">
        <v>104</v>
      </c>
      <c r="K1" s="166" t="s">
        <v>105</v>
      </c>
      <c r="L1" s="166" t="s">
        <v>106</v>
      </c>
    </row>
    <row r="2" spans="1:12" x14ac:dyDescent="0.35">
      <c r="A2" s="4" t="s">
        <v>79</v>
      </c>
      <c r="B2" s="4" t="s">
        <v>78</v>
      </c>
      <c r="C2" s="4" t="s">
        <v>23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#REF!,0)),0,9,1))))</f>
        <v>0.1111111111111111</v>
      </c>
      <c r="F2" s="4">
        <v>10</v>
      </c>
      <c r="G2" s="5">
        <f ca="1">E2*F2</f>
        <v>1.1111111111111112</v>
      </c>
      <c r="H2" s="6">
        <f ca="1">LOG(G2)</f>
        <v>4.5757490560675143E-2</v>
      </c>
      <c r="I2" s="167">
        <f ca="1">G2/2.54</f>
        <v>0.43744531933508313</v>
      </c>
      <c r="J2">
        <f ca="1">LOG10(I2)</f>
        <v>-0.35907622605926293</v>
      </c>
    </row>
    <row r="3" spans="1:12" x14ac:dyDescent="0.35">
      <c r="A3" s="4" t="s">
        <v>80</v>
      </c>
      <c r="B3" s="4" t="s">
        <v>78</v>
      </c>
      <c r="C3" s="4" t="s">
        <v>2</v>
      </c>
      <c r="D3" s="4" t="s">
        <v>7</v>
      </c>
      <c r="E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#REF!,0)),0,9,1))))</f>
        <v>0.1111111111111111</v>
      </c>
      <c r="F3" s="4">
        <v>10</v>
      </c>
      <c r="G3" s="5">
        <f t="shared" ref="G3:G17" ca="1" si="0">E3*F3</f>
        <v>1.1111111111111112</v>
      </c>
      <c r="H3" s="6">
        <f t="shared" ref="H3:H4" ca="1" si="1">LOG(G3)</f>
        <v>4.5757490560675143E-2</v>
      </c>
      <c r="I3" s="167">
        <f t="shared" ref="I3:I19" ca="1" si="2">G3/2.54</f>
        <v>0.43744531933508313</v>
      </c>
      <c r="J3">
        <f t="shared" ref="J3:J20" ca="1" si="3">LOG10(I3)</f>
        <v>-0.35907622605926293</v>
      </c>
    </row>
    <row r="4" spans="1:12" x14ac:dyDescent="0.35">
      <c r="A4" s="4" t="s">
        <v>81</v>
      </c>
      <c r="B4" s="4" t="s">
        <v>78</v>
      </c>
      <c r="C4" s="4" t="s">
        <v>2</v>
      </c>
      <c r="D4" s="4" t="s">
        <v>8</v>
      </c>
      <c r="E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#REF!,0)),0,9,1))))</f>
        <v>0.11904761904761904</v>
      </c>
      <c r="F4" s="4">
        <v>10</v>
      </c>
      <c r="G4" s="5">
        <f t="shared" ca="1" si="0"/>
        <v>1.1904761904761905</v>
      </c>
      <c r="H4" s="6">
        <f t="shared" ca="1" si="1"/>
        <v>7.5720713938118342E-2</v>
      </c>
      <c r="I4" s="167">
        <f t="shared" ca="1" si="2"/>
        <v>0.46869141357330335</v>
      </c>
      <c r="J4">
        <f t="shared" ca="1" si="3"/>
        <v>-0.3291130026818197</v>
      </c>
    </row>
    <row r="5" spans="1:12" x14ac:dyDescent="0.35">
      <c r="A5" s="4" t="s">
        <v>24</v>
      </c>
      <c r="B5" s="4" t="s">
        <v>28</v>
      </c>
      <c r="C5" s="4" t="s">
        <v>15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12340</v>
      </c>
      <c r="F5" s="4">
        <v>10</v>
      </c>
      <c r="G5" s="5">
        <f t="shared" ca="1" si="0"/>
        <v>123400</v>
      </c>
      <c r="H5" s="6">
        <f t="shared" ref="H5:H17" ca="1" si="4">LOG(G5)</f>
        <v>5.0913151596972233</v>
      </c>
      <c r="I5" s="167">
        <f t="shared" ca="1" si="2"/>
        <v>48582.677165354333</v>
      </c>
      <c r="J5">
        <f t="shared" ca="1" si="3"/>
        <v>4.6864814430772848</v>
      </c>
    </row>
    <row r="6" spans="1:12" x14ac:dyDescent="0.35">
      <c r="A6" s="4" t="s">
        <v>25</v>
      </c>
      <c r="B6" s="4" t="s">
        <v>28</v>
      </c>
      <c r="C6" s="4" t="s">
        <v>15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7674</v>
      </c>
      <c r="F6" s="4">
        <v>10</v>
      </c>
      <c r="G6" s="5">
        <f t="shared" ca="1" si="0"/>
        <v>76740</v>
      </c>
      <c r="H6" s="6">
        <f t="shared" ca="1" si="4"/>
        <v>4.8850217948622978</v>
      </c>
      <c r="I6" s="167">
        <f t="shared" ca="1" si="2"/>
        <v>30212.598425196851</v>
      </c>
      <c r="J6">
        <f t="shared" ca="1" si="3"/>
        <v>4.4801880782423593</v>
      </c>
    </row>
    <row r="7" spans="1:12" x14ac:dyDescent="0.35">
      <c r="A7" s="4" t="s">
        <v>26</v>
      </c>
      <c r="B7" s="4" t="s">
        <v>28</v>
      </c>
      <c r="C7" s="4" t="s">
        <v>15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14190</v>
      </c>
      <c r="F7" s="4">
        <v>10</v>
      </c>
      <c r="G7" s="5">
        <f t="shared" ca="1" si="0"/>
        <v>141900</v>
      </c>
      <c r="H7" s="6">
        <f t="shared" ca="1" si="4"/>
        <v>5.1519823954574742</v>
      </c>
      <c r="I7" s="167">
        <f t="shared" ca="1" si="2"/>
        <v>55866.14173228346</v>
      </c>
      <c r="J7">
        <f t="shared" ca="1" si="3"/>
        <v>4.7471486788375357</v>
      </c>
    </row>
    <row r="8" spans="1:12" x14ac:dyDescent="0.35">
      <c r="A8" s="4" t="s">
        <v>27</v>
      </c>
      <c r="B8" s="4" t="s">
        <v>28</v>
      </c>
      <c r="C8" s="4" t="s">
        <v>15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9971</v>
      </c>
      <c r="F8" s="4">
        <v>10</v>
      </c>
      <c r="G8" s="5">
        <f t="shared" ca="1" si="0"/>
        <v>99710</v>
      </c>
      <c r="H8" s="6">
        <f t="shared" ca="1" si="4"/>
        <v>4.9987387162558177</v>
      </c>
      <c r="I8" s="167">
        <f t="shared" ca="1" si="2"/>
        <v>39255.905511811026</v>
      </c>
      <c r="J8">
        <f t="shared" ca="1" si="3"/>
        <v>4.5939049996358801</v>
      </c>
    </row>
    <row r="9" spans="1:12" x14ac:dyDescent="0.35">
      <c r="A9" s="4" t="s">
        <v>82</v>
      </c>
      <c r="B9" s="4" t="s">
        <v>78</v>
      </c>
      <c r="C9" s="4" t="s">
        <v>16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13470</v>
      </c>
      <c r="F9" s="4">
        <v>10</v>
      </c>
      <c r="G9" s="5">
        <f t="shared" ca="1" si="0"/>
        <v>134700</v>
      </c>
      <c r="H9" s="6">
        <f t="shared" ca="1" si="4"/>
        <v>5.1293675957229858</v>
      </c>
      <c r="I9" s="167">
        <f t="shared" ca="1" si="2"/>
        <v>53031.496062992126</v>
      </c>
      <c r="J9">
        <f t="shared" ca="1" si="3"/>
        <v>4.7245338791030473</v>
      </c>
      <c r="K9">
        <f ca="1">AVERAGE(J9:J11,J15:J17)</f>
        <v>4.6057959642904969</v>
      </c>
      <c r="L9">
        <f ca="1">STDEV(J9:J11,J15:J17)</f>
        <v>0.20982912463143399</v>
      </c>
    </row>
    <row r="10" spans="1:12" x14ac:dyDescent="0.35">
      <c r="A10" s="4" t="s">
        <v>83</v>
      </c>
      <c r="B10" s="4" t="s">
        <v>78</v>
      </c>
      <c r="C10" s="4" t="s">
        <v>16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12460</v>
      </c>
      <c r="F10" s="4">
        <v>10</v>
      </c>
      <c r="G10" s="5">
        <f t="shared" ca="1" si="0"/>
        <v>124600</v>
      </c>
      <c r="H10" s="6">
        <f t="shared" ca="1" si="4"/>
        <v>5.0955180423231505</v>
      </c>
      <c r="I10" s="167">
        <f t="shared" ca="1" si="2"/>
        <v>49055.118110236217</v>
      </c>
      <c r="J10">
        <f t="shared" ca="1" si="3"/>
        <v>4.6906843257032129</v>
      </c>
    </row>
    <row r="11" spans="1:12" x14ac:dyDescent="0.35">
      <c r="A11" s="4" t="s">
        <v>84</v>
      </c>
      <c r="B11" s="4" t="s">
        <v>78</v>
      </c>
      <c r="C11" s="4" t="s">
        <v>16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12370</v>
      </c>
      <c r="F11" s="4">
        <v>10</v>
      </c>
      <c r="G11" s="5">
        <f t="shared" ca="1" si="0"/>
        <v>123700</v>
      </c>
      <c r="H11" s="6">
        <f t="shared" ca="1" si="4"/>
        <v>5.0923696996291206</v>
      </c>
      <c r="I11" s="167">
        <f t="shared" ca="1" si="2"/>
        <v>48700.787401574802</v>
      </c>
      <c r="J11">
        <f t="shared" ca="1" si="3"/>
        <v>4.6875359830091829</v>
      </c>
    </row>
    <row r="12" spans="1:12" x14ac:dyDescent="0.35">
      <c r="A12" s="4" t="s">
        <v>85</v>
      </c>
      <c r="B12" s="4" t="s">
        <v>78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704</v>
      </c>
      <c r="F12" s="4">
        <v>10</v>
      </c>
      <c r="G12" s="5">
        <f t="shared" ca="1" si="0"/>
        <v>7040</v>
      </c>
      <c r="H12" s="6">
        <f t="shared" ca="1" si="4"/>
        <v>3.847572659142112</v>
      </c>
      <c r="I12" s="167">
        <f t="shared" ca="1" si="2"/>
        <v>2771.6535433070867</v>
      </c>
      <c r="J12">
        <f t="shared" ca="1" si="3"/>
        <v>3.4427389425221744</v>
      </c>
      <c r="K12">
        <f ca="1">AVERAGE(J12:J14)</f>
        <v>3.1684014878600184</v>
      </c>
      <c r="L12">
        <f ca="1">STDEV(J12:J14)</f>
        <v>0.23872553705851651</v>
      </c>
    </row>
    <row r="13" spans="1:12" x14ac:dyDescent="0.35">
      <c r="A13" s="4" t="s">
        <v>86</v>
      </c>
      <c r="B13" s="4" t="s">
        <v>78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258.66666666666669</v>
      </c>
      <c r="F13" s="4">
        <v>10</v>
      </c>
      <c r="G13" s="5">
        <f t="shared" ca="1" si="0"/>
        <v>2586.666666666667</v>
      </c>
      <c r="H13" s="6">
        <f t="shared" ca="1" si="4"/>
        <v>3.4127404665385259</v>
      </c>
      <c r="I13" s="167">
        <f t="shared" ca="1" si="2"/>
        <v>1018.3727034120736</v>
      </c>
      <c r="J13">
        <f t="shared" ca="1" si="3"/>
        <v>3.0079067499185879</v>
      </c>
    </row>
    <row r="14" spans="1:12" x14ac:dyDescent="0.35">
      <c r="A14" s="4" t="s">
        <v>87</v>
      </c>
      <c r="B14" s="4" t="s">
        <v>78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288</v>
      </c>
      <c r="F14" s="4">
        <v>10</v>
      </c>
      <c r="G14" s="5">
        <f t="shared" ca="1" si="0"/>
        <v>2880</v>
      </c>
      <c r="H14" s="6">
        <f t="shared" ca="1" si="4"/>
        <v>3.459392487759231</v>
      </c>
      <c r="I14" s="167">
        <f t="shared" ca="1" si="2"/>
        <v>1133.8582677165355</v>
      </c>
      <c r="J14">
        <f t="shared" ca="1" si="3"/>
        <v>3.054558771139293</v>
      </c>
    </row>
    <row r="15" spans="1:12" x14ac:dyDescent="0.35">
      <c r="A15" s="4" t="s">
        <v>88</v>
      </c>
      <c r="B15" s="4" t="s">
        <v>78</v>
      </c>
      <c r="C15" s="4" t="s">
        <v>16</v>
      </c>
      <c r="D15" s="4" t="s">
        <v>8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12190</v>
      </c>
      <c r="F15" s="4">
        <v>10</v>
      </c>
      <c r="G15" s="5">
        <f t="shared" ca="1" si="0"/>
        <v>121900</v>
      </c>
      <c r="H15" s="6">
        <f t="shared" ca="1" si="4"/>
        <v>5.0860037056183822</v>
      </c>
      <c r="I15" s="167">
        <f t="shared" ca="1" si="2"/>
        <v>47992.125984251965</v>
      </c>
      <c r="J15">
        <f t="shared" ca="1" si="3"/>
        <v>4.6811699889984437</v>
      </c>
    </row>
    <row r="16" spans="1:12" x14ac:dyDescent="0.35">
      <c r="A16" s="4" t="s">
        <v>89</v>
      </c>
      <c r="B16" s="4" t="s">
        <v>78</v>
      </c>
      <c r="C16" s="4" t="s">
        <v>16</v>
      </c>
      <c r="D16" s="4" t="s">
        <v>8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11930</v>
      </c>
      <c r="F16" s="4">
        <v>10</v>
      </c>
      <c r="G16" s="5">
        <f t="shared" ca="1" si="0"/>
        <v>119300</v>
      </c>
      <c r="H16" s="6">
        <f t="shared" ca="1" si="4"/>
        <v>5.0766404436703416</v>
      </c>
      <c r="I16" s="167">
        <f t="shared" ca="1" si="2"/>
        <v>46968.503937007874</v>
      </c>
      <c r="J16">
        <f t="shared" ca="1" si="3"/>
        <v>4.671806727050404</v>
      </c>
    </row>
    <row r="17" spans="1:12" x14ac:dyDescent="0.35">
      <c r="A17" s="4" t="s">
        <v>90</v>
      </c>
      <c r="B17" s="4" t="s">
        <v>78</v>
      </c>
      <c r="C17" s="4" t="s">
        <v>16</v>
      </c>
      <c r="D17" s="4" t="s">
        <v>8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3836</v>
      </c>
      <c r="F17" s="4">
        <v>10</v>
      </c>
      <c r="G17" s="5">
        <f t="shared" ca="1" si="0"/>
        <v>38360</v>
      </c>
      <c r="H17" s="6">
        <f t="shared" ca="1" si="4"/>
        <v>4.5838785984986261</v>
      </c>
      <c r="I17" s="167">
        <f t="shared" ca="1" si="2"/>
        <v>15102.36220472441</v>
      </c>
      <c r="J17">
        <f t="shared" ca="1" si="3"/>
        <v>4.1790448818786876</v>
      </c>
    </row>
    <row r="18" spans="1:12" x14ac:dyDescent="0.35">
      <c r="A18" s="4" t="s">
        <v>91</v>
      </c>
      <c r="B18" s="4" t="s">
        <v>78</v>
      </c>
      <c r="C18" s="4" t="s">
        <v>3</v>
      </c>
      <c r="D18" s="4" t="s">
        <v>8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325.33333333333331</v>
      </c>
      <c r="F18" s="4">
        <v>10</v>
      </c>
      <c r="G18" s="5">
        <f ca="1">E18*F18</f>
        <v>3253.333333333333</v>
      </c>
      <c r="H18" s="6">
        <f ca="1">LOG(G18)</f>
        <v>3.5123285629470296</v>
      </c>
      <c r="I18" s="167">
        <f t="shared" ca="1" si="2"/>
        <v>1280.8398950131232</v>
      </c>
      <c r="J18">
        <f t="shared" ca="1" si="3"/>
        <v>3.1074948463270911</v>
      </c>
      <c r="K18">
        <f ca="1">AVERAGE(J18:J20)</f>
        <v>2.9726544893536571</v>
      </c>
      <c r="L18">
        <f ca="1">STDEV(J18:J20)</f>
        <v>0.36247010893550463</v>
      </c>
    </row>
    <row r="19" spans="1:12" x14ac:dyDescent="0.35">
      <c r="A19" s="4" t="s">
        <v>92</v>
      </c>
      <c r="B19" s="4" t="s">
        <v>78</v>
      </c>
      <c r="C19" s="4" t="s">
        <v>3</v>
      </c>
      <c r="D19" s="4" t="s">
        <v>8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450</v>
      </c>
      <c r="F19" s="4">
        <v>10</v>
      </c>
      <c r="G19" s="5">
        <f ca="1">E19*F19</f>
        <v>4500</v>
      </c>
      <c r="H19" s="6">
        <f ca="1">LOG(G19)</f>
        <v>3.6532125137753435</v>
      </c>
      <c r="I19" s="167">
        <f t="shared" ca="1" si="2"/>
        <v>1771.6535433070867</v>
      </c>
      <c r="J19">
        <f t="shared" ca="1" si="3"/>
        <v>3.2483787971554055</v>
      </c>
    </row>
    <row r="20" spans="1:12" x14ac:dyDescent="0.35">
      <c r="A20" s="4" t="s">
        <v>93</v>
      </c>
      <c r="B20" s="4" t="s">
        <v>78</v>
      </c>
      <c r="C20" s="4" t="s">
        <v>3</v>
      </c>
      <c r="D20" s="4" t="s">
        <v>8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92.666666666666671</v>
      </c>
      <c r="F20" s="4">
        <v>10</v>
      </c>
      <c r="G20" s="5">
        <f ca="1">E20*F20</f>
        <v>926.66666666666674</v>
      </c>
      <c r="H20" s="6">
        <f ca="1">LOG(G20)</f>
        <v>2.9669235411984141</v>
      </c>
      <c r="I20" s="167">
        <f ca="1">G20/2.54</f>
        <v>364.82939632545936</v>
      </c>
      <c r="J20">
        <f t="shared" ca="1" si="3"/>
        <v>2.562089824578476</v>
      </c>
    </row>
    <row r="22" spans="1:12" x14ac:dyDescent="0.35">
      <c r="B22" s="21"/>
    </row>
  </sheetData>
  <phoneticPr fontId="3" type="noConversion"/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topLeftCell="A37" zoomScaleNormal="100" workbookViewId="0">
      <selection activeCell="A37" sqref="A1:XFD1048576"/>
    </sheetView>
  </sheetViews>
  <sheetFormatPr defaultRowHeight="14.5" x14ac:dyDescent="0.35"/>
  <cols>
    <col min="1" max="1" width="28.1796875" bestFit="1" customWidth="1"/>
  </cols>
  <sheetData>
    <row r="1" spans="1:5" x14ac:dyDescent="0.35">
      <c r="A1" t="s">
        <v>58</v>
      </c>
      <c r="B1" s="53"/>
    </row>
    <row r="2" spans="1:5" x14ac:dyDescent="0.35">
      <c r="A2" t="s">
        <v>59</v>
      </c>
      <c r="B2" t="s">
        <v>60</v>
      </c>
    </row>
    <row r="3" spans="1:5" x14ac:dyDescent="0.35">
      <c r="A3" t="s">
        <v>61</v>
      </c>
      <c r="B3" s="53">
        <v>45302</v>
      </c>
    </row>
    <row r="5" spans="1:5" x14ac:dyDescent="0.35">
      <c r="A5" t="s">
        <v>62</v>
      </c>
      <c r="B5" t="s">
        <v>63</v>
      </c>
      <c r="C5" t="s">
        <v>64</v>
      </c>
      <c r="D5" t="s">
        <v>52</v>
      </c>
      <c r="E5" t="s">
        <v>65</v>
      </c>
    </row>
    <row r="6" spans="1:5" x14ac:dyDescent="0.35">
      <c r="A6" t="s">
        <v>24</v>
      </c>
      <c r="B6">
        <v>55</v>
      </c>
      <c r="C6">
        <v>1</v>
      </c>
      <c r="D6" s="21">
        <v>10660</v>
      </c>
    </row>
    <row r="7" spans="1:5" x14ac:dyDescent="0.35">
      <c r="A7" t="s">
        <v>24</v>
      </c>
      <c r="B7">
        <v>67</v>
      </c>
      <c r="C7">
        <v>1</v>
      </c>
      <c r="D7" s="21">
        <v>12980</v>
      </c>
    </row>
    <row r="8" spans="1:5" x14ac:dyDescent="0.35">
      <c r="A8" t="s">
        <v>24</v>
      </c>
      <c r="B8">
        <v>30</v>
      </c>
      <c r="C8">
        <v>1</v>
      </c>
      <c r="D8" s="21">
        <v>15000</v>
      </c>
    </row>
    <row r="9" spans="1:5" x14ac:dyDescent="0.35">
      <c r="A9" t="s">
        <v>24</v>
      </c>
      <c r="B9" t="s">
        <v>66</v>
      </c>
      <c r="D9" s="21">
        <v>12340</v>
      </c>
      <c r="E9" s="77">
        <f>STDEV(D6:D8)/AVERAGE(D6:D8)</f>
        <v>0.16861237756550415</v>
      </c>
    </row>
    <row r="10" spans="1:5" x14ac:dyDescent="0.35">
      <c r="A10" t="s">
        <v>25</v>
      </c>
      <c r="B10">
        <v>37</v>
      </c>
      <c r="C10">
        <v>1</v>
      </c>
      <c r="D10" s="21">
        <v>7171</v>
      </c>
    </row>
    <row r="11" spans="1:5" x14ac:dyDescent="0.35">
      <c r="A11" t="s">
        <v>25</v>
      </c>
      <c r="B11">
        <v>44</v>
      </c>
      <c r="C11">
        <v>1</v>
      </c>
      <c r="D11" s="21">
        <v>8527</v>
      </c>
    </row>
    <row r="12" spans="1:5" x14ac:dyDescent="0.35">
      <c r="A12" t="s">
        <v>25</v>
      </c>
      <c r="B12">
        <v>76</v>
      </c>
      <c r="C12">
        <v>1</v>
      </c>
      <c r="D12" s="21">
        <v>7495</v>
      </c>
    </row>
    <row r="13" spans="1:5" x14ac:dyDescent="0.35">
      <c r="A13" t="s">
        <v>25</v>
      </c>
      <c r="B13" t="s">
        <v>66</v>
      </c>
      <c r="D13" s="21">
        <v>7674</v>
      </c>
      <c r="E13" s="77">
        <f t="shared" ref="E13" si="0">STDEV(D10:D12)/AVERAGE(D10:D12)</f>
        <v>9.1596893058944473E-2</v>
      </c>
    </row>
    <row r="14" spans="1:5" x14ac:dyDescent="0.35">
      <c r="A14" t="s">
        <v>26</v>
      </c>
      <c r="B14">
        <v>59</v>
      </c>
      <c r="C14">
        <v>1</v>
      </c>
      <c r="D14" s="21">
        <v>11430</v>
      </c>
    </row>
    <row r="15" spans="1:5" x14ac:dyDescent="0.35">
      <c r="A15" t="s">
        <v>26</v>
      </c>
      <c r="B15">
        <v>33</v>
      </c>
      <c r="C15">
        <v>1</v>
      </c>
      <c r="D15" s="21">
        <v>16500</v>
      </c>
    </row>
    <row r="16" spans="1:5" x14ac:dyDescent="0.35">
      <c r="A16" t="s">
        <v>26</v>
      </c>
      <c r="B16">
        <v>38</v>
      </c>
      <c r="C16">
        <v>1</v>
      </c>
      <c r="D16" s="21">
        <v>19000</v>
      </c>
    </row>
    <row r="17" spans="1:5" x14ac:dyDescent="0.35">
      <c r="A17" t="s">
        <v>26</v>
      </c>
      <c r="B17" t="s">
        <v>66</v>
      </c>
      <c r="D17" s="21">
        <v>14190</v>
      </c>
      <c r="E17" s="77">
        <f t="shared" ref="E17" si="1">STDEV(D14:D16)/AVERAGE(D14:D16)</f>
        <v>0.24656023199697877</v>
      </c>
    </row>
    <row r="18" spans="1:5" x14ac:dyDescent="0.35">
      <c r="A18" t="s">
        <v>27</v>
      </c>
      <c r="B18">
        <v>54</v>
      </c>
      <c r="C18">
        <v>1</v>
      </c>
      <c r="D18" s="21">
        <v>10470</v>
      </c>
    </row>
    <row r="19" spans="1:5" x14ac:dyDescent="0.35">
      <c r="A19" t="s">
        <v>27</v>
      </c>
      <c r="B19">
        <v>94</v>
      </c>
      <c r="C19">
        <v>1</v>
      </c>
      <c r="D19" s="21">
        <v>9270</v>
      </c>
    </row>
    <row r="20" spans="1:5" x14ac:dyDescent="0.35">
      <c r="A20" t="s">
        <v>27</v>
      </c>
      <c r="B20">
        <v>56</v>
      </c>
      <c r="C20">
        <v>1</v>
      </c>
      <c r="D20" s="21">
        <v>10850</v>
      </c>
    </row>
    <row r="21" spans="1:5" x14ac:dyDescent="0.35">
      <c r="A21" t="s">
        <v>27</v>
      </c>
      <c r="B21" t="s">
        <v>66</v>
      </c>
      <c r="D21" s="21">
        <v>9971</v>
      </c>
      <c r="E21" s="77">
        <f t="shared" ref="E21" si="2">STDEV(D18:D20)/AVERAGE(D18:D20)</f>
        <v>8.0879565188224811E-2</v>
      </c>
    </row>
    <row r="22" spans="1:5" x14ac:dyDescent="0.35">
      <c r="A22" t="s">
        <v>82</v>
      </c>
      <c r="B22">
        <v>34</v>
      </c>
      <c r="C22">
        <v>1</v>
      </c>
      <c r="D22" s="21">
        <v>17000</v>
      </c>
    </row>
    <row r="23" spans="1:5" x14ac:dyDescent="0.35">
      <c r="A23" t="s">
        <v>82</v>
      </c>
      <c r="B23">
        <v>63</v>
      </c>
      <c r="C23">
        <v>1</v>
      </c>
      <c r="D23" s="21">
        <v>12210</v>
      </c>
    </row>
    <row r="24" spans="1:5" x14ac:dyDescent="0.35">
      <c r="A24" t="s">
        <v>82</v>
      </c>
      <c r="B24">
        <v>69</v>
      </c>
      <c r="C24">
        <v>1</v>
      </c>
      <c r="D24" s="21">
        <v>13370</v>
      </c>
    </row>
    <row r="25" spans="1:5" x14ac:dyDescent="0.35">
      <c r="A25" t="s">
        <v>82</v>
      </c>
      <c r="B25" t="s">
        <v>66</v>
      </c>
      <c r="D25" s="21">
        <v>13470</v>
      </c>
      <c r="E25" s="77">
        <f t="shared" ref="E25" si="3">STDEV(D22:D24)/AVERAGE(D22:D24)</f>
        <v>0.17606057435326303</v>
      </c>
    </row>
    <row r="26" spans="1:5" x14ac:dyDescent="0.35">
      <c r="A26" t="s">
        <v>83</v>
      </c>
      <c r="B26">
        <v>68</v>
      </c>
      <c r="C26">
        <v>1</v>
      </c>
      <c r="D26" s="21">
        <v>13180</v>
      </c>
    </row>
    <row r="27" spans="1:5" x14ac:dyDescent="0.35">
      <c r="A27" t="s">
        <v>83</v>
      </c>
      <c r="B27">
        <v>121</v>
      </c>
      <c r="C27">
        <v>1</v>
      </c>
      <c r="D27" s="21">
        <v>11930</v>
      </c>
    </row>
    <row r="28" spans="1:5" x14ac:dyDescent="0.35">
      <c r="A28" t="s">
        <v>83</v>
      </c>
      <c r="B28">
        <v>66</v>
      </c>
      <c r="C28">
        <v>1</v>
      </c>
      <c r="D28" s="21">
        <v>12790</v>
      </c>
    </row>
    <row r="29" spans="1:5" x14ac:dyDescent="0.35">
      <c r="A29" t="s">
        <v>83</v>
      </c>
      <c r="B29" t="s">
        <v>66</v>
      </c>
      <c r="D29" s="21">
        <v>12460</v>
      </c>
      <c r="E29" s="77">
        <f t="shared" ref="E29" si="4">STDEV(D26:D28)/AVERAGE(D26:D28)</f>
        <v>5.0624575602344242E-2</v>
      </c>
    </row>
    <row r="30" spans="1:5" x14ac:dyDescent="0.35">
      <c r="A30" t="s">
        <v>84</v>
      </c>
      <c r="B30">
        <v>141</v>
      </c>
      <c r="C30">
        <v>1</v>
      </c>
      <c r="D30" s="21">
        <v>13910</v>
      </c>
    </row>
    <row r="31" spans="1:5" x14ac:dyDescent="0.35">
      <c r="A31" t="s">
        <v>84</v>
      </c>
      <c r="B31">
        <v>58</v>
      </c>
      <c r="C31">
        <v>1</v>
      </c>
      <c r="D31" s="21">
        <v>11240</v>
      </c>
    </row>
    <row r="32" spans="1:5" x14ac:dyDescent="0.35">
      <c r="A32" t="s">
        <v>84</v>
      </c>
      <c r="B32">
        <v>54</v>
      </c>
      <c r="C32">
        <v>1</v>
      </c>
      <c r="D32" s="21">
        <v>10470</v>
      </c>
    </row>
    <row r="33" spans="1:5" x14ac:dyDescent="0.35">
      <c r="A33" t="s">
        <v>84</v>
      </c>
      <c r="B33" t="s">
        <v>66</v>
      </c>
      <c r="D33" s="21">
        <v>12370</v>
      </c>
      <c r="E33" s="77">
        <f t="shared" ref="E33" si="5">STDEV(D30:D32)/AVERAGE(D30:D32)</f>
        <v>0.15204952448166451</v>
      </c>
    </row>
    <row r="34" spans="1:5" x14ac:dyDescent="0.35">
      <c r="A34" t="s">
        <v>88</v>
      </c>
      <c r="B34">
        <v>78</v>
      </c>
      <c r="C34">
        <v>1</v>
      </c>
      <c r="D34" s="21">
        <v>15120</v>
      </c>
    </row>
    <row r="35" spans="1:5" x14ac:dyDescent="0.35">
      <c r="A35" t="s">
        <v>88</v>
      </c>
      <c r="B35">
        <v>119</v>
      </c>
      <c r="C35">
        <v>1</v>
      </c>
      <c r="D35" s="21">
        <v>11740</v>
      </c>
    </row>
    <row r="36" spans="1:5" x14ac:dyDescent="0.35">
      <c r="A36" t="s">
        <v>88</v>
      </c>
      <c r="B36">
        <v>113</v>
      </c>
      <c r="C36">
        <v>1</v>
      </c>
      <c r="D36" s="21">
        <v>11140</v>
      </c>
    </row>
    <row r="37" spans="1:5" x14ac:dyDescent="0.35">
      <c r="A37" t="s">
        <v>88</v>
      </c>
      <c r="B37" t="s">
        <v>66</v>
      </c>
      <c r="D37" s="21">
        <v>12190</v>
      </c>
      <c r="E37" s="77">
        <f t="shared" ref="E37" si="6">STDEV(D34:D36)/AVERAGE(D34:D36)</f>
        <v>0.16939929717580465</v>
      </c>
    </row>
    <row r="38" spans="1:5" x14ac:dyDescent="0.35">
      <c r="A38" t="s">
        <v>89</v>
      </c>
      <c r="B38">
        <v>59</v>
      </c>
      <c r="C38">
        <v>1</v>
      </c>
      <c r="D38" s="21">
        <v>11430</v>
      </c>
    </row>
    <row r="39" spans="1:5" x14ac:dyDescent="0.35">
      <c r="A39" t="s">
        <v>89</v>
      </c>
      <c r="B39">
        <v>102</v>
      </c>
      <c r="C39">
        <v>1</v>
      </c>
      <c r="D39" s="21">
        <v>10060</v>
      </c>
    </row>
    <row r="40" spans="1:5" x14ac:dyDescent="0.35">
      <c r="A40" t="s">
        <v>89</v>
      </c>
      <c r="B40">
        <v>83</v>
      </c>
      <c r="C40">
        <v>1</v>
      </c>
      <c r="D40" s="21">
        <v>16090</v>
      </c>
    </row>
    <row r="41" spans="1:5" x14ac:dyDescent="0.35">
      <c r="A41" t="s">
        <v>89</v>
      </c>
      <c r="B41" t="s">
        <v>66</v>
      </c>
      <c r="D41" s="21">
        <v>11930</v>
      </c>
      <c r="E41" s="77">
        <f t="shared" ref="E41" si="7">STDEV(D38:D40)/AVERAGE(D38:D40)</f>
        <v>0.25234561499288843</v>
      </c>
    </row>
    <row r="42" spans="1:5" x14ac:dyDescent="0.35">
      <c r="A42" t="s">
        <v>90</v>
      </c>
      <c r="B42">
        <v>48</v>
      </c>
      <c r="C42">
        <v>1</v>
      </c>
      <c r="D42" s="21">
        <v>4734</v>
      </c>
    </row>
    <row r="43" spans="1:5" x14ac:dyDescent="0.35">
      <c r="A43" t="s">
        <v>90</v>
      </c>
      <c r="B43">
        <v>69</v>
      </c>
      <c r="C43">
        <v>1</v>
      </c>
      <c r="D43" s="21">
        <v>3833</v>
      </c>
    </row>
    <row r="44" spans="1:5" x14ac:dyDescent="0.35">
      <c r="A44" t="s">
        <v>90</v>
      </c>
      <c r="B44">
        <v>60</v>
      </c>
      <c r="C44">
        <v>1</v>
      </c>
      <c r="D44" s="21">
        <v>3333</v>
      </c>
    </row>
    <row r="45" spans="1:5" x14ac:dyDescent="0.35">
      <c r="A45" t="s">
        <v>90</v>
      </c>
      <c r="B45" t="s">
        <v>66</v>
      </c>
      <c r="D45" s="21">
        <v>3836</v>
      </c>
      <c r="E45" s="77">
        <f t="shared" ref="E45" si="8">STDEV(D42:D44)/AVERAGE(D42:D44)</f>
        <v>0.17899165581724649</v>
      </c>
    </row>
    <row r="46" spans="1:5" x14ac:dyDescent="0.35">
      <c r="A46" t="s">
        <v>94</v>
      </c>
      <c r="B46">
        <v>0</v>
      </c>
      <c r="C46">
        <v>1</v>
      </c>
      <c r="D46" s="21">
        <v>0</v>
      </c>
    </row>
    <row r="47" spans="1:5" x14ac:dyDescent="0.35">
      <c r="A47" t="s">
        <v>94</v>
      </c>
      <c r="B47">
        <v>0</v>
      </c>
      <c r="C47">
        <v>1</v>
      </c>
      <c r="D47" s="21">
        <v>0</v>
      </c>
    </row>
    <row r="48" spans="1:5" x14ac:dyDescent="0.35">
      <c r="A48" t="s">
        <v>94</v>
      </c>
      <c r="B48">
        <v>0</v>
      </c>
      <c r="C48">
        <v>1</v>
      </c>
      <c r="D48" s="21">
        <v>0</v>
      </c>
    </row>
    <row r="49" spans="1:5" x14ac:dyDescent="0.35">
      <c r="A49" t="s">
        <v>94</v>
      </c>
      <c r="B49" t="s">
        <v>66</v>
      </c>
      <c r="D49" s="21">
        <v>0</v>
      </c>
      <c r="E49" s="77" t="e">
        <f t="shared" ref="E49" si="9">STDEV(D46:D48)/AVERAGE(D46:D48)</f>
        <v>#DIV/0!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1"/>
  <sheetViews>
    <sheetView zoomScaleNormal="100" workbookViewId="0">
      <selection activeCell="N19" sqref="N19"/>
    </sheetView>
  </sheetViews>
  <sheetFormatPr defaultRowHeight="14.5" x14ac:dyDescent="0.35"/>
  <cols>
    <col min="1" max="1" width="24.7265625" customWidth="1"/>
    <col min="2" max="2" width="11.54296875" customWidth="1"/>
    <col min="3" max="3" width="10" customWidth="1"/>
    <col min="4" max="4" width="11.26953125" customWidth="1"/>
    <col min="5" max="5" width="8.453125" customWidth="1"/>
    <col min="6" max="6" width="8.1796875" customWidth="1"/>
    <col min="7" max="7" width="8.54296875" customWidth="1"/>
    <col min="8" max="8" width="5.453125" customWidth="1"/>
    <col min="9" max="9" width="4.1796875" customWidth="1"/>
    <col min="11" max="11" width="14.26953125" bestFit="1" customWidth="1"/>
  </cols>
  <sheetData>
    <row r="1" spans="1:10" x14ac:dyDescent="0.35">
      <c r="A1" t="s">
        <v>29</v>
      </c>
      <c r="G1" s="78" t="s">
        <v>67</v>
      </c>
      <c r="H1" s="79">
        <v>1</v>
      </c>
    </row>
    <row r="2" spans="1:10" x14ac:dyDescent="0.35">
      <c r="A2" s="112" t="s">
        <v>31</v>
      </c>
      <c r="B2" s="113"/>
      <c r="C2" s="113"/>
      <c r="D2" s="113"/>
      <c r="E2" s="113"/>
      <c r="F2" s="113"/>
      <c r="G2" s="113"/>
      <c r="H2" s="113"/>
      <c r="I2" s="114"/>
    </row>
    <row r="3" spans="1:10" x14ac:dyDescent="0.35">
      <c r="A3" s="115" t="s">
        <v>32</v>
      </c>
      <c r="B3" s="115"/>
      <c r="C3" s="116" t="s">
        <v>68</v>
      </c>
      <c r="D3" s="117"/>
      <c r="E3" s="117"/>
      <c r="F3" s="29" t="s">
        <v>33</v>
      </c>
      <c r="G3" s="118">
        <v>45301</v>
      </c>
      <c r="H3" s="119"/>
      <c r="I3" s="119"/>
    </row>
    <row r="4" spans="1:10" ht="12.75" customHeight="1" x14ac:dyDescent="0.35">
      <c r="A4" s="115" t="s">
        <v>34</v>
      </c>
      <c r="B4" s="115"/>
      <c r="C4" s="120" t="s">
        <v>35</v>
      </c>
      <c r="D4" s="121"/>
      <c r="E4" s="121"/>
      <c r="F4" s="122" t="s">
        <v>36</v>
      </c>
      <c r="G4" s="124" t="s">
        <v>95</v>
      </c>
      <c r="H4" s="125"/>
      <c r="I4" s="126"/>
    </row>
    <row r="5" spans="1:10" ht="12.75" customHeight="1" x14ac:dyDescent="0.35">
      <c r="A5" s="115" t="s">
        <v>37</v>
      </c>
      <c r="B5" s="115"/>
      <c r="C5" s="120" t="s">
        <v>35</v>
      </c>
      <c r="D5" s="121"/>
      <c r="E5" s="121"/>
      <c r="F5" s="123"/>
      <c r="G5" s="127"/>
      <c r="H5" s="128"/>
      <c r="I5" s="129"/>
    </row>
    <row r="6" spans="1:10" x14ac:dyDescent="0.35">
      <c r="A6" s="130" t="s">
        <v>38</v>
      </c>
      <c r="B6" s="131"/>
      <c r="C6" s="120" t="s">
        <v>97</v>
      </c>
      <c r="D6" s="132"/>
      <c r="E6" s="133"/>
      <c r="F6" s="123"/>
      <c r="G6" s="127"/>
      <c r="H6" s="128"/>
      <c r="I6" s="129"/>
    </row>
    <row r="7" spans="1:10" x14ac:dyDescent="0.35">
      <c r="A7" s="122" t="s">
        <v>39</v>
      </c>
      <c r="B7" s="122"/>
      <c r="C7" s="134" t="s">
        <v>102</v>
      </c>
      <c r="D7" s="135"/>
      <c r="E7" s="136"/>
      <c r="F7" s="123"/>
      <c r="G7" s="127"/>
      <c r="H7" s="128"/>
      <c r="I7" s="129"/>
    </row>
    <row r="8" spans="1:10" x14ac:dyDescent="0.35">
      <c r="A8" s="100" t="s">
        <v>40</v>
      </c>
      <c r="B8" s="100"/>
      <c r="C8" s="100"/>
      <c r="D8" s="100"/>
      <c r="E8" s="100"/>
      <c r="F8" s="100"/>
      <c r="G8" s="100"/>
      <c r="H8" s="100"/>
      <c r="I8" s="100"/>
    </row>
    <row r="9" spans="1:10" x14ac:dyDescent="0.35">
      <c r="A9" s="30" t="s">
        <v>41</v>
      </c>
      <c r="B9" s="54">
        <v>45301</v>
      </c>
      <c r="C9" s="72" t="s">
        <v>42</v>
      </c>
      <c r="D9" s="104" t="s">
        <v>69</v>
      </c>
      <c r="E9" s="105"/>
      <c r="F9" s="106" t="s">
        <v>43</v>
      </c>
      <c r="G9" s="107"/>
      <c r="H9" s="108" t="s">
        <v>70</v>
      </c>
      <c r="I9" s="108"/>
    </row>
    <row r="10" spans="1:10" x14ac:dyDescent="0.35">
      <c r="A10" s="31" t="s">
        <v>44</v>
      </c>
      <c r="B10" s="55">
        <v>45302</v>
      </c>
      <c r="C10" s="4"/>
      <c r="D10" s="33" t="s">
        <v>45</v>
      </c>
      <c r="E10" s="34" t="s">
        <v>71</v>
      </c>
      <c r="F10" s="4" t="s">
        <v>46</v>
      </c>
      <c r="G10" s="4"/>
      <c r="H10" s="101" t="s">
        <v>71</v>
      </c>
      <c r="I10" s="101"/>
    </row>
    <row r="11" spans="1:10" ht="18" x14ac:dyDescent="0.4">
      <c r="A11" s="35"/>
      <c r="B11" s="56"/>
      <c r="C11" s="102" t="s">
        <v>72</v>
      </c>
      <c r="D11" s="102"/>
      <c r="E11" s="102"/>
      <c r="F11" s="103" t="s">
        <v>73</v>
      </c>
      <c r="G11" s="103"/>
      <c r="H11" s="103"/>
      <c r="I11" s="103"/>
    </row>
    <row r="12" spans="1:10" ht="33" customHeight="1" thickBot="1" x14ac:dyDescent="0.4">
      <c r="A12" s="109" t="s">
        <v>0</v>
      </c>
      <c r="B12" s="109"/>
      <c r="C12" s="57" t="s">
        <v>74</v>
      </c>
      <c r="D12" s="110" t="s">
        <v>75</v>
      </c>
      <c r="E12" s="110"/>
      <c r="F12" s="111" t="s">
        <v>51</v>
      </c>
      <c r="G12" s="111"/>
      <c r="H12" s="111"/>
      <c r="I12" s="111"/>
      <c r="J12" t="s">
        <v>9</v>
      </c>
    </row>
    <row r="13" spans="1:10" ht="12.75" customHeight="1" x14ac:dyDescent="0.35">
      <c r="A13" s="81" t="str">
        <f>'[1]List of Sample IDs'!A1</f>
        <v>144-BRSS-2H-PB-01</v>
      </c>
      <c r="B13" s="82"/>
      <c r="C13" s="58">
        <v>0</v>
      </c>
      <c r="D13" s="59">
        <v>1</v>
      </c>
      <c r="E13" s="60"/>
      <c r="F13" s="87"/>
      <c r="G13" s="88"/>
      <c r="H13" s="88"/>
      <c r="I13" s="89"/>
      <c r="J13">
        <f>1/(D13+D14)</f>
        <v>0.1111111111111111</v>
      </c>
    </row>
    <row r="14" spans="1:10" x14ac:dyDescent="0.35">
      <c r="A14" s="83"/>
      <c r="B14" s="84"/>
      <c r="C14" s="61">
        <v>0</v>
      </c>
      <c r="D14" s="62">
        <v>8</v>
      </c>
      <c r="E14" s="63" t="s">
        <v>76</v>
      </c>
      <c r="F14" s="90"/>
      <c r="G14" s="91"/>
      <c r="H14" s="91"/>
      <c r="I14" s="92"/>
    </row>
    <row r="15" spans="1:10" ht="15" thickBot="1" x14ac:dyDescent="0.4">
      <c r="A15" s="85"/>
      <c r="B15" s="86"/>
      <c r="C15" s="64"/>
      <c r="D15" s="65"/>
      <c r="E15" s="66"/>
      <c r="F15" s="93"/>
      <c r="G15" s="94"/>
      <c r="H15" s="94"/>
      <c r="I15" s="95"/>
    </row>
    <row r="16" spans="1:10" ht="12.75" customHeight="1" x14ac:dyDescent="0.35">
      <c r="A16" s="81" t="str">
        <f>'[1]List of Sample IDs'!A2</f>
        <v>144-BRSS-4H-PB-01</v>
      </c>
      <c r="B16" s="82"/>
      <c r="C16" s="58">
        <v>0</v>
      </c>
      <c r="D16" s="59">
        <v>1</v>
      </c>
      <c r="E16" s="60"/>
      <c r="F16" s="87"/>
      <c r="G16" s="88"/>
      <c r="H16" s="88"/>
      <c r="I16" s="89"/>
      <c r="J16">
        <f>1/(D16+D17)</f>
        <v>0.11904761904761904</v>
      </c>
    </row>
    <row r="17" spans="1:10" x14ac:dyDescent="0.35">
      <c r="A17" s="83"/>
      <c r="B17" s="84"/>
      <c r="C17" s="61">
        <v>0</v>
      </c>
      <c r="D17" s="62">
        <v>7.4</v>
      </c>
      <c r="E17" s="63" t="s">
        <v>76</v>
      </c>
      <c r="F17" s="90"/>
      <c r="G17" s="91"/>
      <c r="H17" s="91"/>
      <c r="I17" s="92"/>
    </row>
    <row r="18" spans="1:10" ht="15" thickBot="1" x14ac:dyDescent="0.4">
      <c r="A18" s="85"/>
      <c r="B18" s="86"/>
      <c r="C18" s="64"/>
      <c r="D18" s="65"/>
      <c r="E18" s="66"/>
      <c r="F18" s="93"/>
      <c r="G18" s="94"/>
      <c r="H18" s="94"/>
      <c r="I18" s="95"/>
    </row>
    <row r="19" spans="1:10" ht="12.75" customHeight="1" x14ac:dyDescent="0.35">
      <c r="A19" s="81" t="str">
        <f>'[1]List of Sample IDs'!A3</f>
        <v>144-BRSS-N-01</v>
      </c>
      <c r="B19" s="82"/>
      <c r="C19" s="58">
        <v>0</v>
      </c>
      <c r="D19" s="59">
        <v>1</v>
      </c>
      <c r="E19" s="60"/>
      <c r="F19" s="87"/>
      <c r="G19" s="88"/>
      <c r="H19" s="88"/>
      <c r="I19" s="89"/>
      <c r="J19">
        <f>1/(D19+D20)</f>
        <v>0.1111111111111111</v>
      </c>
    </row>
    <row r="20" spans="1:10" x14ac:dyDescent="0.35">
      <c r="A20" s="83"/>
      <c r="B20" s="84"/>
      <c r="C20" s="61">
        <v>0</v>
      </c>
      <c r="D20" s="62">
        <v>8</v>
      </c>
      <c r="E20" s="67" t="s">
        <v>76</v>
      </c>
      <c r="F20" s="90"/>
      <c r="G20" s="91"/>
      <c r="H20" s="91"/>
      <c r="I20" s="92"/>
    </row>
    <row r="21" spans="1:10" ht="15" thickBot="1" x14ac:dyDescent="0.4">
      <c r="A21" s="85"/>
      <c r="B21" s="86"/>
      <c r="C21" s="64"/>
      <c r="D21" s="65"/>
      <c r="E21" s="68"/>
      <c r="F21" s="93"/>
      <c r="G21" s="94"/>
      <c r="H21" s="94"/>
      <c r="I21" s="95"/>
    </row>
    <row r="22" spans="1:10" ht="12.75" customHeight="1" x14ac:dyDescent="0.35">
      <c r="A22" s="81" t="str">
        <f>'[1]List of Sample IDs'!A4</f>
        <v>Sterile DI Water</v>
      </c>
      <c r="B22" s="82"/>
      <c r="C22" s="58">
        <v>0</v>
      </c>
      <c r="D22" s="59">
        <v>10</v>
      </c>
      <c r="E22" s="60"/>
      <c r="F22" s="87"/>
      <c r="G22" s="88"/>
      <c r="H22" s="88"/>
      <c r="I22" s="89"/>
    </row>
    <row r="23" spans="1:10" x14ac:dyDescent="0.35">
      <c r="A23" s="83"/>
      <c r="B23" s="84"/>
      <c r="C23" s="61"/>
      <c r="D23" s="62"/>
      <c r="E23" s="63"/>
      <c r="F23" s="90"/>
      <c r="G23" s="91"/>
      <c r="H23" s="91"/>
      <c r="I23" s="92"/>
    </row>
    <row r="24" spans="1:10" ht="15" thickBot="1" x14ac:dyDescent="0.4">
      <c r="A24" s="85"/>
      <c r="B24" s="86"/>
      <c r="C24" s="64"/>
      <c r="D24" s="65"/>
      <c r="E24" s="66"/>
      <c r="F24" s="93"/>
      <c r="G24" s="94"/>
      <c r="H24" s="94"/>
      <c r="I24" s="95"/>
    </row>
    <row r="25" spans="1:10" ht="12.75" customHeight="1" x14ac:dyDescent="0.35">
      <c r="A25" s="81" t="str">
        <f>'[1]List of Sample IDs'!A5</f>
        <v>TSA only</v>
      </c>
      <c r="B25" s="82"/>
      <c r="C25" s="58">
        <v>0</v>
      </c>
      <c r="D25" s="59"/>
      <c r="E25" s="60"/>
      <c r="F25" s="87"/>
      <c r="G25" s="88"/>
      <c r="H25" s="88"/>
      <c r="I25" s="89"/>
    </row>
    <row r="26" spans="1:10" x14ac:dyDescent="0.35">
      <c r="A26" s="83"/>
      <c r="B26" s="84"/>
      <c r="C26" s="61">
        <v>0</v>
      </c>
      <c r="D26" s="62"/>
      <c r="E26" s="63"/>
      <c r="F26" s="90"/>
      <c r="G26" s="91"/>
      <c r="H26" s="91"/>
      <c r="I26" s="92"/>
    </row>
    <row r="27" spans="1:10" ht="15" thickBot="1" x14ac:dyDescent="0.4">
      <c r="A27" s="85"/>
      <c r="B27" s="86"/>
      <c r="C27" s="64">
        <v>0</v>
      </c>
      <c r="D27" s="65"/>
      <c r="E27" s="66"/>
      <c r="F27" s="93"/>
      <c r="G27" s="94"/>
      <c r="H27" s="94"/>
      <c r="I27" s="95"/>
    </row>
    <row r="28" spans="1:10" ht="12.75" customHeight="1" x14ac:dyDescent="0.35">
      <c r="A28" s="81"/>
      <c r="B28" s="82"/>
      <c r="C28" s="58"/>
      <c r="D28" s="59"/>
      <c r="E28" s="60"/>
      <c r="F28" s="87"/>
      <c r="G28" s="88"/>
      <c r="H28" s="88"/>
      <c r="I28" s="89"/>
    </row>
    <row r="29" spans="1:10" x14ac:dyDescent="0.35">
      <c r="A29" s="83"/>
      <c r="B29" s="84"/>
      <c r="C29" s="61"/>
      <c r="D29" s="62"/>
      <c r="E29" s="63"/>
      <c r="F29" s="90"/>
      <c r="G29" s="91"/>
      <c r="H29" s="91"/>
      <c r="I29" s="92"/>
    </row>
    <row r="30" spans="1:10" ht="15" thickBot="1" x14ac:dyDescent="0.4">
      <c r="A30" s="85"/>
      <c r="B30" s="86"/>
      <c r="C30" s="64"/>
      <c r="D30" s="65"/>
      <c r="E30" s="66"/>
      <c r="F30" s="93"/>
      <c r="G30" s="94"/>
      <c r="H30" s="94"/>
      <c r="I30" s="95"/>
    </row>
    <row r="31" spans="1:10" ht="12.75" customHeight="1" x14ac:dyDescent="0.35">
      <c r="A31" s="81"/>
      <c r="B31" s="82"/>
      <c r="C31" s="58"/>
      <c r="D31" s="59"/>
      <c r="E31" s="60"/>
      <c r="F31" s="87"/>
      <c r="G31" s="88"/>
      <c r="H31" s="88"/>
      <c r="I31" s="89"/>
    </row>
    <row r="32" spans="1:10" x14ac:dyDescent="0.35">
      <c r="A32" s="83"/>
      <c r="B32" s="84"/>
      <c r="C32" s="61"/>
      <c r="D32" s="62"/>
      <c r="E32" s="63"/>
      <c r="F32" s="90"/>
      <c r="G32" s="91"/>
      <c r="H32" s="91"/>
      <c r="I32" s="92"/>
    </row>
    <row r="33" spans="1:9" ht="15" thickBot="1" x14ac:dyDescent="0.4">
      <c r="A33" s="85"/>
      <c r="B33" s="86"/>
      <c r="C33" s="64"/>
      <c r="D33" s="65"/>
      <c r="E33" s="66"/>
      <c r="F33" s="93"/>
      <c r="G33" s="94"/>
      <c r="H33" s="94"/>
      <c r="I33" s="95"/>
    </row>
    <row r="34" spans="1:9" ht="12.75" customHeight="1" x14ac:dyDescent="0.35">
      <c r="A34" s="81"/>
      <c r="B34" s="82"/>
      <c r="C34" s="58"/>
      <c r="D34" s="59"/>
      <c r="E34" s="60"/>
      <c r="F34" s="87"/>
      <c r="G34" s="88"/>
      <c r="H34" s="88"/>
      <c r="I34" s="89"/>
    </row>
    <row r="35" spans="1:9" x14ac:dyDescent="0.35">
      <c r="A35" s="83"/>
      <c r="B35" s="84"/>
      <c r="C35" s="61"/>
      <c r="D35" s="62"/>
      <c r="E35" s="63"/>
      <c r="F35" s="90"/>
      <c r="G35" s="91"/>
      <c r="H35" s="91"/>
      <c r="I35" s="92"/>
    </row>
    <row r="36" spans="1:9" ht="15" thickBot="1" x14ac:dyDescent="0.4">
      <c r="A36" s="85"/>
      <c r="B36" s="86"/>
      <c r="C36" s="64"/>
      <c r="D36" s="65"/>
      <c r="E36" s="66"/>
      <c r="F36" s="93"/>
      <c r="G36" s="94"/>
      <c r="H36" s="94"/>
      <c r="I36" s="95"/>
    </row>
    <row r="37" spans="1:9" ht="12.75" customHeight="1" x14ac:dyDescent="0.35">
      <c r="A37" s="81"/>
      <c r="B37" s="82"/>
      <c r="C37" s="58"/>
      <c r="D37" s="59"/>
      <c r="E37" s="60"/>
      <c r="F37" s="87"/>
      <c r="G37" s="88"/>
      <c r="H37" s="88"/>
      <c r="I37" s="89"/>
    </row>
    <row r="38" spans="1:9" x14ac:dyDescent="0.35">
      <c r="A38" s="83"/>
      <c r="B38" s="84"/>
      <c r="C38" s="61"/>
      <c r="D38" s="62"/>
      <c r="E38" s="63"/>
      <c r="F38" s="90"/>
      <c r="G38" s="91"/>
      <c r="H38" s="91"/>
      <c r="I38" s="92"/>
    </row>
    <row r="39" spans="1:9" ht="15" thickBot="1" x14ac:dyDescent="0.4">
      <c r="A39" s="85"/>
      <c r="B39" s="86"/>
      <c r="C39" s="64"/>
      <c r="D39" s="65"/>
      <c r="E39" s="66"/>
      <c r="F39" s="93"/>
      <c r="G39" s="94"/>
      <c r="H39" s="94"/>
      <c r="I39" s="95"/>
    </row>
    <row r="40" spans="1:9" ht="12.75" customHeight="1" x14ac:dyDescent="0.35">
      <c r="A40" s="81"/>
      <c r="B40" s="82"/>
      <c r="C40" s="58"/>
      <c r="D40" s="59"/>
      <c r="E40" s="60"/>
      <c r="F40" s="87"/>
      <c r="G40" s="88"/>
      <c r="H40" s="88"/>
      <c r="I40" s="89"/>
    </row>
    <row r="41" spans="1:9" x14ac:dyDescent="0.35">
      <c r="A41" s="83"/>
      <c r="B41" s="84"/>
      <c r="C41" s="61"/>
      <c r="D41" s="62"/>
      <c r="E41" s="63"/>
      <c r="F41" s="90"/>
      <c r="G41" s="91"/>
      <c r="H41" s="91"/>
      <c r="I41" s="92"/>
    </row>
    <row r="42" spans="1:9" ht="15" thickBot="1" x14ac:dyDescent="0.4">
      <c r="A42" s="85"/>
      <c r="B42" s="86"/>
      <c r="C42" s="64"/>
      <c r="D42" s="65"/>
      <c r="E42" s="66"/>
      <c r="F42" s="93"/>
      <c r="G42" s="94"/>
      <c r="H42" s="94"/>
      <c r="I42" s="95"/>
    </row>
    <row r="43" spans="1:9" ht="12.75" customHeight="1" x14ac:dyDescent="0.35">
      <c r="A43" s="81"/>
      <c r="B43" s="82"/>
      <c r="C43" s="58"/>
      <c r="D43" s="59"/>
      <c r="E43" s="60"/>
      <c r="F43" s="87"/>
      <c r="G43" s="88"/>
      <c r="H43" s="88"/>
      <c r="I43" s="89"/>
    </row>
    <row r="44" spans="1:9" x14ac:dyDescent="0.35">
      <c r="A44" s="83"/>
      <c r="B44" s="84"/>
      <c r="C44" s="61"/>
      <c r="D44" s="62"/>
      <c r="E44" s="63"/>
      <c r="F44" s="90"/>
      <c r="G44" s="91"/>
      <c r="H44" s="91"/>
      <c r="I44" s="92"/>
    </row>
    <row r="45" spans="1:9" ht="15" thickBot="1" x14ac:dyDescent="0.4">
      <c r="A45" s="85"/>
      <c r="B45" s="86"/>
      <c r="C45" s="64"/>
      <c r="D45" s="65"/>
      <c r="E45" s="66"/>
      <c r="F45" s="93"/>
      <c r="G45" s="94"/>
      <c r="H45" s="94"/>
      <c r="I45" s="95"/>
    </row>
    <row r="46" spans="1:9" ht="12.75" customHeight="1" x14ac:dyDescent="0.35">
      <c r="A46" s="81"/>
      <c r="B46" s="82"/>
      <c r="C46" s="58"/>
      <c r="D46" s="59"/>
      <c r="E46" s="60"/>
      <c r="F46" s="87"/>
      <c r="G46" s="88"/>
      <c r="H46" s="88"/>
      <c r="I46" s="89"/>
    </row>
    <row r="47" spans="1:9" x14ac:dyDescent="0.35">
      <c r="A47" s="83"/>
      <c r="B47" s="84"/>
      <c r="C47" s="61"/>
      <c r="D47" s="62"/>
      <c r="E47" s="63"/>
      <c r="F47" s="90"/>
      <c r="G47" s="91"/>
      <c r="H47" s="91"/>
      <c r="I47" s="92"/>
    </row>
    <row r="48" spans="1:9" ht="15" thickBot="1" x14ac:dyDescent="0.4">
      <c r="A48" s="85"/>
      <c r="B48" s="86"/>
      <c r="C48" s="64"/>
      <c r="D48" s="65"/>
      <c r="E48" s="66"/>
      <c r="F48" s="93"/>
      <c r="G48" s="94"/>
      <c r="H48" s="94"/>
      <c r="I48" s="95"/>
    </row>
    <row r="49" spans="1:9" ht="12.75" customHeight="1" x14ac:dyDescent="0.35">
      <c r="A49" s="96" t="s">
        <v>77</v>
      </c>
      <c r="B49" s="97"/>
      <c r="C49" s="97"/>
      <c r="D49" s="97"/>
      <c r="E49" s="97"/>
      <c r="F49" s="97"/>
      <c r="G49" s="97"/>
      <c r="H49" s="97"/>
      <c r="I49" s="97"/>
    </row>
    <row r="50" spans="1:9" x14ac:dyDescent="0.35">
      <c r="A50" s="98"/>
      <c r="B50" s="98"/>
      <c r="C50" s="98"/>
      <c r="D50" s="98"/>
      <c r="E50" s="98"/>
      <c r="F50" s="98"/>
      <c r="G50" s="98"/>
      <c r="H50" s="98"/>
      <c r="I50" s="98"/>
    </row>
    <row r="51" spans="1:9" x14ac:dyDescent="0.35">
      <c r="A51" s="99"/>
      <c r="B51" s="99"/>
      <c r="C51" s="99"/>
      <c r="D51" s="99"/>
      <c r="E51" s="99"/>
      <c r="F51" s="99"/>
      <c r="G51" s="99"/>
      <c r="H51" s="99"/>
      <c r="I51" s="99"/>
    </row>
    <row r="53" spans="1:9" ht="17.25" customHeight="1" x14ac:dyDescent="0.35"/>
    <row r="54" spans="1:9" ht="17.25" customHeight="1" x14ac:dyDescent="0.35"/>
    <row r="55" spans="1:9" ht="13.5" customHeight="1" x14ac:dyDescent="0.35"/>
    <row r="56" spans="1:9" ht="12.75" customHeight="1" x14ac:dyDescent="0.35"/>
    <row r="59" spans="1:9" ht="12.75" customHeight="1" x14ac:dyDescent="0.35"/>
    <row r="62" spans="1:9" ht="12.75" customHeight="1" x14ac:dyDescent="0.35"/>
    <row r="65" ht="12.75" customHeight="1" x14ac:dyDescent="0.35"/>
    <row r="68" ht="12.75" customHeight="1" x14ac:dyDescent="0.35"/>
    <row r="71" ht="12.75" customHeight="1" x14ac:dyDescent="0.35"/>
    <row r="74" ht="12.75" customHeight="1" x14ac:dyDescent="0.35"/>
    <row r="77" ht="12.75" customHeight="1" x14ac:dyDescent="0.35"/>
    <row r="80" ht="12.75" customHeight="1" x14ac:dyDescent="0.35"/>
    <row r="83" ht="12.75" customHeight="1" x14ac:dyDescent="0.35"/>
    <row r="86" ht="12.75" customHeight="1" x14ac:dyDescent="0.35"/>
    <row r="88" ht="12.75" customHeight="1" x14ac:dyDescent="0.35"/>
    <row r="89" ht="13.5" customHeight="1" x14ac:dyDescent="0.35"/>
    <row r="92" ht="12.75" customHeight="1" x14ac:dyDescent="0.35"/>
    <row r="101" ht="12.75" customHeight="1" x14ac:dyDescent="0.35"/>
    <row r="105" ht="12.75" customHeight="1" x14ac:dyDescent="0.35"/>
    <row r="106" ht="12.75" customHeight="1" x14ac:dyDescent="0.35"/>
    <row r="107" ht="13.5" customHeight="1" x14ac:dyDescent="0.35"/>
    <row r="108" ht="14.25" customHeight="1" x14ac:dyDescent="0.35"/>
    <row r="109" ht="15.75" customHeight="1" x14ac:dyDescent="0.35"/>
    <row r="110" ht="12.75" customHeight="1" x14ac:dyDescent="0.35"/>
    <row r="113" ht="12.75" customHeight="1" x14ac:dyDescent="0.35"/>
    <row r="116" ht="12.75" customHeight="1" x14ac:dyDescent="0.35"/>
    <row r="119" ht="12.75" customHeight="1" x14ac:dyDescent="0.35"/>
    <row r="122" ht="12.75" customHeight="1" x14ac:dyDescent="0.35"/>
    <row r="125" ht="12.75" customHeight="1" x14ac:dyDescent="0.35"/>
    <row r="128" ht="12.75" customHeight="1" x14ac:dyDescent="0.35"/>
    <row r="131" ht="12.75" customHeight="1" x14ac:dyDescent="0.35"/>
    <row r="134" ht="12.75" customHeight="1" x14ac:dyDescent="0.35"/>
    <row r="137" ht="12.75" customHeight="1" x14ac:dyDescent="0.35"/>
    <row r="140" ht="12.75" customHeight="1" x14ac:dyDescent="0.35"/>
    <row r="143" ht="12.75" customHeight="1" x14ac:dyDescent="0.35"/>
    <row r="146" ht="12.75" customHeight="1" x14ac:dyDescent="0.35"/>
    <row r="149" ht="12.75" customHeight="1" x14ac:dyDescent="0.35"/>
    <row r="152" ht="12.75" customHeight="1" x14ac:dyDescent="0.35"/>
    <row r="153" ht="12.75" customHeight="1" x14ac:dyDescent="0.35"/>
    <row r="156" ht="12.75" customHeight="1" x14ac:dyDescent="0.35"/>
    <row r="157" ht="13.5" customHeight="1" x14ac:dyDescent="0.35"/>
    <row r="158" ht="12.75" customHeight="1" x14ac:dyDescent="0.35"/>
    <row r="159" ht="13.5" customHeight="1" x14ac:dyDescent="0.35"/>
    <row r="160" ht="14.25" customHeight="1" x14ac:dyDescent="0.35"/>
    <row r="161" ht="15.75" customHeight="1" x14ac:dyDescent="0.35"/>
    <row r="162" ht="12.75" customHeight="1" x14ac:dyDescent="0.35"/>
    <row r="165" ht="12.75" customHeight="1" x14ac:dyDescent="0.35"/>
    <row r="168" ht="12.75" customHeight="1" x14ac:dyDescent="0.35"/>
    <row r="171" ht="12.75" customHeight="1" x14ac:dyDescent="0.35"/>
    <row r="174" ht="12.75" customHeight="1" x14ac:dyDescent="0.35"/>
    <row r="177" ht="12.75" customHeight="1" x14ac:dyDescent="0.35"/>
    <row r="180" ht="12.75" customHeight="1" x14ac:dyDescent="0.35"/>
    <row r="183" ht="12.75" customHeight="1" x14ac:dyDescent="0.35"/>
    <row r="186" ht="12.75" customHeight="1" x14ac:dyDescent="0.35"/>
    <row r="189" ht="12.75" customHeight="1" x14ac:dyDescent="0.35"/>
    <row r="192" ht="12.75" customHeight="1" x14ac:dyDescent="0.35"/>
    <row r="195" ht="12.75" customHeight="1" x14ac:dyDescent="0.35"/>
    <row r="198" ht="12.75" customHeight="1" x14ac:dyDescent="0.35"/>
    <row r="201" ht="12.75" customHeight="1" x14ac:dyDescent="0.35"/>
    <row r="204" ht="12.75" customHeight="1" x14ac:dyDescent="0.35"/>
    <row r="205" ht="12.75" customHeight="1" x14ac:dyDescent="0.35"/>
    <row r="207" ht="12.75" customHeight="1" x14ac:dyDescent="0.35"/>
    <row r="208" ht="13.5" customHeight="1" x14ac:dyDescent="0.35"/>
    <row r="210" ht="12.75" customHeight="1" x14ac:dyDescent="0.35"/>
    <row r="211" ht="13.5" customHeight="1" x14ac:dyDescent="0.35"/>
    <row r="213" ht="12.75" customHeight="1" x14ac:dyDescent="0.35"/>
    <row r="214" ht="13.5" customHeight="1" x14ac:dyDescent="0.35"/>
    <row r="257" ht="12.75" customHeight="1" x14ac:dyDescent="0.35"/>
    <row r="258" ht="12.75" customHeight="1" x14ac:dyDescent="0.35"/>
    <row r="259" ht="13.5" customHeight="1" x14ac:dyDescent="0.35"/>
    <row r="262" ht="12.75" customHeight="1" x14ac:dyDescent="0.35"/>
    <row r="263" ht="13.5" customHeight="1" x14ac:dyDescent="0.35"/>
    <row r="264" ht="12.75" customHeight="1" x14ac:dyDescent="0.35"/>
    <row r="265" ht="13.5" customHeight="1" x14ac:dyDescent="0.35"/>
    <row r="309" ht="12.75" customHeight="1" x14ac:dyDescent="0.35"/>
    <row r="314" ht="12.75" customHeight="1" x14ac:dyDescent="0.35"/>
    <row r="315" ht="13.5" customHeight="1" x14ac:dyDescent="0.35"/>
    <row r="316" ht="12.75" customHeight="1" x14ac:dyDescent="0.35"/>
    <row r="317" ht="13.5" customHeight="1" x14ac:dyDescent="0.35"/>
    <row r="361" ht="12.75" customHeight="1" x14ac:dyDescent="0.35"/>
    <row r="366" ht="12.75" customHeight="1" x14ac:dyDescent="0.35"/>
    <row r="367" ht="13.5" customHeight="1" x14ac:dyDescent="0.35"/>
    <row r="413" ht="12.75" customHeight="1" x14ac:dyDescent="0.35"/>
    <row r="418" ht="12.75" customHeight="1" x14ac:dyDescent="0.35"/>
    <row r="419" ht="13.5" customHeight="1" x14ac:dyDescent="0.35"/>
    <row r="465" ht="12.75" customHeight="1" x14ac:dyDescent="0.35"/>
    <row r="470" ht="12.75" customHeight="1" x14ac:dyDescent="0.35"/>
    <row r="471" ht="13.5" customHeight="1" x14ac:dyDescent="0.35"/>
    <row r="517" ht="12.75" customHeight="1" x14ac:dyDescent="0.35"/>
    <row r="522" ht="12.75" customHeight="1" x14ac:dyDescent="0.35"/>
    <row r="523" ht="13.5" customHeight="1" x14ac:dyDescent="0.35"/>
    <row r="569" ht="12.75" customHeight="1" x14ac:dyDescent="0.35"/>
    <row r="574" ht="12.75" customHeight="1" x14ac:dyDescent="0.35"/>
    <row r="575" ht="13.5" customHeight="1" x14ac:dyDescent="0.35"/>
    <row r="621" ht="12.75" customHeight="1" x14ac:dyDescent="0.35"/>
  </sheetData>
  <mergeCells count="49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12:B12"/>
    <mergeCell ref="D12:E12"/>
    <mergeCell ref="F12:I12"/>
    <mergeCell ref="A13:B15"/>
    <mergeCell ref="F13:I15"/>
    <mergeCell ref="A8:I8"/>
    <mergeCell ref="H10:I10"/>
    <mergeCell ref="C11:E11"/>
    <mergeCell ref="F11:I11"/>
    <mergeCell ref="D9:E9"/>
    <mergeCell ref="F9:G9"/>
    <mergeCell ref="H9:I9"/>
    <mergeCell ref="A25:B27"/>
    <mergeCell ref="F25:I27"/>
    <mergeCell ref="A28:B30"/>
    <mergeCell ref="F28:I30"/>
    <mergeCell ref="A31:B33"/>
    <mergeCell ref="F31:I33"/>
    <mergeCell ref="A16:B18"/>
    <mergeCell ref="F16:I18"/>
    <mergeCell ref="A19:B21"/>
    <mergeCell ref="F19:I21"/>
    <mergeCell ref="A22:B24"/>
    <mergeCell ref="F22:I24"/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6"/>
  <sheetViews>
    <sheetView workbookViewId="0">
      <selection activeCell="J12" sqref="J12"/>
    </sheetView>
  </sheetViews>
  <sheetFormatPr defaultRowHeight="14.5" x14ac:dyDescent="0.35"/>
  <cols>
    <col min="1" max="1" width="31.7265625" bestFit="1" customWidth="1"/>
    <col min="2" max="2" width="9.81640625" customWidth="1"/>
    <col min="3" max="5" width="11.26953125" customWidth="1"/>
    <col min="6" max="6" width="8.1796875" customWidth="1"/>
    <col min="7" max="7" width="10.453125" customWidth="1"/>
    <col min="8" max="8" width="5" customWidth="1"/>
    <col min="9" max="9" width="2" customWidth="1"/>
  </cols>
  <sheetData>
    <row r="1" spans="1:11" x14ac:dyDescent="0.35">
      <c r="A1" t="s">
        <v>29</v>
      </c>
      <c r="G1" s="69" t="s">
        <v>30</v>
      </c>
      <c r="H1" s="70">
        <v>7</v>
      </c>
    </row>
    <row r="2" spans="1:11" x14ac:dyDescent="0.35">
      <c r="A2" s="112" t="s">
        <v>31</v>
      </c>
      <c r="B2" s="113"/>
      <c r="C2" s="113"/>
      <c r="D2" s="113"/>
      <c r="E2" s="113"/>
      <c r="F2" s="113"/>
      <c r="G2" s="113"/>
      <c r="H2" s="113"/>
      <c r="I2" s="114"/>
    </row>
    <row r="3" spans="1:11" x14ac:dyDescent="0.35">
      <c r="A3" s="115" t="s">
        <v>32</v>
      </c>
      <c r="B3" s="115"/>
      <c r="C3" s="116" t="s">
        <v>68</v>
      </c>
      <c r="D3" s="117"/>
      <c r="E3" s="117"/>
      <c r="F3" s="29" t="s">
        <v>33</v>
      </c>
      <c r="G3" s="118">
        <v>45301</v>
      </c>
      <c r="H3" s="119"/>
      <c r="I3" s="119"/>
    </row>
    <row r="4" spans="1:11" x14ac:dyDescent="0.35">
      <c r="A4" s="115" t="s">
        <v>34</v>
      </c>
      <c r="B4" s="115"/>
      <c r="C4" s="120" t="s">
        <v>35</v>
      </c>
      <c r="D4" s="121"/>
      <c r="E4" s="121"/>
      <c r="F4" s="122" t="s">
        <v>36</v>
      </c>
      <c r="G4" s="124" t="s">
        <v>95</v>
      </c>
      <c r="H4" s="125"/>
      <c r="I4" s="126"/>
    </row>
    <row r="5" spans="1:11" x14ac:dyDescent="0.35">
      <c r="A5" s="115" t="s">
        <v>37</v>
      </c>
      <c r="B5" s="115"/>
      <c r="C5" s="120" t="s">
        <v>35</v>
      </c>
      <c r="D5" s="121"/>
      <c r="E5" s="121"/>
      <c r="F5" s="123"/>
      <c r="G5" s="127"/>
      <c r="H5" s="128"/>
      <c r="I5" s="129"/>
    </row>
    <row r="6" spans="1:11" x14ac:dyDescent="0.35">
      <c r="A6" s="130" t="s">
        <v>38</v>
      </c>
      <c r="B6" s="131"/>
      <c r="C6" s="120" t="s">
        <v>98</v>
      </c>
      <c r="D6" s="132"/>
      <c r="E6" s="133"/>
      <c r="F6" s="123"/>
      <c r="G6" s="127"/>
      <c r="H6" s="128"/>
      <c r="I6" s="129"/>
    </row>
    <row r="7" spans="1:11" ht="12" customHeight="1" x14ac:dyDescent="0.35">
      <c r="A7" s="122" t="s">
        <v>39</v>
      </c>
      <c r="B7" s="122"/>
      <c r="C7" s="134" t="s">
        <v>99</v>
      </c>
      <c r="D7" s="135"/>
      <c r="E7" s="136"/>
      <c r="F7" s="123"/>
      <c r="G7" s="127"/>
      <c r="H7" s="128"/>
      <c r="I7" s="129"/>
    </row>
    <row r="8" spans="1:11" x14ac:dyDescent="0.35">
      <c r="A8" s="100" t="s">
        <v>40</v>
      </c>
      <c r="B8" s="100"/>
      <c r="C8" s="100"/>
      <c r="D8" s="100"/>
      <c r="E8" s="100"/>
      <c r="F8" s="100"/>
      <c r="G8" s="100"/>
      <c r="H8" s="100"/>
      <c r="I8" s="100"/>
    </row>
    <row r="9" spans="1:11" x14ac:dyDescent="0.35">
      <c r="A9" s="30" t="s">
        <v>41</v>
      </c>
      <c r="B9" s="71">
        <v>45301</v>
      </c>
      <c r="C9" s="154" t="s">
        <v>42</v>
      </c>
      <c r="D9" s="155"/>
      <c r="E9" s="72" t="s">
        <v>69</v>
      </c>
      <c r="F9" s="154" t="s">
        <v>43</v>
      </c>
      <c r="G9" s="155"/>
      <c r="H9" s="108" t="s">
        <v>96</v>
      </c>
      <c r="I9" s="108"/>
    </row>
    <row r="10" spans="1:11" x14ac:dyDescent="0.35">
      <c r="A10" s="31" t="s">
        <v>44</v>
      </c>
      <c r="B10" s="32">
        <v>45302</v>
      </c>
      <c r="D10" s="33" t="s">
        <v>45</v>
      </c>
      <c r="E10" s="34" t="s">
        <v>71</v>
      </c>
      <c r="G10" s="33" t="s">
        <v>46</v>
      </c>
      <c r="H10" s="101" t="s">
        <v>71</v>
      </c>
      <c r="I10" s="101"/>
    </row>
    <row r="11" spans="1:11" ht="18" x14ac:dyDescent="0.4">
      <c r="A11" s="35"/>
      <c r="B11" s="148" t="s">
        <v>47</v>
      </c>
      <c r="C11" s="150" t="s">
        <v>48</v>
      </c>
      <c r="D11" s="152" t="s">
        <v>49</v>
      </c>
      <c r="E11" s="152" t="s">
        <v>50</v>
      </c>
      <c r="F11" s="73"/>
      <c r="G11" s="73"/>
      <c r="H11" s="74"/>
      <c r="I11" s="74"/>
    </row>
    <row r="12" spans="1:11" ht="33" customHeight="1" thickBot="1" x14ac:dyDescent="0.4">
      <c r="A12" s="36" t="s">
        <v>0</v>
      </c>
      <c r="B12" s="149"/>
      <c r="C12" s="151"/>
      <c r="D12" s="153"/>
      <c r="E12" s="153"/>
      <c r="F12" s="111" t="s">
        <v>51</v>
      </c>
      <c r="G12" s="111"/>
      <c r="H12" s="111"/>
      <c r="I12" s="111"/>
      <c r="J12" t="s">
        <v>52</v>
      </c>
      <c r="K12" t="s">
        <v>53</v>
      </c>
    </row>
    <row r="13" spans="1:11" ht="12.75" customHeight="1" x14ac:dyDescent="0.35">
      <c r="A13" s="75"/>
      <c r="B13" s="37" t="s">
        <v>54</v>
      </c>
      <c r="C13" s="38">
        <v>152</v>
      </c>
      <c r="D13" s="137">
        <v>0</v>
      </c>
      <c r="E13" s="137">
        <v>0.25</v>
      </c>
      <c r="F13" s="156"/>
      <c r="G13" s="157"/>
      <c r="H13" s="157"/>
      <c r="I13" s="158"/>
      <c r="J13" s="39">
        <f>AVERAGE(C13:C15)/(10^D13)/E13</f>
        <v>704</v>
      </c>
      <c r="K13" s="40">
        <f>STDEV(C13:C15)/AVERAGE(C13:C15)</f>
        <v>0.12291652075445419</v>
      </c>
    </row>
    <row r="14" spans="1:11" x14ac:dyDescent="0.35">
      <c r="A14" s="41" t="s">
        <v>85</v>
      </c>
      <c r="B14" s="76" t="s">
        <v>55</v>
      </c>
      <c r="C14" s="4">
        <v>194</v>
      </c>
      <c r="D14" s="123"/>
      <c r="E14" s="123"/>
      <c r="F14" s="159"/>
      <c r="G14" s="160"/>
      <c r="H14" s="160"/>
      <c r="I14" s="161"/>
    </row>
    <row r="15" spans="1:11" ht="15" thickBot="1" x14ac:dyDescent="0.4">
      <c r="A15" s="42"/>
      <c r="B15" s="43" t="s">
        <v>56</v>
      </c>
      <c r="C15" s="44">
        <v>182</v>
      </c>
      <c r="D15" s="138"/>
      <c r="E15" s="138"/>
      <c r="F15" s="162"/>
      <c r="G15" s="163"/>
      <c r="H15" s="163"/>
      <c r="I15" s="164"/>
    </row>
    <row r="16" spans="1:11" ht="12.75" customHeight="1" x14ac:dyDescent="0.35">
      <c r="A16" s="45"/>
      <c r="B16" s="46" t="s">
        <v>54</v>
      </c>
      <c r="C16" s="38">
        <v>53</v>
      </c>
      <c r="D16" s="137">
        <v>0</v>
      </c>
      <c r="E16" s="137">
        <v>0.25</v>
      </c>
      <c r="F16" s="139"/>
      <c r="G16" s="140"/>
      <c r="H16" s="140"/>
      <c r="I16" s="141"/>
      <c r="J16" s="39">
        <f t="shared" ref="J16" si="0">AVERAGE(C16:C18)/(10^D16)/E16</f>
        <v>258.66666666666669</v>
      </c>
      <c r="K16" s="40">
        <f t="shared" ref="K16" si="1">STDEV(C16:C18)/AVERAGE(C16:C18)</f>
        <v>0.18578166279319669</v>
      </c>
    </row>
    <row r="17" spans="1:11" ht="12.75" customHeight="1" x14ac:dyDescent="0.35">
      <c r="A17" s="41" t="s">
        <v>86</v>
      </c>
      <c r="B17" s="47" t="s">
        <v>55</v>
      </c>
      <c r="C17" s="4">
        <v>64</v>
      </c>
      <c r="D17" s="123"/>
      <c r="E17" s="123"/>
      <c r="F17" s="142"/>
      <c r="G17" s="143"/>
      <c r="H17" s="143"/>
      <c r="I17" s="144"/>
    </row>
    <row r="18" spans="1:11" ht="13.5" customHeight="1" thickBot="1" x14ac:dyDescent="0.4">
      <c r="A18" s="42"/>
      <c r="B18" s="48" t="s">
        <v>56</v>
      </c>
      <c r="C18" s="44">
        <v>77</v>
      </c>
      <c r="D18" s="138"/>
      <c r="E18" s="138"/>
      <c r="F18" s="145"/>
      <c r="G18" s="146"/>
      <c r="H18" s="146"/>
      <c r="I18" s="147"/>
    </row>
    <row r="19" spans="1:11" ht="12.75" customHeight="1" x14ac:dyDescent="0.35">
      <c r="A19" s="45"/>
      <c r="B19" s="46" t="s">
        <v>54</v>
      </c>
      <c r="C19" s="38">
        <v>75</v>
      </c>
      <c r="D19" s="137">
        <v>0</v>
      </c>
      <c r="E19" s="137">
        <v>0.25</v>
      </c>
      <c r="F19" s="139"/>
      <c r="G19" s="140"/>
      <c r="H19" s="140"/>
      <c r="I19" s="141"/>
      <c r="J19" s="39">
        <f t="shared" ref="J19" si="2">AVERAGE(C19:C21)/(10^D19)/E19</f>
        <v>288</v>
      </c>
      <c r="K19" s="40">
        <f t="shared" ref="K19" si="3">STDEV(C19:C21)/AVERAGE(C19:C21)</f>
        <v>6.0540263104731581E-2</v>
      </c>
    </row>
    <row r="20" spans="1:11" x14ac:dyDescent="0.35">
      <c r="A20" s="41" t="s">
        <v>87</v>
      </c>
      <c r="B20" s="47" t="s">
        <v>55</v>
      </c>
      <c r="C20" s="4">
        <v>74</v>
      </c>
      <c r="D20" s="123"/>
      <c r="E20" s="123"/>
      <c r="F20" s="142"/>
      <c r="G20" s="143"/>
      <c r="H20" s="143"/>
      <c r="I20" s="144"/>
    </row>
    <row r="21" spans="1:11" ht="15" thickBot="1" x14ac:dyDescent="0.4">
      <c r="A21" s="42"/>
      <c r="B21" s="48" t="s">
        <v>56</v>
      </c>
      <c r="C21" s="44">
        <v>67</v>
      </c>
      <c r="D21" s="138"/>
      <c r="E21" s="138"/>
      <c r="F21" s="145"/>
      <c r="G21" s="146"/>
      <c r="H21" s="146"/>
      <c r="I21" s="147"/>
    </row>
    <row r="22" spans="1:11" ht="12.75" customHeight="1" x14ac:dyDescent="0.35">
      <c r="A22" s="45"/>
      <c r="B22" s="37" t="s">
        <v>54</v>
      </c>
      <c r="C22" s="38">
        <v>64</v>
      </c>
      <c r="D22" s="137">
        <v>0</v>
      </c>
      <c r="E22" s="137">
        <v>0.25</v>
      </c>
      <c r="F22" s="139"/>
      <c r="G22" s="140"/>
      <c r="H22" s="140"/>
      <c r="I22" s="141"/>
      <c r="J22" s="39">
        <f t="shared" ref="J22" si="4">AVERAGE(C22:C24)/(10^D22)/E22</f>
        <v>325.33333333333331</v>
      </c>
      <c r="K22" s="40">
        <f t="shared" ref="K22" si="5">STDEV(C22:C24)/AVERAGE(C22:C24)</f>
        <v>0.184971870432734</v>
      </c>
    </row>
    <row r="23" spans="1:11" x14ac:dyDescent="0.35">
      <c r="A23" s="41" t="s">
        <v>91</v>
      </c>
      <c r="B23" s="76" t="s">
        <v>55</v>
      </c>
      <c r="C23" s="4">
        <v>89</v>
      </c>
      <c r="D23" s="123"/>
      <c r="E23" s="123"/>
      <c r="F23" s="142"/>
      <c r="G23" s="143"/>
      <c r="H23" s="143"/>
      <c r="I23" s="144"/>
    </row>
    <row r="24" spans="1:11" ht="15" thickBot="1" x14ac:dyDescent="0.4">
      <c r="A24" s="42"/>
      <c r="B24" s="43" t="s">
        <v>56</v>
      </c>
      <c r="C24" s="44">
        <v>91</v>
      </c>
      <c r="D24" s="138"/>
      <c r="E24" s="138"/>
      <c r="F24" s="145"/>
      <c r="G24" s="146"/>
      <c r="H24" s="146"/>
      <c r="I24" s="147"/>
    </row>
    <row r="25" spans="1:11" ht="12.75" customHeight="1" x14ac:dyDescent="0.35">
      <c r="A25" s="45"/>
      <c r="B25" s="37" t="s">
        <v>54</v>
      </c>
      <c r="C25" s="38">
        <v>35</v>
      </c>
      <c r="D25" s="137">
        <v>0</v>
      </c>
      <c r="E25" s="137">
        <v>0.1</v>
      </c>
      <c r="F25" s="139"/>
      <c r="G25" s="140"/>
      <c r="H25" s="140"/>
      <c r="I25" s="141"/>
      <c r="J25" s="39">
        <f t="shared" ref="J25" si="6">AVERAGE(C25:C27)/(10^D25)/E25</f>
        <v>450</v>
      </c>
      <c r="K25" s="40">
        <f t="shared" ref="K25" si="7">STDEV(C25:C27)/AVERAGE(C25:C27)</f>
        <v>0.23412563895228308</v>
      </c>
    </row>
    <row r="26" spans="1:11" x14ac:dyDescent="0.35">
      <c r="A26" s="41" t="s">
        <v>92</v>
      </c>
      <c r="B26" s="76" t="s">
        <v>55</v>
      </c>
      <c r="C26" s="4">
        <v>56</v>
      </c>
      <c r="D26" s="123"/>
      <c r="E26" s="123"/>
      <c r="F26" s="142"/>
      <c r="G26" s="143"/>
      <c r="H26" s="143"/>
      <c r="I26" s="144"/>
    </row>
    <row r="27" spans="1:11" ht="15" thickBot="1" x14ac:dyDescent="0.4">
      <c r="A27" s="42"/>
      <c r="B27" s="43" t="s">
        <v>56</v>
      </c>
      <c r="C27" s="44">
        <v>44</v>
      </c>
      <c r="D27" s="138"/>
      <c r="E27" s="138"/>
      <c r="F27" s="145"/>
      <c r="G27" s="146"/>
      <c r="H27" s="146"/>
      <c r="I27" s="147"/>
    </row>
    <row r="28" spans="1:11" ht="12.75" customHeight="1" x14ac:dyDescent="0.35">
      <c r="A28" s="45"/>
      <c r="B28" s="37" t="s">
        <v>54</v>
      </c>
      <c r="C28" s="38">
        <v>50</v>
      </c>
      <c r="D28" s="137">
        <v>0</v>
      </c>
      <c r="E28" s="137">
        <v>0.5</v>
      </c>
      <c r="F28" s="139"/>
      <c r="G28" s="140"/>
      <c r="H28" s="140"/>
      <c r="I28" s="141"/>
      <c r="J28" s="39">
        <f t="shared" ref="J28" si="8">AVERAGE(C28:C30)/(10^D28)/E28</f>
        <v>92.666666666666671</v>
      </c>
      <c r="K28" s="40">
        <f t="shared" ref="K28" si="9">STDEV(C28:C30)/AVERAGE(C28:C30)</f>
        <v>0.15613334110942975</v>
      </c>
    </row>
    <row r="29" spans="1:11" x14ac:dyDescent="0.35">
      <c r="A29" s="41" t="s">
        <v>93</v>
      </c>
      <c r="B29" s="76" t="s">
        <v>55</v>
      </c>
      <c r="C29" s="4">
        <v>51</v>
      </c>
      <c r="D29" s="123"/>
      <c r="E29" s="123"/>
      <c r="F29" s="142"/>
      <c r="G29" s="143"/>
      <c r="H29" s="143"/>
      <c r="I29" s="144"/>
    </row>
    <row r="30" spans="1:11" ht="15" thickBot="1" x14ac:dyDescent="0.4">
      <c r="A30" s="42"/>
      <c r="B30" s="43" t="s">
        <v>56</v>
      </c>
      <c r="C30" s="44">
        <v>38</v>
      </c>
      <c r="D30" s="138"/>
      <c r="E30" s="138"/>
      <c r="F30" s="145"/>
      <c r="G30" s="146"/>
      <c r="H30" s="146"/>
      <c r="I30" s="147"/>
    </row>
    <row r="31" spans="1:11" ht="12.75" customHeight="1" x14ac:dyDescent="0.35">
      <c r="A31" s="45"/>
      <c r="B31" s="37" t="s">
        <v>54</v>
      </c>
      <c r="C31" s="38">
        <v>0</v>
      </c>
      <c r="D31" s="137" t="s">
        <v>6</v>
      </c>
      <c r="E31" s="137" t="s">
        <v>6</v>
      </c>
      <c r="F31" s="139"/>
      <c r="G31" s="140"/>
      <c r="H31" s="140"/>
      <c r="I31" s="141"/>
      <c r="J31" s="39" t="e">
        <f t="shared" ref="J31" si="10">AVERAGE(C31:C33)/(10^D31)/E31</f>
        <v>#VALUE!</v>
      </c>
      <c r="K31" s="40" t="e">
        <f t="shared" ref="K31" si="11">STDEV(C31:C33)/AVERAGE(C31:C33)</f>
        <v>#DIV/0!</v>
      </c>
    </row>
    <row r="32" spans="1:11" x14ac:dyDescent="0.35">
      <c r="A32" s="41" t="s">
        <v>100</v>
      </c>
      <c r="B32" s="76" t="s">
        <v>55</v>
      </c>
      <c r="C32" s="4">
        <v>0</v>
      </c>
      <c r="D32" s="123"/>
      <c r="E32" s="123"/>
      <c r="F32" s="142"/>
      <c r="G32" s="143"/>
      <c r="H32" s="143"/>
      <c r="I32" s="144"/>
    </row>
    <row r="33" spans="1:11" ht="15" thickBot="1" x14ac:dyDescent="0.4">
      <c r="A33" s="42"/>
      <c r="B33" s="43" t="s">
        <v>56</v>
      </c>
      <c r="C33" s="44">
        <v>0</v>
      </c>
      <c r="D33" s="138"/>
      <c r="E33" s="138"/>
      <c r="F33" s="145"/>
      <c r="G33" s="146"/>
      <c r="H33" s="146"/>
      <c r="I33" s="147"/>
    </row>
    <row r="34" spans="1:11" ht="13.15" customHeight="1" x14ac:dyDescent="0.35">
      <c r="A34" s="45"/>
      <c r="B34" s="37" t="s">
        <v>54</v>
      </c>
      <c r="C34" s="38">
        <v>0</v>
      </c>
      <c r="D34" s="137" t="s">
        <v>6</v>
      </c>
      <c r="E34" s="137" t="s">
        <v>6</v>
      </c>
      <c r="F34" s="139"/>
      <c r="G34" s="140"/>
      <c r="H34" s="140"/>
      <c r="I34" s="141"/>
      <c r="J34" s="39" t="e">
        <f t="shared" ref="J34" si="12">AVERAGE(C34:C36)/(10^D34)/E34</f>
        <v>#VALUE!</v>
      </c>
      <c r="K34" s="40" t="e">
        <f t="shared" ref="K34" si="13">STDEV(C34:C36)/AVERAGE(C34:C36)</f>
        <v>#DIV/0!</v>
      </c>
    </row>
    <row r="35" spans="1:11" x14ac:dyDescent="0.35">
      <c r="A35" s="41" t="s">
        <v>101</v>
      </c>
      <c r="B35" s="76" t="s">
        <v>55</v>
      </c>
      <c r="C35" s="4">
        <v>0</v>
      </c>
      <c r="D35" s="123"/>
      <c r="E35" s="123"/>
      <c r="F35" s="142"/>
      <c r="G35" s="143"/>
      <c r="H35" s="143"/>
      <c r="I35" s="144"/>
    </row>
    <row r="36" spans="1:11" ht="15" thickBot="1" x14ac:dyDescent="0.4">
      <c r="A36" s="42"/>
      <c r="B36" s="43" t="s">
        <v>56</v>
      </c>
      <c r="C36" s="44">
        <v>0</v>
      </c>
      <c r="D36" s="138"/>
      <c r="E36" s="138"/>
      <c r="F36" s="145"/>
      <c r="G36" s="146"/>
      <c r="H36" s="146"/>
      <c r="I36" s="147"/>
    </row>
    <row r="37" spans="1:11" ht="12.75" customHeight="1" x14ac:dyDescent="0.35">
      <c r="A37" s="49"/>
      <c r="B37" s="37"/>
      <c r="C37" s="38"/>
      <c r="D37" s="137"/>
      <c r="E37" s="137"/>
      <c r="F37" s="139"/>
      <c r="G37" s="140"/>
      <c r="H37" s="140"/>
      <c r="I37" s="141"/>
    </row>
    <row r="38" spans="1:11" x14ac:dyDescent="0.35">
      <c r="A38" s="41"/>
      <c r="B38" s="76"/>
      <c r="C38" s="4"/>
      <c r="D38" s="123"/>
      <c r="E38" s="123"/>
      <c r="F38" s="142"/>
      <c r="G38" s="143"/>
      <c r="H38" s="143"/>
      <c r="I38" s="144"/>
    </row>
    <row r="39" spans="1:11" ht="15" thickBot="1" x14ac:dyDescent="0.4">
      <c r="A39" s="50"/>
      <c r="B39" s="43"/>
      <c r="C39" s="44"/>
      <c r="D39" s="138"/>
      <c r="E39" s="138"/>
      <c r="F39" s="145"/>
      <c r="G39" s="146"/>
      <c r="H39" s="146"/>
      <c r="I39" s="147"/>
    </row>
    <row r="40" spans="1:11" ht="12.75" customHeight="1" x14ac:dyDescent="0.35">
      <c r="A40" s="45"/>
      <c r="B40" s="37"/>
      <c r="C40" s="38"/>
      <c r="D40" s="137"/>
      <c r="E40" s="137"/>
      <c r="F40" s="139"/>
      <c r="G40" s="140"/>
      <c r="H40" s="140"/>
      <c r="I40" s="141"/>
    </row>
    <row r="41" spans="1:11" x14ac:dyDescent="0.35">
      <c r="A41" s="41"/>
      <c r="B41" s="76"/>
      <c r="C41" s="4"/>
      <c r="D41" s="123"/>
      <c r="E41" s="123"/>
      <c r="F41" s="142"/>
      <c r="G41" s="143"/>
      <c r="H41" s="143"/>
      <c r="I41" s="144"/>
    </row>
    <row r="42" spans="1:11" ht="15" thickBot="1" x14ac:dyDescent="0.4">
      <c r="A42" s="42"/>
      <c r="B42" s="43"/>
      <c r="C42" s="44"/>
      <c r="D42" s="138"/>
      <c r="E42" s="138"/>
      <c r="F42" s="145"/>
      <c r="G42" s="146"/>
      <c r="H42" s="146"/>
      <c r="I42" s="147"/>
    </row>
    <row r="43" spans="1:11" ht="12.75" customHeight="1" x14ac:dyDescent="0.35">
      <c r="A43" s="45"/>
      <c r="B43" s="37"/>
      <c r="C43" s="38"/>
      <c r="D43" s="137"/>
      <c r="E43" s="137"/>
      <c r="F43" s="139"/>
      <c r="G43" s="140"/>
      <c r="H43" s="140"/>
      <c r="I43" s="141"/>
    </row>
    <row r="44" spans="1:11" x14ac:dyDescent="0.35">
      <c r="A44" s="41"/>
      <c r="B44" s="76"/>
      <c r="C44" s="4"/>
      <c r="D44" s="123"/>
      <c r="E44" s="123"/>
      <c r="F44" s="142"/>
      <c r="G44" s="143"/>
      <c r="H44" s="143"/>
      <c r="I44" s="144"/>
    </row>
    <row r="45" spans="1:11" ht="15" thickBot="1" x14ac:dyDescent="0.4">
      <c r="A45" s="42"/>
      <c r="B45" s="43"/>
      <c r="C45" s="44"/>
      <c r="D45" s="138"/>
      <c r="E45" s="138"/>
      <c r="F45" s="145"/>
      <c r="G45" s="146"/>
      <c r="H45" s="146"/>
      <c r="I45" s="147"/>
    </row>
    <row r="46" spans="1:11" ht="12.75" customHeight="1" x14ac:dyDescent="0.35">
      <c r="A46" s="45"/>
      <c r="B46" s="37"/>
      <c r="C46" s="38"/>
      <c r="D46" s="137"/>
      <c r="E46" s="137"/>
      <c r="F46" s="139"/>
      <c r="G46" s="140"/>
      <c r="H46" s="140"/>
      <c r="I46" s="141"/>
    </row>
    <row r="47" spans="1:11" x14ac:dyDescent="0.35">
      <c r="A47" s="41"/>
      <c r="B47" s="76"/>
      <c r="C47" s="4"/>
      <c r="D47" s="123"/>
      <c r="E47" s="123"/>
      <c r="F47" s="142"/>
      <c r="G47" s="143"/>
      <c r="H47" s="143"/>
      <c r="I47" s="144"/>
    </row>
    <row r="48" spans="1:11" ht="15" thickBot="1" x14ac:dyDescent="0.4">
      <c r="A48" s="42"/>
      <c r="B48" s="43"/>
      <c r="C48" s="44"/>
      <c r="D48" s="138"/>
      <c r="E48" s="138"/>
      <c r="F48" s="145"/>
      <c r="G48" s="146"/>
      <c r="H48" s="146"/>
      <c r="I48" s="147"/>
    </row>
    <row r="49" spans="1:9" ht="12.75" customHeight="1" x14ac:dyDescent="0.35">
      <c r="A49" s="45"/>
      <c r="B49" s="37"/>
      <c r="C49" s="38"/>
      <c r="D49" s="137"/>
      <c r="E49" s="137"/>
      <c r="F49" s="139"/>
      <c r="G49" s="140"/>
      <c r="H49" s="140"/>
      <c r="I49" s="141"/>
    </row>
    <row r="50" spans="1:9" x14ac:dyDescent="0.35">
      <c r="A50" s="41"/>
      <c r="B50" s="76"/>
      <c r="C50" s="4"/>
      <c r="D50" s="123"/>
      <c r="E50" s="123"/>
      <c r="F50" s="142"/>
      <c r="G50" s="143"/>
      <c r="H50" s="143"/>
      <c r="I50" s="144"/>
    </row>
    <row r="51" spans="1:9" ht="15" thickBot="1" x14ac:dyDescent="0.4">
      <c r="A51" s="42"/>
      <c r="B51" s="43"/>
      <c r="C51" s="44"/>
      <c r="D51" s="138"/>
      <c r="E51" s="138"/>
      <c r="F51" s="145"/>
      <c r="G51" s="146"/>
      <c r="H51" s="146"/>
      <c r="I51" s="147"/>
    </row>
    <row r="52" spans="1:9" x14ac:dyDescent="0.35">
      <c r="A52" s="51" t="s">
        <v>57</v>
      </c>
      <c r="B52" s="52"/>
      <c r="C52" s="52"/>
      <c r="D52" s="52"/>
      <c r="E52" s="52"/>
      <c r="F52" s="52"/>
      <c r="G52" s="52"/>
      <c r="H52" s="52"/>
      <c r="I52" s="52"/>
    </row>
    <row r="53" spans="1:9" ht="19.5" customHeight="1" x14ac:dyDescent="0.35">
      <c r="A53" s="51"/>
      <c r="B53" s="52"/>
      <c r="C53" s="52"/>
      <c r="D53" s="52"/>
      <c r="E53" s="52"/>
      <c r="F53" s="52"/>
      <c r="G53" s="52"/>
      <c r="H53" s="52"/>
      <c r="I53" s="52"/>
    </row>
    <row r="54" spans="1:9" ht="19.5" customHeight="1" x14ac:dyDescent="0.35"/>
    <row r="55" spans="1:9" ht="11.25" customHeight="1" x14ac:dyDescent="0.35"/>
    <row r="56" spans="1:9" ht="14.25" customHeight="1" x14ac:dyDescent="0.35"/>
    <row r="57" spans="1:9" ht="15" customHeight="1" x14ac:dyDescent="0.35"/>
    <row r="58" spans="1:9" ht="12.75" customHeight="1" x14ac:dyDescent="0.35"/>
    <row r="61" spans="1:9" ht="12.75" customHeight="1" x14ac:dyDescent="0.35"/>
    <row r="64" spans="1:9" ht="12.75" customHeight="1" x14ac:dyDescent="0.35"/>
    <row r="67" ht="12.75" customHeight="1" x14ac:dyDescent="0.35"/>
    <row r="70" ht="12.75" customHeight="1" x14ac:dyDescent="0.35"/>
    <row r="73" ht="12.75" customHeight="1" x14ac:dyDescent="0.35"/>
    <row r="76" ht="12.75" customHeight="1" x14ac:dyDescent="0.35"/>
    <row r="79" ht="13.15" customHeight="1" x14ac:dyDescent="0.35"/>
    <row r="82" ht="12.75" customHeight="1" x14ac:dyDescent="0.35"/>
    <row r="85" ht="12.75" customHeight="1" x14ac:dyDescent="0.35"/>
    <row r="88" ht="12.75" customHeight="1" x14ac:dyDescent="0.35"/>
    <row r="91" ht="12.75" customHeight="1" x14ac:dyDescent="0.35"/>
    <row r="94" ht="12.75" customHeight="1" x14ac:dyDescent="0.35"/>
    <row r="97" ht="12.75" customHeight="1" x14ac:dyDescent="0.35"/>
    <row r="100" ht="12.75" customHeight="1" x14ac:dyDescent="0.35"/>
    <row r="103" ht="12.75" customHeight="1" x14ac:dyDescent="0.35"/>
    <row r="111" ht="12.75" customHeight="1" x14ac:dyDescent="0.35"/>
    <row r="166" ht="12.75" customHeight="1" x14ac:dyDescent="0.35"/>
    <row r="221" ht="12.75" customHeight="1" x14ac:dyDescent="0.35"/>
    <row r="276" ht="12.75" customHeight="1" x14ac:dyDescent="0.35"/>
    <row r="331" ht="12.75" customHeight="1" x14ac:dyDescent="0.35"/>
    <row r="386" ht="12.75" customHeight="1" x14ac:dyDescent="0.35"/>
  </sheetData>
  <mergeCells count="63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D13:D15"/>
    <mergeCell ref="E13:E15"/>
    <mergeCell ref="F13:I15"/>
    <mergeCell ref="D16:D18"/>
    <mergeCell ref="E16:E18"/>
    <mergeCell ref="F16:I18"/>
    <mergeCell ref="A8:I8"/>
    <mergeCell ref="H10:I10"/>
    <mergeCell ref="B11:B12"/>
    <mergeCell ref="C11:C12"/>
    <mergeCell ref="D11:D12"/>
    <mergeCell ref="E11:E12"/>
    <mergeCell ref="F12:I12"/>
    <mergeCell ref="C9:D9"/>
    <mergeCell ref="F9:G9"/>
    <mergeCell ref="H9:I9"/>
    <mergeCell ref="D25:D27"/>
    <mergeCell ref="E25:E27"/>
    <mergeCell ref="F25:I27"/>
    <mergeCell ref="D28:D30"/>
    <mergeCell ref="E28:E30"/>
    <mergeCell ref="F28:I30"/>
    <mergeCell ref="D19:D21"/>
    <mergeCell ref="E19:E21"/>
    <mergeCell ref="F19:I21"/>
    <mergeCell ref="D22:D24"/>
    <mergeCell ref="E22:E24"/>
    <mergeCell ref="F22:I24"/>
    <mergeCell ref="D37:D39"/>
    <mergeCell ref="E37:E39"/>
    <mergeCell ref="F37:I39"/>
    <mergeCell ref="D40:D42"/>
    <mergeCell ref="E40:E42"/>
    <mergeCell ref="F40:I42"/>
    <mergeCell ref="D31:D33"/>
    <mergeCell ref="E31:E33"/>
    <mergeCell ref="F31:I33"/>
    <mergeCell ref="D34:D36"/>
    <mergeCell ref="E34:E36"/>
    <mergeCell ref="F34:I36"/>
    <mergeCell ref="D49:D51"/>
    <mergeCell ref="E49:E51"/>
    <mergeCell ref="F49:I51"/>
    <mergeCell ref="D43:D45"/>
    <mergeCell ref="E43:E45"/>
    <mergeCell ref="F43:I45"/>
    <mergeCell ref="D46:D48"/>
    <mergeCell ref="E46:E48"/>
    <mergeCell ref="F46:I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Pivot</vt:lpstr>
      <vt:lpstr>Summary</vt:lpstr>
      <vt:lpstr>Qcount</vt:lpstr>
      <vt:lpstr>Filters</vt:lpstr>
      <vt:lpstr>Spread</vt:lpstr>
      <vt:lpstr>HD</vt:lpstr>
      <vt:lpstr>Sheet1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dcterms:created xsi:type="dcterms:W3CDTF">2023-05-03T13:30:29Z</dcterms:created>
  <dcterms:modified xsi:type="dcterms:W3CDTF">2024-01-17T15:04:15Z</dcterms:modified>
</cp:coreProperties>
</file>