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efficacy test results/SAFR032 from Mesa Labs &amp; pum27142/"/>
    </mc:Choice>
  </mc:AlternateContent>
  <xr:revisionPtr revIDLastSave="0" documentId="8_{320C2FC6-A9D7-42BE-8169-0BCD8AE01080}" xr6:coauthVersionLast="47" xr6:coauthVersionMax="47" xr10:uidLastSave="{00000000-0000-0000-0000-000000000000}"/>
  <bookViews>
    <workbookView xWindow="28680" yWindow="-120" windowWidth="19440" windowHeight="13920" activeTab="1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  <externalReference r:id="rId8"/>
  </externalReferences>
  <definedNames>
    <definedName name="_xlnm.Print_Area" localSheetId="0">Pivot!$A$1:$G$19</definedName>
    <definedName name="_xlnm.Print_Area" localSheetId="4">Spread!$A$1:$J$53</definedName>
  </definedNames>
  <calcPr calcId="191029" calcMode="manual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G13" i="4"/>
  <c r="F14" i="4"/>
  <c r="F13" i="4"/>
  <c r="J31" i="3"/>
  <c r="J28" i="3"/>
  <c r="J25" i="3"/>
  <c r="J22" i="3"/>
  <c r="J19" i="3"/>
  <c r="J16" i="3"/>
  <c r="J13" i="3"/>
  <c r="E9" i="1"/>
  <c r="E13" i="1"/>
  <c r="E17" i="1"/>
  <c r="E21" i="1"/>
  <c r="E25" i="1"/>
  <c r="E29" i="1"/>
  <c r="E33" i="1"/>
  <c r="E37" i="1"/>
  <c r="E41" i="1"/>
  <c r="E45" i="1"/>
  <c r="E49" i="1"/>
  <c r="A23" i="5"/>
  <c r="A20" i="5"/>
  <c r="K16" i="5"/>
  <c r="J16" i="5"/>
  <c r="K13" i="5"/>
  <c r="J13" i="5"/>
  <c r="A37" i="3"/>
  <c r="A34" i="3"/>
  <c r="E14" i="2"/>
  <c r="E20" i="2"/>
  <c r="E16" i="2"/>
  <c r="E9" i="2"/>
  <c r="E11" i="2"/>
  <c r="E12" i="2"/>
  <c r="E3" i="2"/>
  <c r="E13" i="2"/>
  <c r="E5" i="2"/>
  <c r="E8" i="2"/>
  <c r="E15" i="2"/>
  <c r="E18" i="2"/>
  <c r="E4" i="2"/>
  <c r="E19" i="2"/>
  <c r="E17" i="2"/>
  <c r="E7" i="2"/>
  <c r="E21" i="2"/>
  <c r="E10" i="2"/>
  <c r="E2" i="2"/>
  <c r="E6" i="2"/>
  <c r="G19" i="2" l="1"/>
  <c r="H19" i="2" s="1"/>
  <c r="G6" i="2"/>
  <c r="H6" i="2" s="1"/>
  <c r="G17" i="2"/>
  <c r="H17" i="2" s="1"/>
  <c r="G5" i="2"/>
  <c r="H5" i="2" s="1"/>
  <c r="G16" i="2"/>
  <c r="H16" i="2" s="1"/>
  <c r="G4" i="2"/>
  <c r="H4" i="2" s="1"/>
  <c r="G20" i="2"/>
  <c r="H20" i="2" s="1"/>
  <c r="G15" i="2"/>
  <c r="H15" i="2" s="1"/>
  <c r="G3" i="2"/>
  <c r="H3" i="2" s="1"/>
  <c r="G14" i="2"/>
  <c r="H14" i="2" s="1"/>
  <c r="G2" i="2"/>
  <c r="H2" i="2" s="1"/>
  <c r="G12" i="2"/>
  <c r="H12" i="2" s="1"/>
  <c r="G11" i="2"/>
  <c r="H11" i="2" s="1"/>
  <c r="G13" i="2"/>
  <c r="H13" i="2" s="1"/>
  <c r="G10" i="2"/>
  <c r="H10" i="2" s="1"/>
  <c r="G9" i="2"/>
  <c r="G21" i="2"/>
  <c r="H21" i="2" s="1"/>
  <c r="G18" i="2"/>
  <c r="H18" i="2" s="1"/>
  <c r="G8" i="2"/>
  <c r="H8" i="2" s="1"/>
  <c r="G7" i="2"/>
  <c r="H7" i="2" s="1"/>
  <c r="H9" i="2" l="1"/>
  <c r="I9" i="2"/>
  <c r="J9" i="2" s="1"/>
  <c r="K9" i="2" s="1"/>
</calcChain>
</file>

<file path=xl/sharedStrings.xml><?xml version="1.0" encoding="utf-8"?>
<sst xmlns="http://schemas.openxmlformats.org/spreadsheetml/2006/main" count="290" uniqueCount="108">
  <si>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</si>
  <si>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</si>
  <si>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</si>
  <si>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</si>
  <si>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</si>
  <si>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</si>
  <si>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</si>
  <si>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</si>
  <si>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4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</si>
  <si>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</si>
  <si>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</si>
  <si>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</si>
  <si>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</si>
  <si>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</si>
  <si>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</si>
  <si>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</si>
  <si>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</si>
  <si>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Std Dev of Log CFU/Sample</t>
  </si>
  <si>
    <t>Std Dev of CFU/Sample</t>
  </si>
  <si>
    <t xml:space="preserve"> </t>
  </si>
  <si>
    <t>Log Reduction</t>
  </si>
  <si>
    <t>Standard Error</t>
  </si>
  <si>
    <t>Field Blank</t>
  </si>
  <si>
    <t>144-SS-2H-PB-01</t>
  </si>
  <si>
    <t>144-SS-4H-PB-01</t>
  </si>
  <si>
    <t>144-SS-N-01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</si>
  <si>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</si>
  <si>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</si>
  <si>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</si>
  <si>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</si>
  <si>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</si>
  <si>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</si>
  <si>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</si>
  <si>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</si>
  <si>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% RSD</t>
  </si>
  <si>
    <t>--- Average ---</t>
  </si>
  <si>
    <t>QC Blank Plate</t>
  </si>
  <si>
    <t>Serial Dilution/Plating Results Sheet</t>
  </si>
  <si>
    <t>Page   1 of</t>
  </si>
  <si>
    <t>Test Information</t>
  </si>
  <si>
    <t>EPA Project No.</t>
  </si>
  <si>
    <t>TO-144</t>
  </si>
  <si>
    <t>Test Date</t>
  </si>
  <si>
    <t>Analyst Name</t>
  </si>
  <si>
    <t>Test No.</t>
  </si>
  <si>
    <t>Counters Name</t>
  </si>
  <si>
    <t>Data Entered by</t>
  </si>
  <si>
    <t>Data Entry QC'd by</t>
  </si>
  <si>
    <t>Results</t>
  </si>
  <si>
    <t>Date Plated</t>
  </si>
  <si>
    <t>Organism</t>
  </si>
  <si>
    <t>Temperature</t>
  </si>
  <si>
    <t>35°C</t>
  </si>
  <si>
    <t>Date Counted</t>
  </si>
  <si>
    <t>Volume Plated:</t>
  </si>
  <si>
    <t>varies</t>
  </si>
  <si>
    <t>Extraction Volume:</t>
  </si>
  <si>
    <t>Plate Replicate</t>
  </si>
  <si>
    <t>Plate CFU Counts</t>
  </si>
  <si>
    <t>Dilution Plated</t>
  </si>
  <si>
    <t>Volume Plated (ml)</t>
  </si>
  <si>
    <t>Comments</t>
  </si>
  <si>
    <t>%RSD</t>
  </si>
  <si>
    <t>A</t>
  </si>
  <si>
    <t>B</t>
  </si>
  <si>
    <t>C</t>
  </si>
  <si>
    <t xml:space="preserve">Notes:  </t>
  </si>
  <si>
    <t>Page 1 of</t>
  </si>
  <si>
    <t>Abdel-Hady/Aslett/Ford/Monge/Sandoval/Viola</t>
  </si>
  <si>
    <t>Filter plates</t>
  </si>
  <si>
    <t xml:space="preserve">  Pall Filters #4852</t>
  </si>
  <si>
    <t>Colony Count</t>
  </si>
  <si>
    <t>Volume Plated (mL)</t>
  </si>
  <si>
    <t>R</t>
  </si>
  <si>
    <t>E7 SAFR-032 2- and 4- hour UV-C Exposure</t>
  </si>
  <si>
    <t>Brian Ford/Mariela Monge/Josh Viola</t>
  </si>
  <si>
    <t>Lesley Mendez Sandoval</t>
  </si>
  <si>
    <t>10/(25-30)/23</t>
  </si>
  <si>
    <t>10/(26-31)/23</t>
  </si>
  <si>
    <t>144-E7-SAFR32-SS-2H-TS-01</t>
  </si>
  <si>
    <t>144-E7-SAFR32-SS-2H-TS-02</t>
  </si>
  <si>
    <t>144-E7-SAFR32-SS-4H-TS-01</t>
  </si>
  <si>
    <t>144-E7-SAFR32-SS-4H-TS-02</t>
  </si>
  <si>
    <t>Brian Ford/Mariela Monge</t>
  </si>
  <si>
    <t>10/(25-27)/23</t>
  </si>
  <si>
    <t>Bp SAFR-032</t>
  </si>
  <si>
    <t>10/(26-28)/23</t>
  </si>
  <si>
    <t>144-E7-SAFR32-Inoculum</t>
  </si>
  <si>
    <t>144-E7-SAFR32-PBST-IC-01</t>
  </si>
  <si>
    <t>144-E7-SAFR32-PBST-IC-02</t>
  </si>
  <si>
    <t>144-E7-SAFR32-PBST-IC-03</t>
  </si>
  <si>
    <t>144-E7-SAFR32-PBST-IC-04</t>
  </si>
  <si>
    <t>144-E7-SAFR32-SS-2H-PC-01</t>
  </si>
  <si>
    <t>144-E7-SAFR32-SS-2H-PC-02</t>
  </si>
  <si>
    <t>144-E7-SAFR32-SS-2H-PC-03</t>
  </si>
  <si>
    <t>144-E7-SAFR32-SS-4H-PC-01</t>
  </si>
  <si>
    <t>144-E7-SAFR32-SS-4H-PC-02</t>
  </si>
  <si>
    <t>144-E7-SAFR32-SS-4H-PC-03</t>
  </si>
  <si>
    <t>144-E7-SAFR32-SS-2H-TS-03</t>
  </si>
  <si>
    <t>144-E7-SAFR32-SS-4H-TS-03</t>
  </si>
  <si>
    <t>2- x 2- cm Stainless Steel</t>
  </si>
  <si>
    <t>1X PBS</t>
  </si>
  <si>
    <t>Inoculum</t>
  </si>
  <si>
    <t>See Note</t>
  </si>
  <si>
    <t xml:space="preserve">Notes:    R=Remainder ; Approximate counts have been provided for 144-E7-SAFR32-SS-2H-TS-01 - 6 mL aliquot due to extensive background contamination. Sample was consumed during analysis. Picture of filter has been provided on DTRL.                        </t>
  </si>
  <si>
    <t xml:space="preserve">avg PC </t>
  </si>
  <si>
    <t>per cm2</t>
  </si>
  <si>
    <t>log per 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</si>
</sst>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4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0" fontId="0" fillId="4" borderId="0" xfId="0" applyFill="1" applyAlignment="1">
      <alignment horizontal="left" indent="1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14" fontId="0" fillId="0" borderId="0" xfId="0" applyNumberFormat="1"/>
    <xf numFmtId="10" fontId="0" fillId="0" borderId="0" xfId="0" applyNumberFormat="1"/>
    <xf numFmtId="0" fontId="6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5" borderId="0" xfId="0" applyFill="1"/>
    <xf numFmtId="0" fontId="7" fillId="5" borderId="0" xfId="0" applyFont="1" applyFill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6" xfId="0" applyBorder="1"/>
    <xf numFmtId="9" fontId="0" fillId="0" borderId="0" xfId="1" applyFont="1"/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3" xfId="0" applyBorder="1"/>
    <xf numFmtId="0" fontId="6" fillId="0" borderId="1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15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5" fillId="0" borderId="28" xfId="0" applyFont="1" applyBorder="1"/>
    <xf numFmtId="0" fontId="0" fillId="0" borderId="28" xfId="0" applyBorder="1"/>
    <xf numFmtId="14" fontId="10" fillId="6" borderId="1" xfId="0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" fillId="5" borderId="8" xfId="0" applyFont="1" applyFill="1" applyBorder="1" applyAlignment="1">
      <alignment vertical="center" wrapText="1"/>
    </xf>
    <xf numFmtId="166" fontId="10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" fillId="6" borderId="1" xfId="0" applyFont="1" applyFill="1" applyBorder="1" applyAlignment="1"/>
    <xf numFmtId="0" fontId="0" fillId="0" borderId="1" xfId="0" applyBorder="1" applyAlignment="1"/>
    <xf numFmtId="0" fontId="5" fillId="0" borderId="1" xfId="0" applyFont="1" applyBorder="1" applyAlignment="1"/>
    <xf numFmtId="0" fontId="0" fillId="5" borderId="0" xfId="0" applyFill="1" applyAlignme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4" fontId="11" fillId="6" borderId="1" xfId="0" applyNumberFormat="1" applyFont="1" applyFill="1" applyBorder="1" applyAlignment="1"/>
    <xf numFmtId="0" fontId="10" fillId="6" borderId="1" xfId="0" applyFont="1" applyFill="1" applyBorder="1" applyAlignment="1"/>
    <xf numFmtId="14" fontId="12" fillId="0" borderId="1" xfId="0" applyNumberFormat="1" applyFont="1" applyBorder="1"/>
    <xf numFmtId="0" fontId="8" fillId="6" borderId="8" xfId="0" applyFont="1" applyFill="1" applyBorder="1" applyAlignment="1"/>
    <xf numFmtId="0" fontId="0" fillId="6" borderId="0" xfId="0" applyFill="1" applyAlignment="1"/>
    <xf numFmtId="0" fontId="5" fillId="0" borderId="28" xfId="0" applyFont="1" applyBorder="1" applyAlignment="1"/>
    <xf numFmtId="0" fontId="0" fillId="0" borderId="28" xfId="0" applyBorder="1" applyAlignment="1"/>
    <xf numFmtId="0" fontId="5" fillId="0" borderId="0" xfId="0" applyFont="1" applyBorder="1"/>
    <xf numFmtId="0" fontId="0" fillId="0" borderId="0" xfId="0" applyBorder="1"/>
    <xf numFmtId="165" fontId="2" fillId="4" borderId="3" xfId="0" applyNumberFormat="1" applyFont="1" applyFill="1" applyBorder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7" borderId="0" xfId="0" applyFont="1" applyFill="1" applyAlignment="1">
      <alignment horizontal="center" vertical="center" wrapText="1"/>
    </xf>
    <xf numFmtId="0" fontId="7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7" fillId="6" borderId="13" xfId="0" applyNumberFormat="1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6" xfId="0" applyFont="1" applyFill="1" applyBorder="1" applyAlignment="1"/>
    <xf numFmtId="0" fontId="5" fillId="6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166" fontId="7" fillId="6" borderId="2" xfId="0" applyNumberFormat="1" applyFont="1" applyFill="1" applyBorder="1" applyAlignment="1">
      <alignment horizontal="center" wrapText="1"/>
    </xf>
    <xf numFmtId="166" fontId="7" fillId="6" borderId="14" xfId="0" applyNumberFormat="1" applyFont="1" applyFill="1" applyBorder="1" applyAlignment="1">
      <alignment horizontal="center" wrapText="1"/>
    </xf>
    <xf numFmtId="166" fontId="7" fillId="6" borderId="2" xfId="0" applyNumberFormat="1" applyFont="1" applyFill="1" applyBorder="1" applyAlignment="1">
      <alignment horizontal="center" vertical="center" wrapText="1"/>
    </xf>
    <xf numFmtId="166" fontId="7" fillId="6" borderId="1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7" borderId="18" xfId="0" applyFont="1" applyFill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7" borderId="20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5" fillId="7" borderId="24" xfId="0" applyFont="1" applyFill="1" applyBorder="1" applyAlignment="1">
      <alignment horizontal="center" wrapText="1"/>
    </xf>
    <xf numFmtId="0" fontId="5" fillId="7" borderId="13" xfId="0" applyFont="1" applyFill="1" applyBorder="1" applyAlignment="1">
      <alignment horizontal="center" wrapText="1"/>
    </xf>
    <xf numFmtId="0" fontId="5" fillId="7" borderId="25" xfId="0" applyFont="1" applyFill="1" applyBorder="1" applyAlignment="1">
      <alignment horizontal="center" wrapText="1"/>
    </xf>
    <xf numFmtId="0" fontId="0" fillId="7" borderId="18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0" fillId="7" borderId="20" xfId="0" applyFill="1" applyBorder="1" applyAlignment="1">
      <alignment horizontal="center" wrapText="1"/>
    </xf>
    <xf numFmtId="0" fontId="0" fillId="7" borderId="11" xfId="0" applyFill="1" applyBorder="1" applyAlignment="1">
      <alignment horizontal="center" wrapText="1"/>
    </xf>
    <xf numFmtId="0" fontId="0" fillId="7" borderId="0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24" xfId="0" applyFill="1" applyBorder="1" applyAlignment="1">
      <alignment horizontal="center" wrapText="1"/>
    </xf>
    <xf numFmtId="0" fontId="0" fillId="7" borderId="13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0" borderId="17" xfId="0" applyFont="1" applyBorder="1" applyAlignment="1">
      <alignment horizontal="center" vertical="center"/>
    </xf>
    <xf numFmtId="0" fontId="1" fillId="0" borderId="10" xfId="0" applyFont="1" applyFill="1" applyBorder="1"/>
    <xf numFmtId="165" fontId="0" fillId="0" borderId="0" xfId="0" applyNumberFormat="1"/>
  </cellXfs>
  <cellStyles count="2">
    <cellStyle name="Normal" xfId="0" builtinId="0"/>
    <cellStyle name="Percent" xfId="1" builtinId="5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2626umcec101\dtrl\WA-61-FINAL%20DATA\Option%207%20FINAL%20DATA%20-%20RLS%20II%20Year%202\TO%20144%20UV%20Light%20and%20Dry%20Heat%20Decon\2023-10-25_E7%20SAFR-032%202-%20and%204-hour%20UV-C%20Exposure\Excel%20Files\2023-10-25_E7%20SAFR-032%202-%20and%204-hour%20UV-C%20Exposure_Filters.xlsx?3E0A183C" TargetMode="External"/><Relationship Id="rId1" Type="http://schemas.openxmlformats.org/officeDocument/2006/relationships/externalLinkPath" Target="file:///\\3E0A183C\2023-10-25_E7%20SAFR-032%202-%20and%204-hour%20UV-C%20Exposure_Filte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V2626umcec101\dtrl\WA-61-FINAL%20DATA\Option%207%20FINAL%20DATA%20-%20RLS%20II%20Year%202\TO%20144%20UV%20Light%20and%20Dry%20Heat%20Decon\2023-10-25_E7%20SAFR-032%202-%20and%204-hour%20UV-C%20Exposure\Excel%20Files\2023-10-25_E7%20SAFR-032%202-%20and%204-hour%20UV-C%20Exposure_Spread.xlsx?3E0A183C" TargetMode="External"/><Relationship Id="rId1" Type="http://schemas.openxmlformats.org/officeDocument/2006/relationships/externalLinkPath" Target="file:///\\3E0A183C\2023-10-25_E7%20SAFR-032%202-%20and%204-hour%20UV-C%20Exposure_Spre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/>
      <sheetData sheetId="1">
        <row r="8">
          <cell r="A8" t="str">
            <v>Sterile DI Water</v>
          </cell>
        </row>
        <row r="9">
          <cell r="A9" t="str">
            <v>TSA only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/>
      <sheetData sheetId="1">
        <row r="3">
          <cell r="A3" t="str">
            <v>Cell Spreaders</v>
          </cell>
        </row>
        <row r="4">
          <cell r="A4" t="str">
            <v>TSA only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230.547604861109" createdVersion="3" refreshedVersion="8" minRefreshableVersion="3" recordCount="20" xr:uid="{00000000-000A-0000-FFFF-FFFF21000000}">
  <cacheSource type="worksheet">
    <worksheetSource ref="A1:H21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/>
      </sharedItems>
    </cacheField>
    <cacheField name="Time Point" numFmtId="0">
      <sharedItems count="3">
        <s v="N/A"/>
        <s v="2 Hour"/>
        <s v="4 Hour"/>
      </sharedItems>
    </cacheField>
    <cacheField name="CFU/ml" numFmtId="11">
      <sharedItems containsSemiMixedTypes="0" containsString="0" containsNumber="1" minValue="0.10526315789473684" maxValue="2200000000"/>
    </cacheField>
    <cacheField name="Sample Volume" numFmtId="0">
      <sharedItems containsSemiMixedTypes="0" containsString="0" containsNumber="1" minValue="0.01" maxValue="10"/>
    </cacheField>
    <cacheField name="CFU/Sample" numFmtId="165">
      <sharedItems containsSemiMixedTypes="0" containsString="0" containsNumber="1" minValue="1.0526315789473684" maxValue="22000000"/>
    </cacheField>
    <cacheField name="Log CFU/Sample" numFmtId="164">
      <sharedItems containsSemiMixedTypes="0" containsString="0" containsNumber="1" minValue="2.2276394711152208E-2" maxValue="7.34242268082220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144-SS-N-01"/>
    <s v="2- x 2- cm Stainless Steel"/>
    <x v="0"/>
    <x v="0"/>
    <n v="0.10526315789473684"/>
    <n v="10"/>
    <n v="1.0526315789473684"/>
    <n v="2.2276394711152208E-2"/>
  </r>
  <r>
    <s v="144-SS-2H-PB-01"/>
    <s v="2- x 2- cm Stainless Steel"/>
    <x v="1"/>
    <x v="1"/>
    <n v="0.1111111111111111"/>
    <n v="10"/>
    <n v="1.1111111111111112"/>
    <n v="4.5757490560675143E-2"/>
  </r>
  <r>
    <s v="144-SS-4H-PB-01"/>
    <s v="2- x 2- cm Stainless Steel"/>
    <x v="1"/>
    <x v="2"/>
    <n v="0.10526315789473684"/>
    <n v="10"/>
    <n v="1.0526315789473684"/>
    <n v="2.2276394711152208E-2"/>
  </r>
  <r>
    <s v="144-E7-SAFR32-PBST-IC-01"/>
    <s v="1X PBS"/>
    <x v="2"/>
    <x v="0"/>
    <n v="1972000"/>
    <n v="10"/>
    <n v="19720000"/>
    <n v="7.2949069106051923"/>
  </r>
  <r>
    <s v="144-E7-SAFR32-PBST-IC-02"/>
    <s v="1X PBS"/>
    <x v="2"/>
    <x v="0"/>
    <n v="2119000"/>
    <n v="10"/>
    <n v="21190000"/>
    <n v="7.3261309567107942"/>
  </r>
  <r>
    <s v="144-E7-SAFR32-PBST-IC-03"/>
    <s v="1X PBS"/>
    <x v="2"/>
    <x v="0"/>
    <n v="2183000"/>
    <n v="10"/>
    <n v="21830000"/>
    <n v="7.3390537357091388"/>
  </r>
  <r>
    <s v="144-E7-SAFR32-PBST-IC-04"/>
    <s v="1X PBS"/>
    <x v="2"/>
    <x v="0"/>
    <n v="2005000"/>
    <n v="10"/>
    <n v="20050000"/>
    <n v="7.3021143769562009"/>
  </r>
  <r>
    <s v="144-E7-SAFR32-SS-2H-PC-01"/>
    <s v="2- x 2- cm Stainless Steel"/>
    <x v="3"/>
    <x v="1"/>
    <n v="1641000"/>
    <n v="10"/>
    <n v="16410000"/>
    <n v="7.2151085810530935"/>
  </r>
  <r>
    <s v="144-E7-SAFR32-SS-2H-PC-02"/>
    <s v="2- x 2- cm Stainless Steel"/>
    <x v="3"/>
    <x v="1"/>
    <n v="1998000"/>
    <n v="10"/>
    <n v="19980000"/>
    <n v="7.3005954838899632"/>
  </r>
  <r>
    <s v="144-E7-SAFR32-SS-2H-PC-03"/>
    <s v="2- x 2- cm Stainless Steel"/>
    <x v="3"/>
    <x v="1"/>
    <n v="1567000"/>
    <n v="10"/>
    <n v="15670000"/>
    <n v="7.1950689964685903"/>
  </r>
  <r>
    <s v="144-E7-SAFR32-SS-2H-TS-01"/>
    <s v="2- x 2- cm Stainless Steel"/>
    <x v="4"/>
    <x v="1"/>
    <n v="0.12195121951219513"/>
    <n v="10"/>
    <n v="1.2195121951219514"/>
    <n v="8.6186147616283376E-2"/>
  </r>
  <r>
    <s v="144-E7-SAFR32-SS-2H-TS-02"/>
    <s v="2- x 2- cm Stainless Steel"/>
    <x v="4"/>
    <x v="1"/>
    <n v="6.5833333333333339"/>
    <n v="10"/>
    <n v="65.833333333333343"/>
    <n v="1.8184458452428167"/>
  </r>
  <r>
    <s v="144-E7-SAFR32-SS-2H-TS-03"/>
    <s v="2- x 2- cm Stainless Steel"/>
    <x v="4"/>
    <x v="1"/>
    <n v="940"/>
    <n v="10"/>
    <n v="9400"/>
    <n v="3.9731278535996988"/>
  </r>
  <r>
    <s v="144-E7-SAFR32-SS-4H-PC-01"/>
    <s v="2- x 2- cm Stainless Steel"/>
    <x v="3"/>
    <x v="2"/>
    <n v="2045000"/>
    <n v="10"/>
    <n v="20450000"/>
    <n v="7.3106933123433606"/>
  </r>
  <r>
    <s v="144-E7-SAFR32-SS-4H-PC-02"/>
    <s v="2- x 2- cm Stainless Steel"/>
    <x v="3"/>
    <x v="2"/>
    <n v="1998000"/>
    <n v="10"/>
    <n v="19980000"/>
    <n v="7.3005954838899632"/>
  </r>
  <r>
    <s v="144-E7-SAFR32-SS-4H-PC-03"/>
    <s v="2- x 2- cm Stainless Steel"/>
    <x v="3"/>
    <x v="2"/>
    <n v="1729000"/>
    <n v="10"/>
    <n v="17290000"/>
    <n v="7.2377949932739227"/>
  </r>
  <r>
    <s v="144-E7-SAFR32-SS-4H-TS-01"/>
    <s v="2- x 2- cm Stainless Steel"/>
    <x v="4"/>
    <x v="2"/>
    <n v="0.22988505747126439"/>
    <n v="10"/>
    <n v="2.298850574712644"/>
    <n v="0.36151074304536274"/>
  </r>
  <r>
    <s v="144-E7-SAFR32-SS-4H-TS-02"/>
    <s v="2- x 2- cm Stainless Steel"/>
    <x v="4"/>
    <x v="2"/>
    <n v="1.5853658536585367"/>
    <n v="10"/>
    <n v="15.853658536585368"/>
    <n v="1.2001294999231202"/>
  </r>
  <r>
    <s v="144-E7-SAFR32-SS-4H-TS-03"/>
    <s v="2- x 2- cm Stainless Steel"/>
    <x v="4"/>
    <x v="2"/>
    <n v="274.66666666666669"/>
    <n v="10"/>
    <n v="2746.666666666667"/>
    <n v="3.4388059569774536"/>
  </r>
  <r>
    <s v="144-E7-SAFR32-Inoculum"/>
    <s v="Inoculum"/>
    <x v="5"/>
    <x v="0"/>
    <n v="2200000000"/>
    <n v="0.01"/>
    <n v="22000000"/>
    <n v="7.34242268082220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3:E19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x="5"/>
        <item x="2"/>
        <item x="3"/>
        <item x="4"/>
        <item x="1"/>
        <item x="0"/>
      </items>
    </pivotField>
    <pivotField axis="axisRow" showAll="0" defaultSubtotal="0">
      <items count="3"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5">
    <i>
      <x/>
    </i>
    <i r="1">
      <x v="2"/>
    </i>
    <i>
      <x v="1"/>
    </i>
    <i r="1">
      <x v="2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9">
    <format dxfId="2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7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6">
      <pivotArea field="2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3">
      <pivotArea collapsedLevelsAreSubtotals="1" fieldPosition="0">
        <references count="1">
          <reference field="2" count="1">
            <x v="2"/>
          </reference>
        </references>
      </pivotArea>
    </format>
    <format dxfId="22">
      <pivotArea collapsedLevelsAreSubtotals="1" fieldPosition="0">
        <references count="2">
          <reference field="2" count="1" selected="0">
            <x v="2"/>
          </reference>
          <reference field="3" count="2">
            <x v="0"/>
            <x v="1"/>
          </reference>
        </references>
      </pivotArea>
    </format>
    <format dxfId="21">
      <pivotArea collapsedLevelsAreSubtotals="1" fieldPosition="0">
        <references count="1">
          <reference field="2" count="1">
            <x v="3"/>
          </reference>
        </references>
      </pivotArea>
    </format>
    <format dxfId="20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9">
      <pivotArea collapsedLevelsAreSubtotals="1" fieldPosition="0">
        <references count="1">
          <reference field="2" count="1">
            <x v="4"/>
          </reference>
        </references>
      </pivotArea>
    </format>
    <format dxfId="1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7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5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4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3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2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1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0">
      <pivotArea collapsedLevelsAreSubtotals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9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8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7">
      <pivotArea collapsedLevelsAreSubtotals="1" fieldPosition="0">
        <references count="1">
          <reference field="2" count="1">
            <x v="4"/>
          </reference>
        </references>
      </pivotArea>
    </format>
    <format dxfId="6">
      <pivotArea collapsedLevelsAreSubtotals="1" fieldPosition="0">
        <references count="1">
          <reference field="2" count="1">
            <x v="5"/>
          </reference>
        </references>
      </pivotArea>
    </format>
    <format dxfId="5">
      <pivotArea dataOnly="0" labelOnly="1" fieldPosition="0">
        <references count="1">
          <reference field="2" count="2">
            <x v="4"/>
            <x v="5"/>
          </reference>
        </references>
      </pivotArea>
    </format>
    <format dxfId="4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0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9"/>
  <sheetViews>
    <sheetView zoomScaleNormal="100" workbookViewId="0">
      <selection activeCell="G15" sqref="G15"/>
    </sheetView>
  </sheetViews>
  <sheetFormatPr defaultRowHeight="14.5" x14ac:dyDescent="0.35"/>
  <cols>
    <col min="1" max="1" width="20.1796875" bestFit="1" customWidth="1"/>
    <col min="2" max="2" width="12" customWidth="1"/>
    <col min="3" max="3" width="13.54296875" customWidth="1"/>
    <col min="4" max="4" width="12" customWidth="1"/>
    <col min="5" max="5" width="12" bestFit="1" customWidth="1"/>
    <col min="6" max="6" width="12.26953125" customWidth="1"/>
    <col min="7" max="7" width="10.81640625" customWidth="1"/>
  </cols>
  <sheetData>
    <row r="3" spans="1:8" x14ac:dyDescent="0.35">
      <c r="B3" s="19" t="s">
        <v>19</v>
      </c>
      <c r="F3" s="20"/>
      <c r="G3" s="20"/>
    </row>
    <row r="4" spans="1:8" ht="43.5" x14ac:dyDescent="0.35">
      <c r="A4" s="12" t="s">
        <v>19</v>
      </c>
      <c r="B4" s="17" t="s">
        <v>13</v>
      </c>
      <c r="C4" s="17" t="s">
        <v>17</v>
      </c>
      <c r="D4" s="17" t="s">
        <v>14</v>
      </c>
      <c r="E4" s="17" t="s">
        <v>18</v>
      </c>
      <c r="F4" s="18" t="s">
        <v>20</v>
      </c>
      <c r="G4" s="18" t="s">
        <v>21</v>
      </c>
    </row>
    <row r="5" spans="1:8" x14ac:dyDescent="0.35">
      <c r="A5" s="9" t="s">
        <v>102</v>
      </c>
      <c r="B5" s="13"/>
      <c r="C5" s="13"/>
      <c r="D5" s="14"/>
      <c r="E5" s="14"/>
      <c r="F5" s="21"/>
      <c r="G5" s="21"/>
    </row>
    <row r="6" spans="1:8" x14ac:dyDescent="0.35">
      <c r="A6" s="10" t="s">
        <v>6</v>
      </c>
      <c r="B6" s="13">
        <v>7.3424226808222066</v>
      </c>
      <c r="C6" s="13" t="e">
        <v>#DIV/0!</v>
      </c>
      <c r="D6" s="14">
        <v>22000000</v>
      </c>
      <c r="E6" s="14" t="e">
        <v>#DIV/0!</v>
      </c>
      <c r="F6" s="14"/>
      <c r="G6" s="14"/>
    </row>
    <row r="7" spans="1:8" x14ac:dyDescent="0.35">
      <c r="A7" s="9" t="s">
        <v>15</v>
      </c>
      <c r="B7" s="13"/>
      <c r="C7" s="13"/>
      <c r="D7" s="14"/>
      <c r="E7" s="14"/>
      <c r="F7" s="21"/>
      <c r="G7" s="21"/>
    </row>
    <row r="8" spans="1:8" x14ac:dyDescent="0.35">
      <c r="A8" s="10" t="s">
        <v>6</v>
      </c>
      <c r="B8" s="13">
        <v>7.315551494995332</v>
      </c>
      <c r="C8" s="13">
        <v>2.0583450751789016E-2</v>
      </c>
      <c r="D8" s="14">
        <v>20697500</v>
      </c>
      <c r="E8" s="14">
        <v>983170.89053734706</v>
      </c>
      <c r="F8" s="14"/>
      <c r="G8" s="14"/>
    </row>
    <row r="9" spans="1:8" x14ac:dyDescent="0.35">
      <c r="A9" s="9" t="s">
        <v>16</v>
      </c>
      <c r="B9" s="13"/>
      <c r="C9" s="13"/>
      <c r="D9" s="14"/>
      <c r="E9" s="14"/>
      <c r="F9" s="21"/>
      <c r="G9" s="21"/>
    </row>
    <row r="10" spans="1:8" x14ac:dyDescent="0.35">
      <c r="A10" s="10" t="s">
        <v>7</v>
      </c>
      <c r="B10" s="13">
        <v>7.2369243538038823</v>
      </c>
      <c r="C10" s="13">
        <v>5.6043785047180335E-2</v>
      </c>
      <c r="D10" s="14">
        <v>17353333.333333332</v>
      </c>
      <c r="E10" s="14">
        <v>2304654.7102187155</v>
      </c>
      <c r="F10" s="14"/>
      <c r="G10" s="14"/>
    </row>
    <row r="11" spans="1:8" x14ac:dyDescent="0.35">
      <c r="A11" s="10" t="s">
        <v>8</v>
      </c>
      <c r="B11" s="13">
        <v>7.2830279298357494</v>
      </c>
      <c r="C11" s="13">
        <v>3.9496904275644923E-2</v>
      </c>
      <c r="D11" s="14">
        <v>19240000</v>
      </c>
      <c r="E11" s="14">
        <v>1705021.9939930395</v>
      </c>
      <c r="F11" s="14"/>
      <c r="G11" s="14"/>
    </row>
    <row r="12" spans="1:8" x14ac:dyDescent="0.35">
      <c r="A12" s="9" t="s">
        <v>3</v>
      </c>
      <c r="B12" s="13"/>
      <c r="C12" s="13"/>
      <c r="D12" s="14"/>
      <c r="E12" s="14"/>
      <c r="F12" s="21"/>
      <c r="G12" s="21"/>
    </row>
    <row r="13" spans="1:8" x14ac:dyDescent="0.35">
      <c r="A13" s="24" t="s">
        <v>7</v>
      </c>
      <c r="B13" s="25">
        <v>1.9592532821529332</v>
      </c>
      <c r="C13" s="25">
        <v>1.947292737917238</v>
      </c>
      <c r="D13" s="26">
        <v>3155.6842818428181</v>
      </c>
      <c r="E13" s="26">
        <v>5407.832544327639</v>
      </c>
      <c r="F13" s="25">
        <f>B10-B13</f>
        <v>5.277671071650949</v>
      </c>
      <c r="G13" s="25">
        <f>(((C10^2)/3)+((C13^2)/3))^0.5</f>
        <v>1.1247355115741104</v>
      </c>
    </row>
    <row r="14" spans="1:8" x14ac:dyDescent="0.35">
      <c r="A14" s="24" t="s">
        <v>8</v>
      </c>
      <c r="B14" s="25">
        <v>1.6668153999819788</v>
      </c>
      <c r="C14" s="25">
        <v>1.5908435672333243</v>
      </c>
      <c r="D14" s="26">
        <v>921.60639192598831</v>
      </c>
      <c r="E14" s="26">
        <v>1580.5630920757678</v>
      </c>
      <c r="F14" s="25">
        <f>B11-B14</f>
        <v>5.6162125298537706</v>
      </c>
      <c r="G14" s="25">
        <f>(((C11^2)/3)+((C14^2)/3))^0.5</f>
        <v>0.91875699740736816</v>
      </c>
      <c r="H14" s="23"/>
    </row>
    <row r="15" spans="1:8" x14ac:dyDescent="0.35">
      <c r="A15" s="27" t="s">
        <v>2</v>
      </c>
      <c r="B15" s="25"/>
      <c r="C15" s="25"/>
      <c r="D15" s="26"/>
      <c r="E15" s="26"/>
      <c r="F15" s="85"/>
      <c r="G15" s="85"/>
    </row>
    <row r="16" spans="1:8" x14ac:dyDescent="0.35">
      <c r="A16" s="11" t="s">
        <v>7</v>
      </c>
      <c r="B16" s="15">
        <v>4.5757490560675143E-2</v>
      </c>
      <c r="C16" s="15" t="e">
        <v>#DIV/0!</v>
      </c>
      <c r="D16" s="16">
        <v>1.1111111111111112</v>
      </c>
      <c r="E16" s="16" t="e">
        <v>#DIV/0!</v>
      </c>
    </row>
    <row r="17" spans="1:5" x14ac:dyDescent="0.35">
      <c r="A17" s="11" t="s">
        <v>8</v>
      </c>
      <c r="B17" s="15">
        <v>2.2276394711152208E-2</v>
      </c>
      <c r="C17" s="15" t="e">
        <v>#DIV/0!</v>
      </c>
      <c r="D17" s="16">
        <v>1.0526315789473684</v>
      </c>
      <c r="E17" s="16" t="e">
        <v>#DIV/0!</v>
      </c>
    </row>
    <row r="18" spans="1:5" x14ac:dyDescent="0.35">
      <c r="A18" s="27" t="s">
        <v>22</v>
      </c>
      <c r="B18" s="25"/>
      <c r="C18" s="25"/>
      <c r="D18" s="26"/>
      <c r="E18" s="26"/>
    </row>
    <row r="19" spans="1:5" x14ac:dyDescent="0.35">
      <c r="A19" s="11" t="s">
        <v>6</v>
      </c>
      <c r="B19" s="15">
        <v>2.2276394711152208E-2</v>
      </c>
      <c r="C19" s="15" t="e">
        <v>#DIV/0!</v>
      </c>
      <c r="D19" s="16">
        <v>1.0526315789473684</v>
      </c>
      <c r="E19" s="16" t="e">
        <v>#DIV/0!</v>
      </c>
    </row>
  </sheetData>
  <pageMargins left="0.7" right="0.7" top="0.75" bottom="0.75" header="0.3" footer="0.3"/>
  <pageSetup scale="97" orientation="portrait" r:id="rId2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tabSelected="1" zoomScaleNormal="100" workbookViewId="0">
      <selection activeCell="K10" sqref="K10"/>
    </sheetView>
  </sheetViews>
  <sheetFormatPr defaultRowHeight="14.5" x14ac:dyDescent="0.35"/>
  <cols>
    <col min="1" max="1" width="25.81640625" bestFit="1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7.26953125" bestFit="1" customWidth="1"/>
    <col min="10" max="10" width="7.7265625" bestFit="1" customWidth="1"/>
  </cols>
  <sheetData>
    <row r="1" spans="1:11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9</v>
      </c>
      <c r="F1" s="8" t="s">
        <v>12</v>
      </c>
      <c r="G1" s="8" t="s">
        <v>10</v>
      </c>
      <c r="H1" s="8" t="s">
        <v>11</v>
      </c>
      <c r="I1" s="172" t="s">
        <v>105</v>
      </c>
      <c r="J1" s="172" t="s">
        <v>106</v>
      </c>
      <c r="K1" s="172" t="s">
        <v>107</v>
      </c>
    </row>
    <row r="2" spans="1:11" x14ac:dyDescent="0.35">
      <c r="A2" s="4" t="s">
        <v>25</v>
      </c>
      <c r="B2" s="4" t="s">
        <v>100</v>
      </c>
      <c r="C2" s="4" t="s">
        <v>22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0.10526315789473684</v>
      </c>
      <c r="F2" s="4">
        <v>10</v>
      </c>
      <c r="G2" s="5">
        <f t="shared" ref="G2:G21" ca="1" si="0">E2*F2</f>
        <v>1.0526315789473684</v>
      </c>
      <c r="H2" s="6">
        <f t="shared" ref="H2:H21" ca="1" si="1">LOG(G2)</f>
        <v>2.2276394711152208E-2</v>
      </c>
    </row>
    <row r="3" spans="1:11" x14ac:dyDescent="0.35">
      <c r="A3" s="4" t="s">
        <v>23</v>
      </c>
      <c r="B3" s="4" t="s">
        <v>100</v>
      </c>
      <c r="C3" s="4" t="s">
        <v>2</v>
      </c>
      <c r="D3" s="4" t="s">
        <v>7</v>
      </c>
      <c r="E3" s="7">
        <f ca="1">IFERROR(OFFSET(INDIRECT("'Qcount'!A"&amp;MATCH(A3,Qcount!$A$1:$A$65328,0)),3,3,1),IFERROR(OFFSET(INDIRECT("'Spread'!A"&amp;MATCH(A3,Spread!$A$1:$A$65536,0)),-1,9,1),IFERROR(OFFSET(INDIRECT("'Filters'!A"&amp;MATCH(A3,Filters!$A:$A,0)),0,9,1),OFFSET(INDIRECT("'HD'!A"&amp;MATCH(A3,HD!$A:$A,0)),0,9,1))))</f>
        <v>0.1111111111111111</v>
      </c>
      <c r="F3" s="4">
        <v>10</v>
      </c>
      <c r="G3" s="5">
        <f t="shared" ca="1" si="0"/>
        <v>1.1111111111111112</v>
      </c>
      <c r="H3" s="6">
        <f t="shared" ca="1" si="1"/>
        <v>4.5757490560675143E-2</v>
      </c>
    </row>
    <row r="4" spans="1:11" x14ac:dyDescent="0.35">
      <c r="A4" s="4" t="s">
        <v>24</v>
      </c>
      <c r="B4" s="4" t="s">
        <v>100</v>
      </c>
      <c r="C4" s="4" t="s">
        <v>2</v>
      </c>
      <c r="D4" s="4" t="s">
        <v>8</v>
      </c>
      <c r="E4" s="7">
        <f ca="1">IFERROR(OFFSET(INDIRECT("'Qcount'!A"&amp;MATCH(A4,Qcount!$A$1:$A$65328,0)),3,3,1),IFERROR(OFFSET(INDIRECT("'Spread'!A"&amp;MATCH(A4,Spread!$A$1:$A$65536,0)),-1,9,1),IFERROR(OFFSET(INDIRECT("'Filters'!A"&amp;MATCH(A4,Filters!$A:$A,0)),0,9,1),OFFSET(INDIRECT("'HD'!A"&amp;MATCH(A4,HD!$A:$A,0)),0,9,1))))</f>
        <v>0.10526315789473684</v>
      </c>
      <c r="F4" s="4">
        <v>10</v>
      </c>
      <c r="G4" s="5">
        <f t="shared" ca="1" si="0"/>
        <v>1.0526315789473684</v>
      </c>
      <c r="H4" s="6">
        <f t="shared" ca="1" si="1"/>
        <v>2.2276394711152208E-2</v>
      </c>
    </row>
    <row r="5" spans="1:11" x14ac:dyDescent="0.35">
      <c r="A5" s="4" t="s">
        <v>88</v>
      </c>
      <c r="B5" s="4" t="s">
        <v>101</v>
      </c>
      <c r="C5" s="4" t="s">
        <v>15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1972000</v>
      </c>
      <c r="F5" s="4">
        <v>10</v>
      </c>
      <c r="G5" s="5">
        <f t="shared" ca="1" si="0"/>
        <v>19720000</v>
      </c>
      <c r="H5" s="6">
        <f t="shared" ca="1" si="1"/>
        <v>7.2949069106051923</v>
      </c>
    </row>
    <row r="6" spans="1:11" x14ac:dyDescent="0.35">
      <c r="A6" s="4" t="s">
        <v>89</v>
      </c>
      <c r="B6" s="4" t="s">
        <v>101</v>
      </c>
      <c r="C6" s="4" t="s">
        <v>15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2119000</v>
      </c>
      <c r="F6" s="4">
        <v>10</v>
      </c>
      <c r="G6" s="5">
        <f t="shared" ca="1" si="0"/>
        <v>21190000</v>
      </c>
      <c r="H6" s="6">
        <f t="shared" ca="1" si="1"/>
        <v>7.3261309567107942</v>
      </c>
    </row>
    <row r="7" spans="1:11" x14ac:dyDescent="0.35">
      <c r="A7" s="4" t="s">
        <v>90</v>
      </c>
      <c r="B7" s="4" t="s">
        <v>101</v>
      </c>
      <c r="C7" s="4" t="s">
        <v>15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2183000</v>
      </c>
      <c r="F7" s="4">
        <v>10</v>
      </c>
      <c r="G7" s="5">
        <f t="shared" ca="1" si="0"/>
        <v>21830000</v>
      </c>
      <c r="H7" s="6">
        <f t="shared" ca="1" si="1"/>
        <v>7.3390537357091388</v>
      </c>
    </row>
    <row r="8" spans="1:11" x14ac:dyDescent="0.35">
      <c r="A8" s="4" t="s">
        <v>91</v>
      </c>
      <c r="B8" s="4" t="s">
        <v>101</v>
      </c>
      <c r="C8" s="4" t="s">
        <v>15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2005000</v>
      </c>
      <c r="F8" s="4">
        <v>10</v>
      </c>
      <c r="G8" s="5">
        <f t="shared" ca="1" si="0"/>
        <v>20050000</v>
      </c>
      <c r="H8" s="6">
        <f t="shared" ca="1" si="1"/>
        <v>7.3021143769562009</v>
      </c>
    </row>
    <row r="9" spans="1:11" x14ac:dyDescent="0.35">
      <c r="A9" s="4" t="s">
        <v>92</v>
      </c>
      <c r="B9" s="4" t="s">
        <v>100</v>
      </c>
      <c r="C9" s="4" t="s">
        <v>16</v>
      </c>
      <c r="D9" s="4" t="s">
        <v>7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1641000</v>
      </c>
      <c r="F9" s="4">
        <v>10</v>
      </c>
      <c r="G9" s="5">
        <f t="shared" ca="1" si="0"/>
        <v>16410000</v>
      </c>
      <c r="H9" s="6">
        <f t="shared" ca="1" si="1"/>
        <v>7.2151085810530935</v>
      </c>
      <c r="I9" s="173">
        <f ca="1">AVERAGE(G9:G11,G15:G17)</f>
        <v>18296666.666666668</v>
      </c>
      <c r="J9" s="173">
        <f ca="1">I9/4</f>
        <v>4574166.666666667</v>
      </c>
      <c r="K9">
        <f ca="1">LOG10(J9)</f>
        <v>6.6603119847339904</v>
      </c>
    </row>
    <row r="10" spans="1:11" x14ac:dyDescent="0.35">
      <c r="A10" s="4" t="s">
        <v>93</v>
      </c>
      <c r="B10" s="4" t="s">
        <v>100</v>
      </c>
      <c r="C10" s="4" t="s">
        <v>16</v>
      </c>
      <c r="D10" s="4" t="s">
        <v>7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1998000</v>
      </c>
      <c r="F10" s="4">
        <v>10</v>
      </c>
      <c r="G10" s="5">
        <f t="shared" ca="1" si="0"/>
        <v>19980000</v>
      </c>
      <c r="H10" s="6">
        <f t="shared" ca="1" si="1"/>
        <v>7.3005954838899632</v>
      </c>
    </row>
    <row r="11" spans="1:11" x14ac:dyDescent="0.35">
      <c r="A11" s="4" t="s">
        <v>94</v>
      </c>
      <c r="B11" s="4" t="s">
        <v>100</v>
      </c>
      <c r="C11" s="4" t="s">
        <v>16</v>
      </c>
      <c r="D11" s="4" t="s">
        <v>7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1567000</v>
      </c>
      <c r="F11" s="4">
        <v>10</v>
      </c>
      <c r="G11" s="5">
        <f t="shared" ca="1" si="0"/>
        <v>15670000</v>
      </c>
      <c r="H11" s="6">
        <f t="shared" ca="1" si="1"/>
        <v>7.1950689964685903</v>
      </c>
    </row>
    <row r="12" spans="1:11" x14ac:dyDescent="0.35">
      <c r="A12" s="4" t="s">
        <v>79</v>
      </c>
      <c r="B12" s="4" t="s">
        <v>100</v>
      </c>
      <c r="C12" s="4" t="s">
        <v>3</v>
      </c>
      <c r="D12" s="4" t="s">
        <v>7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0.12195121951219513</v>
      </c>
      <c r="F12" s="4">
        <v>10</v>
      </c>
      <c r="G12" s="5">
        <f t="shared" ca="1" si="0"/>
        <v>1.2195121951219514</v>
      </c>
      <c r="H12" s="6">
        <f t="shared" ca="1" si="1"/>
        <v>8.6186147616283376E-2</v>
      </c>
    </row>
    <row r="13" spans="1:11" x14ac:dyDescent="0.35">
      <c r="A13" s="4" t="s">
        <v>80</v>
      </c>
      <c r="B13" s="4" t="s">
        <v>100</v>
      </c>
      <c r="C13" s="4" t="s">
        <v>3</v>
      </c>
      <c r="D13" s="4" t="s">
        <v>7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6.5833333333333339</v>
      </c>
      <c r="F13" s="4">
        <v>10</v>
      </c>
      <c r="G13" s="5">
        <f t="shared" ca="1" si="0"/>
        <v>65.833333333333343</v>
      </c>
      <c r="H13" s="6">
        <f t="shared" ca="1" si="1"/>
        <v>1.8184458452428167</v>
      </c>
    </row>
    <row r="14" spans="1:11" x14ac:dyDescent="0.35">
      <c r="A14" s="4" t="s">
        <v>98</v>
      </c>
      <c r="B14" s="4" t="s">
        <v>100</v>
      </c>
      <c r="C14" s="4" t="s">
        <v>3</v>
      </c>
      <c r="D14" s="4" t="s">
        <v>7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940</v>
      </c>
      <c r="F14" s="4">
        <v>10</v>
      </c>
      <c r="G14" s="5">
        <f t="shared" ca="1" si="0"/>
        <v>9400</v>
      </c>
      <c r="H14" s="6">
        <f t="shared" ca="1" si="1"/>
        <v>3.9731278535996988</v>
      </c>
    </row>
    <row r="15" spans="1:11" x14ac:dyDescent="0.35">
      <c r="A15" s="4" t="s">
        <v>95</v>
      </c>
      <c r="B15" s="4" t="s">
        <v>100</v>
      </c>
      <c r="C15" s="4" t="s">
        <v>16</v>
      </c>
      <c r="D15" s="4" t="s">
        <v>8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2045000</v>
      </c>
      <c r="F15" s="4">
        <v>10</v>
      </c>
      <c r="G15" s="5">
        <f t="shared" ca="1" si="0"/>
        <v>20450000</v>
      </c>
      <c r="H15" s="6">
        <f t="shared" ca="1" si="1"/>
        <v>7.3106933123433606</v>
      </c>
    </row>
    <row r="16" spans="1:11" x14ac:dyDescent="0.35">
      <c r="A16" s="4" t="s">
        <v>96</v>
      </c>
      <c r="B16" s="4" t="s">
        <v>100</v>
      </c>
      <c r="C16" s="4" t="s">
        <v>16</v>
      </c>
      <c r="D16" s="4" t="s">
        <v>8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1998000</v>
      </c>
      <c r="F16" s="4">
        <v>10</v>
      </c>
      <c r="G16" s="5">
        <f t="shared" ca="1" si="0"/>
        <v>19980000</v>
      </c>
      <c r="H16" s="6">
        <f t="shared" ca="1" si="1"/>
        <v>7.3005954838899632</v>
      </c>
    </row>
    <row r="17" spans="1:8" x14ac:dyDescent="0.35">
      <c r="A17" s="4" t="s">
        <v>97</v>
      </c>
      <c r="B17" s="4" t="s">
        <v>100</v>
      </c>
      <c r="C17" s="4" t="s">
        <v>16</v>
      </c>
      <c r="D17" s="4" t="s">
        <v>8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1729000</v>
      </c>
      <c r="F17" s="4">
        <v>10</v>
      </c>
      <c r="G17" s="5">
        <f t="shared" ca="1" si="0"/>
        <v>17290000</v>
      </c>
      <c r="H17" s="6">
        <f t="shared" ca="1" si="1"/>
        <v>7.2377949932739227</v>
      </c>
    </row>
    <row r="18" spans="1:8" x14ac:dyDescent="0.35">
      <c r="A18" s="4" t="s">
        <v>81</v>
      </c>
      <c r="B18" s="4" t="s">
        <v>100</v>
      </c>
      <c r="C18" s="4" t="s">
        <v>3</v>
      </c>
      <c r="D18" s="4" t="s">
        <v>8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0.22988505747126439</v>
      </c>
      <c r="F18" s="4">
        <v>10</v>
      </c>
      <c r="G18" s="5">
        <f t="shared" ca="1" si="0"/>
        <v>2.298850574712644</v>
      </c>
      <c r="H18" s="6">
        <f t="shared" ca="1" si="1"/>
        <v>0.36151074304536274</v>
      </c>
    </row>
    <row r="19" spans="1:8" x14ac:dyDescent="0.35">
      <c r="A19" s="4" t="s">
        <v>82</v>
      </c>
      <c r="B19" s="4" t="s">
        <v>100</v>
      </c>
      <c r="C19" s="4" t="s">
        <v>3</v>
      </c>
      <c r="D19" s="4" t="s">
        <v>8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1.5853658536585367</v>
      </c>
      <c r="F19" s="4">
        <v>10</v>
      </c>
      <c r="G19" s="5">
        <f t="shared" ca="1" si="0"/>
        <v>15.853658536585368</v>
      </c>
      <c r="H19" s="6">
        <f t="shared" ca="1" si="1"/>
        <v>1.2001294999231202</v>
      </c>
    </row>
    <row r="20" spans="1:8" x14ac:dyDescent="0.35">
      <c r="A20" s="4" t="s">
        <v>99</v>
      </c>
      <c r="B20" s="4" t="s">
        <v>100</v>
      </c>
      <c r="C20" s="4" t="s">
        <v>3</v>
      </c>
      <c r="D20" s="4" t="s">
        <v>8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274.66666666666669</v>
      </c>
      <c r="F20" s="4">
        <v>10</v>
      </c>
      <c r="G20" s="5">
        <f t="shared" ca="1" si="0"/>
        <v>2746.666666666667</v>
      </c>
      <c r="H20" s="6">
        <f t="shared" ca="1" si="1"/>
        <v>3.4388059569774536</v>
      </c>
    </row>
    <row r="21" spans="1:8" x14ac:dyDescent="0.35">
      <c r="A21" s="4" t="s">
        <v>87</v>
      </c>
      <c r="B21" s="4" t="s">
        <v>102</v>
      </c>
      <c r="C21" s="4" t="s">
        <v>102</v>
      </c>
      <c r="D21" s="4" t="s">
        <v>6</v>
      </c>
      <c r="E21" s="7">
        <f ca="1">IFERROR(OFFSET(INDIRECT("'Qcount'!A"&amp;MATCH(A21,Qcount!$A$1:$A$65308,0)),3,3,1),IFERROR(OFFSET(INDIRECT("'Spread'!A"&amp;MATCH(A21,Spread!$A$1:$A$65536,0)),-1,9,1),IFERROR(OFFSET(INDIRECT("'Filters'!A"&amp;MATCH(A21,Filters!$A:$A,0)),0,9,1),OFFSET(INDIRECT("'HD'!A"&amp;MATCH(A21,#REF!,0)),0,9,1))))</f>
        <v>2200000000</v>
      </c>
      <c r="F21" s="4">
        <v>0.01</v>
      </c>
      <c r="G21" s="5">
        <f t="shared" ca="1" si="0"/>
        <v>22000000</v>
      </c>
      <c r="H21" s="6">
        <f t="shared" ca="1" si="1"/>
        <v>7.3424226808222066</v>
      </c>
    </row>
    <row r="22" spans="1:8" x14ac:dyDescent="0.35">
      <c r="B22" s="22"/>
    </row>
  </sheetData>
  <phoneticPr fontId="3" type="noConversion"/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topLeftCell="A25" zoomScaleNormal="100" workbookViewId="0">
      <selection activeCell="H9" sqref="H9:I9"/>
    </sheetView>
  </sheetViews>
  <sheetFormatPr defaultRowHeight="14.5" x14ac:dyDescent="0.35"/>
  <cols>
    <col min="1" max="1" width="28.1796875" bestFit="1" customWidth="1"/>
    <col min="2" max="2" width="12" bestFit="1" customWidth="1"/>
    <col min="3" max="3" width="9.7265625" bestFit="1" customWidth="1"/>
    <col min="4" max="4" width="10.453125" bestFit="1" customWidth="1"/>
    <col min="5" max="5" width="9.26953125" bestFit="1" customWidth="1"/>
  </cols>
  <sheetData>
    <row r="1" spans="1:5" x14ac:dyDescent="0.35">
      <c r="A1" t="s">
        <v>26</v>
      </c>
      <c r="B1" s="28"/>
    </row>
    <row r="2" spans="1:5" x14ac:dyDescent="0.35">
      <c r="A2" t="s">
        <v>27</v>
      </c>
      <c r="B2" t="s">
        <v>28</v>
      </c>
    </row>
    <row r="3" spans="1:5" x14ac:dyDescent="0.35">
      <c r="A3" t="s">
        <v>29</v>
      </c>
      <c r="B3" s="28">
        <v>45225</v>
      </c>
    </row>
    <row r="5" spans="1:5" x14ac:dyDescent="0.35">
      <c r="A5" t="s">
        <v>30</v>
      </c>
      <c r="B5" t="s">
        <v>31</v>
      </c>
      <c r="C5" t="s">
        <v>32</v>
      </c>
      <c r="D5" t="s">
        <v>33</v>
      </c>
      <c r="E5" t="s">
        <v>34</v>
      </c>
    </row>
    <row r="6" spans="1:5" x14ac:dyDescent="0.35">
      <c r="A6" t="s">
        <v>87</v>
      </c>
      <c r="B6">
        <v>49</v>
      </c>
      <c r="C6" s="22">
        <v>1.0000000000000001E-5</v>
      </c>
      <c r="D6" s="22">
        <v>2450000000</v>
      </c>
    </row>
    <row r="7" spans="1:5" x14ac:dyDescent="0.35">
      <c r="A7" t="s">
        <v>87</v>
      </c>
      <c r="B7">
        <v>46</v>
      </c>
      <c r="C7" s="22">
        <v>1.0000000000000001E-5</v>
      </c>
      <c r="D7" s="22">
        <v>2300000000</v>
      </c>
    </row>
    <row r="8" spans="1:5" x14ac:dyDescent="0.35">
      <c r="A8" t="s">
        <v>87</v>
      </c>
      <c r="B8">
        <v>37</v>
      </c>
      <c r="C8" s="22">
        <v>1.0000000000000001E-5</v>
      </c>
      <c r="D8" s="22">
        <v>1850000000</v>
      </c>
    </row>
    <row r="9" spans="1:5" x14ac:dyDescent="0.35">
      <c r="A9" t="s">
        <v>87</v>
      </c>
      <c r="B9" t="s">
        <v>35</v>
      </c>
      <c r="D9" s="22">
        <v>2200000000</v>
      </c>
      <c r="E9" s="29">
        <f>STDEV(D6:D8)/AVERAGE(D6:D8)</f>
        <v>0.14193177269087268</v>
      </c>
    </row>
    <row r="10" spans="1:5" x14ac:dyDescent="0.35">
      <c r="A10" t="s">
        <v>88</v>
      </c>
      <c r="B10">
        <v>37</v>
      </c>
      <c r="C10" s="22">
        <v>0.01</v>
      </c>
      <c r="D10" s="22">
        <v>1850000</v>
      </c>
    </row>
    <row r="11" spans="1:5" x14ac:dyDescent="0.35">
      <c r="A11" t="s">
        <v>88</v>
      </c>
      <c r="B11">
        <v>108</v>
      </c>
      <c r="C11" s="22">
        <v>0.01</v>
      </c>
      <c r="D11" s="22">
        <v>2093000</v>
      </c>
    </row>
    <row r="12" spans="1:5" x14ac:dyDescent="0.35">
      <c r="A12" t="s">
        <v>88</v>
      </c>
      <c r="B12">
        <v>98</v>
      </c>
      <c r="C12" s="22">
        <v>0.01</v>
      </c>
      <c r="D12" s="22">
        <v>1899000</v>
      </c>
    </row>
    <row r="13" spans="1:5" x14ac:dyDescent="0.35">
      <c r="A13" t="s">
        <v>88</v>
      </c>
      <c r="B13" t="s">
        <v>35</v>
      </c>
      <c r="D13" s="22">
        <v>1972000</v>
      </c>
      <c r="E13" s="29">
        <f t="shared" ref="E13" si="0">STDEV(D10:D12)/AVERAGE(D10:D12)</f>
        <v>6.5991838120355778E-2</v>
      </c>
    </row>
    <row r="14" spans="1:5" x14ac:dyDescent="0.35">
      <c r="A14" t="s">
        <v>89</v>
      </c>
      <c r="B14">
        <v>110</v>
      </c>
      <c r="C14" s="22">
        <v>0.01</v>
      </c>
      <c r="D14" s="22">
        <v>2132000</v>
      </c>
    </row>
    <row r="15" spans="1:5" x14ac:dyDescent="0.35">
      <c r="A15" t="s">
        <v>89</v>
      </c>
      <c r="B15">
        <v>109</v>
      </c>
      <c r="C15" s="22">
        <v>0.01</v>
      </c>
      <c r="D15" s="22">
        <v>2112000</v>
      </c>
    </row>
    <row r="16" spans="1:5" x14ac:dyDescent="0.35">
      <c r="A16" t="s">
        <v>89</v>
      </c>
      <c r="B16">
        <v>42</v>
      </c>
      <c r="C16" s="22">
        <v>0.01</v>
      </c>
      <c r="D16" s="22">
        <v>2100000</v>
      </c>
    </row>
    <row r="17" spans="1:5" x14ac:dyDescent="0.35">
      <c r="A17" t="s">
        <v>89</v>
      </c>
      <c r="B17" t="s">
        <v>35</v>
      </c>
      <c r="D17" s="22">
        <v>2119000</v>
      </c>
      <c r="E17" s="29">
        <f t="shared" ref="E17" si="1">STDEV(D14:D16)/AVERAGE(D14:D16)</f>
        <v>7.6446126437466214E-3</v>
      </c>
    </row>
    <row r="18" spans="1:5" x14ac:dyDescent="0.35">
      <c r="A18" t="s">
        <v>90</v>
      </c>
      <c r="B18">
        <v>54</v>
      </c>
      <c r="C18" s="22">
        <v>0.01</v>
      </c>
      <c r="D18" s="22">
        <v>2700000</v>
      </c>
    </row>
    <row r="19" spans="1:5" x14ac:dyDescent="0.35">
      <c r="A19" t="s">
        <v>90</v>
      </c>
      <c r="B19">
        <v>107</v>
      </c>
      <c r="C19" s="22">
        <v>0.01</v>
      </c>
      <c r="D19" s="22">
        <v>2074000</v>
      </c>
    </row>
    <row r="20" spans="1:5" x14ac:dyDescent="0.35">
      <c r="A20" t="s">
        <v>90</v>
      </c>
      <c r="B20">
        <v>108</v>
      </c>
      <c r="C20" s="22">
        <v>0.01</v>
      </c>
      <c r="D20" s="22">
        <v>2093000</v>
      </c>
    </row>
    <row r="21" spans="1:5" x14ac:dyDescent="0.35">
      <c r="A21" t="s">
        <v>90</v>
      </c>
      <c r="B21" t="s">
        <v>35</v>
      </c>
      <c r="D21" s="22">
        <v>2183000</v>
      </c>
      <c r="E21" s="29">
        <f t="shared" ref="E21" si="2">STDEV(D18:D20)/AVERAGE(D18:D20)</f>
        <v>0.15555403959716041</v>
      </c>
    </row>
    <row r="22" spans="1:5" x14ac:dyDescent="0.35">
      <c r="A22" t="s">
        <v>91</v>
      </c>
      <c r="B22">
        <v>102</v>
      </c>
      <c r="C22" s="22">
        <v>0.01</v>
      </c>
      <c r="D22" s="22">
        <v>1977000</v>
      </c>
    </row>
    <row r="23" spans="1:5" x14ac:dyDescent="0.35">
      <c r="A23" t="s">
        <v>91</v>
      </c>
      <c r="B23">
        <v>41</v>
      </c>
      <c r="C23" s="22">
        <v>0.01</v>
      </c>
      <c r="D23" s="22">
        <v>2050000</v>
      </c>
    </row>
    <row r="24" spans="1:5" x14ac:dyDescent="0.35">
      <c r="A24" t="s">
        <v>91</v>
      </c>
      <c r="B24">
        <v>104</v>
      </c>
      <c r="C24" s="22">
        <v>0.01</v>
      </c>
      <c r="D24" s="22">
        <v>2016000</v>
      </c>
    </row>
    <row r="25" spans="1:5" x14ac:dyDescent="0.35">
      <c r="A25" t="s">
        <v>91</v>
      </c>
      <c r="B25" t="s">
        <v>35</v>
      </c>
      <c r="D25" s="22">
        <v>2005000</v>
      </c>
      <c r="E25" s="29">
        <f t="shared" ref="E25" si="3">STDEV(D22:D24)/AVERAGE(D22:D24)</f>
        <v>1.8134301339299136E-2</v>
      </c>
    </row>
    <row r="26" spans="1:5" x14ac:dyDescent="0.35">
      <c r="A26" t="s">
        <v>92</v>
      </c>
      <c r="B26">
        <v>89</v>
      </c>
      <c r="C26" s="22">
        <v>0.01</v>
      </c>
      <c r="D26" s="22">
        <v>1725000</v>
      </c>
    </row>
    <row r="27" spans="1:5" x14ac:dyDescent="0.35">
      <c r="A27" t="s">
        <v>92</v>
      </c>
      <c r="B27">
        <v>79</v>
      </c>
      <c r="C27" s="22">
        <v>0.01</v>
      </c>
      <c r="D27" s="22">
        <v>1531000</v>
      </c>
    </row>
    <row r="28" spans="1:5" x14ac:dyDescent="0.35">
      <c r="A28" t="s">
        <v>92</v>
      </c>
      <c r="B28">
        <v>86</v>
      </c>
      <c r="C28" s="22">
        <v>0.01</v>
      </c>
      <c r="D28" s="22">
        <v>1667000</v>
      </c>
    </row>
    <row r="29" spans="1:5" x14ac:dyDescent="0.35">
      <c r="A29" t="s">
        <v>92</v>
      </c>
      <c r="B29" t="s">
        <v>35</v>
      </c>
      <c r="D29" s="22">
        <v>1641000</v>
      </c>
      <c r="E29" s="29">
        <f t="shared" ref="E29" si="4">STDEV(D26:D28)/AVERAGE(D26:D28)</f>
        <v>6.0681970917755526E-2</v>
      </c>
    </row>
    <row r="30" spans="1:5" x14ac:dyDescent="0.35">
      <c r="A30" t="s">
        <v>93</v>
      </c>
      <c r="B30">
        <v>37</v>
      </c>
      <c r="C30" s="22">
        <v>0.01</v>
      </c>
      <c r="D30" s="22">
        <v>1850000</v>
      </c>
    </row>
    <row r="31" spans="1:5" x14ac:dyDescent="0.35">
      <c r="A31" t="s">
        <v>93</v>
      </c>
      <c r="B31">
        <v>40</v>
      </c>
      <c r="C31" s="22">
        <v>0.01</v>
      </c>
      <c r="D31" s="22">
        <v>2000000</v>
      </c>
    </row>
    <row r="32" spans="1:5" x14ac:dyDescent="0.35">
      <c r="A32" t="s">
        <v>93</v>
      </c>
      <c r="B32">
        <v>106</v>
      </c>
      <c r="C32" s="22">
        <v>0.01</v>
      </c>
      <c r="D32" s="22">
        <v>2054000</v>
      </c>
    </row>
    <row r="33" spans="1:5" x14ac:dyDescent="0.35">
      <c r="A33" t="s">
        <v>93</v>
      </c>
      <c r="B33" t="s">
        <v>35</v>
      </c>
      <c r="D33" s="22">
        <v>1998000</v>
      </c>
      <c r="E33" s="29">
        <f t="shared" ref="E33" si="5">STDEV(D30:D32)/AVERAGE(D30:D32)</f>
        <v>5.3708171795625252E-2</v>
      </c>
    </row>
    <row r="34" spans="1:5" x14ac:dyDescent="0.35">
      <c r="A34" t="s">
        <v>94</v>
      </c>
      <c r="B34">
        <v>42</v>
      </c>
      <c r="C34" s="22">
        <v>0.01</v>
      </c>
      <c r="D34" s="22">
        <v>2100000</v>
      </c>
    </row>
    <row r="35" spans="1:5" x14ac:dyDescent="0.35">
      <c r="A35" t="s">
        <v>94</v>
      </c>
      <c r="B35">
        <v>71</v>
      </c>
      <c r="C35" s="22">
        <v>0.01</v>
      </c>
      <c r="D35" s="22">
        <v>1376000</v>
      </c>
    </row>
    <row r="36" spans="1:5" x14ac:dyDescent="0.35">
      <c r="A36" t="s">
        <v>94</v>
      </c>
      <c r="B36">
        <v>80</v>
      </c>
      <c r="C36" s="22">
        <v>0.01</v>
      </c>
      <c r="D36" s="22">
        <v>1550000</v>
      </c>
    </row>
    <row r="37" spans="1:5" x14ac:dyDescent="0.35">
      <c r="A37" t="s">
        <v>94</v>
      </c>
      <c r="B37" t="s">
        <v>35</v>
      </c>
      <c r="D37" s="22">
        <v>1567000</v>
      </c>
      <c r="E37" s="29">
        <f t="shared" ref="E37" si="6">STDEV(D34:D36)/AVERAGE(D34:D36)</f>
        <v>0.2255804162088236</v>
      </c>
    </row>
    <row r="38" spans="1:5" x14ac:dyDescent="0.35">
      <c r="A38" t="s">
        <v>95</v>
      </c>
      <c r="B38">
        <v>97</v>
      </c>
      <c r="C38" s="22">
        <v>0.01</v>
      </c>
      <c r="D38" s="22">
        <v>1880000</v>
      </c>
    </row>
    <row r="39" spans="1:5" x14ac:dyDescent="0.35">
      <c r="A39" t="s">
        <v>95</v>
      </c>
      <c r="B39">
        <v>117</v>
      </c>
      <c r="C39" s="22">
        <v>0.01</v>
      </c>
      <c r="D39" s="22">
        <v>2267000</v>
      </c>
    </row>
    <row r="40" spans="1:5" x14ac:dyDescent="0.35">
      <c r="A40" t="s">
        <v>95</v>
      </c>
      <c r="B40">
        <v>38</v>
      </c>
      <c r="C40" s="22">
        <v>0.01</v>
      </c>
      <c r="D40" s="22">
        <v>1900000</v>
      </c>
    </row>
    <row r="41" spans="1:5" x14ac:dyDescent="0.35">
      <c r="A41" t="s">
        <v>95</v>
      </c>
      <c r="B41" t="s">
        <v>35</v>
      </c>
      <c r="D41" s="22">
        <v>2045000</v>
      </c>
      <c r="E41" s="29">
        <f t="shared" ref="E41" si="7">STDEV(D38:D40)/AVERAGE(D38:D40)</f>
        <v>0.10809855069717071</v>
      </c>
    </row>
    <row r="42" spans="1:5" x14ac:dyDescent="0.35">
      <c r="A42" t="s">
        <v>96</v>
      </c>
      <c r="B42">
        <v>98</v>
      </c>
      <c r="C42" s="22">
        <v>0.01</v>
      </c>
      <c r="D42" s="22">
        <v>1899000</v>
      </c>
    </row>
    <row r="43" spans="1:5" x14ac:dyDescent="0.35">
      <c r="A43" t="s">
        <v>96</v>
      </c>
      <c r="B43">
        <v>45</v>
      </c>
      <c r="C43" s="22">
        <v>0.01</v>
      </c>
      <c r="D43" s="22">
        <v>2250000</v>
      </c>
    </row>
    <row r="44" spans="1:5" x14ac:dyDescent="0.35">
      <c r="A44" t="s">
        <v>96</v>
      </c>
      <c r="B44">
        <v>40</v>
      </c>
      <c r="C44" s="22">
        <v>0.01</v>
      </c>
      <c r="D44" s="22">
        <v>2000000</v>
      </c>
    </row>
    <row r="45" spans="1:5" x14ac:dyDescent="0.35">
      <c r="A45" t="s">
        <v>96</v>
      </c>
      <c r="B45" t="s">
        <v>35</v>
      </c>
      <c r="D45" s="22">
        <v>1998000</v>
      </c>
      <c r="E45" s="29">
        <f t="shared" ref="E45" si="8">STDEV(D42:D44)/AVERAGE(D42:D44)</f>
        <v>8.8157765019252168E-2</v>
      </c>
    </row>
    <row r="46" spans="1:5" x14ac:dyDescent="0.35">
      <c r="A46" t="s">
        <v>97</v>
      </c>
      <c r="B46">
        <v>95</v>
      </c>
      <c r="C46" s="22">
        <v>0.01</v>
      </c>
      <c r="D46" s="22">
        <v>1841000</v>
      </c>
    </row>
    <row r="47" spans="1:5" x14ac:dyDescent="0.35">
      <c r="A47" t="s">
        <v>97</v>
      </c>
      <c r="B47">
        <v>34</v>
      </c>
      <c r="C47" s="22">
        <v>0.01</v>
      </c>
      <c r="D47" s="22">
        <v>1700000</v>
      </c>
    </row>
    <row r="48" spans="1:5" x14ac:dyDescent="0.35">
      <c r="A48" t="s">
        <v>97</v>
      </c>
      <c r="B48">
        <v>84</v>
      </c>
      <c r="C48" s="22">
        <v>0.01</v>
      </c>
      <c r="D48" s="22">
        <v>1628000</v>
      </c>
    </row>
    <row r="49" spans="1:5" x14ac:dyDescent="0.35">
      <c r="A49" t="s">
        <v>97</v>
      </c>
      <c r="B49" t="s">
        <v>35</v>
      </c>
      <c r="D49" s="22">
        <v>1729000</v>
      </c>
      <c r="E49" s="29">
        <f t="shared" ref="E49" si="9">STDEV(D46:D48)/AVERAGE(D46:D48)</f>
        <v>6.288256868616067E-2</v>
      </c>
    </row>
    <row r="50" spans="1:5" x14ac:dyDescent="0.35">
      <c r="A50" t="s">
        <v>36</v>
      </c>
      <c r="B50">
        <v>0</v>
      </c>
      <c r="C50">
        <v>1</v>
      </c>
      <c r="D50" s="22">
        <v>0</v>
      </c>
    </row>
    <row r="51" spans="1:5" x14ac:dyDescent="0.35">
      <c r="A51" t="s">
        <v>36</v>
      </c>
      <c r="B51">
        <v>0</v>
      </c>
      <c r="C51">
        <v>1</v>
      </c>
      <c r="D51" s="22">
        <v>0</v>
      </c>
    </row>
    <row r="52" spans="1:5" x14ac:dyDescent="0.35">
      <c r="A52" t="s">
        <v>36</v>
      </c>
      <c r="B52">
        <v>0</v>
      </c>
      <c r="C52">
        <v>1</v>
      </c>
      <c r="D52" s="22">
        <v>0</v>
      </c>
    </row>
    <row r="53" spans="1:5" x14ac:dyDescent="0.35">
      <c r="A53" t="s">
        <v>36</v>
      </c>
      <c r="B53" t="s">
        <v>35</v>
      </c>
      <c r="D53" s="22">
        <v>0</v>
      </c>
      <c r="E53" s="29"/>
    </row>
  </sheetData>
  <sortState xmlns:xlrd2="http://schemas.microsoft.com/office/spreadsheetml/2017/richdata2" ref="A6:E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8"/>
  <sheetViews>
    <sheetView topLeftCell="A37" zoomScaleNormal="100" workbookViewId="0">
      <selection activeCell="L54" sqref="K54:L54"/>
    </sheetView>
  </sheetViews>
  <sheetFormatPr defaultRowHeight="14.5" x14ac:dyDescent="0.35"/>
  <cols>
    <col min="1" max="1" width="24.7265625" customWidth="1"/>
    <col min="2" max="2" width="11.54296875" customWidth="1"/>
    <col min="3" max="3" width="10" customWidth="1"/>
    <col min="4" max="4" width="11.26953125" customWidth="1"/>
    <col min="5" max="5" width="8.453125" customWidth="1"/>
    <col min="6" max="6" width="8.1796875" customWidth="1"/>
    <col min="7" max="7" width="8.54296875" customWidth="1"/>
    <col min="8" max="8" width="5.453125" customWidth="1"/>
    <col min="9" max="9" width="4.1796875" customWidth="1"/>
  </cols>
  <sheetData>
    <row r="1" spans="1:10" x14ac:dyDescent="0.35">
      <c r="A1" s="67" t="s">
        <v>37</v>
      </c>
      <c r="B1" s="67"/>
      <c r="C1" s="67"/>
      <c r="D1" s="67"/>
      <c r="E1" s="67"/>
      <c r="F1" s="67"/>
      <c r="G1" s="68" t="s">
        <v>67</v>
      </c>
      <c r="H1" s="69">
        <v>1</v>
      </c>
      <c r="I1" s="67"/>
    </row>
    <row r="2" spans="1:10" x14ac:dyDescent="0.35">
      <c r="A2" s="118" t="s">
        <v>39</v>
      </c>
      <c r="B2" s="119"/>
      <c r="C2" s="119"/>
      <c r="D2" s="119"/>
      <c r="E2" s="119"/>
      <c r="F2" s="119"/>
      <c r="G2" s="119"/>
      <c r="H2" s="119"/>
      <c r="I2" s="120"/>
    </row>
    <row r="3" spans="1:10" x14ac:dyDescent="0.35">
      <c r="A3" s="121" t="s">
        <v>40</v>
      </c>
      <c r="B3" s="121"/>
      <c r="C3" s="122" t="s">
        <v>41</v>
      </c>
      <c r="D3" s="123"/>
      <c r="E3" s="123"/>
      <c r="F3" s="30" t="s">
        <v>42</v>
      </c>
      <c r="G3" s="124">
        <v>45224</v>
      </c>
      <c r="H3" s="125"/>
      <c r="I3" s="125"/>
    </row>
    <row r="4" spans="1:10" ht="15" customHeight="1" x14ac:dyDescent="0.35">
      <c r="A4" s="121" t="s">
        <v>43</v>
      </c>
      <c r="B4" s="121"/>
      <c r="C4" s="126" t="s">
        <v>68</v>
      </c>
      <c r="D4" s="127"/>
      <c r="E4" s="127"/>
      <c r="F4" s="128" t="s">
        <v>44</v>
      </c>
      <c r="G4" s="130" t="s">
        <v>74</v>
      </c>
      <c r="H4" s="131"/>
      <c r="I4" s="132"/>
    </row>
    <row r="5" spans="1:10" x14ac:dyDescent="0.35">
      <c r="A5" s="121" t="s">
        <v>45</v>
      </c>
      <c r="B5" s="121"/>
      <c r="C5" s="126" t="s">
        <v>68</v>
      </c>
      <c r="D5" s="127"/>
      <c r="E5" s="127"/>
      <c r="F5" s="129"/>
      <c r="G5" s="133"/>
      <c r="H5" s="134"/>
      <c r="I5" s="135"/>
    </row>
    <row r="6" spans="1:10" x14ac:dyDescent="0.35">
      <c r="A6" s="136" t="s">
        <v>46</v>
      </c>
      <c r="B6" s="137"/>
      <c r="C6" s="126" t="s">
        <v>75</v>
      </c>
      <c r="D6" s="138"/>
      <c r="E6" s="139"/>
      <c r="F6" s="129"/>
      <c r="G6" s="133"/>
      <c r="H6" s="134"/>
      <c r="I6" s="135"/>
    </row>
    <row r="7" spans="1:10" x14ac:dyDescent="0.35">
      <c r="A7" s="128" t="s">
        <v>47</v>
      </c>
      <c r="B7" s="128"/>
      <c r="C7" s="140" t="s">
        <v>76</v>
      </c>
      <c r="D7" s="141"/>
      <c r="E7" s="142"/>
      <c r="F7" s="129"/>
      <c r="G7" s="133"/>
      <c r="H7" s="134"/>
      <c r="I7" s="135"/>
    </row>
    <row r="8" spans="1:10" x14ac:dyDescent="0.35">
      <c r="A8" s="109" t="s">
        <v>48</v>
      </c>
      <c r="B8" s="109"/>
      <c r="C8" s="109"/>
      <c r="D8" s="109"/>
      <c r="E8" s="109"/>
      <c r="F8" s="109"/>
      <c r="G8" s="109"/>
      <c r="H8" s="109"/>
      <c r="I8" s="109"/>
    </row>
    <row r="9" spans="1:10" x14ac:dyDescent="0.35">
      <c r="A9" s="31" t="s">
        <v>49</v>
      </c>
      <c r="B9" s="53" t="s">
        <v>77</v>
      </c>
      <c r="C9" s="70" t="s">
        <v>50</v>
      </c>
      <c r="D9" s="113" t="s">
        <v>85</v>
      </c>
      <c r="E9" s="114"/>
      <c r="F9" s="115" t="s">
        <v>51</v>
      </c>
      <c r="G9" s="116"/>
      <c r="H9" s="117" t="s">
        <v>52</v>
      </c>
      <c r="I9" s="117"/>
    </row>
    <row r="10" spans="1:10" x14ac:dyDescent="0.35">
      <c r="A10" s="32" t="s">
        <v>53</v>
      </c>
      <c r="B10" s="54" t="s">
        <v>78</v>
      </c>
      <c r="C10" s="71"/>
      <c r="D10" s="33" t="s">
        <v>54</v>
      </c>
      <c r="E10" s="72" t="s">
        <v>55</v>
      </c>
      <c r="F10" s="71" t="s">
        <v>56</v>
      </c>
      <c r="G10" s="71"/>
      <c r="H10" s="110" t="s">
        <v>55</v>
      </c>
      <c r="I10" s="110"/>
    </row>
    <row r="11" spans="1:10" ht="18" x14ac:dyDescent="0.4">
      <c r="A11" s="73"/>
      <c r="B11" s="55"/>
      <c r="C11" s="111" t="s">
        <v>69</v>
      </c>
      <c r="D11" s="111"/>
      <c r="E11" s="111"/>
      <c r="F11" s="112" t="s">
        <v>70</v>
      </c>
      <c r="G11" s="112"/>
      <c r="H11" s="112"/>
      <c r="I11" s="112"/>
    </row>
    <row r="12" spans="1:10" ht="25.5" customHeight="1" thickBot="1" x14ac:dyDescent="0.4">
      <c r="A12" s="106" t="s">
        <v>0</v>
      </c>
      <c r="B12" s="106"/>
      <c r="C12" s="56" t="s">
        <v>71</v>
      </c>
      <c r="D12" s="107" t="s">
        <v>72</v>
      </c>
      <c r="E12" s="107"/>
      <c r="F12" s="108" t="s">
        <v>61</v>
      </c>
      <c r="G12" s="108"/>
      <c r="H12" s="108"/>
      <c r="I12" s="108"/>
      <c r="J12" t="s">
        <v>33</v>
      </c>
    </row>
    <row r="13" spans="1:10" x14ac:dyDescent="0.35">
      <c r="A13" s="86" t="s">
        <v>23</v>
      </c>
      <c r="B13" s="87"/>
      <c r="C13" s="57">
        <v>0</v>
      </c>
      <c r="D13" s="58">
        <v>1</v>
      </c>
      <c r="E13" s="59"/>
      <c r="F13" s="92"/>
      <c r="G13" s="93"/>
      <c r="H13" s="93"/>
      <c r="I13" s="94"/>
      <c r="J13">
        <f>1/(D14+D13)</f>
        <v>0.1111111111111111</v>
      </c>
    </row>
    <row r="14" spans="1:10" x14ac:dyDescent="0.35">
      <c r="A14" s="88"/>
      <c r="B14" s="89"/>
      <c r="C14" s="60">
        <v>0</v>
      </c>
      <c r="D14" s="61">
        <v>8</v>
      </c>
      <c r="E14" s="62" t="s">
        <v>73</v>
      </c>
      <c r="F14" s="95"/>
      <c r="G14" s="96"/>
      <c r="H14" s="96"/>
      <c r="I14" s="97"/>
    </row>
    <row r="15" spans="1:10" ht="15" thickBot="1" x14ac:dyDescent="0.4">
      <c r="A15" s="90"/>
      <c r="B15" s="91"/>
      <c r="C15" s="63"/>
      <c r="D15" s="64"/>
      <c r="E15" s="65"/>
      <c r="F15" s="98"/>
      <c r="G15" s="99"/>
      <c r="H15" s="99"/>
      <c r="I15" s="100"/>
    </row>
    <row r="16" spans="1:10" x14ac:dyDescent="0.35">
      <c r="A16" s="86" t="s">
        <v>24</v>
      </c>
      <c r="B16" s="87"/>
      <c r="C16" s="57">
        <v>0</v>
      </c>
      <c r="D16" s="58">
        <v>1</v>
      </c>
      <c r="E16" s="59"/>
      <c r="F16" s="92"/>
      <c r="G16" s="93"/>
      <c r="H16" s="93"/>
      <c r="I16" s="94"/>
      <c r="J16">
        <f>1/(D17+D16)</f>
        <v>0.10526315789473684</v>
      </c>
    </row>
    <row r="17" spans="1:10" x14ac:dyDescent="0.35">
      <c r="A17" s="88"/>
      <c r="B17" s="89"/>
      <c r="C17" s="60">
        <v>0</v>
      </c>
      <c r="D17" s="61">
        <v>8.5</v>
      </c>
      <c r="E17" s="62" t="s">
        <v>73</v>
      </c>
      <c r="F17" s="95"/>
      <c r="G17" s="96"/>
      <c r="H17" s="96"/>
      <c r="I17" s="97"/>
    </row>
    <row r="18" spans="1:10" ht="15" thickBot="1" x14ac:dyDescent="0.4">
      <c r="A18" s="90"/>
      <c r="B18" s="91"/>
      <c r="C18" s="63"/>
      <c r="D18" s="64"/>
      <c r="E18" s="65"/>
      <c r="F18" s="98"/>
      <c r="G18" s="99"/>
      <c r="H18" s="99"/>
      <c r="I18" s="100"/>
    </row>
    <row r="19" spans="1:10" x14ac:dyDescent="0.35">
      <c r="A19" s="86" t="s">
        <v>25</v>
      </c>
      <c r="B19" s="87"/>
      <c r="C19" s="57">
        <v>0</v>
      </c>
      <c r="D19" s="58">
        <v>1</v>
      </c>
      <c r="E19" s="59"/>
      <c r="F19" s="92"/>
      <c r="G19" s="93"/>
      <c r="H19" s="93"/>
      <c r="I19" s="94"/>
      <c r="J19">
        <f>1/(D20+D19)</f>
        <v>0.10526315789473684</v>
      </c>
    </row>
    <row r="20" spans="1:10" x14ac:dyDescent="0.35">
      <c r="A20" s="88"/>
      <c r="B20" s="89"/>
      <c r="C20" s="60">
        <v>0</v>
      </c>
      <c r="D20" s="61">
        <v>8.5</v>
      </c>
      <c r="E20" s="62" t="s">
        <v>73</v>
      </c>
      <c r="F20" s="95"/>
      <c r="G20" s="96"/>
      <c r="H20" s="96"/>
      <c r="I20" s="97"/>
    </row>
    <row r="21" spans="1:10" ht="15" thickBot="1" x14ac:dyDescent="0.4">
      <c r="A21" s="90"/>
      <c r="B21" s="91"/>
      <c r="C21" s="63"/>
      <c r="D21" s="64"/>
      <c r="E21" s="65"/>
      <c r="F21" s="98"/>
      <c r="G21" s="99"/>
      <c r="H21" s="99"/>
      <c r="I21" s="100"/>
    </row>
    <row r="22" spans="1:10" ht="15" customHeight="1" x14ac:dyDescent="0.35">
      <c r="A22" s="86" t="s">
        <v>79</v>
      </c>
      <c r="B22" s="87"/>
      <c r="C22" s="57">
        <v>0</v>
      </c>
      <c r="D22" s="58">
        <v>1</v>
      </c>
      <c r="E22" s="59"/>
      <c r="F22" s="92"/>
      <c r="G22" s="93"/>
      <c r="H22" s="93"/>
      <c r="I22" s="94"/>
      <c r="J22">
        <f>1/(D22+D23)</f>
        <v>0.12195121951219513</v>
      </c>
    </row>
    <row r="23" spans="1:10" x14ac:dyDescent="0.35">
      <c r="A23" s="88"/>
      <c r="B23" s="89"/>
      <c r="C23" s="60">
        <v>0</v>
      </c>
      <c r="D23" s="61">
        <v>7.2</v>
      </c>
      <c r="E23" s="62" t="s">
        <v>73</v>
      </c>
      <c r="F23" s="95"/>
      <c r="G23" s="96"/>
      <c r="H23" s="96"/>
      <c r="I23" s="97"/>
    </row>
    <row r="24" spans="1:10" ht="15" thickBot="1" x14ac:dyDescent="0.4">
      <c r="A24" s="90"/>
      <c r="B24" s="91"/>
      <c r="C24" s="63"/>
      <c r="D24" s="64"/>
      <c r="E24" s="65"/>
      <c r="F24" s="98"/>
      <c r="G24" s="99"/>
      <c r="H24" s="99"/>
      <c r="I24" s="100"/>
    </row>
    <row r="25" spans="1:10" ht="15" customHeight="1" x14ac:dyDescent="0.35">
      <c r="A25" s="86" t="s">
        <v>80</v>
      </c>
      <c r="B25" s="87"/>
      <c r="C25" s="57">
        <v>20</v>
      </c>
      <c r="D25" s="58">
        <v>3</v>
      </c>
      <c r="E25" s="59"/>
      <c r="F25" s="92" t="s">
        <v>103</v>
      </c>
      <c r="G25" s="93"/>
      <c r="H25" s="93"/>
      <c r="I25" s="94"/>
      <c r="J25">
        <f>AVERAGE(C25/D25,C26/D26)</f>
        <v>6.5833333333333339</v>
      </c>
    </row>
    <row r="26" spans="1:10" x14ac:dyDescent="0.35">
      <c r="A26" s="88"/>
      <c r="B26" s="89"/>
      <c r="C26" s="60">
        <v>39</v>
      </c>
      <c r="D26" s="61">
        <v>6</v>
      </c>
      <c r="E26" s="62"/>
      <c r="F26" s="95"/>
      <c r="G26" s="105"/>
      <c r="H26" s="105"/>
      <c r="I26" s="97"/>
    </row>
    <row r="27" spans="1:10" ht="15" thickBot="1" x14ac:dyDescent="0.4">
      <c r="A27" s="90"/>
      <c r="B27" s="91"/>
      <c r="C27" s="63"/>
      <c r="D27" s="64"/>
      <c r="E27" s="65"/>
      <c r="F27" s="98"/>
      <c r="G27" s="99"/>
      <c r="H27" s="99"/>
      <c r="I27" s="100"/>
    </row>
    <row r="28" spans="1:10" ht="15" customHeight="1" x14ac:dyDescent="0.35">
      <c r="A28" s="86" t="s">
        <v>81</v>
      </c>
      <c r="B28" s="87"/>
      <c r="C28" s="57">
        <v>2</v>
      </c>
      <c r="D28" s="58">
        <v>1</v>
      </c>
      <c r="E28" s="59"/>
      <c r="F28" s="92"/>
      <c r="G28" s="93"/>
      <c r="H28" s="93"/>
      <c r="I28" s="94"/>
      <c r="J28">
        <f>AVERAGE((C28+C29)/(D28+D29))</f>
        <v>0.22988505747126439</v>
      </c>
    </row>
    <row r="29" spans="1:10" x14ac:dyDescent="0.35">
      <c r="A29" s="88"/>
      <c r="B29" s="89"/>
      <c r="C29" s="60">
        <v>0</v>
      </c>
      <c r="D29" s="61">
        <v>7.7</v>
      </c>
      <c r="E29" s="62" t="s">
        <v>73</v>
      </c>
      <c r="F29" s="95"/>
      <c r="G29" s="96"/>
      <c r="H29" s="96"/>
      <c r="I29" s="97"/>
    </row>
    <row r="30" spans="1:10" ht="15" thickBot="1" x14ac:dyDescent="0.4">
      <c r="A30" s="90"/>
      <c r="B30" s="91"/>
      <c r="C30" s="63"/>
      <c r="D30" s="64"/>
      <c r="E30" s="65"/>
      <c r="F30" s="98"/>
      <c r="G30" s="99"/>
      <c r="H30" s="99"/>
      <c r="I30" s="100"/>
    </row>
    <row r="31" spans="1:10" ht="15" customHeight="1" x14ac:dyDescent="0.35">
      <c r="A31" s="86" t="s">
        <v>82</v>
      </c>
      <c r="B31" s="87"/>
      <c r="C31" s="57">
        <v>5</v>
      </c>
      <c r="D31" s="58">
        <v>1</v>
      </c>
      <c r="E31" s="59"/>
      <c r="F31" s="92"/>
      <c r="G31" s="93"/>
      <c r="H31" s="93"/>
      <c r="I31" s="94"/>
      <c r="J31">
        <f>AVERAGE((C31+C32)/(D31+D32))</f>
        <v>1.5853658536585367</v>
      </c>
    </row>
    <row r="32" spans="1:10" x14ac:dyDescent="0.35">
      <c r="A32" s="88"/>
      <c r="B32" s="89"/>
      <c r="C32" s="60">
        <v>8</v>
      </c>
      <c r="D32" s="61">
        <v>7.2</v>
      </c>
      <c r="E32" s="62" t="s">
        <v>73</v>
      </c>
      <c r="F32" s="95"/>
      <c r="G32" s="96"/>
      <c r="H32" s="96"/>
      <c r="I32" s="97"/>
    </row>
    <row r="33" spans="1:9" ht="15" thickBot="1" x14ac:dyDescent="0.4">
      <c r="A33" s="90"/>
      <c r="B33" s="91"/>
      <c r="C33" s="63"/>
      <c r="D33" s="64"/>
      <c r="E33" s="65"/>
      <c r="F33" s="98"/>
      <c r="G33" s="99"/>
      <c r="H33" s="99"/>
      <c r="I33" s="100"/>
    </row>
    <row r="34" spans="1:9" x14ac:dyDescent="0.35">
      <c r="A34" s="86" t="str">
        <f>'[1]List of Sample IDs'!A8</f>
        <v>Sterile DI Water</v>
      </c>
      <c r="B34" s="87"/>
      <c r="C34" s="57">
        <v>0</v>
      </c>
      <c r="D34" s="58">
        <v>10</v>
      </c>
      <c r="E34" s="59"/>
      <c r="F34" s="92"/>
      <c r="G34" s="93"/>
      <c r="H34" s="93"/>
      <c r="I34" s="94"/>
    </row>
    <row r="35" spans="1:9" x14ac:dyDescent="0.35">
      <c r="A35" s="88"/>
      <c r="B35" s="89"/>
      <c r="C35" s="60"/>
      <c r="D35" s="61"/>
      <c r="E35" s="62"/>
      <c r="F35" s="95"/>
      <c r="G35" s="96"/>
      <c r="H35" s="96"/>
      <c r="I35" s="97"/>
    </row>
    <row r="36" spans="1:9" ht="15" thickBot="1" x14ac:dyDescent="0.4">
      <c r="A36" s="90"/>
      <c r="B36" s="91"/>
      <c r="C36" s="63"/>
      <c r="D36" s="64"/>
      <c r="E36" s="65"/>
      <c r="F36" s="98"/>
      <c r="G36" s="99"/>
      <c r="H36" s="99"/>
      <c r="I36" s="100"/>
    </row>
    <row r="37" spans="1:9" x14ac:dyDescent="0.35">
      <c r="A37" s="86" t="str">
        <f>'[1]List of Sample IDs'!A9</f>
        <v>TSA only</v>
      </c>
      <c r="B37" s="87"/>
      <c r="C37" s="57">
        <v>0</v>
      </c>
      <c r="D37" s="58"/>
      <c r="E37" s="59"/>
      <c r="F37" s="92"/>
      <c r="G37" s="93"/>
      <c r="H37" s="93"/>
      <c r="I37" s="94"/>
    </row>
    <row r="38" spans="1:9" x14ac:dyDescent="0.35">
      <c r="A38" s="88"/>
      <c r="B38" s="89"/>
      <c r="C38" s="60">
        <v>0</v>
      </c>
      <c r="D38" s="61"/>
      <c r="E38" s="62"/>
      <c r="F38" s="95"/>
      <c r="G38" s="96"/>
      <c r="H38" s="96"/>
      <c r="I38" s="97"/>
    </row>
    <row r="39" spans="1:9" ht="15" thickBot="1" x14ac:dyDescent="0.4">
      <c r="A39" s="90"/>
      <c r="B39" s="91"/>
      <c r="C39" s="63">
        <v>0</v>
      </c>
      <c r="D39" s="64"/>
      <c r="E39" s="65"/>
      <c r="F39" s="98"/>
      <c r="G39" s="99"/>
      <c r="H39" s="99"/>
      <c r="I39" s="100"/>
    </row>
    <row r="40" spans="1:9" x14ac:dyDescent="0.35">
      <c r="A40" s="86"/>
      <c r="B40" s="87"/>
      <c r="C40" s="57"/>
      <c r="D40" s="58"/>
      <c r="E40" s="59"/>
      <c r="F40" s="92"/>
      <c r="G40" s="93"/>
      <c r="H40" s="93"/>
      <c r="I40" s="94"/>
    </row>
    <row r="41" spans="1:9" x14ac:dyDescent="0.35">
      <c r="A41" s="88"/>
      <c r="B41" s="89"/>
      <c r="C41" s="60"/>
      <c r="D41" s="61"/>
      <c r="E41" s="62"/>
      <c r="F41" s="95"/>
      <c r="G41" s="96"/>
      <c r="H41" s="96"/>
      <c r="I41" s="97"/>
    </row>
    <row r="42" spans="1:9" ht="15" thickBot="1" x14ac:dyDescent="0.4">
      <c r="A42" s="90"/>
      <c r="B42" s="91"/>
      <c r="C42" s="63"/>
      <c r="D42" s="64"/>
      <c r="E42" s="65"/>
      <c r="F42" s="98"/>
      <c r="G42" s="99"/>
      <c r="H42" s="99"/>
      <c r="I42" s="100"/>
    </row>
    <row r="43" spans="1:9" x14ac:dyDescent="0.35">
      <c r="A43" s="86"/>
      <c r="B43" s="87"/>
      <c r="C43" s="57"/>
      <c r="D43" s="58"/>
      <c r="E43" s="59"/>
      <c r="F43" s="92"/>
      <c r="G43" s="93"/>
      <c r="H43" s="93"/>
      <c r="I43" s="94"/>
    </row>
    <row r="44" spans="1:9" x14ac:dyDescent="0.35">
      <c r="A44" s="88"/>
      <c r="B44" s="89"/>
      <c r="C44" s="60"/>
      <c r="D44" s="61"/>
      <c r="E44" s="62"/>
      <c r="F44" s="95"/>
      <c r="G44" s="96"/>
      <c r="H44" s="96"/>
      <c r="I44" s="97"/>
    </row>
    <row r="45" spans="1:9" ht="15" thickBot="1" x14ac:dyDescent="0.4">
      <c r="A45" s="90"/>
      <c r="B45" s="91"/>
      <c r="C45" s="63"/>
      <c r="D45" s="64"/>
      <c r="E45" s="65"/>
      <c r="F45" s="98"/>
      <c r="G45" s="99"/>
      <c r="H45" s="99"/>
      <c r="I45" s="100"/>
    </row>
    <row r="46" spans="1:9" x14ac:dyDescent="0.35">
      <c r="A46" s="86"/>
      <c r="B46" s="87"/>
      <c r="C46" s="57"/>
      <c r="D46" s="58"/>
      <c r="E46" s="59"/>
      <c r="F46" s="92"/>
      <c r="G46" s="93"/>
      <c r="H46" s="93"/>
      <c r="I46" s="94"/>
    </row>
    <row r="47" spans="1:9" x14ac:dyDescent="0.35">
      <c r="A47" s="88"/>
      <c r="B47" s="89"/>
      <c r="C47" s="60"/>
      <c r="D47" s="61"/>
      <c r="E47" s="62"/>
      <c r="F47" s="95"/>
      <c r="G47" s="96"/>
      <c r="H47" s="96"/>
      <c r="I47" s="97"/>
    </row>
    <row r="48" spans="1:9" ht="15" thickBot="1" x14ac:dyDescent="0.4">
      <c r="A48" s="90"/>
      <c r="B48" s="91"/>
      <c r="C48" s="63"/>
      <c r="D48" s="64"/>
      <c r="E48" s="65"/>
      <c r="F48" s="98"/>
      <c r="G48" s="99"/>
      <c r="H48" s="99"/>
      <c r="I48" s="100"/>
    </row>
    <row r="49" spans="1:9" x14ac:dyDescent="0.35">
      <c r="A49" s="101" t="s">
        <v>104</v>
      </c>
      <c r="B49" s="102"/>
      <c r="C49" s="102"/>
      <c r="D49" s="102"/>
      <c r="E49" s="102"/>
      <c r="F49" s="102"/>
      <c r="G49" s="102"/>
      <c r="H49" s="102"/>
      <c r="I49" s="102"/>
    </row>
    <row r="50" spans="1:9" x14ac:dyDescent="0.3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35">
      <c r="A51" s="104"/>
      <c r="B51" s="104"/>
      <c r="C51" s="104"/>
      <c r="D51" s="104"/>
      <c r="E51" s="104"/>
      <c r="F51" s="104"/>
      <c r="G51" s="104"/>
      <c r="H51" s="104"/>
      <c r="I51" s="104"/>
    </row>
    <row r="52" spans="1:9" x14ac:dyDescent="0.35">
      <c r="A52" s="67"/>
      <c r="B52" s="67"/>
      <c r="C52" s="67"/>
      <c r="D52" s="67"/>
      <c r="E52" s="67"/>
      <c r="F52" s="67"/>
      <c r="G52" s="67"/>
      <c r="H52" s="67"/>
      <c r="I52" s="67"/>
    </row>
    <row r="53" spans="1:9" x14ac:dyDescent="0.35">
      <c r="A53" s="67"/>
      <c r="B53" s="67"/>
      <c r="C53" s="67"/>
      <c r="D53" s="67"/>
      <c r="E53" s="67"/>
      <c r="F53" s="67"/>
      <c r="G53" s="67"/>
      <c r="H53" s="67"/>
      <c r="I53" s="67"/>
    </row>
    <row r="54" spans="1:9" x14ac:dyDescent="0.35">
      <c r="A54" s="67"/>
      <c r="B54" s="67"/>
      <c r="C54" s="67"/>
      <c r="D54" s="67"/>
      <c r="E54" s="67"/>
      <c r="F54" s="67"/>
      <c r="G54" s="67"/>
      <c r="H54" s="67"/>
      <c r="I54" s="67"/>
    </row>
    <row r="55" spans="1:9" x14ac:dyDescent="0.35">
      <c r="A55" s="67"/>
      <c r="B55" s="67"/>
      <c r="C55" s="67"/>
      <c r="D55" s="67"/>
      <c r="E55" s="67"/>
      <c r="F55" s="67"/>
      <c r="G55" s="67"/>
      <c r="H55" s="67"/>
      <c r="I55" s="67"/>
    </row>
    <row r="56" spans="1:9" x14ac:dyDescent="0.35">
      <c r="A56" s="67"/>
      <c r="B56" s="67"/>
      <c r="C56" s="67"/>
      <c r="D56" s="67"/>
      <c r="E56" s="67"/>
      <c r="F56" s="67"/>
      <c r="G56" s="67"/>
      <c r="H56" s="67"/>
      <c r="I56" s="67"/>
    </row>
    <row r="57" spans="1:9" x14ac:dyDescent="0.35">
      <c r="A57" s="67"/>
      <c r="B57" s="67"/>
      <c r="C57" s="67"/>
      <c r="D57" s="67"/>
      <c r="E57" s="67"/>
      <c r="F57" s="67"/>
      <c r="G57" s="67"/>
      <c r="H57" s="67"/>
      <c r="I57" s="67"/>
    </row>
    <row r="58" spans="1:9" x14ac:dyDescent="0.35">
      <c r="A58" s="67"/>
      <c r="B58" s="67"/>
      <c r="C58" s="67"/>
      <c r="D58" s="67"/>
      <c r="E58" s="67"/>
      <c r="F58" s="67"/>
      <c r="G58" s="67"/>
      <c r="H58" s="67"/>
      <c r="I58" s="67"/>
    </row>
    <row r="59" spans="1:9" x14ac:dyDescent="0.35">
      <c r="A59" s="67"/>
      <c r="B59" s="67"/>
      <c r="C59" s="67"/>
      <c r="D59" s="67"/>
      <c r="E59" s="67"/>
      <c r="F59" s="67"/>
      <c r="G59" s="67"/>
      <c r="H59" s="67"/>
      <c r="I59" s="67"/>
    </row>
    <row r="60" spans="1:9" x14ac:dyDescent="0.35">
      <c r="A60" s="67"/>
      <c r="B60" s="67"/>
      <c r="C60" s="67"/>
      <c r="D60" s="67"/>
      <c r="E60" s="67"/>
      <c r="F60" s="67"/>
      <c r="G60" s="67"/>
      <c r="H60" s="67"/>
      <c r="I60" s="67"/>
    </row>
    <row r="61" spans="1:9" x14ac:dyDescent="0.35">
      <c r="A61" s="67"/>
      <c r="B61" s="67"/>
      <c r="C61" s="67"/>
      <c r="D61" s="67"/>
      <c r="E61" s="67"/>
      <c r="F61" s="67"/>
      <c r="G61" s="67"/>
      <c r="H61" s="67"/>
      <c r="I61" s="67"/>
    </row>
    <row r="62" spans="1:9" x14ac:dyDescent="0.35">
      <c r="A62" s="67"/>
      <c r="B62" s="67"/>
      <c r="C62" s="67"/>
      <c r="D62" s="67"/>
      <c r="E62" s="67"/>
      <c r="F62" s="67"/>
      <c r="G62" s="67"/>
      <c r="H62" s="67"/>
      <c r="I62" s="67"/>
    </row>
    <row r="63" spans="1:9" x14ac:dyDescent="0.35">
      <c r="A63" s="67"/>
      <c r="B63" s="67"/>
      <c r="C63" s="67"/>
      <c r="D63" s="67"/>
      <c r="E63" s="67"/>
      <c r="F63" s="67"/>
      <c r="G63" s="67"/>
      <c r="H63" s="67"/>
      <c r="I63" s="67"/>
    </row>
    <row r="64" spans="1:9" x14ac:dyDescent="0.35">
      <c r="A64" s="67"/>
      <c r="B64" s="67"/>
      <c r="C64" s="67"/>
      <c r="D64" s="67"/>
      <c r="E64" s="67"/>
      <c r="F64" s="67"/>
      <c r="G64" s="67"/>
      <c r="H64" s="67"/>
      <c r="I64" s="67"/>
    </row>
    <row r="65" spans="1:9" x14ac:dyDescent="0.35">
      <c r="A65" s="67"/>
      <c r="B65" s="67"/>
      <c r="C65" s="67"/>
      <c r="D65" s="67"/>
      <c r="E65" s="67"/>
      <c r="F65" s="67"/>
      <c r="G65" s="67"/>
      <c r="H65" s="67"/>
      <c r="I65" s="67"/>
    </row>
    <row r="66" spans="1:9" x14ac:dyDescent="0.35">
      <c r="A66" s="67"/>
      <c r="B66" s="67"/>
      <c r="C66" s="67"/>
      <c r="D66" s="67"/>
      <c r="E66" s="67"/>
      <c r="F66" s="67"/>
      <c r="G66" s="67"/>
      <c r="H66" s="67"/>
      <c r="I66" s="67"/>
    </row>
    <row r="67" spans="1:9" x14ac:dyDescent="0.35">
      <c r="A67" s="67"/>
      <c r="B67" s="67"/>
      <c r="C67" s="67"/>
      <c r="D67" s="67"/>
      <c r="E67" s="67"/>
      <c r="F67" s="67"/>
      <c r="G67" s="67"/>
      <c r="H67" s="67"/>
      <c r="I67" s="67"/>
    </row>
    <row r="68" spans="1:9" x14ac:dyDescent="0.35">
      <c r="A68" s="67"/>
      <c r="B68" s="67"/>
      <c r="C68" s="67"/>
      <c r="D68" s="67"/>
      <c r="E68" s="67"/>
      <c r="F68" s="67"/>
      <c r="G68" s="67"/>
      <c r="H68" s="67"/>
      <c r="I68" s="67"/>
    </row>
    <row r="69" spans="1:9" x14ac:dyDescent="0.35">
      <c r="A69" s="67"/>
      <c r="B69" s="67"/>
      <c r="C69" s="67"/>
      <c r="D69" s="67"/>
      <c r="E69" s="67"/>
      <c r="F69" s="67"/>
      <c r="G69" s="67"/>
      <c r="H69" s="67"/>
      <c r="I69" s="67"/>
    </row>
    <row r="70" spans="1:9" x14ac:dyDescent="0.35">
      <c r="A70" s="67"/>
      <c r="B70" s="67"/>
      <c r="C70" s="67"/>
      <c r="D70" s="67"/>
      <c r="E70" s="67"/>
      <c r="F70" s="67"/>
      <c r="G70" s="67"/>
      <c r="H70" s="67"/>
      <c r="I70" s="67"/>
    </row>
    <row r="71" spans="1:9" x14ac:dyDescent="0.35">
      <c r="A71" s="67"/>
      <c r="B71" s="67"/>
      <c r="C71" s="67"/>
      <c r="D71" s="67"/>
      <c r="E71" s="67"/>
      <c r="F71" s="67"/>
      <c r="G71" s="67"/>
      <c r="H71" s="67"/>
      <c r="I71" s="67"/>
    </row>
    <row r="72" spans="1:9" x14ac:dyDescent="0.35">
      <c r="A72" s="67"/>
      <c r="B72" s="67"/>
      <c r="C72" s="67"/>
      <c r="D72" s="67"/>
      <c r="E72" s="67"/>
      <c r="F72" s="67"/>
      <c r="G72" s="67"/>
      <c r="H72" s="67"/>
      <c r="I72" s="67"/>
    </row>
    <row r="73" spans="1:9" x14ac:dyDescent="0.35">
      <c r="A73" s="67"/>
      <c r="B73" s="67"/>
      <c r="C73" s="67"/>
      <c r="D73" s="67"/>
      <c r="E73" s="67"/>
      <c r="F73" s="67"/>
      <c r="G73" s="67"/>
      <c r="H73" s="67"/>
      <c r="I73" s="67"/>
    </row>
    <row r="74" spans="1:9" x14ac:dyDescent="0.35">
      <c r="A74" s="67"/>
      <c r="B74" s="67"/>
      <c r="C74" s="67"/>
      <c r="D74" s="67"/>
      <c r="E74" s="67"/>
      <c r="F74" s="67"/>
      <c r="G74" s="67"/>
      <c r="H74" s="67"/>
      <c r="I74" s="67"/>
    </row>
    <row r="75" spans="1:9" x14ac:dyDescent="0.35">
      <c r="A75" s="67"/>
      <c r="B75" s="67"/>
      <c r="C75" s="67"/>
      <c r="D75" s="67"/>
      <c r="E75" s="67"/>
      <c r="F75" s="67"/>
      <c r="G75" s="67"/>
      <c r="H75" s="67"/>
      <c r="I75" s="67"/>
    </row>
    <row r="76" spans="1:9" x14ac:dyDescent="0.35">
      <c r="A76" s="67"/>
      <c r="B76" s="67"/>
      <c r="C76" s="67"/>
      <c r="D76" s="67"/>
      <c r="E76" s="67"/>
      <c r="F76" s="67"/>
      <c r="G76" s="67"/>
      <c r="H76" s="67"/>
      <c r="I76" s="67"/>
    </row>
    <row r="77" spans="1:9" x14ac:dyDescent="0.35">
      <c r="A77" s="67"/>
      <c r="B77" s="67"/>
      <c r="C77" s="67"/>
      <c r="D77" s="67"/>
      <c r="E77" s="67"/>
      <c r="F77" s="67"/>
      <c r="G77" s="67"/>
      <c r="H77" s="67"/>
      <c r="I77" s="67"/>
    </row>
    <row r="78" spans="1:9" x14ac:dyDescent="0.35">
      <c r="A78" s="67"/>
      <c r="B78" s="67"/>
      <c r="C78" s="67"/>
      <c r="D78" s="67"/>
      <c r="E78" s="67"/>
      <c r="F78" s="67"/>
      <c r="G78" s="67"/>
      <c r="H78" s="67"/>
      <c r="I78" s="67"/>
    </row>
    <row r="79" spans="1:9" x14ac:dyDescent="0.35">
      <c r="A79" s="67"/>
      <c r="B79" s="67"/>
      <c r="C79" s="67"/>
      <c r="D79" s="67"/>
      <c r="E79" s="67"/>
      <c r="F79" s="67"/>
      <c r="G79" s="67"/>
      <c r="H79" s="67"/>
      <c r="I79" s="67"/>
    </row>
    <row r="80" spans="1:9" x14ac:dyDescent="0.35">
      <c r="A80" s="67"/>
      <c r="B80" s="67"/>
      <c r="C80" s="67"/>
      <c r="D80" s="67"/>
      <c r="E80" s="67"/>
      <c r="F80" s="67"/>
      <c r="G80" s="67"/>
      <c r="H80" s="67"/>
      <c r="I80" s="67"/>
    </row>
    <row r="81" spans="1:9" x14ac:dyDescent="0.35">
      <c r="A81" s="67"/>
      <c r="B81" s="67"/>
      <c r="C81" s="67"/>
      <c r="D81" s="67"/>
      <c r="E81" s="67"/>
      <c r="F81" s="67"/>
      <c r="G81" s="67"/>
      <c r="H81" s="67"/>
      <c r="I81" s="67"/>
    </row>
    <row r="82" spans="1:9" x14ac:dyDescent="0.35">
      <c r="A82" s="67"/>
      <c r="B82" s="67"/>
      <c r="C82" s="67"/>
      <c r="D82" s="67"/>
      <c r="E82" s="67"/>
      <c r="F82" s="67"/>
      <c r="G82" s="67"/>
      <c r="H82" s="67"/>
      <c r="I82" s="67"/>
    </row>
    <row r="83" spans="1:9" x14ac:dyDescent="0.35">
      <c r="A83" s="67"/>
      <c r="B83" s="67"/>
      <c r="C83" s="67"/>
      <c r="D83" s="67"/>
      <c r="E83" s="67"/>
      <c r="F83" s="67"/>
      <c r="G83" s="67"/>
      <c r="H83" s="67"/>
      <c r="I83" s="67"/>
    </row>
    <row r="84" spans="1:9" x14ac:dyDescent="0.35">
      <c r="A84" s="67"/>
      <c r="B84" s="67"/>
      <c r="C84" s="67"/>
      <c r="D84" s="67"/>
      <c r="E84" s="67"/>
      <c r="F84" s="67"/>
      <c r="G84" s="67"/>
      <c r="H84" s="67"/>
      <c r="I84" s="67"/>
    </row>
    <row r="85" spans="1:9" x14ac:dyDescent="0.35">
      <c r="A85" s="67"/>
      <c r="B85" s="67"/>
      <c r="C85" s="67"/>
      <c r="D85" s="67"/>
      <c r="E85" s="67"/>
      <c r="F85" s="67"/>
      <c r="G85" s="67"/>
      <c r="H85" s="67"/>
      <c r="I85" s="67"/>
    </row>
    <row r="86" spans="1:9" x14ac:dyDescent="0.35">
      <c r="A86" s="67"/>
      <c r="B86" s="67"/>
      <c r="C86" s="67"/>
      <c r="D86" s="67"/>
      <c r="E86" s="67"/>
      <c r="F86" s="67"/>
      <c r="G86" s="67"/>
      <c r="H86" s="67"/>
      <c r="I86" s="67"/>
    </row>
    <row r="87" spans="1:9" x14ac:dyDescent="0.35">
      <c r="A87" s="67"/>
      <c r="B87" s="67"/>
      <c r="C87" s="67"/>
      <c r="D87" s="67"/>
      <c r="E87" s="67"/>
      <c r="F87" s="67"/>
      <c r="G87" s="67"/>
      <c r="H87" s="67"/>
      <c r="I87" s="67"/>
    </row>
    <row r="88" spans="1:9" x14ac:dyDescent="0.35">
      <c r="A88" s="67"/>
      <c r="B88" s="67"/>
      <c r="C88" s="67"/>
      <c r="D88" s="67"/>
      <c r="E88" s="67"/>
      <c r="F88" s="67"/>
      <c r="G88" s="67"/>
      <c r="H88" s="67"/>
      <c r="I88" s="67"/>
    </row>
    <row r="89" spans="1:9" x14ac:dyDescent="0.35">
      <c r="A89" s="67"/>
      <c r="B89" s="67"/>
      <c r="C89" s="67"/>
      <c r="D89" s="67"/>
      <c r="E89" s="67"/>
      <c r="F89" s="67"/>
      <c r="G89" s="67"/>
      <c r="H89" s="67"/>
      <c r="I89" s="67"/>
    </row>
    <row r="90" spans="1:9" x14ac:dyDescent="0.35">
      <c r="A90" s="67"/>
      <c r="B90" s="67"/>
      <c r="C90" s="67"/>
      <c r="D90" s="67"/>
      <c r="E90" s="67"/>
      <c r="F90" s="67"/>
      <c r="G90" s="67"/>
      <c r="H90" s="67"/>
      <c r="I90" s="67"/>
    </row>
    <row r="91" spans="1:9" x14ac:dyDescent="0.35">
      <c r="A91" s="67"/>
      <c r="B91" s="67"/>
      <c r="C91" s="67"/>
      <c r="D91" s="67"/>
      <c r="E91" s="67"/>
      <c r="F91" s="67"/>
      <c r="G91" s="67"/>
      <c r="H91" s="67"/>
      <c r="I91" s="67"/>
    </row>
    <row r="92" spans="1:9" x14ac:dyDescent="0.35">
      <c r="A92" s="67"/>
      <c r="B92" s="67"/>
      <c r="C92" s="67"/>
      <c r="D92" s="67"/>
      <c r="E92" s="67"/>
      <c r="F92" s="67"/>
      <c r="G92" s="67"/>
      <c r="H92" s="67"/>
      <c r="I92" s="67"/>
    </row>
    <row r="93" spans="1:9" x14ac:dyDescent="0.35">
      <c r="A93" s="67"/>
      <c r="B93" s="67"/>
      <c r="C93" s="67"/>
      <c r="D93" s="67"/>
      <c r="E93" s="67"/>
      <c r="F93" s="67"/>
      <c r="G93" s="67"/>
      <c r="H93" s="67"/>
      <c r="I93" s="67"/>
    </row>
    <row r="94" spans="1:9" x14ac:dyDescent="0.35">
      <c r="A94" s="67"/>
      <c r="B94" s="67"/>
      <c r="C94" s="67"/>
      <c r="D94" s="67"/>
      <c r="E94" s="67"/>
      <c r="F94" s="67"/>
      <c r="G94" s="67"/>
      <c r="H94" s="67"/>
      <c r="I94" s="67"/>
    </row>
    <row r="95" spans="1:9" x14ac:dyDescent="0.35">
      <c r="A95" s="67"/>
      <c r="B95" s="67"/>
      <c r="C95" s="67"/>
      <c r="D95" s="67"/>
      <c r="E95" s="67"/>
      <c r="F95" s="67"/>
      <c r="G95" s="67"/>
      <c r="H95" s="67"/>
      <c r="I95" s="67"/>
    </row>
    <row r="96" spans="1:9" x14ac:dyDescent="0.35">
      <c r="A96" s="67"/>
      <c r="B96" s="67"/>
      <c r="C96" s="67"/>
      <c r="D96" s="67"/>
      <c r="E96" s="67"/>
      <c r="F96" s="67"/>
      <c r="G96" s="67"/>
      <c r="H96" s="67"/>
      <c r="I96" s="67"/>
    </row>
    <row r="97" spans="1:9" x14ac:dyDescent="0.35">
      <c r="A97" s="67"/>
      <c r="B97" s="67"/>
      <c r="C97" s="67"/>
      <c r="D97" s="67"/>
      <c r="E97" s="67"/>
      <c r="F97" s="67"/>
      <c r="G97" s="67"/>
      <c r="H97" s="67"/>
      <c r="I97" s="67"/>
    </row>
    <row r="98" spans="1:9" x14ac:dyDescent="0.35">
      <c r="A98" s="67"/>
      <c r="B98" s="67"/>
      <c r="C98" s="67"/>
      <c r="D98" s="67"/>
      <c r="E98" s="67"/>
      <c r="F98" s="67"/>
      <c r="G98" s="67"/>
      <c r="H98" s="67"/>
      <c r="I98" s="67"/>
    </row>
    <row r="99" spans="1:9" x14ac:dyDescent="0.35">
      <c r="A99" s="67"/>
      <c r="B99" s="67"/>
      <c r="C99" s="67"/>
      <c r="D99" s="67"/>
      <c r="E99" s="67"/>
      <c r="F99" s="67"/>
      <c r="G99" s="67"/>
      <c r="H99" s="67"/>
      <c r="I99" s="67"/>
    </row>
    <row r="100" spans="1:9" x14ac:dyDescent="0.35">
      <c r="A100" s="67"/>
      <c r="B100" s="67"/>
      <c r="C100" s="67"/>
      <c r="D100" s="67"/>
      <c r="E100" s="67"/>
      <c r="F100" s="67"/>
      <c r="G100" s="67"/>
      <c r="H100" s="67"/>
      <c r="I100" s="67"/>
    </row>
    <row r="101" spans="1:9" x14ac:dyDescent="0.35">
      <c r="A101" s="67"/>
      <c r="B101" s="67"/>
      <c r="C101" s="67"/>
      <c r="D101" s="67"/>
      <c r="E101" s="67"/>
      <c r="F101" s="67"/>
      <c r="G101" s="67"/>
      <c r="H101" s="67"/>
      <c r="I101" s="67"/>
    </row>
    <row r="102" spans="1:9" x14ac:dyDescent="0.35">
      <c r="A102" s="67"/>
      <c r="B102" s="67"/>
      <c r="C102" s="67"/>
      <c r="D102" s="67"/>
      <c r="E102" s="67"/>
      <c r="F102" s="67"/>
      <c r="G102" s="67"/>
      <c r="H102" s="67"/>
      <c r="I102" s="67"/>
    </row>
    <row r="103" spans="1:9" x14ac:dyDescent="0.35">
      <c r="A103" s="67"/>
      <c r="B103" s="67"/>
      <c r="C103" s="67"/>
      <c r="D103" s="67"/>
      <c r="E103" s="67"/>
      <c r="F103" s="67"/>
      <c r="G103" s="67"/>
      <c r="H103" s="67"/>
      <c r="I103" s="67"/>
    </row>
    <row r="104" spans="1:9" x14ac:dyDescent="0.35">
      <c r="A104" s="67"/>
      <c r="B104" s="67"/>
      <c r="C104" s="67"/>
      <c r="D104" s="67"/>
      <c r="E104" s="67"/>
      <c r="F104" s="67"/>
      <c r="G104" s="67"/>
      <c r="H104" s="67"/>
      <c r="I104" s="67"/>
    </row>
    <row r="105" spans="1:9" x14ac:dyDescent="0.35">
      <c r="A105" s="67"/>
      <c r="B105" s="67"/>
      <c r="C105" s="67"/>
      <c r="D105" s="67"/>
      <c r="E105" s="67"/>
      <c r="F105" s="67"/>
      <c r="G105" s="67"/>
      <c r="H105" s="67"/>
      <c r="I105" s="67"/>
    </row>
    <row r="106" spans="1:9" x14ac:dyDescent="0.35">
      <c r="A106" s="67"/>
      <c r="B106" s="67"/>
      <c r="C106" s="67"/>
      <c r="D106" s="67"/>
      <c r="E106" s="67"/>
      <c r="F106" s="67"/>
      <c r="G106" s="67"/>
      <c r="H106" s="67"/>
      <c r="I106" s="67"/>
    </row>
    <row r="107" spans="1:9" x14ac:dyDescent="0.35">
      <c r="A107" s="67"/>
      <c r="B107" s="67"/>
      <c r="C107" s="67"/>
      <c r="D107" s="67"/>
      <c r="E107" s="67"/>
      <c r="F107" s="67"/>
      <c r="G107" s="67"/>
      <c r="H107" s="67"/>
      <c r="I107" s="67"/>
    </row>
    <row r="108" spans="1:9" x14ac:dyDescent="0.35">
      <c r="A108" s="67"/>
      <c r="B108" s="67"/>
      <c r="C108" s="67"/>
      <c r="D108" s="67"/>
      <c r="E108" s="67"/>
      <c r="F108" s="67"/>
      <c r="G108" s="67"/>
      <c r="H108" s="67"/>
      <c r="I108" s="67"/>
    </row>
    <row r="109" spans="1:9" x14ac:dyDescent="0.35">
      <c r="A109" s="67"/>
      <c r="B109" s="67"/>
      <c r="C109" s="67"/>
      <c r="D109" s="67"/>
      <c r="E109" s="67"/>
      <c r="F109" s="67"/>
      <c r="G109" s="67"/>
      <c r="H109" s="67"/>
      <c r="I109" s="67"/>
    </row>
    <row r="110" spans="1:9" x14ac:dyDescent="0.35">
      <c r="A110" s="67"/>
      <c r="B110" s="67"/>
      <c r="C110" s="67"/>
      <c r="D110" s="67"/>
      <c r="E110" s="67"/>
      <c r="F110" s="67"/>
      <c r="G110" s="67"/>
      <c r="H110" s="67"/>
      <c r="I110" s="67"/>
    </row>
    <row r="111" spans="1:9" x14ac:dyDescent="0.35">
      <c r="A111" s="67"/>
      <c r="B111" s="67"/>
      <c r="C111" s="67"/>
      <c r="D111" s="67"/>
      <c r="E111" s="67"/>
      <c r="F111" s="67"/>
      <c r="G111" s="67"/>
      <c r="H111" s="67"/>
      <c r="I111" s="67"/>
    </row>
    <row r="112" spans="1:9" x14ac:dyDescent="0.35">
      <c r="A112" s="67"/>
      <c r="B112" s="67"/>
      <c r="C112" s="67"/>
      <c r="D112" s="67"/>
      <c r="E112" s="67"/>
      <c r="F112" s="67"/>
      <c r="G112" s="67"/>
      <c r="H112" s="67"/>
      <c r="I112" s="67"/>
    </row>
    <row r="113" spans="1:9" x14ac:dyDescent="0.35">
      <c r="A113" s="67"/>
      <c r="B113" s="67"/>
      <c r="C113" s="67"/>
      <c r="D113" s="67"/>
      <c r="E113" s="67"/>
      <c r="F113" s="67"/>
      <c r="G113" s="67"/>
      <c r="H113" s="67"/>
      <c r="I113" s="67"/>
    </row>
    <row r="114" spans="1:9" x14ac:dyDescent="0.35">
      <c r="A114" s="67"/>
      <c r="B114" s="67"/>
      <c r="C114" s="67"/>
      <c r="D114" s="67"/>
      <c r="E114" s="67"/>
      <c r="F114" s="67"/>
      <c r="G114" s="67"/>
      <c r="H114" s="67"/>
      <c r="I114" s="67"/>
    </row>
    <row r="115" spans="1:9" x14ac:dyDescent="0.35">
      <c r="A115" s="67"/>
      <c r="B115" s="67"/>
      <c r="C115" s="67"/>
      <c r="D115" s="67"/>
      <c r="E115" s="67"/>
      <c r="F115" s="67"/>
      <c r="G115" s="67"/>
      <c r="H115" s="67"/>
      <c r="I115" s="67"/>
    </row>
    <row r="116" spans="1:9" x14ac:dyDescent="0.35">
      <c r="A116" s="67"/>
      <c r="B116" s="67"/>
      <c r="C116" s="67"/>
      <c r="D116" s="67"/>
      <c r="E116" s="67"/>
      <c r="F116" s="67"/>
      <c r="G116" s="67"/>
      <c r="H116" s="67"/>
      <c r="I116" s="67"/>
    </row>
    <row r="117" spans="1:9" x14ac:dyDescent="0.35">
      <c r="A117" s="67"/>
      <c r="B117" s="67"/>
      <c r="C117" s="67"/>
      <c r="D117" s="67"/>
      <c r="E117" s="67"/>
      <c r="F117" s="67"/>
      <c r="G117" s="67"/>
      <c r="H117" s="67"/>
      <c r="I117" s="67"/>
    </row>
    <row r="118" spans="1:9" x14ac:dyDescent="0.35">
      <c r="A118" s="67"/>
      <c r="B118" s="67"/>
      <c r="C118" s="67"/>
      <c r="D118" s="67"/>
      <c r="E118" s="67"/>
      <c r="F118" s="67"/>
      <c r="G118" s="67"/>
      <c r="H118" s="67"/>
      <c r="I118" s="67"/>
    </row>
    <row r="119" spans="1:9" x14ac:dyDescent="0.35">
      <c r="A119" s="67"/>
      <c r="B119" s="67"/>
      <c r="C119" s="67"/>
      <c r="D119" s="67"/>
      <c r="E119" s="67"/>
      <c r="F119" s="67"/>
      <c r="G119" s="67"/>
      <c r="H119" s="67"/>
      <c r="I119" s="67"/>
    </row>
    <row r="120" spans="1:9" x14ac:dyDescent="0.35">
      <c r="A120" s="67"/>
      <c r="B120" s="67"/>
      <c r="C120" s="67"/>
      <c r="D120" s="67"/>
      <c r="E120" s="67"/>
      <c r="F120" s="67"/>
      <c r="G120" s="67"/>
      <c r="H120" s="67"/>
      <c r="I120" s="67"/>
    </row>
    <row r="121" spans="1:9" x14ac:dyDescent="0.35">
      <c r="A121" s="67"/>
      <c r="B121" s="67"/>
      <c r="C121" s="67"/>
      <c r="D121" s="67"/>
      <c r="E121" s="67"/>
      <c r="F121" s="67"/>
      <c r="G121" s="67"/>
      <c r="H121" s="67"/>
      <c r="I121" s="67"/>
    </row>
    <row r="122" spans="1:9" x14ac:dyDescent="0.35">
      <c r="A122" s="67"/>
      <c r="B122" s="67"/>
      <c r="C122" s="67"/>
      <c r="D122" s="67"/>
      <c r="E122" s="67"/>
      <c r="F122" s="67"/>
      <c r="G122" s="67"/>
      <c r="H122" s="67"/>
      <c r="I122" s="67"/>
    </row>
    <row r="123" spans="1:9" x14ac:dyDescent="0.35">
      <c r="A123" s="67"/>
      <c r="B123" s="67"/>
      <c r="C123" s="67"/>
      <c r="D123" s="67"/>
      <c r="E123" s="67"/>
      <c r="F123" s="67"/>
      <c r="G123" s="67"/>
      <c r="H123" s="67"/>
      <c r="I123" s="67"/>
    </row>
    <row r="124" spans="1:9" x14ac:dyDescent="0.35">
      <c r="A124" s="67"/>
      <c r="B124" s="67"/>
      <c r="C124" s="67"/>
      <c r="D124" s="67"/>
      <c r="E124" s="67"/>
      <c r="F124" s="67"/>
      <c r="G124" s="67"/>
      <c r="H124" s="67"/>
      <c r="I124" s="67"/>
    </row>
    <row r="125" spans="1:9" x14ac:dyDescent="0.35">
      <c r="A125" s="67"/>
      <c r="B125" s="67"/>
      <c r="C125" s="67"/>
      <c r="D125" s="67"/>
      <c r="E125" s="67"/>
      <c r="F125" s="67"/>
      <c r="G125" s="67"/>
      <c r="H125" s="67"/>
      <c r="I125" s="67"/>
    </row>
    <row r="126" spans="1:9" x14ac:dyDescent="0.35">
      <c r="A126" s="67"/>
      <c r="B126" s="67"/>
      <c r="C126" s="67"/>
      <c r="D126" s="67"/>
      <c r="E126" s="67"/>
      <c r="F126" s="67"/>
      <c r="G126" s="67"/>
      <c r="H126" s="67"/>
      <c r="I126" s="67"/>
    </row>
    <row r="127" spans="1:9" x14ac:dyDescent="0.35">
      <c r="A127" s="67"/>
      <c r="B127" s="67"/>
      <c r="C127" s="67"/>
      <c r="D127" s="67"/>
      <c r="E127" s="67"/>
      <c r="F127" s="67"/>
      <c r="G127" s="67"/>
      <c r="H127" s="67"/>
      <c r="I127" s="67"/>
    </row>
    <row r="128" spans="1:9" x14ac:dyDescent="0.35">
      <c r="A128" s="67"/>
      <c r="B128" s="67"/>
      <c r="C128" s="67"/>
      <c r="D128" s="67"/>
      <c r="E128" s="67"/>
      <c r="F128" s="67"/>
      <c r="G128" s="67"/>
      <c r="H128" s="67"/>
      <c r="I128" s="67"/>
    </row>
    <row r="129" spans="1:9" x14ac:dyDescent="0.35">
      <c r="A129" s="67"/>
      <c r="B129" s="67"/>
      <c r="C129" s="67"/>
      <c r="D129" s="67"/>
      <c r="E129" s="67"/>
      <c r="F129" s="67"/>
      <c r="G129" s="67"/>
      <c r="H129" s="67"/>
      <c r="I129" s="67"/>
    </row>
    <row r="130" spans="1:9" x14ac:dyDescent="0.35">
      <c r="A130" s="67"/>
      <c r="B130" s="67"/>
      <c r="C130" s="67"/>
      <c r="D130" s="67"/>
      <c r="E130" s="67"/>
      <c r="F130" s="67"/>
      <c r="G130" s="67"/>
      <c r="H130" s="67"/>
      <c r="I130" s="67"/>
    </row>
    <row r="131" spans="1:9" x14ac:dyDescent="0.35">
      <c r="A131" s="67"/>
      <c r="B131" s="67"/>
      <c r="C131" s="67"/>
      <c r="D131" s="67"/>
      <c r="E131" s="67"/>
      <c r="F131" s="67"/>
      <c r="G131" s="67"/>
      <c r="H131" s="67"/>
      <c r="I131" s="67"/>
    </row>
    <row r="132" spans="1:9" x14ac:dyDescent="0.35">
      <c r="A132" s="67"/>
      <c r="B132" s="67"/>
      <c r="C132" s="67"/>
      <c r="D132" s="67"/>
      <c r="E132" s="67"/>
      <c r="F132" s="67"/>
      <c r="G132" s="67"/>
      <c r="H132" s="67"/>
      <c r="I132" s="67"/>
    </row>
    <row r="133" spans="1:9" x14ac:dyDescent="0.35">
      <c r="A133" s="67"/>
      <c r="B133" s="67"/>
      <c r="C133" s="67"/>
      <c r="D133" s="67"/>
      <c r="E133" s="67"/>
      <c r="F133" s="67"/>
      <c r="G133" s="67"/>
      <c r="H133" s="67"/>
      <c r="I133" s="67"/>
    </row>
    <row r="134" spans="1:9" x14ac:dyDescent="0.35">
      <c r="A134" s="67"/>
      <c r="B134" s="67"/>
      <c r="C134" s="67"/>
      <c r="D134" s="67"/>
      <c r="E134" s="67"/>
      <c r="F134" s="67"/>
      <c r="G134" s="67"/>
      <c r="H134" s="67"/>
      <c r="I134" s="67"/>
    </row>
    <row r="135" spans="1:9" x14ac:dyDescent="0.35">
      <c r="A135" s="67"/>
      <c r="B135" s="67"/>
      <c r="C135" s="67"/>
      <c r="D135" s="67"/>
      <c r="E135" s="67"/>
      <c r="F135" s="67"/>
      <c r="G135" s="67"/>
      <c r="H135" s="67"/>
      <c r="I135" s="67"/>
    </row>
    <row r="136" spans="1:9" x14ac:dyDescent="0.35">
      <c r="A136" s="67"/>
      <c r="B136" s="67"/>
      <c r="C136" s="67"/>
      <c r="D136" s="67"/>
      <c r="E136" s="67"/>
      <c r="F136" s="67"/>
      <c r="G136" s="67"/>
      <c r="H136" s="67"/>
      <c r="I136" s="67"/>
    </row>
    <row r="137" spans="1:9" x14ac:dyDescent="0.35">
      <c r="A137" s="67"/>
      <c r="B137" s="67"/>
      <c r="C137" s="67"/>
      <c r="D137" s="67"/>
      <c r="E137" s="67"/>
      <c r="F137" s="67"/>
      <c r="G137" s="67"/>
      <c r="H137" s="67"/>
      <c r="I137" s="67"/>
    </row>
    <row r="138" spans="1:9" x14ac:dyDescent="0.35">
      <c r="A138" s="67"/>
      <c r="B138" s="67"/>
      <c r="C138" s="67"/>
      <c r="D138" s="67"/>
      <c r="E138" s="67"/>
      <c r="F138" s="67"/>
      <c r="G138" s="67"/>
      <c r="H138" s="67"/>
      <c r="I138" s="67"/>
    </row>
    <row r="139" spans="1:9" x14ac:dyDescent="0.35">
      <c r="A139" s="67"/>
      <c r="B139" s="67"/>
      <c r="C139" s="67"/>
      <c r="D139" s="67"/>
      <c r="E139" s="67"/>
      <c r="F139" s="67"/>
      <c r="G139" s="67"/>
      <c r="H139" s="67"/>
      <c r="I139" s="67"/>
    </row>
    <row r="140" spans="1:9" x14ac:dyDescent="0.35">
      <c r="A140" s="67"/>
      <c r="B140" s="67"/>
      <c r="C140" s="67"/>
      <c r="D140" s="67"/>
      <c r="E140" s="67"/>
      <c r="F140" s="67"/>
      <c r="G140" s="67"/>
      <c r="H140" s="67"/>
      <c r="I140" s="67"/>
    </row>
    <row r="141" spans="1:9" x14ac:dyDescent="0.35">
      <c r="A141" s="67"/>
      <c r="B141" s="67"/>
      <c r="C141" s="67"/>
      <c r="D141" s="67"/>
      <c r="E141" s="67"/>
      <c r="F141" s="67"/>
      <c r="G141" s="67"/>
      <c r="H141" s="67"/>
      <c r="I141" s="67"/>
    </row>
    <row r="142" spans="1:9" x14ac:dyDescent="0.35">
      <c r="A142" s="67"/>
      <c r="B142" s="67"/>
      <c r="C142" s="67"/>
      <c r="D142" s="67"/>
      <c r="E142" s="67"/>
      <c r="F142" s="67"/>
      <c r="G142" s="67"/>
      <c r="H142" s="67"/>
      <c r="I142" s="67"/>
    </row>
    <row r="143" spans="1:9" x14ac:dyDescent="0.35">
      <c r="A143" s="67"/>
      <c r="B143" s="67"/>
      <c r="C143" s="67"/>
      <c r="D143" s="67"/>
      <c r="E143" s="67"/>
      <c r="F143" s="67"/>
      <c r="G143" s="67"/>
      <c r="H143" s="67"/>
      <c r="I143" s="67"/>
    </row>
    <row r="144" spans="1:9" x14ac:dyDescent="0.35">
      <c r="A144" s="67"/>
      <c r="B144" s="67"/>
      <c r="C144" s="67"/>
      <c r="D144" s="67"/>
      <c r="E144" s="67"/>
      <c r="F144" s="67"/>
      <c r="G144" s="67"/>
      <c r="H144" s="67"/>
      <c r="I144" s="67"/>
    </row>
    <row r="145" spans="1:9" x14ac:dyDescent="0.35">
      <c r="A145" s="67"/>
      <c r="B145" s="67"/>
      <c r="C145" s="67"/>
      <c r="D145" s="67"/>
      <c r="E145" s="67"/>
      <c r="F145" s="67"/>
      <c r="G145" s="67"/>
      <c r="H145" s="67"/>
      <c r="I145" s="67"/>
    </row>
    <row r="146" spans="1:9" x14ac:dyDescent="0.35">
      <c r="A146" s="67"/>
      <c r="B146" s="67"/>
      <c r="C146" s="67"/>
      <c r="D146" s="67"/>
      <c r="E146" s="67"/>
      <c r="F146" s="67"/>
      <c r="G146" s="67"/>
      <c r="H146" s="67"/>
      <c r="I146" s="67"/>
    </row>
    <row r="147" spans="1:9" x14ac:dyDescent="0.35">
      <c r="A147" s="67"/>
      <c r="B147" s="67"/>
      <c r="C147" s="67"/>
      <c r="D147" s="67"/>
      <c r="E147" s="67"/>
      <c r="F147" s="67"/>
      <c r="G147" s="67"/>
      <c r="H147" s="67"/>
      <c r="I147" s="67"/>
    </row>
    <row r="148" spans="1:9" x14ac:dyDescent="0.35">
      <c r="A148" s="67"/>
      <c r="B148" s="67"/>
      <c r="C148" s="67"/>
      <c r="D148" s="67"/>
      <c r="E148" s="67"/>
      <c r="F148" s="67"/>
      <c r="G148" s="67"/>
      <c r="H148" s="67"/>
      <c r="I148" s="67"/>
    </row>
    <row r="149" spans="1:9" x14ac:dyDescent="0.35">
      <c r="A149" s="67"/>
      <c r="B149" s="67"/>
      <c r="C149" s="67"/>
      <c r="D149" s="67"/>
      <c r="E149" s="67"/>
      <c r="F149" s="67"/>
      <c r="G149" s="67"/>
      <c r="H149" s="67"/>
      <c r="I149" s="67"/>
    </row>
    <row r="150" spans="1:9" x14ac:dyDescent="0.35">
      <c r="A150" s="67"/>
      <c r="B150" s="67"/>
      <c r="C150" s="67"/>
      <c r="D150" s="67"/>
      <c r="E150" s="67"/>
      <c r="F150" s="67"/>
      <c r="G150" s="67"/>
      <c r="H150" s="67"/>
      <c r="I150" s="67"/>
    </row>
    <row r="151" spans="1:9" x14ac:dyDescent="0.35">
      <c r="A151" s="67"/>
      <c r="B151" s="67"/>
      <c r="C151" s="67"/>
      <c r="D151" s="67"/>
      <c r="E151" s="67"/>
      <c r="F151" s="67"/>
      <c r="G151" s="67"/>
      <c r="H151" s="67"/>
      <c r="I151" s="67"/>
    </row>
    <row r="152" spans="1:9" x14ac:dyDescent="0.35">
      <c r="A152" s="67"/>
      <c r="B152" s="67"/>
      <c r="C152" s="67"/>
      <c r="D152" s="67"/>
      <c r="E152" s="67"/>
      <c r="F152" s="67"/>
      <c r="G152" s="67"/>
      <c r="H152" s="67"/>
      <c r="I152" s="67"/>
    </row>
    <row r="153" spans="1:9" x14ac:dyDescent="0.35">
      <c r="A153" s="67"/>
      <c r="B153" s="67"/>
      <c r="C153" s="67"/>
      <c r="D153" s="67"/>
      <c r="E153" s="67"/>
      <c r="F153" s="67"/>
      <c r="G153" s="67"/>
      <c r="H153" s="67"/>
      <c r="I153" s="67"/>
    </row>
    <row r="154" spans="1:9" x14ac:dyDescent="0.35">
      <c r="A154" s="67"/>
      <c r="B154" s="67"/>
      <c r="C154" s="67"/>
      <c r="D154" s="67"/>
      <c r="E154" s="67"/>
      <c r="F154" s="67"/>
      <c r="G154" s="67"/>
      <c r="H154" s="67"/>
      <c r="I154" s="67"/>
    </row>
    <row r="155" spans="1:9" x14ac:dyDescent="0.35">
      <c r="A155" s="67"/>
      <c r="B155" s="67"/>
      <c r="C155" s="67"/>
      <c r="D155" s="67"/>
      <c r="E155" s="67"/>
      <c r="F155" s="67"/>
      <c r="G155" s="67"/>
      <c r="H155" s="67"/>
      <c r="I155" s="67"/>
    </row>
    <row r="156" spans="1:9" x14ac:dyDescent="0.35">
      <c r="A156" s="67"/>
      <c r="B156" s="67"/>
      <c r="C156" s="67"/>
      <c r="D156" s="67"/>
      <c r="E156" s="67"/>
      <c r="F156" s="67"/>
      <c r="G156" s="67"/>
      <c r="H156" s="67"/>
      <c r="I156" s="67"/>
    </row>
    <row r="157" spans="1:9" x14ac:dyDescent="0.35">
      <c r="A157" s="67"/>
      <c r="B157" s="67"/>
      <c r="C157" s="67"/>
      <c r="D157" s="67"/>
      <c r="E157" s="67"/>
      <c r="F157" s="67"/>
      <c r="G157" s="67"/>
      <c r="H157" s="67"/>
      <c r="I157" s="67"/>
    </row>
    <row r="158" spans="1:9" x14ac:dyDescent="0.35">
      <c r="A158" s="67"/>
      <c r="B158" s="67"/>
      <c r="C158" s="67"/>
      <c r="D158" s="67"/>
      <c r="E158" s="67"/>
      <c r="F158" s="67"/>
      <c r="G158" s="67"/>
      <c r="H158" s="67"/>
      <c r="I158" s="67"/>
    </row>
  </sheetData>
  <mergeCells count="49"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H10:I10"/>
    <mergeCell ref="C11:E11"/>
    <mergeCell ref="F11:I11"/>
    <mergeCell ref="D9:E9"/>
    <mergeCell ref="F9:G9"/>
    <mergeCell ref="H9:I9"/>
    <mergeCell ref="A12:B12"/>
    <mergeCell ref="D12:E12"/>
    <mergeCell ref="F12:I12"/>
    <mergeCell ref="A13:B15"/>
    <mergeCell ref="F13:I15"/>
    <mergeCell ref="A16:B18"/>
    <mergeCell ref="F16:I18"/>
    <mergeCell ref="A19:B21"/>
    <mergeCell ref="F19:I21"/>
    <mergeCell ref="A22:B24"/>
    <mergeCell ref="F22:I24"/>
    <mergeCell ref="A25:B27"/>
    <mergeCell ref="F25:I27"/>
    <mergeCell ref="A28:B30"/>
    <mergeCell ref="F28:I30"/>
    <mergeCell ref="A31:B33"/>
    <mergeCell ref="F31:I33"/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6"/>
  <sheetViews>
    <sheetView zoomScaleNormal="100" workbookViewId="0">
      <selection activeCell="L28" sqref="L28"/>
    </sheetView>
  </sheetViews>
  <sheetFormatPr defaultRowHeight="14.5" x14ac:dyDescent="0.35"/>
  <cols>
    <col min="1" max="1" width="26" customWidth="1"/>
    <col min="2" max="2" width="9.81640625" customWidth="1"/>
    <col min="3" max="5" width="11.26953125" customWidth="1"/>
    <col min="6" max="6" width="8.1796875" customWidth="1"/>
    <col min="7" max="7" width="10.453125" customWidth="1"/>
    <col min="8" max="8" width="5" customWidth="1"/>
    <col min="9" max="9" width="2" customWidth="1"/>
    <col min="10" max="10" width="10.453125" bestFit="1" customWidth="1"/>
    <col min="11" max="11" width="9.26953125" bestFit="1" customWidth="1"/>
  </cols>
  <sheetData>
    <row r="1" spans="1:11" x14ac:dyDescent="0.35">
      <c r="A1" t="s">
        <v>37</v>
      </c>
      <c r="G1" s="74" t="s">
        <v>38</v>
      </c>
      <c r="H1" s="75">
        <v>1</v>
      </c>
    </row>
    <row r="2" spans="1:11" x14ac:dyDescent="0.35">
      <c r="A2" s="118" t="s">
        <v>39</v>
      </c>
      <c r="B2" s="119"/>
      <c r="C2" s="119"/>
      <c r="D2" s="119"/>
      <c r="E2" s="119"/>
      <c r="F2" s="119"/>
      <c r="G2" s="119"/>
      <c r="H2" s="119"/>
      <c r="I2" s="120"/>
    </row>
    <row r="3" spans="1:11" x14ac:dyDescent="0.35">
      <c r="A3" s="121" t="s">
        <v>40</v>
      </c>
      <c r="B3" s="121"/>
      <c r="C3" s="122" t="s">
        <v>41</v>
      </c>
      <c r="D3" s="123"/>
      <c r="E3" s="123"/>
      <c r="F3" s="30" t="s">
        <v>42</v>
      </c>
      <c r="G3" s="124">
        <v>45224</v>
      </c>
      <c r="H3" s="125"/>
      <c r="I3" s="125"/>
    </row>
    <row r="4" spans="1:11" x14ac:dyDescent="0.35">
      <c r="A4" s="121" t="s">
        <v>43</v>
      </c>
      <c r="B4" s="121"/>
      <c r="C4" s="126" t="s">
        <v>68</v>
      </c>
      <c r="D4" s="127"/>
      <c r="E4" s="127"/>
      <c r="F4" s="128" t="s">
        <v>44</v>
      </c>
      <c r="G4" s="130" t="s">
        <v>74</v>
      </c>
      <c r="H4" s="131"/>
      <c r="I4" s="132"/>
    </row>
    <row r="5" spans="1:11" x14ac:dyDescent="0.35">
      <c r="A5" s="121" t="s">
        <v>45</v>
      </c>
      <c r="B5" s="121"/>
      <c r="C5" s="126" t="s">
        <v>68</v>
      </c>
      <c r="D5" s="127"/>
      <c r="E5" s="127"/>
      <c r="F5" s="129"/>
      <c r="G5" s="133"/>
      <c r="H5" s="134"/>
      <c r="I5" s="135"/>
    </row>
    <row r="6" spans="1:11" x14ac:dyDescent="0.35">
      <c r="A6" s="136" t="s">
        <v>46</v>
      </c>
      <c r="B6" s="137"/>
      <c r="C6" s="126" t="s">
        <v>83</v>
      </c>
      <c r="D6" s="138"/>
      <c r="E6" s="139"/>
      <c r="F6" s="129"/>
      <c r="G6" s="133"/>
      <c r="H6" s="134"/>
      <c r="I6" s="135"/>
    </row>
    <row r="7" spans="1:11" ht="12" customHeight="1" x14ac:dyDescent="0.35">
      <c r="A7" s="128" t="s">
        <v>47</v>
      </c>
      <c r="B7" s="128"/>
      <c r="C7" s="140" t="s">
        <v>76</v>
      </c>
      <c r="D7" s="141"/>
      <c r="E7" s="142"/>
      <c r="F7" s="129"/>
      <c r="G7" s="133"/>
      <c r="H7" s="134"/>
      <c r="I7" s="135"/>
    </row>
    <row r="8" spans="1:11" x14ac:dyDescent="0.35">
      <c r="A8" s="109" t="s">
        <v>48</v>
      </c>
      <c r="B8" s="109"/>
      <c r="C8" s="109"/>
      <c r="D8" s="109"/>
      <c r="E8" s="109"/>
      <c r="F8" s="109"/>
      <c r="G8" s="109"/>
      <c r="H8" s="109"/>
      <c r="I8" s="109"/>
    </row>
    <row r="9" spans="1:11" x14ac:dyDescent="0.35">
      <c r="A9" s="31" t="s">
        <v>49</v>
      </c>
      <c r="B9" s="76" t="s">
        <v>84</v>
      </c>
      <c r="C9" s="149" t="s">
        <v>50</v>
      </c>
      <c r="D9" s="150"/>
      <c r="E9" s="77" t="s">
        <v>85</v>
      </c>
      <c r="F9" s="149" t="s">
        <v>51</v>
      </c>
      <c r="G9" s="150"/>
      <c r="H9" s="117" t="s">
        <v>52</v>
      </c>
      <c r="I9" s="117"/>
    </row>
    <row r="10" spans="1:11" x14ac:dyDescent="0.35">
      <c r="A10" s="32" t="s">
        <v>53</v>
      </c>
      <c r="B10" s="78" t="s">
        <v>86</v>
      </c>
      <c r="D10" s="33" t="s">
        <v>54</v>
      </c>
      <c r="E10" s="34" t="s">
        <v>55</v>
      </c>
      <c r="G10" s="33" t="s">
        <v>56</v>
      </c>
      <c r="H10" s="110" t="s">
        <v>55</v>
      </c>
      <c r="I10" s="110"/>
    </row>
    <row r="11" spans="1:11" ht="18" x14ac:dyDescent="0.4">
      <c r="A11" s="35"/>
      <c r="B11" s="143" t="s">
        <v>57</v>
      </c>
      <c r="C11" s="145" t="s">
        <v>58</v>
      </c>
      <c r="D11" s="147" t="s">
        <v>59</v>
      </c>
      <c r="E11" s="147" t="s">
        <v>60</v>
      </c>
      <c r="F11" s="79"/>
      <c r="G11" s="79"/>
      <c r="H11" s="80"/>
      <c r="I11" s="80"/>
    </row>
    <row r="12" spans="1:11" ht="33" customHeight="1" thickBot="1" x14ac:dyDescent="0.4">
      <c r="A12" s="36" t="s">
        <v>0</v>
      </c>
      <c r="B12" s="144"/>
      <c r="C12" s="146"/>
      <c r="D12" s="148"/>
      <c r="E12" s="148"/>
      <c r="F12" s="108" t="s">
        <v>61</v>
      </c>
      <c r="G12" s="108"/>
      <c r="H12" s="108"/>
      <c r="I12" s="108"/>
      <c r="J12" t="s">
        <v>9</v>
      </c>
      <c r="K12" t="s">
        <v>62</v>
      </c>
    </row>
    <row r="13" spans="1:11" ht="12.75" customHeight="1" x14ac:dyDescent="0.35">
      <c r="A13" s="37"/>
      <c r="B13" s="38" t="s">
        <v>63</v>
      </c>
      <c r="C13" s="39">
        <v>97</v>
      </c>
      <c r="D13" s="151">
        <v>0</v>
      </c>
      <c r="E13" s="151">
        <v>0.1</v>
      </c>
      <c r="F13" s="153"/>
      <c r="G13" s="154"/>
      <c r="H13" s="154"/>
      <c r="I13" s="155"/>
      <c r="J13" s="22">
        <f>AVERAGE(C13:C15)/10^D13/E13</f>
        <v>940</v>
      </c>
      <c r="K13" s="40">
        <f>STDEV(C13:C15)/AVERAGE(C13:C15)</f>
        <v>0.10477508299783089</v>
      </c>
    </row>
    <row r="14" spans="1:11" x14ac:dyDescent="0.35">
      <c r="A14" s="41" t="s">
        <v>98</v>
      </c>
      <c r="B14" s="66" t="s">
        <v>64</v>
      </c>
      <c r="C14" s="4">
        <v>83</v>
      </c>
      <c r="D14" s="129"/>
      <c r="E14" s="129"/>
      <c r="F14" s="156"/>
      <c r="G14" s="157"/>
      <c r="H14" s="157"/>
      <c r="I14" s="158"/>
      <c r="J14" s="22"/>
    </row>
    <row r="15" spans="1:11" ht="15" thickBot="1" x14ac:dyDescent="0.4">
      <c r="A15" s="42"/>
      <c r="B15" s="43" t="s">
        <v>65</v>
      </c>
      <c r="C15" s="44">
        <v>102</v>
      </c>
      <c r="D15" s="152"/>
      <c r="E15" s="152"/>
      <c r="F15" s="159"/>
      <c r="G15" s="160"/>
      <c r="H15" s="160"/>
      <c r="I15" s="161"/>
    </row>
    <row r="16" spans="1:11" ht="12.75" customHeight="1" x14ac:dyDescent="0.35">
      <c r="A16" s="45"/>
      <c r="B16" s="46" t="s">
        <v>63</v>
      </c>
      <c r="C16" s="39">
        <v>70</v>
      </c>
      <c r="D16" s="151">
        <v>0</v>
      </c>
      <c r="E16" s="151">
        <v>0.25</v>
      </c>
      <c r="F16" s="162"/>
      <c r="G16" s="163"/>
      <c r="H16" s="163"/>
      <c r="I16" s="164"/>
      <c r="J16" s="22">
        <f t="shared" ref="J16" si="0">AVERAGE(C16:C18)/10^D16/E16</f>
        <v>274.66666666666669</v>
      </c>
      <c r="K16" s="40">
        <f t="shared" ref="K16" si="1">STDEV(C16:C18)/AVERAGE(C16:C18)</f>
        <v>0.16107436915569939</v>
      </c>
    </row>
    <row r="17" spans="1:11" ht="12.75" customHeight="1" x14ac:dyDescent="0.35">
      <c r="A17" s="41" t="s">
        <v>99</v>
      </c>
      <c r="B17" s="47" t="s">
        <v>64</v>
      </c>
      <c r="C17" s="4">
        <v>57</v>
      </c>
      <c r="D17" s="129"/>
      <c r="E17" s="129"/>
      <c r="F17" s="165"/>
      <c r="G17" s="166"/>
      <c r="H17" s="166"/>
      <c r="I17" s="167"/>
      <c r="J17" s="22"/>
    </row>
    <row r="18" spans="1:11" ht="13.5" customHeight="1" thickBot="1" x14ac:dyDescent="0.4">
      <c r="A18" s="42"/>
      <c r="B18" s="48" t="s">
        <v>65</v>
      </c>
      <c r="C18" s="44">
        <v>79</v>
      </c>
      <c r="D18" s="152"/>
      <c r="E18" s="152"/>
      <c r="F18" s="168"/>
      <c r="G18" s="169"/>
      <c r="H18" s="169"/>
      <c r="I18" s="170"/>
    </row>
    <row r="19" spans="1:11" ht="12.75" customHeight="1" x14ac:dyDescent="0.35">
      <c r="A19" s="45"/>
      <c r="B19" s="46" t="s">
        <v>63</v>
      </c>
      <c r="C19" s="39">
        <v>0</v>
      </c>
      <c r="D19" s="171" t="s">
        <v>6</v>
      </c>
      <c r="E19" s="171" t="s">
        <v>6</v>
      </c>
      <c r="F19" s="162"/>
      <c r="G19" s="163"/>
      <c r="H19" s="163"/>
      <c r="I19" s="164"/>
      <c r="J19" s="22"/>
      <c r="K19" s="40"/>
    </row>
    <row r="20" spans="1:11" x14ac:dyDescent="0.35">
      <c r="A20" s="41" t="str">
        <f>+'[2]List of Sample IDs'!A3</f>
        <v>Cell Spreaders</v>
      </c>
      <c r="B20" s="47" t="s">
        <v>64</v>
      </c>
      <c r="C20" s="4">
        <v>0</v>
      </c>
      <c r="D20" s="129"/>
      <c r="E20" s="129"/>
      <c r="F20" s="165"/>
      <c r="G20" s="166"/>
      <c r="H20" s="166"/>
      <c r="I20" s="167"/>
      <c r="J20" s="22"/>
    </row>
    <row r="21" spans="1:11" ht="15" thickBot="1" x14ac:dyDescent="0.4">
      <c r="A21" s="42"/>
      <c r="B21" s="48" t="s">
        <v>65</v>
      </c>
      <c r="C21" s="44">
        <v>0</v>
      </c>
      <c r="D21" s="152"/>
      <c r="E21" s="152"/>
      <c r="F21" s="168"/>
      <c r="G21" s="169"/>
      <c r="H21" s="169"/>
      <c r="I21" s="170"/>
    </row>
    <row r="22" spans="1:11" ht="12.75" customHeight="1" x14ac:dyDescent="0.35">
      <c r="A22" s="45"/>
      <c r="B22" s="38" t="s">
        <v>63</v>
      </c>
      <c r="C22" s="39">
        <v>0</v>
      </c>
      <c r="D22" s="171" t="s">
        <v>6</v>
      </c>
      <c r="E22" s="171" t="s">
        <v>6</v>
      </c>
      <c r="F22" s="162"/>
      <c r="G22" s="163"/>
      <c r="H22" s="163"/>
      <c r="I22" s="164"/>
      <c r="J22" s="22"/>
      <c r="K22" s="40"/>
    </row>
    <row r="23" spans="1:11" x14ac:dyDescent="0.35">
      <c r="A23" s="41" t="str">
        <f>+'[2]List of Sample IDs'!A4</f>
        <v>TSA only</v>
      </c>
      <c r="B23" s="66" t="s">
        <v>64</v>
      </c>
      <c r="C23" s="4">
        <v>0</v>
      </c>
      <c r="D23" s="129"/>
      <c r="E23" s="129"/>
      <c r="F23" s="165"/>
      <c r="G23" s="166"/>
      <c r="H23" s="166"/>
      <c r="I23" s="167"/>
      <c r="J23" s="22"/>
    </row>
    <row r="24" spans="1:11" ht="15" thickBot="1" x14ac:dyDescent="0.4">
      <c r="A24" s="42"/>
      <c r="B24" s="43" t="s">
        <v>65</v>
      </c>
      <c r="C24" s="44">
        <v>0</v>
      </c>
      <c r="D24" s="152"/>
      <c r="E24" s="152"/>
      <c r="F24" s="168"/>
      <c r="G24" s="169"/>
      <c r="H24" s="169"/>
      <c r="I24" s="170"/>
    </row>
    <row r="25" spans="1:11" ht="12.75" customHeight="1" x14ac:dyDescent="0.35">
      <c r="A25" s="45"/>
      <c r="B25" s="38"/>
      <c r="C25" s="39"/>
      <c r="D25" s="171"/>
      <c r="E25" s="171"/>
      <c r="F25" s="162"/>
      <c r="G25" s="163"/>
      <c r="H25" s="163"/>
      <c r="I25" s="164"/>
      <c r="J25" s="22"/>
      <c r="K25" s="40"/>
    </row>
    <row r="26" spans="1:11" x14ac:dyDescent="0.35">
      <c r="A26" s="41"/>
      <c r="B26" s="66"/>
      <c r="C26" s="4"/>
      <c r="D26" s="129"/>
      <c r="E26" s="129"/>
      <c r="F26" s="165"/>
      <c r="G26" s="166"/>
      <c r="H26" s="166"/>
      <c r="I26" s="167"/>
      <c r="J26" s="22"/>
    </row>
    <row r="27" spans="1:11" ht="15" thickBot="1" x14ac:dyDescent="0.4">
      <c r="A27" s="42"/>
      <c r="B27" s="43"/>
      <c r="C27" s="44"/>
      <c r="D27" s="152"/>
      <c r="E27" s="152"/>
      <c r="F27" s="168"/>
      <c r="G27" s="169"/>
      <c r="H27" s="169"/>
      <c r="I27" s="170"/>
    </row>
    <row r="28" spans="1:11" ht="12.75" customHeight="1" x14ac:dyDescent="0.35">
      <c r="A28" s="45"/>
      <c r="B28" s="38"/>
      <c r="C28" s="39"/>
      <c r="D28" s="171"/>
      <c r="E28" s="171"/>
      <c r="F28" s="162"/>
      <c r="G28" s="163"/>
      <c r="H28" s="163"/>
      <c r="I28" s="164"/>
    </row>
    <row r="29" spans="1:11" x14ac:dyDescent="0.35">
      <c r="A29" s="41"/>
      <c r="B29" s="66"/>
      <c r="C29" s="4"/>
      <c r="D29" s="129"/>
      <c r="E29" s="129"/>
      <c r="F29" s="165"/>
      <c r="G29" s="166"/>
      <c r="H29" s="166"/>
      <c r="I29" s="167"/>
    </row>
    <row r="30" spans="1:11" ht="15" thickBot="1" x14ac:dyDescent="0.4">
      <c r="A30" s="42"/>
      <c r="B30" s="43"/>
      <c r="C30" s="44"/>
      <c r="D30" s="152"/>
      <c r="E30" s="152"/>
      <c r="F30" s="168"/>
      <c r="G30" s="169"/>
      <c r="H30" s="169"/>
      <c r="I30" s="170"/>
    </row>
    <row r="31" spans="1:11" ht="12.75" customHeight="1" x14ac:dyDescent="0.35">
      <c r="A31" s="45"/>
      <c r="B31" s="38"/>
      <c r="C31" s="39"/>
      <c r="D31" s="151"/>
      <c r="E31" s="151"/>
      <c r="F31" s="162"/>
      <c r="G31" s="163"/>
      <c r="H31" s="163"/>
      <c r="I31" s="164"/>
    </row>
    <row r="32" spans="1:11" x14ac:dyDescent="0.35">
      <c r="A32" s="41"/>
      <c r="B32" s="66"/>
      <c r="C32" s="4"/>
      <c r="D32" s="129"/>
      <c r="E32" s="129"/>
      <c r="F32" s="165"/>
      <c r="G32" s="166"/>
      <c r="H32" s="166"/>
      <c r="I32" s="167"/>
    </row>
    <row r="33" spans="1:9" ht="15" thickBot="1" x14ac:dyDescent="0.4">
      <c r="A33" s="42"/>
      <c r="B33" s="43"/>
      <c r="C33" s="44"/>
      <c r="D33" s="152"/>
      <c r="E33" s="152"/>
      <c r="F33" s="168"/>
      <c r="G33" s="169"/>
      <c r="H33" s="169"/>
      <c r="I33" s="170"/>
    </row>
    <row r="34" spans="1:9" ht="13.15" customHeight="1" x14ac:dyDescent="0.35">
      <c r="A34" s="45"/>
      <c r="B34" s="38"/>
      <c r="C34" s="39"/>
      <c r="D34" s="151"/>
      <c r="E34" s="151"/>
      <c r="F34" s="162"/>
      <c r="G34" s="163"/>
      <c r="H34" s="163"/>
      <c r="I34" s="164"/>
    </row>
    <row r="35" spans="1:9" x14ac:dyDescent="0.35">
      <c r="A35" s="41"/>
      <c r="B35" s="66"/>
      <c r="C35" s="4"/>
      <c r="D35" s="129"/>
      <c r="E35" s="129"/>
      <c r="F35" s="165"/>
      <c r="G35" s="166"/>
      <c r="H35" s="166"/>
      <c r="I35" s="167"/>
    </row>
    <row r="36" spans="1:9" ht="15" thickBot="1" x14ac:dyDescent="0.4">
      <c r="A36" s="42"/>
      <c r="B36" s="43"/>
      <c r="C36" s="44"/>
      <c r="D36" s="152"/>
      <c r="E36" s="152"/>
      <c r="F36" s="168"/>
      <c r="G36" s="169"/>
      <c r="H36" s="169"/>
      <c r="I36" s="170"/>
    </row>
    <row r="37" spans="1:9" ht="12.75" customHeight="1" x14ac:dyDescent="0.35">
      <c r="A37" s="49"/>
      <c r="B37" s="38"/>
      <c r="C37" s="39"/>
      <c r="D37" s="151"/>
      <c r="E37" s="151"/>
      <c r="F37" s="162"/>
      <c r="G37" s="163"/>
      <c r="H37" s="163"/>
      <c r="I37" s="164"/>
    </row>
    <row r="38" spans="1:9" x14ac:dyDescent="0.35">
      <c r="A38" s="41"/>
      <c r="B38" s="66"/>
      <c r="C38" s="4"/>
      <c r="D38" s="129"/>
      <c r="E38" s="129"/>
      <c r="F38" s="165"/>
      <c r="G38" s="166"/>
      <c r="H38" s="166"/>
      <c r="I38" s="167"/>
    </row>
    <row r="39" spans="1:9" ht="15" thickBot="1" x14ac:dyDescent="0.4">
      <c r="A39" s="50"/>
      <c r="B39" s="43"/>
      <c r="C39" s="44"/>
      <c r="D39" s="152"/>
      <c r="E39" s="152"/>
      <c r="F39" s="168"/>
      <c r="G39" s="169"/>
      <c r="H39" s="169"/>
      <c r="I39" s="170"/>
    </row>
    <row r="40" spans="1:9" ht="12.75" customHeight="1" x14ac:dyDescent="0.35">
      <c r="A40" s="45"/>
      <c r="B40" s="38"/>
      <c r="C40" s="39"/>
      <c r="D40" s="151"/>
      <c r="E40" s="151"/>
      <c r="F40" s="162"/>
      <c r="G40" s="163"/>
      <c r="H40" s="163"/>
      <c r="I40" s="164"/>
    </row>
    <row r="41" spans="1:9" x14ac:dyDescent="0.35">
      <c r="A41" s="41"/>
      <c r="B41" s="66"/>
      <c r="C41" s="4"/>
      <c r="D41" s="129"/>
      <c r="E41" s="129"/>
      <c r="F41" s="165"/>
      <c r="G41" s="166"/>
      <c r="H41" s="166"/>
      <c r="I41" s="167"/>
    </row>
    <row r="42" spans="1:9" ht="15" thickBot="1" x14ac:dyDescent="0.4">
      <c r="A42" s="42"/>
      <c r="B42" s="43"/>
      <c r="C42" s="44"/>
      <c r="D42" s="152"/>
      <c r="E42" s="152"/>
      <c r="F42" s="168"/>
      <c r="G42" s="169"/>
      <c r="H42" s="169"/>
      <c r="I42" s="170"/>
    </row>
    <row r="43" spans="1:9" ht="12.75" customHeight="1" x14ac:dyDescent="0.35">
      <c r="A43" s="45"/>
      <c r="B43" s="38"/>
      <c r="C43" s="39"/>
      <c r="D43" s="151"/>
      <c r="E43" s="151"/>
      <c r="F43" s="162"/>
      <c r="G43" s="163"/>
      <c r="H43" s="163"/>
      <c r="I43" s="164"/>
    </row>
    <row r="44" spans="1:9" x14ac:dyDescent="0.35">
      <c r="A44" s="41"/>
      <c r="B44" s="66"/>
      <c r="C44" s="4"/>
      <c r="D44" s="129"/>
      <c r="E44" s="129"/>
      <c r="F44" s="165"/>
      <c r="G44" s="166"/>
      <c r="H44" s="166"/>
      <c r="I44" s="167"/>
    </row>
    <row r="45" spans="1:9" ht="15" thickBot="1" x14ac:dyDescent="0.4">
      <c r="A45" s="42"/>
      <c r="B45" s="43"/>
      <c r="C45" s="44"/>
      <c r="D45" s="152"/>
      <c r="E45" s="152"/>
      <c r="F45" s="168"/>
      <c r="G45" s="169"/>
      <c r="H45" s="169"/>
      <c r="I45" s="170"/>
    </row>
    <row r="46" spans="1:9" ht="12.75" customHeight="1" x14ac:dyDescent="0.35">
      <c r="A46" s="45"/>
      <c r="B46" s="38"/>
      <c r="C46" s="39"/>
      <c r="D46" s="151"/>
      <c r="E46" s="151"/>
      <c r="F46" s="162"/>
      <c r="G46" s="163"/>
      <c r="H46" s="163"/>
      <c r="I46" s="164"/>
    </row>
    <row r="47" spans="1:9" x14ac:dyDescent="0.35">
      <c r="A47" s="41"/>
      <c r="B47" s="66"/>
      <c r="C47" s="4"/>
      <c r="D47" s="129"/>
      <c r="E47" s="129"/>
      <c r="F47" s="165"/>
      <c r="G47" s="166"/>
      <c r="H47" s="166"/>
      <c r="I47" s="167"/>
    </row>
    <row r="48" spans="1:9" ht="15" thickBot="1" x14ac:dyDescent="0.4">
      <c r="A48" s="42"/>
      <c r="B48" s="43"/>
      <c r="C48" s="44"/>
      <c r="D48" s="152"/>
      <c r="E48" s="152"/>
      <c r="F48" s="168"/>
      <c r="G48" s="169"/>
      <c r="H48" s="169"/>
      <c r="I48" s="170"/>
    </row>
    <row r="49" spans="1:11" ht="12.75" customHeight="1" x14ac:dyDescent="0.35">
      <c r="A49" s="45"/>
      <c r="B49" s="38"/>
      <c r="C49" s="39"/>
      <c r="D49" s="151"/>
      <c r="E49" s="151"/>
      <c r="F49" s="162"/>
      <c r="G49" s="163"/>
      <c r="H49" s="163"/>
      <c r="I49" s="164"/>
    </row>
    <row r="50" spans="1:11" x14ac:dyDescent="0.35">
      <c r="A50" s="41"/>
      <c r="B50" s="66"/>
      <c r="C50" s="4"/>
      <c r="D50" s="129"/>
      <c r="E50" s="129"/>
      <c r="F50" s="165"/>
      <c r="G50" s="166"/>
      <c r="H50" s="166"/>
      <c r="I50" s="167"/>
    </row>
    <row r="51" spans="1:11" ht="15" thickBot="1" x14ac:dyDescent="0.4">
      <c r="A51" s="42"/>
      <c r="B51" s="43"/>
      <c r="C51" s="44"/>
      <c r="D51" s="152"/>
      <c r="E51" s="152"/>
      <c r="F51" s="168"/>
      <c r="G51" s="169"/>
      <c r="H51" s="169"/>
      <c r="I51" s="170"/>
    </row>
    <row r="52" spans="1:11" x14ac:dyDescent="0.35">
      <c r="A52" s="81" t="s">
        <v>66</v>
      </c>
      <c r="B52" s="82"/>
      <c r="C52" s="82"/>
      <c r="D52" s="82"/>
      <c r="E52" s="82"/>
      <c r="F52" s="82"/>
      <c r="G52" s="82"/>
      <c r="H52" s="82"/>
      <c r="I52" s="82"/>
      <c r="J52" s="67"/>
      <c r="K52" s="67"/>
    </row>
    <row r="53" spans="1:11" ht="19.5" customHeight="1" x14ac:dyDescent="0.35">
      <c r="A53" s="51"/>
      <c r="B53" s="52"/>
      <c r="C53" s="52"/>
      <c r="D53" s="52"/>
      <c r="E53" s="52"/>
      <c r="F53" s="52"/>
      <c r="G53" s="52"/>
      <c r="H53" s="52"/>
      <c r="I53" s="52"/>
    </row>
    <row r="54" spans="1:11" ht="19.5" customHeight="1" x14ac:dyDescent="0.35">
      <c r="A54" s="83"/>
      <c r="B54" s="84"/>
      <c r="C54" s="84"/>
      <c r="D54" s="84"/>
      <c r="E54" s="84"/>
      <c r="F54" s="84"/>
      <c r="G54" s="84"/>
      <c r="H54" s="84"/>
      <c r="I54" s="84"/>
    </row>
    <row r="55" spans="1:11" ht="11.25" customHeight="1" x14ac:dyDescent="0.35"/>
    <row r="56" spans="1:11" ht="14.25" customHeight="1" x14ac:dyDescent="0.35"/>
    <row r="57" spans="1:11" ht="15" customHeight="1" x14ac:dyDescent="0.35"/>
    <row r="58" spans="1:11" ht="12.75" customHeight="1" x14ac:dyDescent="0.35"/>
    <row r="61" spans="1:11" ht="12.75" customHeight="1" x14ac:dyDescent="0.35"/>
    <row r="64" spans="1:11" ht="12.75" customHeight="1" x14ac:dyDescent="0.35"/>
    <row r="67" ht="12.75" customHeight="1" x14ac:dyDescent="0.35"/>
    <row r="70" ht="12.75" customHeight="1" x14ac:dyDescent="0.35"/>
    <row r="73" ht="12.75" customHeight="1" x14ac:dyDescent="0.35"/>
    <row r="76" ht="12.75" customHeight="1" x14ac:dyDescent="0.35"/>
    <row r="79" ht="13.15" customHeight="1" x14ac:dyDescent="0.35"/>
    <row r="82" ht="12.75" customHeight="1" x14ac:dyDescent="0.35"/>
    <row r="85" ht="12.75" customHeight="1" x14ac:dyDescent="0.35"/>
    <row r="88" ht="12.75" customHeight="1" x14ac:dyDescent="0.35"/>
    <row r="91" ht="12.75" customHeight="1" x14ac:dyDescent="0.35"/>
    <row r="94" ht="12.75" customHeight="1" x14ac:dyDescent="0.35"/>
    <row r="97" spans="11:11" ht="12.75" customHeight="1" x14ac:dyDescent="0.35"/>
    <row r="100" spans="11:11" ht="12.75" customHeight="1" x14ac:dyDescent="0.35"/>
    <row r="103" spans="11:11" ht="12.75" customHeight="1" x14ac:dyDescent="0.35"/>
    <row r="106" spans="11:11" x14ac:dyDescent="0.35">
      <c r="K106" s="67"/>
    </row>
    <row r="111" spans="11:11" ht="12.75" customHeight="1" x14ac:dyDescent="0.35"/>
    <row r="166" ht="12.75" customHeight="1" x14ac:dyDescent="0.35"/>
    <row r="221" ht="12.75" customHeight="1" x14ac:dyDescent="0.35"/>
    <row r="276" ht="12.75" customHeight="1" x14ac:dyDescent="0.35"/>
    <row r="331" ht="12.75" customHeight="1" x14ac:dyDescent="0.35"/>
    <row r="386" ht="12.75" customHeight="1" x14ac:dyDescent="0.35"/>
  </sheetData>
  <mergeCells count="63">
    <mergeCell ref="D49:D51"/>
    <mergeCell ref="E49:E51"/>
    <mergeCell ref="F49:I51"/>
    <mergeCell ref="D43:D45"/>
    <mergeCell ref="E43:E45"/>
    <mergeCell ref="F43:I45"/>
    <mergeCell ref="D46:D48"/>
    <mergeCell ref="E46:E48"/>
    <mergeCell ref="F46:I48"/>
    <mergeCell ref="D37:D39"/>
    <mergeCell ref="E37:E39"/>
    <mergeCell ref="F37:I39"/>
    <mergeCell ref="D40:D42"/>
    <mergeCell ref="E40:E42"/>
    <mergeCell ref="F40:I42"/>
    <mergeCell ref="D31:D33"/>
    <mergeCell ref="E31:E33"/>
    <mergeCell ref="F31:I33"/>
    <mergeCell ref="D34:D36"/>
    <mergeCell ref="E34:E36"/>
    <mergeCell ref="F34:I36"/>
    <mergeCell ref="D25:D27"/>
    <mergeCell ref="E25:E27"/>
    <mergeCell ref="F25:I27"/>
    <mergeCell ref="D28:D30"/>
    <mergeCell ref="E28:E30"/>
    <mergeCell ref="F28:I30"/>
    <mergeCell ref="D19:D21"/>
    <mergeCell ref="E19:E21"/>
    <mergeCell ref="F19:I21"/>
    <mergeCell ref="D22:D24"/>
    <mergeCell ref="E22:E24"/>
    <mergeCell ref="F22:I24"/>
    <mergeCell ref="D13:D15"/>
    <mergeCell ref="E13:E15"/>
    <mergeCell ref="F13:I15"/>
    <mergeCell ref="D16:D18"/>
    <mergeCell ref="E16:E18"/>
    <mergeCell ref="F16:I18"/>
    <mergeCell ref="A8:I8"/>
    <mergeCell ref="H10:I10"/>
    <mergeCell ref="B11:B12"/>
    <mergeCell ref="C11:C12"/>
    <mergeCell ref="D11:D12"/>
    <mergeCell ref="E11:E12"/>
    <mergeCell ref="F12:I12"/>
    <mergeCell ref="C9:D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</mergeCells>
  <pageMargins left="0.7" right="0.7" top="0.75" bottom="0.75" header="0.3" footer="0.3"/>
  <pageSetup scale="8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A11" sqref="A11"/>
    </sheetView>
  </sheetViews>
  <sheetFormatPr defaultRowHeight="14.5" x14ac:dyDescent="0.35"/>
  <cols>
    <col min="1" max="1" width="28.17968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Pivot</vt:lpstr>
      <vt:lpstr>Summary</vt:lpstr>
      <vt:lpstr>Qcount</vt:lpstr>
      <vt:lpstr>Filters</vt:lpstr>
      <vt:lpstr>Spread</vt:lpstr>
      <vt:lpstr>HD</vt:lpstr>
      <vt:lpstr>Pivot!Print_Area</vt:lpstr>
      <vt:lpstr>Spread!Print_Area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cp:lastPrinted>2023-10-31T15:50:18Z</cp:lastPrinted>
  <dcterms:created xsi:type="dcterms:W3CDTF">2023-05-03T13:30:29Z</dcterms:created>
  <dcterms:modified xsi:type="dcterms:W3CDTF">2024-09-05T14:26:33Z</dcterms:modified>
</cp:coreProperties>
</file>